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240" yWindow="105" windowWidth="14805" windowHeight="801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externalReferences>
    <externalReference r:id="rId6"/>
    <externalReference r:id="rId7"/>
  </externalReferences>
  <definedNames>
    <definedName name="_xlnm._FilterDatabase" localSheetId="0" hidden="1">Feuil1!$A$1:$I$63</definedName>
    <definedName name="rng">Feuil4!$A$2:$A$530</definedName>
  </definedNames>
  <calcPr calcId="152511"/>
</workbook>
</file>

<file path=xl/calcChain.xml><?xml version="1.0" encoding="utf-8"?>
<calcChain xmlns="http://schemas.openxmlformats.org/spreadsheetml/2006/main">
  <c r="J3" i="5" l="1" a="1"/>
  <c r="J3" i="5" s="1"/>
  <c r="J4" i="5" a="1"/>
  <c r="J4" i="5" s="1"/>
  <c r="J5" i="5" a="1"/>
  <c r="J5" i="5" s="1"/>
  <c r="J6" i="5" a="1"/>
  <c r="J6" i="5" s="1"/>
  <c r="J7" i="5" a="1"/>
  <c r="J7" i="5" s="1"/>
  <c r="J8" i="5" a="1"/>
  <c r="J8" i="5" s="1"/>
  <c r="J9" i="5" a="1"/>
  <c r="J9" i="5" s="1"/>
  <c r="J10" i="5" a="1"/>
  <c r="J10" i="5" s="1"/>
  <c r="J11" i="5" a="1"/>
  <c r="J11" i="5" s="1"/>
  <c r="J12" i="5" a="1"/>
  <c r="J12" i="5" s="1"/>
  <c r="J13" i="5" a="1"/>
  <c r="J13" i="5" s="1"/>
  <c r="J14" i="5" a="1"/>
  <c r="J14" i="5" s="1"/>
  <c r="J15" i="5" a="1"/>
  <c r="J15" i="5" s="1"/>
  <c r="J16" i="5" a="1"/>
  <c r="J16" i="5" s="1"/>
  <c r="J17" i="5" a="1"/>
  <c r="J17" i="5" s="1"/>
  <c r="J18" i="5" a="1"/>
  <c r="J18" i="5" s="1"/>
  <c r="J19" i="5" a="1"/>
  <c r="J19" i="5" s="1"/>
  <c r="J20" i="5" a="1"/>
  <c r="J20" i="5" s="1"/>
  <c r="J21" i="5" a="1"/>
  <c r="J21" i="5" s="1"/>
  <c r="J22" i="5" a="1"/>
  <c r="J22" i="5" s="1"/>
  <c r="J23" i="5" a="1"/>
  <c r="J23" i="5" s="1"/>
  <c r="J24" i="5" a="1"/>
  <c r="J24" i="5" s="1"/>
  <c r="J25" i="5" a="1"/>
  <c r="J25" i="5" s="1"/>
  <c r="J26" i="5" a="1"/>
  <c r="J26" i="5" s="1"/>
  <c r="J27" i="5" a="1"/>
  <c r="J27" i="5" s="1"/>
  <c r="J28" i="5" a="1"/>
  <c r="J28" i="5" s="1"/>
  <c r="J29" i="5" a="1"/>
  <c r="J29" i="5" s="1"/>
  <c r="J30" i="5" a="1"/>
  <c r="J30" i="5" s="1"/>
  <c r="J31" i="5" a="1"/>
  <c r="J31" i="5" s="1"/>
  <c r="J32" i="5" a="1"/>
  <c r="J32" i="5" s="1"/>
  <c r="J33" i="5" a="1"/>
  <c r="J33" i="5" s="1"/>
  <c r="J34" i="5" a="1"/>
  <c r="J34" i="5" s="1"/>
  <c r="J35" i="5" a="1"/>
  <c r="J35" i="5" s="1"/>
  <c r="J36" i="5" a="1"/>
  <c r="J36" i="5" s="1"/>
  <c r="J37" i="5" a="1"/>
  <c r="J37" i="5" s="1"/>
  <c r="J38" i="5" a="1"/>
  <c r="J38" i="5" s="1"/>
  <c r="J39" i="5" a="1"/>
  <c r="J39" i="5" s="1"/>
  <c r="J40" i="5" a="1"/>
  <c r="J40" i="5" s="1"/>
  <c r="J41" i="5" a="1"/>
  <c r="J41" i="5" s="1"/>
  <c r="J42" i="5" a="1"/>
  <c r="J42" i="5" s="1"/>
  <c r="J43" i="5" a="1"/>
  <c r="J43" i="5" s="1"/>
  <c r="J44" i="5" a="1"/>
  <c r="J44" i="5" s="1"/>
  <c r="J45" i="5" a="1"/>
  <c r="J45" i="5" s="1"/>
  <c r="J46" i="5" a="1"/>
  <c r="J46" i="5" s="1"/>
  <c r="J47" i="5" a="1"/>
  <c r="J47" i="5" s="1"/>
  <c r="J48" i="5" a="1"/>
  <c r="J48" i="5" s="1"/>
  <c r="J49" i="5" a="1"/>
  <c r="J49" i="5" s="1"/>
  <c r="J50" i="5" a="1"/>
  <c r="J50" i="5" s="1"/>
  <c r="J51" i="5" a="1"/>
  <c r="J51" i="5" s="1"/>
  <c r="J52" i="5" a="1"/>
  <c r="J52" i="5" s="1"/>
  <c r="J53" i="5" a="1"/>
  <c r="J53" i="5" s="1"/>
  <c r="J54" i="5" a="1"/>
  <c r="J54" i="5" s="1"/>
  <c r="J55" i="5" a="1"/>
  <c r="J55" i="5" s="1"/>
  <c r="J56" i="5" a="1"/>
  <c r="J56" i="5" s="1"/>
  <c r="J57" i="5" a="1"/>
  <c r="J57" i="5" s="1"/>
  <c r="J58" i="5" a="1"/>
  <c r="J58" i="5" s="1"/>
  <c r="J59" i="5" a="1"/>
  <c r="J59" i="5" s="1"/>
  <c r="J60" i="5" a="1"/>
  <c r="J60" i="5" s="1"/>
  <c r="J61" i="5" a="1"/>
  <c r="J61" i="5" s="1"/>
  <c r="J2" i="5" a="1"/>
  <c r="J2" i="5" s="1"/>
  <c r="A51" i="5" a="1"/>
  <c r="A51" i="5" s="1"/>
  <c r="A52" i="5" a="1"/>
  <c r="A52" i="5" s="1"/>
  <c r="A53" i="5" a="1"/>
  <c r="A53" i="5" s="1"/>
  <c r="A54" i="5" a="1"/>
  <c r="A54" i="5" s="1"/>
  <c r="A55" i="5" a="1"/>
  <c r="A55" i="5" s="1"/>
  <c r="A56" i="5" a="1"/>
  <c r="A56" i="5" s="1"/>
  <c r="A57" i="5" a="1"/>
  <c r="A57" i="5" s="1"/>
  <c r="A58" i="5" a="1"/>
  <c r="A58" i="5" s="1"/>
  <c r="A59" i="5" a="1"/>
  <c r="A59" i="5" s="1"/>
  <c r="A60" i="5" a="1"/>
  <c r="A60" i="5" s="1"/>
  <c r="A61" i="5" a="1"/>
  <c r="A61" i="5" s="1"/>
  <c r="A27" i="5" a="1"/>
  <c r="A27" i="5" s="1"/>
  <c r="A28" i="5" a="1"/>
  <c r="A28" i="5" s="1"/>
  <c r="A29" i="5" a="1"/>
  <c r="A29" i="5" s="1"/>
  <c r="A30" i="5" a="1"/>
  <c r="A30" i="5" s="1"/>
  <c r="A31" i="5" a="1"/>
  <c r="A31" i="5" s="1"/>
  <c r="A32" i="5" a="1"/>
  <c r="A32" i="5" s="1"/>
  <c r="A33" i="5" a="1"/>
  <c r="A33" i="5" s="1"/>
  <c r="A34" i="5" a="1"/>
  <c r="A34" i="5" s="1"/>
  <c r="A35" i="5" a="1"/>
  <c r="A35" i="5" s="1"/>
  <c r="A36" i="5" a="1"/>
  <c r="A36" i="5" s="1"/>
  <c r="A37" i="5" a="1"/>
  <c r="A37" i="5" s="1"/>
  <c r="A38" i="5" a="1"/>
  <c r="A38" i="5" s="1"/>
  <c r="A39" i="5" a="1"/>
  <c r="A39" i="5" s="1"/>
  <c r="A40" i="5" a="1"/>
  <c r="A40" i="5" s="1"/>
  <c r="A41" i="5" a="1"/>
  <c r="A41" i="5" s="1"/>
  <c r="A42" i="5" a="1"/>
  <c r="A42" i="5" s="1"/>
  <c r="A43" i="5" a="1"/>
  <c r="A43" i="5" s="1"/>
  <c r="A44" i="5" a="1"/>
  <c r="A44" i="5" s="1"/>
  <c r="A45" i="5" a="1"/>
  <c r="A45" i="5" s="1"/>
  <c r="A46" i="5" a="1"/>
  <c r="A46" i="5" s="1"/>
  <c r="A47" i="5" a="1"/>
  <c r="A47" i="5" s="1"/>
  <c r="A48" i="5" a="1"/>
  <c r="A48" i="5" s="1"/>
  <c r="A49" i="5" a="1"/>
  <c r="A49" i="5" s="1"/>
  <c r="A50" i="5" a="1"/>
  <c r="A50" i="5" s="1"/>
  <c r="A6" i="5" a="1"/>
  <c r="A6" i="5" s="1"/>
  <c r="A7" i="5" a="1"/>
  <c r="A7" i="5" s="1"/>
  <c r="A8" i="5" a="1"/>
  <c r="A8" i="5" s="1"/>
  <c r="A9" i="5" a="1"/>
  <c r="A9" i="5" s="1"/>
  <c r="A10" i="5" a="1"/>
  <c r="A10" i="5" s="1"/>
  <c r="A11" i="5" a="1"/>
  <c r="A11" i="5" s="1"/>
  <c r="A12" i="5" a="1"/>
  <c r="A12" i="5" s="1"/>
  <c r="A13" i="5" a="1"/>
  <c r="A13" i="5" s="1"/>
  <c r="A14" i="5" a="1"/>
  <c r="A14" i="5" s="1"/>
  <c r="A15" i="5" a="1"/>
  <c r="A15" i="5" s="1"/>
  <c r="A16" i="5" a="1"/>
  <c r="A16" i="5" s="1"/>
  <c r="A17" i="5" a="1"/>
  <c r="A17" i="5" s="1"/>
  <c r="A18" i="5" a="1"/>
  <c r="A18" i="5" s="1"/>
  <c r="A19" i="5" a="1"/>
  <c r="A19" i="5" s="1"/>
  <c r="A20" i="5" a="1"/>
  <c r="A20" i="5" s="1"/>
  <c r="A21" i="5" a="1"/>
  <c r="A21" i="5" s="1"/>
  <c r="A22" i="5" a="1"/>
  <c r="A22" i="5" s="1"/>
  <c r="A23" i="5" a="1"/>
  <c r="A23" i="5" s="1"/>
  <c r="A24" i="5" a="1"/>
  <c r="A24" i="5" s="1"/>
  <c r="A25" i="5" a="1"/>
  <c r="A25" i="5" s="1"/>
  <c r="A26" i="5" a="1"/>
  <c r="A26" i="5" s="1"/>
  <c r="A3" i="5" a="1"/>
  <c r="A3" i="5" s="1"/>
  <c r="A4" i="5" a="1"/>
  <c r="A4" i="5" s="1"/>
  <c r="A5" i="5" a="1"/>
  <c r="A5" i="5" s="1"/>
  <c r="A2" i="5" a="1"/>
  <c r="A2" i="5" s="1"/>
  <c r="D54" i="5"/>
  <c r="B6" i="5"/>
  <c r="F7" i="5"/>
  <c r="I34" i="5"/>
  <c r="D28" i="5"/>
  <c r="B15" i="5"/>
  <c r="I58" i="5"/>
  <c r="F16" i="5"/>
  <c r="D50" i="5"/>
  <c r="F25" i="5"/>
  <c r="F17" i="5"/>
  <c r="D3" i="5"/>
  <c r="D8" i="5"/>
  <c r="B11" i="5"/>
  <c r="I50" i="5"/>
  <c r="F30" i="5"/>
  <c r="F19" i="5"/>
  <c r="F4" i="5"/>
  <c r="B20" i="5"/>
  <c r="F60" i="5"/>
  <c r="B37" i="5"/>
  <c r="D39" i="5"/>
  <c r="D38" i="5"/>
  <c r="I35" i="5"/>
  <c r="F58" i="5"/>
  <c r="B2" i="5"/>
  <c r="F22" i="5"/>
  <c r="B7" i="5"/>
  <c r="I26" i="5"/>
  <c r="F8" i="5"/>
  <c r="F28" i="5"/>
  <c r="B5" i="5"/>
  <c r="B35" i="5"/>
  <c r="D31" i="5"/>
  <c r="B56" i="5"/>
  <c r="B46" i="5"/>
  <c r="F59" i="5"/>
  <c r="I48" i="5"/>
  <c r="I51" i="5"/>
  <c r="F11" i="5"/>
  <c r="D15" i="5"/>
  <c r="B14" i="5"/>
  <c r="F27" i="5"/>
  <c r="F57" i="5"/>
  <c r="B24" i="5"/>
  <c r="F34" i="5"/>
  <c r="F6" i="5"/>
  <c r="B50" i="5"/>
  <c r="D2" i="5"/>
  <c r="I43" i="5"/>
  <c r="I53" i="5"/>
  <c r="B38" i="5"/>
  <c r="B10" i="5"/>
  <c r="F51" i="5"/>
  <c r="B52" i="5"/>
  <c r="D10" i="5"/>
  <c r="B61" i="5"/>
  <c r="F26" i="5"/>
  <c r="I3" i="5"/>
  <c r="B39" i="5"/>
  <c r="F40" i="5"/>
  <c r="D51" i="5"/>
  <c r="I11" i="5"/>
  <c r="F14" i="5"/>
  <c r="B29" i="5"/>
  <c r="B12" i="5"/>
  <c r="I15" i="5"/>
  <c r="I20" i="5"/>
  <c r="I54" i="5"/>
  <c r="F55" i="5"/>
  <c r="D60" i="5"/>
  <c r="I39" i="5"/>
  <c r="B8" i="5"/>
  <c r="D34" i="5"/>
  <c r="I19" i="5"/>
  <c r="B59" i="5"/>
  <c r="F3" i="5"/>
  <c r="B4" i="5"/>
  <c r="F52" i="5"/>
  <c r="F44" i="5"/>
  <c r="I22" i="5"/>
  <c r="F47" i="5"/>
  <c r="F54" i="5"/>
  <c r="I32" i="5"/>
  <c r="F20" i="5"/>
  <c r="F43" i="5"/>
  <c r="I38" i="5"/>
  <c r="B32" i="5"/>
  <c r="B26" i="5"/>
  <c r="D19" i="5"/>
  <c r="D55" i="5"/>
  <c r="D27" i="5"/>
  <c r="F18" i="5"/>
  <c r="F23" i="5"/>
  <c r="I31" i="5"/>
  <c r="F38" i="5"/>
  <c r="B31" i="5"/>
  <c r="F36" i="5"/>
  <c r="F32" i="5"/>
  <c r="I14" i="5"/>
  <c r="I30" i="5"/>
  <c r="I52" i="5"/>
  <c r="D35" i="5"/>
  <c r="B22" i="5"/>
  <c r="B27" i="5"/>
  <c r="I47" i="5"/>
  <c r="B42" i="5"/>
  <c r="F35" i="5"/>
  <c r="B48" i="5"/>
  <c r="B36" i="5"/>
  <c r="I4" i="5"/>
  <c r="I37" i="5"/>
  <c r="I27" i="5"/>
  <c r="D11" i="5"/>
  <c r="F10" i="5"/>
  <c r="F15" i="5"/>
  <c r="I8" i="5"/>
  <c r="B34" i="5"/>
  <c r="B23" i="5"/>
  <c r="B16" i="5"/>
  <c r="F24" i="5"/>
  <c r="D23" i="5"/>
  <c r="D47" i="5"/>
  <c r="D4" i="5"/>
  <c r="B44" i="5"/>
  <c r="I59" i="5"/>
  <c r="B51" i="5"/>
  <c r="I7" i="5"/>
  <c r="D7" i="5"/>
  <c r="B3" i="5"/>
  <c r="I42" i="5"/>
  <c r="F12" i="5"/>
  <c r="B19" i="5"/>
  <c r="D26" i="5"/>
  <c r="D59" i="5"/>
  <c r="F39" i="5"/>
  <c r="B47" i="5"/>
  <c r="F48" i="5"/>
  <c r="I23" i="5"/>
  <c r="I6" i="5"/>
  <c r="B43" i="5"/>
  <c r="D52" i="5"/>
  <c r="I2" i="5"/>
  <c r="I55" i="5"/>
  <c r="D43" i="5"/>
  <c r="F31" i="5"/>
  <c r="D44" i="5"/>
  <c r="D58" i="5"/>
  <c r="I36" i="5"/>
  <c r="F46" i="5"/>
  <c r="D14" i="5"/>
  <c r="B60" i="5"/>
  <c r="I18" i="5"/>
  <c r="I46" i="5"/>
  <c r="B28" i="5"/>
  <c r="D22" i="5"/>
  <c r="F50" i="5"/>
  <c r="B18" i="5"/>
  <c r="F2" i="5"/>
  <c r="D42" i="5"/>
  <c r="D30" i="5"/>
  <c r="B54" i="5"/>
  <c r="D20" i="5"/>
  <c r="I10" i="5"/>
  <c r="D18" i="5"/>
  <c r="D6" i="5"/>
  <c r="F42" i="5"/>
  <c r="D12" i="5"/>
  <c r="B55" i="5"/>
  <c r="F56" i="5"/>
  <c r="B30" i="5"/>
  <c r="I16" i="5"/>
  <c r="B58" i="5"/>
  <c r="D46" i="5"/>
  <c r="B40" i="5"/>
  <c r="D36" i="5"/>
  <c r="H59" i="5" l="1"/>
  <c r="E59" i="5"/>
  <c r="H55" i="5"/>
  <c r="E55" i="5"/>
  <c r="H51" i="5"/>
  <c r="E51" i="5"/>
  <c r="H47" i="5"/>
  <c r="E47" i="5"/>
  <c r="H43" i="5"/>
  <c r="E43" i="5"/>
  <c r="H39" i="5"/>
  <c r="E39" i="5"/>
  <c r="H35" i="5"/>
  <c r="E35" i="5"/>
  <c r="H31" i="5"/>
  <c r="E31" i="5"/>
  <c r="H27" i="5"/>
  <c r="E27" i="5"/>
  <c r="H23" i="5"/>
  <c r="E23" i="5"/>
  <c r="H19" i="5"/>
  <c r="E19" i="5"/>
  <c r="H15" i="5"/>
  <c r="E15" i="5"/>
  <c r="H11" i="5"/>
  <c r="E11" i="5"/>
  <c r="H7" i="5"/>
  <c r="E7" i="5"/>
  <c r="H3" i="5"/>
  <c r="E3" i="5"/>
  <c r="H60" i="5"/>
  <c r="E60" i="5"/>
  <c r="H58" i="5"/>
  <c r="E58" i="5"/>
  <c r="H56" i="5"/>
  <c r="H54" i="5"/>
  <c r="E54" i="5"/>
  <c r="H52" i="5"/>
  <c r="E52" i="5"/>
  <c r="H50" i="5"/>
  <c r="E50" i="5"/>
  <c r="H48" i="5"/>
  <c r="H46" i="5"/>
  <c r="E46" i="5"/>
  <c r="H44" i="5"/>
  <c r="E44" i="5"/>
  <c r="H42" i="5"/>
  <c r="E42" i="5"/>
  <c r="H40" i="5"/>
  <c r="H38" i="5"/>
  <c r="E38" i="5"/>
  <c r="H36" i="5"/>
  <c r="E36" i="5"/>
  <c r="H34" i="5"/>
  <c r="E34" i="5"/>
  <c r="H32" i="5"/>
  <c r="H30" i="5"/>
  <c r="E30" i="5"/>
  <c r="H28" i="5"/>
  <c r="E28" i="5"/>
  <c r="H26" i="5"/>
  <c r="E26" i="5"/>
  <c r="H24" i="5"/>
  <c r="H22" i="5"/>
  <c r="E22" i="5"/>
  <c r="H20" i="5"/>
  <c r="E20" i="5"/>
  <c r="H18" i="5"/>
  <c r="E18" i="5"/>
  <c r="H16" i="5"/>
  <c r="H14" i="5"/>
  <c r="E14" i="5"/>
  <c r="H12" i="5"/>
  <c r="E12" i="5"/>
  <c r="H10" i="5"/>
  <c r="E10" i="5"/>
  <c r="H8" i="5"/>
  <c r="E8" i="5"/>
  <c r="H6" i="5"/>
  <c r="E6" i="5"/>
  <c r="H4" i="5"/>
  <c r="E4" i="5"/>
  <c r="H2" i="5"/>
  <c r="E2" i="5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O539" i="4"/>
  <c r="K539" i="4"/>
  <c r="G539" i="4"/>
  <c r="P538" i="4"/>
  <c r="P539" i="4" s="1"/>
  <c r="P540" i="4" s="1"/>
  <c r="P542" i="4" s="1"/>
  <c r="O538" i="4"/>
  <c r="N538" i="4"/>
  <c r="N539" i="4" s="1"/>
  <c r="M538" i="4"/>
  <c r="L538" i="4"/>
  <c r="L539" i="4" s="1"/>
  <c r="K538" i="4"/>
  <c r="J538" i="4"/>
  <c r="J539" i="4" s="1"/>
  <c r="I538" i="4"/>
  <c r="I539" i="4" s="1"/>
  <c r="H538" i="4"/>
  <c r="H539" i="4" s="1"/>
  <c r="G538" i="4"/>
  <c r="F538" i="4"/>
  <c r="F539" i="4" s="1"/>
  <c r="E538" i="4"/>
  <c r="E539" i="4" s="1"/>
  <c r="D538" i="4"/>
  <c r="D539" i="4" s="1"/>
  <c r="C538" i="4"/>
  <c r="B538" i="4"/>
  <c r="R537" i="4"/>
  <c r="R536" i="4"/>
  <c r="R535" i="4"/>
  <c r="R534" i="4"/>
  <c r="R533" i="4"/>
  <c r="R532" i="4"/>
  <c r="W507" i="4"/>
  <c r="Y507" i="4" s="1"/>
  <c r="U507" i="4"/>
  <c r="V507" i="4" s="1"/>
  <c r="S507" i="4"/>
  <c r="Y329" i="4"/>
  <c r="W329" i="4"/>
  <c r="X329" i="4" s="1"/>
  <c r="U329" i="4"/>
  <c r="S329" i="4"/>
  <c r="T329" i="4" s="1"/>
  <c r="Y328" i="4"/>
  <c r="X328" i="4"/>
  <c r="V328" i="4"/>
  <c r="T328" i="4"/>
  <c r="Y327" i="4"/>
  <c r="X327" i="4"/>
  <c r="V327" i="4"/>
  <c r="T327" i="4"/>
  <c r="Y326" i="4"/>
  <c r="X326" i="4"/>
  <c r="V326" i="4"/>
  <c r="T326" i="4"/>
  <c r="Y325" i="4"/>
  <c r="X325" i="4"/>
  <c r="V325" i="4"/>
  <c r="T325" i="4"/>
  <c r="Y324" i="4"/>
  <c r="X324" i="4"/>
  <c r="V324" i="4"/>
  <c r="T324" i="4"/>
  <c r="Y323" i="4"/>
  <c r="X323" i="4"/>
  <c r="V323" i="4"/>
  <c r="T323" i="4"/>
  <c r="Y322" i="4"/>
  <c r="X322" i="4"/>
  <c r="V322" i="4"/>
  <c r="T322" i="4"/>
  <c r="Y321" i="4"/>
  <c r="X321" i="4"/>
  <c r="V321" i="4"/>
  <c r="T321" i="4"/>
  <c r="Y320" i="4"/>
  <c r="X320" i="4"/>
  <c r="V320" i="4"/>
  <c r="T320" i="4"/>
  <c r="Y319" i="4"/>
  <c r="X319" i="4"/>
  <c r="V319" i="4"/>
  <c r="T319" i="4"/>
  <c r="Y318" i="4"/>
  <c r="X318" i="4"/>
  <c r="V318" i="4"/>
  <c r="T318" i="4"/>
  <c r="Y317" i="4"/>
  <c r="X317" i="4"/>
  <c r="V317" i="4"/>
  <c r="T317" i="4"/>
  <c r="Y316" i="4"/>
  <c r="X316" i="4"/>
  <c r="V316" i="4"/>
  <c r="T316" i="4"/>
  <c r="Y315" i="4"/>
  <c r="X315" i="4"/>
  <c r="V315" i="4"/>
  <c r="T315" i="4"/>
  <c r="Y314" i="4"/>
  <c r="X314" i="4"/>
  <c r="V314" i="4"/>
  <c r="T314" i="4"/>
  <c r="Y231" i="4"/>
  <c r="W231" i="4"/>
  <c r="X231" i="4" s="1"/>
  <c r="U231" i="4"/>
  <c r="V231" i="4" s="1"/>
  <c r="T231" i="4"/>
  <c r="S231" i="4"/>
  <c r="Y230" i="4"/>
  <c r="X230" i="4"/>
  <c r="V230" i="4"/>
  <c r="T230" i="4"/>
  <c r="Y229" i="4"/>
  <c r="X229" i="4"/>
  <c r="V229" i="4"/>
  <c r="T229" i="4"/>
  <c r="Y228" i="4"/>
  <c r="X228" i="4"/>
  <c r="V228" i="4"/>
  <c r="T228" i="4"/>
  <c r="Y227" i="4"/>
  <c r="X227" i="4"/>
  <c r="V227" i="4"/>
  <c r="T227" i="4"/>
  <c r="Y226" i="4"/>
  <c r="X226" i="4"/>
  <c r="V226" i="4"/>
  <c r="T226" i="4"/>
  <c r="Y225" i="4"/>
  <c r="X225" i="4"/>
  <c r="V225" i="4"/>
  <c r="T225" i="4"/>
  <c r="Y224" i="4"/>
  <c r="X224" i="4"/>
  <c r="V224" i="4"/>
  <c r="T224" i="4"/>
  <c r="W151" i="4"/>
  <c r="U151" i="4"/>
  <c r="S151" i="4"/>
  <c r="T151" i="4" s="1"/>
  <c r="Y150" i="4"/>
  <c r="V150" i="4"/>
  <c r="Y149" i="4"/>
  <c r="V149" i="4"/>
  <c r="Y148" i="4"/>
  <c r="V148" i="4"/>
  <c r="Y147" i="4"/>
  <c r="V147" i="4"/>
  <c r="T147" i="4"/>
  <c r="Y146" i="4"/>
  <c r="V146" i="4"/>
  <c r="Y145" i="4"/>
  <c r="V145" i="4"/>
  <c r="Y144" i="4"/>
  <c r="V144" i="4"/>
  <c r="Y143" i="4"/>
  <c r="V143" i="4"/>
  <c r="T143" i="4"/>
  <c r="Y142" i="4"/>
  <c r="V142" i="4"/>
  <c r="Y141" i="4"/>
  <c r="V141" i="4"/>
  <c r="Y140" i="4"/>
  <c r="V140" i="4"/>
  <c r="Y139" i="4"/>
  <c r="V139" i="4"/>
  <c r="T139" i="4"/>
  <c r="Y138" i="4"/>
  <c r="V138" i="4"/>
  <c r="Y137" i="4"/>
  <c r="V137" i="4"/>
  <c r="Y136" i="4"/>
  <c r="V136" i="4"/>
  <c r="Y135" i="4"/>
  <c r="V135" i="4"/>
  <c r="T135" i="4"/>
  <c r="W36" i="4"/>
  <c r="U36" i="4"/>
  <c r="V36" i="4" s="1"/>
  <c r="S36" i="4"/>
  <c r="T36" i="4" s="1"/>
  <c r="Y35" i="4"/>
  <c r="V35" i="4"/>
  <c r="Y34" i="4"/>
  <c r="V34" i="4"/>
  <c r="Y33" i="4"/>
  <c r="V33" i="4"/>
  <c r="Y32" i="4"/>
  <c r="V32" i="4"/>
  <c r="T32" i="4"/>
  <c r="Y31" i="4"/>
  <c r="V31" i="4"/>
  <c r="Y30" i="4"/>
  <c r="V30" i="4"/>
  <c r="Y29" i="4"/>
  <c r="V29" i="4"/>
  <c r="Y28" i="4"/>
  <c r="V28" i="4"/>
  <c r="T28" i="4"/>
  <c r="Y27" i="4"/>
  <c r="V27" i="4"/>
  <c r="Y26" i="4"/>
  <c r="V26" i="4"/>
  <c r="Y25" i="4"/>
  <c r="V25" i="4"/>
  <c r="Y24" i="4"/>
  <c r="V24" i="4"/>
  <c r="T24" i="4"/>
  <c r="Y23" i="4"/>
  <c r="V23" i="4"/>
  <c r="Y22" i="4"/>
  <c r="V22" i="4"/>
  <c r="Y21" i="4"/>
  <c r="V21" i="4"/>
  <c r="Y20" i="4"/>
  <c r="V20" i="4"/>
  <c r="T20" i="4"/>
  <c r="Y19" i="4"/>
  <c r="V19" i="4"/>
  <c r="Y18" i="4"/>
  <c r="V18" i="4"/>
  <c r="Y17" i="4"/>
  <c r="V17" i="4"/>
  <c r="Y16" i="4"/>
  <c r="V16" i="4"/>
  <c r="T16" i="4"/>
  <c r="V9" i="4"/>
  <c r="U9" i="4"/>
  <c r="R9" i="4"/>
  <c r="X8" i="4"/>
  <c r="T8" i="4"/>
  <c r="R8" i="4"/>
  <c r="R7" i="4"/>
  <c r="X6" i="4"/>
  <c r="S4" i="4"/>
  <c r="T4" i="4" s="1"/>
  <c r="W3" i="4"/>
  <c r="Y3" i="4" s="1"/>
  <c r="U3" i="4"/>
  <c r="V3" i="4" s="1"/>
  <c r="S3" i="4"/>
  <c r="F3" i="2"/>
  <c r="F4" i="2"/>
  <c r="F5" i="2"/>
  <c r="F6" i="2"/>
  <c r="E3" i="2"/>
  <c r="F61" i="5"/>
  <c r="B53" i="5"/>
  <c r="I24" i="5"/>
  <c r="I13" i="5"/>
  <c r="D5" i="5"/>
  <c r="D41" i="5"/>
  <c r="I29" i="5"/>
  <c r="B13" i="5"/>
  <c r="F9" i="5"/>
  <c r="B25" i="5"/>
  <c r="D9" i="5"/>
  <c r="B21" i="5"/>
  <c r="D56" i="5"/>
  <c r="D24" i="5"/>
  <c r="I41" i="5"/>
  <c r="F29" i="5"/>
  <c r="B33" i="5"/>
  <c r="D21" i="5"/>
  <c r="I21" i="5"/>
  <c r="F21" i="5"/>
  <c r="I60" i="5"/>
  <c r="D16" i="5"/>
  <c r="D32" i="5"/>
  <c r="D17" i="5"/>
  <c r="I49" i="5"/>
  <c r="B41" i="5"/>
  <c r="D49" i="5"/>
  <c r="D33" i="5"/>
  <c r="F37" i="5"/>
  <c r="I12" i="5"/>
  <c r="I44" i="5"/>
  <c r="B49" i="5"/>
  <c r="D29" i="5"/>
  <c r="I57" i="5"/>
  <c r="D57" i="5"/>
  <c r="I33" i="5"/>
  <c r="F49" i="5"/>
  <c r="I28" i="5"/>
  <c r="B57" i="5"/>
  <c r="F53" i="5"/>
  <c r="F13" i="5"/>
  <c r="I17" i="5"/>
  <c r="D13" i="5"/>
  <c r="F41" i="5"/>
  <c r="F45" i="5"/>
  <c r="I45" i="5"/>
  <c r="I40" i="5"/>
  <c r="I5" i="5"/>
  <c r="F5" i="5"/>
  <c r="I25" i="5"/>
  <c r="D25" i="5"/>
  <c r="D45" i="5"/>
  <c r="F33" i="5"/>
  <c r="I61" i="5"/>
  <c r="D61" i="5"/>
  <c r="B17" i="5"/>
  <c r="D53" i="5"/>
  <c r="D37" i="5"/>
  <c r="B45" i="5"/>
  <c r="B9" i="5"/>
  <c r="D48" i="5"/>
  <c r="D40" i="5"/>
  <c r="I56" i="5"/>
  <c r="I9" i="5"/>
  <c r="E16" i="5" l="1"/>
  <c r="H17" i="5"/>
  <c r="E45" i="5"/>
  <c r="H53" i="5"/>
  <c r="H49" i="5"/>
  <c r="E24" i="5"/>
  <c r="E56" i="5"/>
  <c r="H9" i="5"/>
  <c r="H13" i="5"/>
  <c r="H29" i="5"/>
  <c r="E61" i="5"/>
  <c r="E25" i="5"/>
  <c r="E33" i="5"/>
  <c r="E57" i="5"/>
  <c r="E32" i="5"/>
  <c r="E5" i="5"/>
  <c r="H21" i="5"/>
  <c r="E37" i="5"/>
  <c r="H45" i="5"/>
  <c r="E48" i="5"/>
  <c r="E9" i="5"/>
  <c r="E21" i="5"/>
  <c r="E40" i="5"/>
  <c r="H41" i="5"/>
  <c r="H33" i="5"/>
  <c r="H5" i="5"/>
  <c r="E13" i="5"/>
  <c r="E17" i="5"/>
  <c r="E29" i="5"/>
  <c r="H37" i="5"/>
  <c r="E53" i="5"/>
  <c r="H61" i="5"/>
  <c r="H25" i="5"/>
  <c r="E41" i="5"/>
  <c r="E49" i="5"/>
  <c r="H57" i="5"/>
  <c r="U4" i="4"/>
  <c r="V4" i="4" s="1"/>
  <c r="W4" i="4"/>
  <c r="T18" i="4"/>
  <c r="T22" i="4"/>
  <c r="T26" i="4"/>
  <c r="T30" i="4"/>
  <c r="T34" i="4"/>
  <c r="T137" i="4"/>
  <c r="T141" i="4"/>
  <c r="T145" i="4"/>
  <c r="T149" i="4"/>
  <c r="Y151" i="4"/>
  <c r="V329" i="4"/>
  <c r="U508" i="4"/>
  <c r="T19" i="4"/>
  <c r="T23" i="4"/>
  <c r="T27" i="4"/>
  <c r="T31" i="4"/>
  <c r="T35" i="4"/>
  <c r="T138" i="4"/>
  <c r="T142" i="4"/>
  <c r="T146" i="4"/>
  <c r="T150" i="4"/>
  <c r="V151" i="4"/>
  <c r="S508" i="4"/>
  <c r="T508" i="4" s="1"/>
  <c r="O540" i="4"/>
  <c r="O542" i="4" s="1"/>
  <c r="T3" i="4"/>
  <c r="T17" i="4"/>
  <c r="T21" i="4"/>
  <c r="T25" i="4"/>
  <c r="T29" i="4"/>
  <c r="T33" i="4"/>
  <c r="Y36" i="4"/>
  <c r="T136" i="4"/>
  <c r="T140" i="4"/>
  <c r="T144" i="4"/>
  <c r="T148" i="4"/>
  <c r="W508" i="4"/>
  <c r="Y508" i="4" s="1"/>
  <c r="R538" i="4"/>
  <c r="X151" i="4"/>
  <c r="X36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M539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E4" i="2"/>
  <c r="E5" i="2"/>
  <c r="E6" i="2"/>
  <c r="X508" i="4" l="1"/>
  <c r="V508" i="4"/>
  <c r="X4" i="4"/>
  <c r="Y4" i="4"/>
  <c r="T507" i="4"/>
  <c r="X3" i="4"/>
  <c r="X507" i="4"/>
  <c r="I4" i="2"/>
  <c r="I2" i="2"/>
  <c r="I3" i="2"/>
  <c r="J3" i="2" l="1"/>
  <c r="I5" i="2" l="1"/>
  <c r="J4" i="2"/>
  <c r="J5" i="2" l="1"/>
  <c r="J6" i="2"/>
  <c r="D62" i="1" l="1"/>
  <c r="F62" i="1"/>
  <c r="G56" i="1" s="1"/>
  <c r="G35" i="1" l="1"/>
  <c r="G24" i="1"/>
  <c r="G44" i="1"/>
  <c r="G60" i="1"/>
  <c r="G3" i="1"/>
  <c r="H61" i="1"/>
  <c r="G43" i="1"/>
  <c r="G6" i="1"/>
  <c r="G14" i="1"/>
  <c r="G22" i="1"/>
  <c r="G30" i="1"/>
  <c r="G38" i="1"/>
  <c r="G46" i="1"/>
  <c r="G54" i="1"/>
  <c r="G4" i="1"/>
  <c r="G16" i="1"/>
  <c r="G28" i="1"/>
  <c r="G40" i="1"/>
  <c r="E61" i="1"/>
  <c r="G9" i="1"/>
  <c r="G17" i="1"/>
  <c r="G25" i="1"/>
  <c r="G33" i="1"/>
  <c r="G41" i="1"/>
  <c r="G49" i="1"/>
  <c r="G57" i="1"/>
  <c r="G11" i="1"/>
  <c r="G19" i="1"/>
  <c r="G27" i="1"/>
  <c r="G5" i="1"/>
  <c r="G13" i="1"/>
  <c r="G21" i="1"/>
  <c r="G29" i="1"/>
  <c r="G37" i="1"/>
  <c r="G45" i="1"/>
  <c r="G53" i="1"/>
  <c r="G61" i="1"/>
  <c r="G7" i="1"/>
  <c r="G15" i="1"/>
  <c r="G23" i="1"/>
  <c r="G31" i="1"/>
  <c r="G39" i="1"/>
  <c r="G47" i="1"/>
  <c r="G55" i="1"/>
  <c r="G2" i="1"/>
  <c r="G51" i="1"/>
  <c r="G8" i="1"/>
  <c r="G36" i="1"/>
  <c r="G52" i="1"/>
  <c r="G59" i="1"/>
  <c r="G10" i="1"/>
  <c r="G18" i="1"/>
  <c r="G26" i="1"/>
  <c r="G34" i="1"/>
  <c r="G42" i="1"/>
  <c r="G50" i="1"/>
  <c r="G58" i="1"/>
  <c r="G12" i="1"/>
  <c r="G20" i="1"/>
  <c r="G32" i="1"/>
  <c r="G48" i="1"/>
  <c r="B62" i="1" l="1"/>
  <c r="H19" i="1"/>
  <c r="E19" i="1"/>
  <c r="E11" i="1"/>
  <c r="H11" i="1"/>
  <c r="H3" i="1"/>
  <c r="E3" i="1"/>
  <c r="H20" i="1"/>
  <c r="E20" i="1"/>
  <c r="H16" i="1"/>
  <c r="E16" i="1"/>
  <c r="E12" i="1"/>
  <c r="H12" i="1"/>
  <c r="H8" i="1"/>
  <c r="E8" i="1"/>
  <c r="H4" i="1"/>
  <c r="E4" i="1"/>
  <c r="E58" i="1"/>
  <c r="H58" i="1"/>
  <c r="E54" i="1"/>
  <c r="H54" i="1"/>
  <c r="E50" i="1"/>
  <c r="H50" i="1"/>
  <c r="E46" i="1"/>
  <c r="H46" i="1"/>
  <c r="E42" i="1"/>
  <c r="H42" i="1"/>
  <c r="E38" i="1"/>
  <c r="H38" i="1"/>
  <c r="E34" i="1"/>
  <c r="H34" i="1"/>
  <c r="E30" i="1"/>
  <c r="H30" i="1"/>
  <c r="E26" i="1"/>
  <c r="H26" i="1"/>
  <c r="E22" i="1"/>
  <c r="H22" i="1"/>
  <c r="H37" i="1"/>
  <c r="E37" i="1"/>
  <c r="H33" i="1"/>
  <c r="E33" i="1"/>
  <c r="E29" i="1"/>
  <c r="H29" i="1"/>
  <c r="E25" i="1"/>
  <c r="H25" i="1"/>
  <c r="H21" i="1"/>
  <c r="E21" i="1"/>
  <c r="E15" i="1"/>
  <c r="H15" i="1"/>
  <c r="E7" i="1"/>
  <c r="H7" i="1"/>
  <c r="E57" i="1"/>
  <c r="H57" i="1"/>
  <c r="H53" i="1"/>
  <c r="E53" i="1"/>
  <c r="E49" i="1"/>
  <c r="H49" i="1"/>
  <c r="E45" i="1"/>
  <c r="H45" i="1"/>
  <c r="E41" i="1"/>
  <c r="H41" i="1"/>
  <c r="E18" i="1"/>
  <c r="H18" i="1"/>
  <c r="E14" i="1"/>
  <c r="H14" i="1"/>
  <c r="E10" i="1"/>
  <c r="H10" i="1"/>
  <c r="E6" i="1"/>
  <c r="H6" i="1"/>
  <c r="E60" i="1"/>
  <c r="H60" i="1"/>
  <c r="E56" i="1"/>
  <c r="H56" i="1"/>
  <c r="E52" i="1"/>
  <c r="H52" i="1"/>
  <c r="H48" i="1"/>
  <c r="E48" i="1"/>
  <c r="H44" i="1"/>
  <c r="E44" i="1"/>
  <c r="E40" i="1"/>
  <c r="H40" i="1"/>
  <c r="H36" i="1"/>
  <c r="E36" i="1"/>
  <c r="H32" i="1"/>
  <c r="E32" i="1"/>
  <c r="E28" i="1"/>
  <c r="H28" i="1"/>
  <c r="H24" i="1"/>
  <c r="E24" i="1"/>
  <c r="G62" i="1"/>
  <c r="H2" i="1"/>
  <c r="E2" i="1"/>
  <c r="E17" i="1"/>
  <c r="H17" i="1"/>
  <c r="E13" i="1"/>
  <c r="H13" i="1"/>
  <c r="E9" i="1"/>
  <c r="H9" i="1"/>
  <c r="H5" i="1"/>
  <c r="E5" i="1"/>
  <c r="E59" i="1"/>
  <c r="H59" i="1"/>
  <c r="E55" i="1"/>
  <c r="H55" i="1"/>
  <c r="H51" i="1"/>
  <c r="E51" i="1"/>
  <c r="E47" i="1"/>
  <c r="H47" i="1"/>
  <c r="E43" i="1"/>
  <c r="H43" i="1"/>
  <c r="E39" i="1"/>
  <c r="H39" i="1"/>
  <c r="H35" i="1"/>
  <c r="E35" i="1"/>
  <c r="E31" i="1"/>
  <c r="H31" i="1"/>
  <c r="E27" i="1"/>
  <c r="H27" i="1"/>
  <c r="E23" i="1"/>
  <c r="H23" i="1"/>
  <c r="O4" i="3" l="1"/>
  <c r="M6" i="3"/>
  <c r="M2" i="3"/>
  <c r="K4" i="3"/>
  <c r="J6" i="3"/>
  <c r="J2" i="3"/>
  <c r="I4" i="3"/>
  <c r="H6" i="3"/>
  <c r="H2" i="3"/>
  <c r="G4" i="3"/>
  <c r="F6" i="3"/>
  <c r="F2" i="3"/>
  <c r="E4" i="3"/>
  <c r="D6" i="3"/>
  <c r="C7" i="3"/>
  <c r="C3" i="3"/>
  <c r="E6" i="3"/>
  <c r="C5" i="3"/>
  <c r="O5" i="3"/>
  <c r="M3" i="3"/>
  <c r="J7" i="3"/>
  <c r="I5" i="3"/>
  <c r="H3" i="3"/>
  <c r="F7" i="3"/>
  <c r="E5" i="3"/>
  <c r="D3" i="3"/>
  <c r="O7" i="3"/>
  <c r="O3" i="3"/>
  <c r="P3" i="3" s="1"/>
  <c r="M5" i="3"/>
  <c r="K7" i="3"/>
  <c r="K3" i="3"/>
  <c r="J5" i="3"/>
  <c r="I7" i="3"/>
  <c r="I3" i="3"/>
  <c r="H5" i="3"/>
  <c r="G7" i="3"/>
  <c r="G3" i="3"/>
  <c r="F5" i="3"/>
  <c r="E7" i="3"/>
  <c r="E3" i="3"/>
  <c r="D5" i="3"/>
  <c r="C6" i="3"/>
  <c r="C2" i="3"/>
  <c r="O6" i="3"/>
  <c r="O2" i="3"/>
  <c r="M4" i="3"/>
  <c r="K6" i="3"/>
  <c r="K2" i="3"/>
  <c r="J4" i="3"/>
  <c r="I6" i="3"/>
  <c r="I2" i="3"/>
  <c r="H4" i="3"/>
  <c r="G6" i="3"/>
  <c r="G2" i="3"/>
  <c r="F4" i="3"/>
  <c r="E2" i="3"/>
  <c r="D4" i="3"/>
  <c r="D2" i="3"/>
  <c r="M7" i="3"/>
  <c r="K5" i="3"/>
  <c r="J3" i="3"/>
  <c r="H7" i="3"/>
  <c r="G5" i="3"/>
  <c r="F3" i="3"/>
  <c r="D7" i="3"/>
  <c r="C4" i="3"/>
  <c r="C23" i="1"/>
  <c r="C4" i="1"/>
  <c r="C49" i="1"/>
  <c r="C60" i="1"/>
  <c r="C59" i="1"/>
  <c r="C34" i="1"/>
  <c r="C6" i="1"/>
  <c r="C42" i="1"/>
  <c r="C32" i="1"/>
  <c r="C21" i="1"/>
  <c r="C20" i="1"/>
  <c r="C9" i="1"/>
  <c r="C46" i="1"/>
  <c r="C36" i="1"/>
  <c r="C31" i="1"/>
  <c r="C19" i="1"/>
  <c r="C45" i="1"/>
  <c r="C33" i="1"/>
  <c r="C10" i="1"/>
  <c r="C43" i="1"/>
  <c r="C11" i="1"/>
  <c r="C54" i="1"/>
  <c r="C12" i="1"/>
  <c r="C7" i="1"/>
  <c r="C17" i="1"/>
  <c r="C22" i="1"/>
  <c r="C8" i="1"/>
  <c r="C55" i="1"/>
  <c r="C57" i="1"/>
  <c r="C52" i="1"/>
  <c r="C29" i="1"/>
  <c r="C37" i="1"/>
  <c r="C15" i="1"/>
  <c r="C61" i="1"/>
  <c r="C18" i="1"/>
  <c r="C5" i="1"/>
  <c r="C47" i="1"/>
  <c r="C16" i="1"/>
  <c r="C50" i="1"/>
  <c r="C24" i="1"/>
  <c r="C30" i="1"/>
  <c r="C28" i="1"/>
  <c r="C44" i="1"/>
  <c r="C41" i="1"/>
  <c r="C26" i="1"/>
  <c r="C48" i="1"/>
  <c r="C14" i="1"/>
  <c r="C38" i="1"/>
  <c r="C27" i="1"/>
  <c r="C13" i="1"/>
  <c r="C51" i="1"/>
  <c r="C25" i="1"/>
  <c r="C35" i="1"/>
  <c r="C58" i="1"/>
  <c r="C53" i="1"/>
  <c r="C39" i="1"/>
  <c r="C40" i="1"/>
  <c r="C3" i="1"/>
  <c r="C56" i="1"/>
  <c r="C2" i="1"/>
  <c r="E8" i="3" l="1"/>
  <c r="P6" i="3"/>
  <c r="I8" i="3"/>
  <c r="P5" i="3"/>
  <c r="K8" i="3"/>
  <c r="F8" i="3"/>
  <c r="C8" i="3"/>
  <c r="I9" i="3" s="1"/>
  <c r="L2" i="3"/>
  <c r="D8" i="3"/>
  <c r="G8" i="3"/>
  <c r="L3" i="3"/>
  <c r="N3" i="3" s="1"/>
  <c r="L6" i="3"/>
  <c r="N6" i="3" s="1"/>
  <c r="J8" i="3"/>
  <c r="P7" i="3"/>
  <c r="M8" i="3"/>
  <c r="C62" i="1"/>
  <c r="L7" i="3"/>
  <c r="N7" i="3" s="1"/>
  <c r="L4" i="3"/>
  <c r="N4" i="3" s="1"/>
  <c r="O8" i="3"/>
  <c r="P2" i="3"/>
  <c r="L5" i="3"/>
  <c r="N5" i="3" s="1"/>
  <c r="H8" i="3"/>
  <c r="P4" i="3"/>
  <c r="H9" i="3" l="1"/>
  <c r="D9" i="3"/>
  <c r="F9" i="3"/>
  <c r="E9" i="3"/>
  <c r="G9" i="3"/>
  <c r="P8" i="3"/>
  <c r="J9" i="3"/>
  <c r="O9" i="3"/>
  <c r="M9" i="3"/>
  <c r="N2" i="3"/>
  <c r="N8" i="3" s="1"/>
  <c r="N9" i="3" s="1"/>
  <c r="L8" i="3"/>
  <c r="L9" i="3" s="1"/>
  <c r="K9" i="3"/>
  <c r="P9" i="3" l="1"/>
  <c r="P10" i="3" s="1"/>
  <c r="P12" i="3" s="1"/>
  <c r="O10" i="3"/>
  <c r="O12" i="3" s="1"/>
</calcChain>
</file>

<file path=xl/sharedStrings.xml><?xml version="1.0" encoding="utf-8"?>
<sst xmlns="http://schemas.openxmlformats.org/spreadsheetml/2006/main" count="960" uniqueCount="643">
  <si>
    <t>CLIENT</t>
  </si>
  <si>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</si>
  <si>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</si>
  <si>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</si>
  <si>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</si>
  <si>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</si>
  <si>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</si>
  <si>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</si>
  <si>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</si>
  <si>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APN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</si>
  <si>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</si>
  <si>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</si>
  <si>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</si>
  <si>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</si>
  <si>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</si>
  <si>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</si>
  <si>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</si>
  <si>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</si>
  <si>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</si>
  <si>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</si>
  <si>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</si>
  <si>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</si>
  <si>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</si>
  <si>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</si>
  <si>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</si>
  <si>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ACTIA AUTOMOTIVE</t>
  </si>
  <si>
    <t>Total VULCAIN</t>
  </si>
  <si>
    <t>Total DENIOS</t>
  </si>
  <si>
    <t>Total CMI</t>
  </si>
  <si>
    <t>Total DIVERS</t>
  </si>
  <si>
    <t>Total CERMEX SAS - SITE DE LISIEUX</t>
  </si>
  <si>
    <t>Total KNORR BREMSE SYSTEME PR VEHICULES FRANCE</t>
  </si>
  <si>
    <t>Total PLANQUE</t>
  </si>
  <si>
    <t>Total SAS SNIME</t>
  </si>
  <si>
    <t>Total GAUDFRIN</t>
  </si>
  <si>
    <t>Total GEBO PACKAGING SOLUTIONS FRANCE</t>
  </si>
  <si>
    <t>Total PKB</t>
  </si>
  <si>
    <t>Total HEURTAUX SAS</t>
  </si>
  <si>
    <t>Total LOXOS</t>
  </si>
  <si>
    <t>Total MERAND MECAPATE</t>
  </si>
  <si>
    <t>Total SARGI</t>
  </si>
  <si>
    <t>Total SARL LAMIDEL MACHINES-OUTILS</t>
  </si>
  <si>
    <t>Total ADIAL</t>
  </si>
  <si>
    <t>Total MSR</t>
  </si>
  <si>
    <t>Total POULINGUE SAS</t>
  </si>
  <si>
    <t>Total IDPACK</t>
  </si>
  <si>
    <t>Total NSE BU INTEGRATIONS</t>
  </si>
  <si>
    <t>Total REYES INTEGRATION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</si>
  <si>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</si>
  <si>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</si>
  <si>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</si>
  <si>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</si>
  <si>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</si>
  <si>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</si>
  <si>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</si>
  <si>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</si>
  <si>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</si>
  <si>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</si>
  <si>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</si>
  <si>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</si>
  <si>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DISTILLERIE BUSNEL SAS</t>
  </si>
  <si>
    <t>Total ERPI</t>
  </si>
  <si>
    <t>Total MANUVIT</t>
  </si>
  <si>
    <t>Total OCTE</t>
  </si>
  <si>
    <t>Total OCTE INDUSTRY</t>
  </si>
  <si>
    <t>Total SHOP CONCEPT &amp; SERVICES</t>
  </si>
  <si>
    <t>Total IMETAL</t>
  </si>
  <si>
    <t>2515apn</t>
  </si>
  <si>
    <t xml:space="preserve">NAF 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</si>
  <si>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</si>
  <si>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</si>
  <si>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</si>
  <si>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</si>
  <si>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</si>
  <si>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</si>
  <si>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</si>
  <si>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</si>
  <si>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</si>
  <si>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</si>
  <si>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</si>
  <si>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</si>
  <si>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</si>
  <si>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</si>
  <si>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</si>
  <si>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</si>
  <si>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</si>
  <si>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</si>
  <si>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</si>
  <si>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</si>
  <si>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</si>
  <si>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</si>
  <si>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</si>
  <si>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</si>
  <si>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</si>
  <si>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ALTERVAL</t>
  </si>
  <si>
    <t>500 069</t>
  </si>
  <si>
    <t>500 092</t>
  </si>
  <si>
    <t>500 101</t>
  </si>
  <si>
    <t>500 103</t>
  </si>
  <si>
    <t>500 104</t>
  </si>
  <si>
    <t>500 105</t>
  </si>
  <si>
    <t>500 109</t>
  </si>
  <si>
    <t>500 110</t>
  </si>
  <si>
    <t>500 111</t>
  </si>
  <si>
    <t>500 114</t>
  </si>
  <si>
    <t>APN</t>
  </si>
  <si>
    <t>304 137</t>
  </si>
  <si>
    <t>ESTEVE SAS</t>
  </si>
  <si>
    <t>304 101</t>
  </si>
  <si>
    <t>304 102</t>
  </si>
  <si>
    <t>304 103</t>
  </si>
  <si>
    <t>304 154</t>
  </si>
  <si>
    <t>304 258</t>
  </si>
  <si>
    <t>FEMAAG</t>
  </si>
  <si>
    <t>303 926</t>
  </si>
  <si>
    <t>304 244</t>
  </si>
  <si>
    <t>FILMAG</t>
  </si>
  <si>
    <t>304 131</t>
  </si>
  <si>
    <t>304 133</t>
  </si>
  <si>
    <t>Total Apn</t>
  </si>
  <si>
    <t>Données</t>
  </si>
  <si>
    <t>Facturé</t>
  </si>
  <si>
    <t>MO</t>
  </si>
  <si>
    <t>TOTAL</t>
  </si>
  <si>
    <t>naf</t>
  </si>
  <si>
    <t>seb</t>
  </si>
  <si>
    <t>ESTEVE</t>
  </si>
  <si>
    <t>GETELEC</t>
  </si>
  <si>
    <t>GYRDIS</t>
  </si>
  <si>
    <t>DIAMOND</t>
  </si>
  <si>
    <t>MECA+SERVICES</t>
  </si>
  <si>
    <t>METALU-PLAST</t>
  </si>
  <si>
    <t>LEDIA</t>
  </si>
  <si>
    <t>SEPRA AUTO</t>
  </si>
  <si>
    <t>VAN'S BARBOT</t>
  </si>
  <si>
    <t>TOUCH IN</t>
  </si>
  <si>
    <t>NAITE</t>
  </si>
  <si>
    <t>304 134</t>
  </si>
  <si>
    <t>THIBAUT</t>
  </si>
  <si>
    <t>304 157</t>
  </si>
  <si>
    <t>VAN'S THEAULT</t>
  </si>
  <si>
    <t>304 173</t>
  </si>
  <si>
    <t>ACTIA AUTO</t>
  </si>
  <si>
    <t>304 174</t>
  </si>
  <si>
    <t>VULCAIN</t>
  </si>
  <si>
    <t>304 175</t>
  </si>
  <si>
    <t>DENIOS</t>
  </si>
  <si>
    <t>304 176</t>
  </si>
  <si>
    <t>CMI</t>
  </si>
  <si>
    <t>304 177</t>
  </si>
  <si>
    <t>304 178</t>
  </si>
  <si>
    <t>304 179</t>
  </si>
  <si>
    <t>304 180</t>
  </si>
  <si>
    <t>304 181</t>
  </si>
  <si>
    <t>304 182</t>
  </si>
  <si>
    <t>304 211</t>
  </si>
  <si>
    <t>304 212</t>
  </si>
  <si>
    <t>304 213</t>
  </si>
  <si>
    <t>304 214</t>
  </si>
  <si>
    <t>304 215</t>
  </si>
  <si>
    <t>304 216</t>
  </si>
  <si>
    <t>304 217</t>
  </si>
  <si>
    <t>304 279</t>
  </si>
  <si>
    <t>304 019</t>
  </si>
  <si>
    <t>304 233</t>
  </si>
  <si>
    <t>304 234</t>
  </si>
  <si>
    <t>304 092</t>
  </si>
  <si>
    <t>304 093</t>
  </si>
  <si>
    <t>LE CAILLEBOTIS DIAMOND</t>
  </si>
  <si>
    <t>304 060</t>
  </si>
  <si>
    <t>MECA + SERVICES</t>
  </si>
  <si>
    <t>304 229</t>
  </si>
  <si>
    <t>304 119</t>
  </si>
  <si>
    <t>304 123</t>
  </si>
  <si>
    <t>304 124</t>
  </si>
  <si>
    <t>304 158</t>
  </si>
  <si>
    <t>304 159</t>
  </si>
  <si>
    <t>304 160</t>
  </si>
  <si>
    <t>304 161</t>
  </si>
  <si>
    <t>304 162</t>
  </si>
  <si>
    <t>304 219</t>
  </si>
  <si>
    <t>304 220</t>
  </si>
  <si>
    <t>304 221</t>
  </si>
  <si>
    <t>304 222</t>
  </si>
  <si>
    <t>304 223</t>
  </si>
  <si>
    <t>304 224</t>
  </si>
  <si>
    <t>SAS LEDIA</t>
  </si>
  <si>
    <t>304 153</t>
  </si>
  <si>
    <t>304 163</t>
  </si>
  <si>
    <t>304 164</t>
  </si>
  <si>
    <t>304 195</t>
  </si>
  <si>
    <t>304 196</t>
  </si>
  <si>
    <t>304 197</t>
  </si>
  <si>
    <t>304 198</t>
  </si>
  <si>
    <t>304 199</t>
  </si>
  <si>
    <t>304 239</t>
  </si>
  <si>
    <t>304 251</t>
  </si>
  <si>
    <t>304 252</t>
  </si>
  <si>
    <t>304 253</t>
  </si>
  <si>
    <t>304 254</t>
  </si>
  <si>
    <t>304 255</t>
  </si>
  <si>
    <t>304 274</t>
  </si>
  <si>
    <t>304 275</t>
  </si>
  <si>
    <t>SEPRA AUTOMATISATION</t>
  </si>
  <si>
    <t>304 141</t>
  </si>
  <si>
    <t>304 183</t>
  </si>
  <si>
    <t>304 184</t>
  </si>
  <si>
    <t>304 190</t>
  </si>
  <si>
    <t>304 201</t>
  </si>
  <si>
    <t>304 202</t>
  </si>
  <si>
    <t>304 203</t>
  </si>
  <si>
    <t>304 048</t>
  </si>
  <si>
    <t>TOUCH INNOVATION</t>
  </si>
  <si>
    <t>303 789</t>
  </si>
  <si>
    <t>304 031</t>
  </si>
  <si>
    <t>304 032</t>
  </si>
  <si>
    <t>304 187</t>
  </si>
  <si>
    <t>304 138</t>
  </si>
  <si>
    <t>304 139</t>
  </si>
  <si>
    <t>304 003</t>
  </si>
  <si>
    <t>304 004</t>
  </si>
  <si>
    <t>304 072</t>
  </si>
  <si>
    <t>304 073</t>
  </si>
  <si>
    <t>304 074</t>
  </si>
  <si>
    <t>304 075</t>
  </si>
  <si>
    <t>304 076</t>
  </si>
  <si>
    <t>304 145</t>
  </si>
  <si>
    <t>GSC VANS THEAULT</t>
  </si>
  <si>
    <t>304 052</t>
  </si>
  <si>
    <t>304 053</t>
  </si>
  <si>
    <t>ACTIA AUTOMOTIVE</t>
  </si>
  <si>
    <t>303 584</t>
  </si>
  <si>
    <t>303 730</t>
  </si>
  <si>
    <t>303 978</t>
  </si>
  <si>
    <t>304 146</t>
  </si>
  <si>
    <t>304 148</t>
  </si>
  <si>
    <t>304 095</t>
  </si>
  <si>
    <t>DIVERS</t>
  </si>
  <si>
    <t>CERMEX</t>
  </si>
  <si>
    <t>103 450</t>
  </si>
  <si>
    <t>KNORR</t>
  </si>
  <si>
    <t>103 454</t>
  </si>
  <si>
    <t>PLANQUE</t>
  </si>
  <si>
    <t>103 466</t>
  </si>
  <si>
    <t>SNIME</t>
  </si>
  <si>
    <t>GAUDFRIN</t>
  </si>
  <si>
    <t>CERMEX SAS - SITE DE LISIEUX</t>
  </si>
  <si>
    <t>103 064</t>
  </si>
  <si>
    <t>GEBO CERMEX</t>
  </si>
  <si>
    <t>103 065</t>
  </si>
  <si>
    <t>PKB</t>
  </si>
  <si>
    <t>103 415</t>
  </si>
  <si>
    <t>HEURTAUX</t>
  </si>
  <si>
    <t>103 438</t>
  </si>
  <si>
    <t>LOXOS</t>
  </si>
  <si>
    <t>103 447</t>
  </si>
  <si>
    <t>MERAND MECAPATE</t>
  </si>
  <si>
    <t>103 448</t>
  </si>
  <si>
    <t>SARGI</t>
  </si>
  <si>
    <t>103 452</t>
  </si>
  <si>
    <t>LAMIDEL</t>
  </si>
  <si>
    <t>103 463</t>
  </si>
  <si>
    <t>ADIAL</t>
  </si>
  <si>
    <t>103 464</t>
  </si>
  <si>
    <t>MSR</t>
  </si>
  <si>
    <t>103 470</t>
  </si>
  <si>
    <t>POULINGUE</t>
  </si>
  <si>
    <t>103 481</t>
  </si>
  <si>
    <t>103 482</t>
  </si>
  <si>
    <t>103 484</t>
  </si>
  <si>
    <t>103 488</t>
  </si>
  <si>
    <t>KNORR BREMSE SYSTEME PR VEHICULES FRANCE</t>
  </si>
  <si>
    <t>103 432</t>
  </si>
  <si>
    <t>103 471</t>
  </si>
  <si>
    <t>103 490</t>
  </si>
  <si>
    <t>103 491</t>
  </si>
  <si>
    <t>103 462</t>
  </si>
  <si>
    <t>SAS SNIME</t>
  </si>
  <si>
    <t>103 455</t>
  </si>
  <si>
    <t>103 467</t>
  </si>
  <si>
    <t>103 493</t>
  </si>
  <si>
    <t>103 405</t>
  </si>
  <si>
    <t>103 441</t>
  </si>
  <si>
    <t>103 473</t>
  </si>
  <si>
    <t>GEBO PACKAGING SOLUTIONS FRANCE</t>
  </si>
  <si>
    <t>103 425</t>
  </si>
  <si>
    <t>103 433</t>
  </si>
  <si>
    <t>103 453</t>
  </si>
  <si>
    <t>103 417</t>
  </si>
  <si>
    <t>103 422</t>
  </si>
  <si>
    <t>103 428</t>
  </si>
  <si>
    <t>103 446</t>
  </si>
  <si>
    <t>103 451</t>
  </si>
  <si>
    <t>103 458</t>
  </si>
  <si>
    <t>103 460</t>
  </si>
  <si>
    <t>103 461</t>
  </si>
  <si>
    <t>HEURTAUX SAS</t>
  </si>
  <si>
    <t>103 423</t>
  </si>
  <si>
    <t>103 424</t>
  </si>
  <si>
    <t>103 427</t>
  </si>
  <si>
    <t>103 434</t>
  </si>
  <si>
    <t>103 437</t>
  </si>
  <si>
    <t>103 456</t>
  </si>
  <si>
    <t>103 469</t>
  </si>
  <si>
    <t>103 449</t>
  </si>
  <si>
    <t>103 351</t>
  </si>
  <si>
    <t>103 366</t>
  </si>
  <si>
    <t>103 406</t>
  </si>
  <si>
    <t>103 411</t>
  </si>
  <si>
    <t>103 426</t>
  </si>
  <si>
    <t>103 444</t>
  </si>
  <si>
    <t>103 459</t>
  </si>
  <si>
    <t>103 489</t>
  </si>
  <si>
    <t>103 457</t>
  </si>
  <si>
    <t>SARL LAMIDEL MACHINES-OUTILS</t>
  </si>
  <si>
    <t>103 285</t>
  </si>
  <si>
    <t>103 472</t>
  </si>
  <si>
    <t>103 474</t>
  </si>
  <si>
    <t>103 468</t>
  </si>
  <si>
    <t>POULINGUE SAS</t>
  </si>
  <si>
    <t>103 501</t>
  </si>
  <si>
    <t>406 456</t>
  </si>
  <si>
    <t>IDPACK</t>
  </si>
  <si>
    <t>406 243</t>
  </si>
  <si>
    <t>406 268</t>
  </si>
  <si>
    <t>406 269</t>
  </si>
  <si>
    <t>406 276</t>
  </si>
  <si>
    <t>406 277</t>
  </si>
  <si>
    <t>406 302</t>
  </si>
  <si>
    <t>406 307</t>
  </si>
  <si>
    <t>406 326</t>
  </si>
  <si>
    <t>NSE</t>
  </si>
  <si>
    <t>406 342</t>
  </si>
  <si>
    <t>REYES INTEGRATION</t>
  </si>
  <si>
    <t>406 343</t>
  </si>
  <si>
    <t>TIAMA</t>
  </si>
  <si>
    <t>406 344</t>
  </si>
  <si>
    <t>TOKHEIM France</t>
  </si>
  <si>
    <t>406 348</t>
  </si>
  <si>
    <t>TOKHEIM SO</t>
  </si>
  <si>
    <t>406 366</t>
  </si>
  <si>
    <t>406 384</t>
  </si>
  <si>
    <t>406 385</t>
  </si>
  <si>
    <t>406 386</t>
  </si>
  <si>
    <t>406 388</t>
  </si>
  <si>
    <t>406 389</t>
  </si>
  <si>
    <t>406 390</t>
  </si>
  <si>
    <t>406 391</t>
  </si>
  <si>
    <t>406 393</t>
  </si>
  <si>
    <t>406 414</t>
  </si>
  <si>
    <t>406 415</t>
  </si>
  <si>
    <t>406 416</t>
  </si>
  <si>
    <t>406 418</t>
  </si>
  <si>
    <t>406 419</t>
  </si>
  <si>
    <t>406 420</t>
  </si>
  <si>
    <t>406 421</t>
  </si>
  <si>
    <t>406 422</t>
  </si>
  <si>
    <t>406 423</t>
  </si>
  <si>
    <t>406 426</t>
  </si>
  <si>
    <t>406 427</t>
  </si>
  <si>
    <t>406 428</t>
  </si>
  <si>
    <t>406 430</t>
  </si>
  <si>
    <t>406 431</t>
  </si>
  <si>
    <t>406 432</t>
  </si>
  <si>
    <t>406 438</t>
  </si>
  <si>
    <t>406 439</t>
  </si>
  <si>
    <t>406 440</t>
  </si>
  <si>
    <t>406 443</t>
  </si>
  <si>
    <t>406 445</t>
  </si>
  <si>
    <t>406 446</t>
  </si>
  <si>
    <t>406 447</t>
  </si>
  <si>
    <t>406 450</t>
  </si>
  <si>
    <t>406 451</t>
  </si>
  <si>
    <t>406 453</t>
  </si>
  <si>
    <t>406 454</t>
  </si>
  <si>
    <t>406 455</t>
  </si>
  <si>
    <t>406 458</t>
  </si>
  <si>
    <t>406 460</t>
  </si>
  <si>
    <t>406 461</t>
  </si>
  <si>
    <t>406 462</t>
  </si>
  <si>
    <t>406 463</t>
  </si>
  <si>
    <t>406 466</t>
  </si>
  <si>
    <t>406 467</t>
  </si>
  <si>
    <t>406 502</t>
  </si>
  <si>
    <t>NSE BU INTEGRATIONS</t>
  </si>
  <si>
    <t>405 802</t>
  </si>
  <si>
    <t>405 806</t>
  </si>
  <si>
    <t>406 283</t>
  </si>
  <si>
    <t>406 312</t>
  </si>
  <si>
    <t>406 317</t>
  </si>
  <si>
    <t>406 318</t>
  </si>
  <si>
    <t>406 321</t>
  </si>
  <si>
    <t>406 322</t>
  </si>
  <si>
    <t>406 354</t>
  </si>
  <si>
    <t>406 356</t>
  </si>
  <si>
    <t>406 357</t>
  </si>
  <si>
    <t>TOKHEIM FRANCE SAS</t>
  </si>
  <si>
    <t>406 023</t>
  </si>
  <si>
    <t>406 397</t>
  </si>
  <si>
    <t>406 398</t>
  </si>
  <si>
    <t>406 399</t>
  </si>
  <si>
    <t>406 400</t>
  </si>
  <si>
    <t>406 401</t>
  </si>
  <si>
    <t>406 402</t>
  </si>
  <si>
    <t>406 403</t>
  </si>
  <si>
    <t>406 404</t>
  </si>
  <si>
    <t>406 405</t>
  </si>
  <si>
    <t>406 406</t>
  </si>
  <si>
    <t>406 407</t>
  </si>
  <si>
    <t>406 408</t>
  </si>
  <si>
    <t>406 409</t>
  </si>
  <si>
    <t>406 410</t>
  </si>
  <si>
    <t>406 411</t>
  </si>
  <si>
    <t>406 412</t>
  </si>
  <si>
    <t>406 490</t>
  </si>
  <si>
    <t>TOKHEIM SOFITAM APPLICATIONS</t>
  </si>
  <si>
    <t>406 203</t>
  </si>
  <si>
    <t>AMC</t>
  </si>
  <si>
    <t>205 370</t>
  </si>
  <si>
    <t>205 371</t>
  </si>
  <si>
    <t>BERNAY</t>
  </si>
  <si>
    <t>205 372</t>
  </si>
  <si>
    <t>DBS</t>
  </si>
  <si>
    <t>205 373</t>
  </si>
  <si>
    <t>SLE</t>
  </si>
  <si>
    <t>205 528</t>
  </si>
  <si>
    <t>SANCHEZ</t>
  </si>
  <si>
    <t>ZALKIN</t>
  </si>
  <si>
    <t>205 260</t>
  </si>
  <si>
    <t>ASCA</t>
  </si>
  <si>
    <t>205 421</t>
  </si>
  <si>
    <t>BRUNO JEAN</t>
  </si>
  <si>
    <t>205 422</t>
  </si>
  <si>
    <t>CMAT</t>
  </si>
  <si>
    <t>205 500</t>
  </si>
  <si>
    <t>DISTILLERIE BUSNEL</t>
  </si>
  <si>
    <t>205 501</t>
  </si>
  <si>
    <t>ERPI</t>
  </si>
  <si>
    <t>205 502</t>
  </si>
  <si>
    <t>MANUVIT</t>
  </si>
  <si>
    <t>205 503</t>
  </si>
  <si>
    <t>OCTE</t>
  </si>
  <si>
    <t>205 556</t>
  </si>
  <si>
    <t>OCTE INDUSTRY</t>
  </si>
  <si>
    <t>205 631</t>
  </si>
  <si>
    <t>SHOP</t>
  </si>
  <si>
    <t>205 401</t>
  </si>
  <si>
    <t>205 402</t>
  </si>
  <si>
    <t>205 413</t>
  </si>
  <si>
    <t>205 428</t>
  </si>
  <si>
    <t>205 439</t>
  </si>
  <si>
    <t>205 505</t>
  </si>
  <si>
    <t>205 506</t>
  </si>
  <si>
    <t>205 507</t>
  </si>
  <si>
    <t>205 508</t>
  </si>
  <si>
    <t>205 509</t>
  </si>
  <si>
    <t>205 621</t>
  </si>
  <si>
    <t>SAM LABIGNE EQUIPEMENT</t>
  </si>
  <si>
    <t>205 272</t>
  </si>
  <si>
    <t>205 323</t>
  </si>
  <si>
    <t>205 353</t>
  </si>
  <si>
    <t>205 355</t>
  </si>
  <si>
    <t>205 377</t>
  </si>
  <si>
    <t>205 390</t>
  </si>
  <si>
    <t>205 391</t>
  </si>
  <si>
    <t>205 394</t>
  </si>
  <si>
    <t>205 395</t>
  </si>
  <si>
    <t>205 399</t>
  </si>
  <si>
    <t>205 400</t>
  </si>
  <si>
    <t>205 403</t>
  </si>
  <si>
    <t>205 404</t>
  </si>
  <si>
    <t>205 409</t>
  </si>
  <si>
    <t>205 410</t>
  </si>
  <si>
    <t>205 418</t>
  </si>
  <si>
    <t>205 419</t>
  </si>
  <si>
    <t>205 420</t>
  </si>
  <si>
    <t>205 430</t>
  </si>
  <si>
    <t>205 431</t>
  </si>
  <si>
    <t>205 432</t>
  </si>
  <si>
    <t>205 433</t>
  </si>
  <si>
    <t>205 451</t>
  </si>
  <si>
    <t>205 453</t>
  </si>
  <si>
    <t>205 487</t>
  </si>
  <si>
    <t>205 488</t>
  </si>
  <si>
    <t>205 489</t>
  </si>
  <si>
    <t>205 490</t>
  </si>
  <si>
    <t>205 491</t>
  </si>
  <si>
    <t>205 492</t>
  </si>
  <si>
    <t>205 493</t>
  </si>
  <si>
    <t>205 494</t>
  </si>
  <si>
    <t>205 495</t>
  </si>
  <si>
    <t>205 496</t>
  </si>
  <si>
    <t>205 510</t>
  </si>
  <si>
    <t>205 511</t>
  </si>
  <si>
    <t>205 512</t>
  </si>
  <si>
    <t>205 513</t>
  </si>
  <si>
    <t>205 514</t>
  </si>
  <si>
    <t>205 518</t>
  </si>
  <si>
    <t>205 519</t>
  </si>
  <si>
    <t>205 569</t>
  </si>
  <si>
    <t>205 570</t>
  </si>
  <si>
    <t>205 571</t>
  </si>
  <si>
    <t>205 572</t>
  </si>
  <si>
    <t>205 573</t>
  </si>
  <si>
    <t>205 576</t>
  </si>
  <si>
    <t>205 578</t>
  </si>
  <si>
    <t>205 580</t>
  </si>
  <si>
    <t>205 583</t>
  </si>
  <si>
    <t>SANCHEZ S.A.S</t>
  </si>
  <si>
    <t>205 446</t>
  </si>
  <si>
    <t>205 447</t>
  </si>
  <si>
    <t>205 448</t>
  </si>
  <si>
    <t>205 449</t>
  </si>
  <si>
    <t>205 450</t>
  </si>
  <si>
    <t>205 521</t>
  </si>
  <si>
    <t>205 522</t>
  </si>
  <si>
    <t>205 523</t>
  </si>
  <si>
    <t>205 524</t>
  </si>
  <si>
    <t>205 525</t>
  </si>
  <si>
    <t>ZALKIN ANDRE</t>
  </si>
  <si>
    <t>205 349</t>
  </si>
  <si>
    <t>205 406</t>
  </si>
  <si>
    <t>205 407</t>
  </si>
  <si>
    <t>205 415</t>
  </si>
  <si>
    <t>205 416</t>
  </si>
  <si>
    <t>205 436</t>
  </si>
  <si>
    <t>205 477</t>
  </si>
  <si>
    <t>205 478</t>
  </si>
  <si>
    <t>205 479</t>
  </si>
  <si>
    <t>205 480</t>
  </si>
  <si>
    <t>205 481</t>
  </si>
  <si>
    <t>205 482</t>
  </si>
  <si>
    <t>205 483</t>
  </si>
  <si>
    <t>205 484</t>
  </si>
  <si>
    <t>205 486</t>
  </si>
  <si>
    <t>205 537</t>
  </si>
  <si>
    <t>205 538</t>
  </si>
  <si>
    <t>205 539</t>
  </si>
  <si>
    <t>205 541</t>
  </si>
  <si>
    <t>205 542</t>
  </si>
  <si>
    <t>205 543</t>
  </si>
  <si>
    <t>205 544</t>
  </si>
  <si>
    <t>205 558</t>
  </si>
  <si>
    <t>205 559</t>
  </si>
  <si>
    <t>205 561</t>
  </si>
  <si>
    <t>205 562</t>
  </si>
  <si>
    <t>205 563</t>
  </si>
  <si>
    <t>205 564</t>
  </si>
  <si>
    <t>205 426</t>
  </si>
  <si>
    <t>205 427</t>
  </si>
  <si>
    <t>205 497</t>
  </si>
  <si>
    <t>BRUNO JEAN EURL</t>
  </si>
  <si>
    <t>205 526</t>
  </si>
  <si>
    <t>205 383</t>
  </si>
  <si>
    <t>205 520</t>
  </si>
  <si>
    <t>DISTILLERIE BUSNEL SAS</t>
  </si>
  <si>
    <t>205 527</t>
  </si>
  <si>
    <t>205 531</t>
  </si>
  <si>
    <t>205 434</t>
  </si>
  <si>
    <t>205 457</t>
  </si>
  <si>
    <t>205 458</t>
  </si>
  <si>
    <t>205 459</t>
  </si>
  <si>
    <t>205 460</t>
  </si>
  <si>
    <t>205 461</t>
  </si>
  <si>
    <t>205 462</t>
  </si>
  <si>
    <t>205 463</t>
  </si>
  <si>
    <t>205 464</t>
  </si>
  <si>
    <t>205 465</t>
  </si>
  <si>
    <t>205 466</t>
  </si>
  <si>
    <t>205 550</t>
  </si>
  <si>
    <t>205 551</t>
  </si>
  <si>
    <t>205 552</t>
  </si>
  <si>
    <t>205 553</t>
  </si>
  <si>
    <t>205 554</t>
  </si>
  <si>
    <t>205 593</t>
  </si>
  <si>
    <t>205 594</t>
  </si>
  <si>
    <t>205 595</t>
  </si>
  <si>
    <t>205 596</t>
  </si>
  <si>
    <t>205 118</t>
  </si>
  <si>
    <t>205 119</t>
  </si>
  <si>
    <t>205 384</t>
  </si>
  <si>
    <t>205 385</t>
  </si>
  <si>
    <t>205 386</t>
  </si>
  <si>
    <t>204 953</t>
  </si>
  <si>
    <t>205 454</t>
  </si>
  <si>
    <t>205 044</t>
  </si>
  <si>
    <t>205 045</t>
  </si>
  <si>
    <t>SHOP CONCEPT &amp; SERVICES</t>
  </si>
  <si>
    <t>205 299</t>
  </si>
  <si>
    <t>205 376</t>
  </si>
  <si>
    <t>205 425</t>
  </si>
  <si>
    <t>205 437</t>
  </si>
  <si>
    <t>205 438</t>
  </si>
  <si>
    <t>205 440</t>
  </si>
  <si>
    <t>205 442</t>
  </si>
  <si>
    <t>205 444</t>
  </si>
  <si>
    <t>205 445</t>
  </si>
  <si>
    <t>205 452</t>
  </si>
  <si>
    <t>205 467</t>
  </si>
  <si>
    <t>205 468</t>
  </si>
  <si>
    <t>205 471</t>
  </si>
  <si>
    <t>205 472</t>
  </si>
  <si>
    <t>205 473</t>
  </si>
  <si>
    <t>205 474</t>
  </si>
  <si>
    <t>205 475</t>
  </si>
  <si>
    <t>205 476</t>
  </si>
  <si>
    <t>205 532</t>
  </si>
  <si>
    <t>205 533</t>
  </si>
  <si>
    <t>205 534</t>
  </si>
  <si>
    <t>205 535</t>
  </si>
  <si>
    <t>205 588</t>
  </si>
  <si>
    <t>205 589</t>
  </si>
  <si>
    <t>IMETAL</t>
  </si>
  <si>
    <t>6PRESTA ERIC KM</t>
  </si>
  <si>
    <t>6PRESTA ERIC HEBERGT</t>
  </si>
  <si>
    <t>6PRESTA ERIC RESTO</t>
  </si>
  <si>
    <t>6PRESTA ERIC DIVERS</t>
  </si>
  <si>
    <t>6PRESTA ERIC MO</t>
  </si>
  <si>
    <t>600 093</t>
  </si>
  <si>
    <t>600 101</t>
  </si>
  <si>
    <t>600 102</t>
  </si>
  <si>
    <t>600 104</t>
  </si>
  <si>
    <t>600 105</t>
  </si>
  <si>
    <t>600 106</t>
  </si>
  <si>
    <t>600 107</t>
  </si>
  <si>
    <t>600 108</t>
  </si>
  <si>
    <t>600 109</t>
  </si>
  <si>
    <t>600 110</t>
  </si>
  <si>
    <t>600 111</t>
  </si>
  <si>
    <t>600 112</t>
  </si>
  <si>
    <t>600 113</t>
  </si>
  <si>
    <t>600 114</t>
  </si>
  <si>
    <t>600 115</t>
  </si>
  <si>
    <t>600 116</t>
  </si>
  <si>
    <t>Total général</t>
  </si>
  <si>
    <t>,</t>
  </si>
  <si>
    <t>TOTAL GENERAL</t>
  </si>
  <si>
    <t>DEVRAIT ETRE 400000</t>
  </si>
  <si>
    <t>OK</t>
  </si>
  <si>
    <t>OK SAUF TOTAL APN DEVRAIT ETRE 100000</t>
  </si>
  <si>
    <t>DEVRAIT ETRE 200000 + PROBLEME SUR 2 LIGNE</t>
  </si>
  <si>
    <t>CLIENTS</t>
  </si>
  <si>
    <t>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</si>
</sst>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yy"/>
    <numFmt numFmtId="166" formatCode="#,##0.00\ _€"/>
  </numFmts>
  <fonts count="3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141414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  <font>
      <sz val="9.35"/>
      <color rgb="FF303030"/>
      <name val="Consolas"/>
      <family val="3"/>
    </font>
    <font>
      <sz val="8"/>
      <color rgb="FF000000"/>
      <name val="Verdana"/>
      <family val="2"/>
    </font>
    <font>
      <sz val="10"/>
      <color rgb="FF141414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i/>
      <sz val="9"/>
      <color rgb="FF333333"/>
      <name val="Courier New"/>
      <family val="3"/>
    </font>
    <font>
      <sz val="9"/>
      <color rgb="FF444444"/>
      <name val="Arial"/>
      <family val="2"/>
    </font>
    <font>
      <b/>
      <sz val="11"/>
      <color rgb="FF000000"/>
      <name val="Arial"/>
      <family val="2"/>
    </font>
    <font>
      <b/>
      <sz val="10"/>
      <color rgb="FF333333"/>
      <name val="Verdana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theme="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4" fontId="3" fillId="0" borderId="4" xfId="0" applyNumberFormat="1" applyFont="1" applyFill="1" applyBorder="1"/>
    <xf numFmtId="0" fontId="4" fillId="3" borderId="0" xfId="0" applyFont="1" applyFill="1"/>
    <xf numFmtId="0" fontId="4" fillId="3" borderId="5" xfId="0" applyFont="1" applyFill="1" applyBorder="1"/>
    <xf numFmtId="10" fontId="2" fillId="0" borderId="4" xfId="0" applyNumberFormat="1" applyFont="1" applyFill="1" applyBorder="1"/>
    <xf numFmtId="10" fontId="0" fillId="0" borderId="0" xfId="0" applyNumberFormat="1"/>
    <xf numFmtId="164" fontId="0" fillId="0" borderId="0" xfId="0" applyNumberFormat="1"/>
    <xf numFmtId="164" fontId="3" fillId="0" borderId="4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1" xfId="0" applyFont="1" applyBorder="1"/>
    <xf numFmtId="0" fontId="2" fillId="0" borderId="13" xfId="0" applyFont="1" applyBorder="1"/>
    <xf numFmtId="0" fontId="6" fillId="4" borderId="1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6" xfId="0" applyFont="1" applyBorder="1" applyAlignment="1">
      <alignment horizontal="right" vertical="center"/>
    </xf>
    <xf numFmtId="44" fontId="4" fillId="0" borderId="6" xfId="0" applyNumberFormat="1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44" fontId="4" fillId="5" borderId="8" xfId="0" applyNumberFormat="1" applyFont="1" applyFill="1" applyBorder="1" applyAlignment="1">
      <alignment horizontal="center" vertical="center"/>
    </xf>
    <xf numFmtId="44" fontId="4" fillId="5" borderId="6" xfId="0" applyNumberFormat="1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64" fontId="8" fillId="0" borderId="16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9" fillId="3" borderId="0" xfId="0" applyFont="1" applyFill="1"/>
    <xf numFmtId="0" fontId="10" fillId="0" borderId="0" xfId="0" applyFont="1"/>
    <xf numFmtId="0" fontId="12" fillId="0" borderId="0" xfId="0" applyFont="1"/>
    <xf numFmtId="1" fontId="6" fillId="4" borderId="20" xfId="0" applyNumberFormat="1" applyFont="1" applyFill="1" applyBorder="1" applyAlignment="1">
      <alignment horizontal="left" vertical="center"/>
    </xf>
    <xf numFmtId="0" fontId="6" fillId="4" borderId="2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" fontId="4" fillId="6" borderId="0" xfId="0" applyNumberFormat="1" applyFont="1" applyFill="1" applyAlignment="1"/>
    <xf numFmtId="0" fontId="3" fillId="7" borderId="0" xfId="0" applyFont="1" applyFill="1"/>
    <xf numFmtId="1" fontId="4" fillId="3" borderId="0" xfId="0" applyNumberFormat="1" applyFont="1" applyFill="1"/>
    <xf numFmtId="1" fontId="4" fillId="0" borderId="21" xfId="0" applyNumberFormat="1" applyFont="1" applyBorder="1"/>
    <xf numFmtId="0" fontId="4" fillId="0" borderId="21" xfId="0" applyFont="1" applyBorder="1"/>
    <xf numFmtId="1" fontId="6" fillId="4" borderId="20" xfId="0" applyNumberFormat="1" applyFont="1" applyFill="1" applyBorder="1"/>
    <xf numFmtId="0" fontId="6" fillId="4" borderId="20" xfId="0" applyFont="1" applyFill="1" applyBorder="1"/>
    <xf numFmtId="0" fontId="6" fillId="4" borderId="0" xfId="0" applyFont="1" applyFill="1" applyBorder="1"/>
    <xf numFmtId="1" fontId="4" fillId="6" borderId="0" xfId="0" applyNumberFormat="1" applyFont="1" applyFill="1"/>
    <xf numFmtId="0" fontId="3" fillId="8" borderId="0" xfId="0" applyFont="1" applyFill="1"/>
    <xf numFmtId="0" fontId="11" fillId="0" borderId="0" xfId="0" applyFont="1" applyAlignment="1">
      <alignment vertical="center" wrapText="1"/>
    </xf>
    <xf numFmtId="0" fontId="13" fillId="0" borderId="0" xfId="0" applyFont="1"/>
    <xf numFmtId="0" fontId="14" fillId="0" borderId="22" xfId="0" applyFont="1" applyBorder="1" applyAlignment="1">
      <alignment horizontal="left" vertical="center" indent="3"/>
    </xf>
    <xf numFmtId="0" fontId="15" fillId="0" borderId="0" xfId="0" applyFont="1"/>
    <xf numFmtId="0" fontId="16" fillId="0" borderId="0" xfId="0" applyFont="1"/>
    <xf numFmtId="0" fontId="11" fillId="0" borderId="0" xfId="0" applyFont="1"/>
    <xf numFmtId="1" fontId="6" fillId="9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1" fontId="6" fillId="4" borderId="20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1" fillId="2" borderId="23" xfId="0" applyFont="1" applyFill="1" applyBorder="1" applyAlignment="1" applyProtection="1">
      <alignment horizontal="left" vertical="center" wrapText="1"/>
    </xf>
    <xf numFmtId="0" fontId="1" fillId="2" borderId="24" xfId="0" applyFont="1" applyFill="1" applyBorder="1" applyAlignment="1" applyProtection="1">
      <alignment horizontal="left" vertical="center" wrapText="1"/>
    </xf>
    <xf numFmtId="0" fontId="1" fillId="2" borderId="25" xfId="0" applyFont="1" applyFill="1" applyBorder="1" applyAlignment="1" applyProtection="1">
      <alignment horizontal="left" vertical="center" wrapText="1"/>
    </xf>
    <xf numFmtId="1" fontId="4" fillId="6" borderId="0" xfId="0" applyNumberFormat="1" applyFont="1" applyFill="1" applyAlignment="1">
      <alignment horizontal="center"/>
    </xf>
    <xf numFmtId="44" fontId="3" fillId="0" borderId="0" xfId="0" applyNumberFormat="1" applyFont="1"/>
    <xf numFmtId="164" fontId="3" fillId="0" borderId="0" xfId="0" applyNumberFormat="1" applyFont="1"/>
    <xf numFmtId="0" fontId="19" fillId="0" borderId="0" xfId="0" applyFont="1"/>
    <xf numFmtId="4" fontId="2" fillId="0" borderId="4" xfId="0" applyNumberFormat="1" applyFont="1" applyFill="1" applyBorder="1"/>
    <xf numFmtId="4" fontId="2" fillId="0" borderId="0" xfId="0" applyNumberFormat="1" applyFont="1" applyFill="1" applyBorder="1"/>
    <xf numFmtId="44" fontId="3" fillId="0" borderId="0" xfId="0" applyNumberFormat="1" applyFont="1" applyFill="1" applyBorder="1"/>
    <xf numFmtId="164" fontId="3" fillId="0" borderId="0" xfId="0" applyNumberFormat="1" applyFont="1" applyFill="1" applyBorder="1"/>
    <xf numFmtId="0" fontId="20" fillId="0" borderId="0" xfId="0" applyFont="1"/>
    <xf numFmtId="0" fontId="21" fillId="0" borderId="26" xfId="0" applyFont="1" applyBorder="1" applyAlignment="1">
      <alignment horizontal="left" vertical="center" readingOrder="1"/>
    </xf>
    <xf numFmtId="0" fontId="22" fillId="0" borderId="26" xfId="0" applyFont="1" applyBorder="1" applyAlignment="1">
      <alignment horizontal="left" vertical="center" readingOrder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" fontId="4" fillId="3" borderId="0" xfId="0" applyNumberFormat="1" applyFont="1" applyFill="1" applyAlignment="1">
      <alignment horizontal="center"/>
    </xf>
    <xf numFmtId="44" fontId="4" fillId="3" borderId="0" xfId="0" applyNumberFormat="1" applyFont="1" applyFill="1"/>
    <xf numFmtId="164" fontId="4" fillId="3" borderId="0" xfId="0" applyNumberFormat="1" applyFont="1" applyFill="1"/>
    <xf numFmtId="1" fontId="4" fillId="0" borderId="21" xfId="0" applyNumberFormat="1" applyFont="1" applyBorder="1" applyAlignment="1">
      <alignment horizontal="center"/>
    </xf>
    <xf numFmtId="44" fontId="4" fillId="0" borderId="21" xfId="0" applyNumberFormat="1" applyFont="1" applyBorder="1"/>
    <xf numFmtId="164" fontId="4" fillId="0" borderId="21" xfId="0" applyNumberFormat="1" applyFont="1" applyBorder="1"/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>
      <alignment vertical="center"/>
    </xf>
    <xf numFmtId="2" fontId="2" fillId="0" borderId="4" xfId="0" applyNumberFormat="1" applyFont="1" applyFill="1" applyBorder="1"/>
    <xf numFmtId="166" fontId="3" fillId="0" borderId="0" xfId="0" applyNumberFormat="1" applyFont="1"/>
    <xf numFmtId="10" fontId="3" fillId="0" borderId="0" xfId="0" applyNumberFormat="1" applyFont="1"/>
    <xf numFmtId="166" fontId="4" fillId="3" borderId="0" xfId="0" applyNumberFormat="1" applyFont="1" applyFill="1"/>
    <xf numFmtId="10" fontId="4" fillId="3" borderId="0" xfId="0" applyNumberFormat="1" applyFont="1" applyFill="1"/>
    <xf numFmtId="0" fontId="0" fillId="0" borderId="0" xfId="0" applyFill="1"/>
    <xf numFmtId="44" fontId="2" fillId="0" borderId="4" xfId="0" applyNumberFormat="1" applyFont="1" applyFill="1" applyBorder="1" applyAlignment="1">
      <alignment horizontal="left"/>
    </xf>
    <xf numFmtId="44" fontId="2" fillId="0" borderId="4" xfId="0" applyNumberFormat="1" applyFont="1" applyFill="1" applyBorder="1"/>
    <xf numFmtId="44" fontId="0" fillId="0" borderId="0" xfId="0" applyNumberFormat="1"/>
    <xf numFmtId="0" fontId="3" fillId="10" borderId="0" xfId="0" applyFont="1" applyFill="1"/>
    <xf numFmtId="166" fontId="4" fillId="0" borderId="21" xfId="0" applyNumberFormat="1" applyFont="1" applyBorder="1"/>
    <xf numFmtId="4" fontId="2" fillId="0" borderId="29" xfId="0" applyNumberFormat="1" applyFont="1" applyFill="1" applyBorder="1"/>
    <xf numFmtId="44" fontId="3" fillId="0" borderId="30" xfId="0" applyNumberFormat="1" applyFont="1" applyFill="1" applyBorder="1"/>
    <xf numFmtId="4" fontId="2" fillId="0" borderId="30" xfId="0" applyNumberFormat="1" applyFont="1" applyFill="1" applyBorder="1"/>
    <xf numFmtId="164" fontId="3" fillId="0" borderId="30" xfId="0" applyNumberFormat="1" applyFont="1" applyFill="1" applyBorder="1"/>
    <xf numFmtId="4" fontId="2" fillId="0" borderId="31" xfId="0" applyNumberFormat="1" applyFont="1" applyFill="1" applyBorder="1"/>
    <xf numFmtId="4" fontId="2" fillId="0" borderId="27" xfId="0" applyNumberFormat="1" applyFont="1" applyFill="1" applyBorder="1"/>
    <xf numFmtId="4" fontId="2" fillId="0" borderId="28" xfId="0" applyNumberFormat="1" applyFont="1" applyFill="1" applyBorder="1"/>
    <xf numFmtId="0" fontId="3" fillId="0" borderId="0" xfId="0" applyFont="1"/>
    <xf numFmtId="4" fontId="2" fillId="0" borderId="32" xfId="0" applyNumberFormat="1" applyFont="1" applyFill="1" applyBorder="1"/>
    <xf numFmtId="44" fontId="2" fillId="0" borderId="33" xfId="0" applyNumberFormat="1" applyFont="1" applyFill="1" applyBorder="1"/>
    <xf numFmtId="4" fontId="2" fillId="0" borderId="33" xfId="0" applyNumberFormat="1" applyFont="1" applyFill="1" applyBorder="1"/>
    <xf numFmtId="164" fontId="2" fillId="0" borderId="33" xfId="0" applyNumberFormat="1" applyFont="1" applyFill="1" applyBorder="1"/>
    <xf numFmtId="4" fontId="2" fillId="0" borderId="34" xfId="0" applyNumberFormat="1" applyFont="1" applyFill="1" applyBorder="1"/>
    <xf numFmtId="0" fontId="2" fillId="0" borderId="0" xfId="0" applyFont="1"/>
    <xf numFmtId="164" fontId="2" fillId="0" borderId="4" xfId="0" applyNumberFormat="1" applyFont="1" applyFill="1" applyBorder="1"/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Border="1"/>
    <xf numFmtId="44" fontId="2" fillId="0" borderId="0" xfId="0" applyNumberFormat="1" applyFont="1" applyFill="1" applyBorder="1"/>
    <xf numFmtId="44" fontId="0" fillId="0" borderId="0" xfId="0" applyNumberFormat="1" applyBorder="1"/>
    <xf numFmtId="164" fontId="0" fillId="0" borderId="0" xfId="0" applyNumberFormat="1" applyBorder="1"/>
    <xf numFmtId="44" fontId="3" fillId="0" borderId="21" xfId="0" applyNumberFormat="1" applyFont="1" applyBorder="1"/>
    <xf numFmtId="164" fontId="3" fillId="0" borderId="21" xfId="0" applyNumberFormat="1" applyFont="1" applyBorder="1"/>
    <xf numFmtId="44" fontId="4" fillId="0" borderId="0" xfId="0" applyNumberFormat="1" applyFont="1" applyFill="1" applyBorder="1"/>
    <xf numFmtId="164" fontId="4" fillId="0" borderId="0" xfId="0" applyNumberFormat="1" applyFont="1" applyFill="1" applyBorder="1"/>
    <xf numFmtId="1" fontId="4" fillId="0" borderId="35" xfId="0" applyNumberFormat="1" applyFont="1" applyFill="1" applyBorder="1" applyAlignment="1">
      <alignment horizontal="center"/>
    </xf>
    <xf numFmtId="0" fontId="4" fillId="0" borderId="7" xfId="0" applyFont="1" applyFill="1" applyBorder="1"/>
    <xf numFmtId="44" fontId="4" fillId="0" borderId="6" xfId="0" applyNumberFormat="1" applyFont="1" applyBorder="1"/>
    <xf numFmtId="164" fontId="4" fillId="0" borderId="6" xfId="0" applyNumberFormat="1" applyFont="1" applyBorder="1"/>
    <xf numFmtId="166" fontId="4" fillId="0" borderId="6" xfId="0" applyNumberFormat="1" applyFont="1" applyBorder="1"/>
    <xf numFmtId="1" fontId="4" fillId="5" borderId="6" xfId="0" applyNumberFormat="1" applyFont="1" applyFill="1" applyBorder="1" applyAlignment="1">
      <alignment horizontal="center"/>
    </xf>
    <xf numFmtId="0" fontId="4" fillId="5" borderId="35" xfId="0" applyFont="1" applyFill="1" applyBorder="1"/>
    <xf numFmtId="44" fontId="9" fillId="11" borderId="6" xfId="0" applyNumberFormat="1" applyFont="1" applyFill="1" applyBorder="1"/>
    <xf numFmtId="44" fontId="4" fillId="11" borderId="6" xfId="0" applyNumberFormat="1" applyFont="1" applyFill="1" applyBorder="1"/>
    <xf numFmtId="0" fontId="0" fillId="0" borderId="8" xfId="0" applyBorder="1"/>
    <xf numFmtId="10" fontId="7" fillId="0" borderId="8" xfId="0" applyNumberFormat="1" applyFont="1" applyBorder="1"/>
    <xf numFmtId="10" fontId="0" fillId="0" borderId="8" xfId="0" applyNumberFormat="1" applyBorder="1"/>
    <xf numFmtId="10" fontId="0" fillId="0" borderId="10" xfId="0" applyNumberFormat="1" applyBorder="1"/>
    <xf numFmtId="10" fontId="0" fillId="0" borderId="6" xfId="0" applyNumberFormat="1" applyBorder="1"/>
    <xf numFmtId="10" fontId="0" fillId="0" borderId="12" xfId="0" applyNumberFormat="1" applyBorder="1"/>
    <xf numFmtId="10" fontId="0" fillId="0" borderId="14" xfId="0" applyNumberFormat="1" applyBorder="1"/>
    <xf numFmtId="10" fontId="0" fillId="0" borderId="15" xfId="0" applyNumberFormat="1" applyBorder="1"/>
    <xf numFmtId="1" fontId="9" fillId="3" borderId="0" xfId="0" applyNumberFormat="1" applyFont="1" applyFill="1" applyAlignment="1">
      <alignment horizontal="center"/>
    </xf>
    <xf numFmtId="10" fontId="2" fillId="0" borderId="37" xfId="0" applyNumberFormat="1" applyFont="1" applyFill="1" applyBorder="1"/>
    <xf numFmtId="165" fontId="13" fillId="8" borderId="38" xfId="0" applyNumberFormat="1" applyFont="1" applyFill="1" applyBorder="1" applyAlignment="1">
      <alignment horizontal="right"/>
    </xf>
    <xf numFmtId="165" fontId="13" fillId="8" borderId="39" xfId="0" applyNumberFormat="1" applyFont="1" applyFill="1" applyBorder="1" applyAlignment="1">
      <alignment horizontal="right"/>
    </xf>
    <xf numFmtId="165" fontId="13" fillId="8" borderId="40" xfId="0" applyNumberFormat="1" applyFont="1" applyFill="1" applyBorder="1" applyAlignment="1">
      <alignment horizontal="right"/>
    </xf>
    <xf numFmtId="0" fontId="4" fillId="3" borderId="41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/>
    </xf>
    <xf numFmtId="10" fontId="18" fillId="0" borderId="4" xfId="0" applyNumberFormat="1" applyFont="1" applyBorder="1" applyAlignment="1">
      <alignment horizontal="right" vertical="center"/>
    </xf>
    <xf numFmtId="10" fontId="18" fillId="0" borderId="19" xfId="0" applyNumberFormat="1" applyFont="1" applyBorder="1" applyAlignment="1">
      <alignment horizontal="right" vertical="center"/>
    </xf>
    <xf numFmtId="165" fontId="13" fillId="8" borderId="36" xfId="0" applyNumberFormat="1" applyFont="1" applyFill="1" applyBorder="1" applyAlignment="1">
      <alignment horizontal="right"/>
    </xf>
    <xf numFmtId="165" fontId="27" fillId="8" borderId="42" xfId="0" applyNumberFormat="1" applyFont="1" applyFill="1" applyBorder="1" applyAlignment="1">
      <alignment horizontal="right"/>
    </xf>
    <xf numFmtId="165" fontId="13" fillId="8" borderId="43" xfId="0" applyNumberFormat="1" applyFont="1" applyFill="1" applyBorder="1" applyAlignment="1">
      <alignment horizontal="right"/>
    </xf>
    <xf numFmtId="165" fontId="13" fillId="8" borderId="44" xfId="0" applyNumberFormat="1" applyFont="1" applyFill="1" applyBorder="1" applyAlignment="1">
      <alignment horizontal="right"/>
    </xf>
    <xf numFmtId="165" fontId="13" fillId="8" borderId="42" xfId="0" applyNumberFormat="1" applyFont="1" applyFill="1" applyBorder="1" applyAlignment="1">
      <alignment horizontal="right"/>
    </xf>
    <xf numFmtId="165" fontId="27" fillId="8" borderId="44" xfId="0" applyNumberFormat="1" applyFont="1" applyFill="1" applyBorder="1" applyAlignment="1">
      <alignment horizontal="right"/>
    </xf>
    <xf numFmtId="164" fontId="26" fillId="0" borderId="4" xfId="0" applyNumberFormat="1" applyFont="1" applyFill="1" applyBorder="1"/>
    <xf numFmtId="0" fontId="17" fillId="0" borderId="0" xfId="0" applyFont="1"/>
    <xf numFmtId="0" fontId="17" fillId="0" borderId="36" xfId="0" applyFont="1" applyBorder="1" applyAlignment="1">
      <alignment horizontal="center" vertical="center" textRotation="180"/>
    </xf>
    <xf numFmtId="165" fontId="13" fillId="0" borderId="0" xfId="0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27" fillId="8" borderId="40" xfId="0" applyNumberFormat="1" applyFont="1" applyFill="1" applyBorder="1" applyAlignment="1">
      <alignment horizontal="right"/>
    </xf>
    <xf numFmtId="165" fontId="27" fillId="8" borderId="39" xfId="0" applyNumberFormat="1" applyFont="1" applyFill="1" applyBorder="1" applyAlignment="1">
      <alignment horizontal="right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10" fontId="28" fillId="2" borderId="2" xfId="0" applyNumberFormat="1" applyFont="1" applyFill="1" applyBorder="1" applyAlignment="1" applyProtection="1">
      <alignment horizontal="center" vertical="center" wrapText="1"/>
    </xf>
    <xf numFmtId="10" fontId="28" fillId="2" borderId="3" xfId="0" applyNumberFormat="1" applyFont="1" applyFill="1" applyBorder="1" applyAlignment="1" applyProtection="1">
      <alignment horizontal="center" vertical="center" wrapText="1"/>
    </xf>
    <xf numFmtId="165" fontId="29" fillId="8" borderId="0" xfId="0" applyNumberFormat="1" applyFont="1" applyFill="1" applyAlignment="1">
      <alignment horizontal="center" vertical="center"/>
    </xf>
    <xf numFmtId="0" fontId="29" fillId="0" borderId="0" xfId="0" applyFont="1"/>
    <xf numFmtId="1" fontId="30" fillId="9" borderId="0" xfId="0" applyNumberFormat="1" applyFont="1" applyFill="1" applyBorder="1" applyAlignment="1">
      <alignment horizontal="center"/>
    </xf>
    <xf numFmtId="164" fontId="3" fillId="0" borderId="5" xfId="0" applyNumberFormat="1" applyFont="1" applyFill="1" applyBorder="1"/>
    <xf numFmtId="0" fontId="31" fillId="2" borderId="4" xfId="0" applyFont="1" applyFill="1" applyBorder="1" applyAlignment="1" applyProtection="1">
      <alignment horizontal="center" vertical="center"/>
    </xf>
    <xf numFmtId="0" fontId="31" fillId="2" borderId="4" xfId="0" applyFont="1" applyFill="1" applyBorder="1" applyAlignment="1" applyProtection="1">
      <alignment horizontal="center" vertical="center" wrapText="1"/>
    </xf>
    <xf numFmtId="10" fontId="31" fillId="2" borderId="4" xfId="0" applyNumberFormat="1" applyFont="1" applyFill="1" applyBorder="1" applyAlignment="1" applyProtection="1">
      <alignment horizontal="center" vertical="center" wrapText="1"/>
    </xf>
    <xf numFmtId="10" fontId="32" fillId="2" borderId="4" xfId="0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/>
    </xf>
    <xf numFmtId="0" fontId="29" fillId="8" borderId="0" xfId="0" applyFont="1" applyFill="1"/>
    <xf numFmtId="164" fontId="3" fillId="8" borderId="5" xfId="0" applyNumberFormat="1" applyFont="1" applyFill="1" applyBorder="1"/>
    <xf numFmtId="10" fontId="2" fillId="8" borderId="4" xfId="0" applyNumberFormat="1" applyFont="1" applyFill="1" applyBorder="1"/>
    <xf numFmtId="10" fontId="2" fillId="8" borderId="37" xfId="0" applyNumberFormat="1" applyFont="1" applyFill="1" applyBorder="1"/>
    <xf numFmtId="1" fontId="34" fillId="12" borderId="0" xfId="0" applyNumberFormat="1" applyFont="1" applyFill="1" applyBorder="1" applyAlignment="1">
      <alignment horizontal="center"/>
    </xf>
    <xf numFmtId="0" fontId="26" fillId="8" borderId="0" xfId="0" applyFont="1" applyFill="1"/>
    <xf numFmtId="0" fontId="17" fillId="0" borderId="36" xfId="0" applyFont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MELIORATION%20CONTINUE\Marge%20facturation%202017\2017Facturation%20mar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es%20source%20B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Données</v>
          </cell>
        </row>
        <row r="2">
          <cell r="B2" t="str">
            <v>NAF</v>
          </cell>
          <cell r="C2" t="str">
            <v>Facturé</v>
          </cell>
          <cell r="D2" t="str">
            <v>M.P.</v>
          </cell>
          <cell r="E2" t="str">
            <v>Fourn.</v>
          </cell>
          <cell r="F2" t="str">
            <v>STR Méca</v>
          </cell>
          <cell r="G2" t="str">
            <v>STR Laser</v>
          </cell>
          <cell r="H2" t="str">
            <v>STR Peint.</v>
          </cell>
          <cell r="I2" t="str">
            <v>STR Trait.</v>
          </cell>
          <cell r="J2" t="str">
            <v>STR Autres</v>
          </cell>
          <cell r="K2" t="str">
            <v>Transp.</v>
          </cell>
          <cell r="M2" t="str">
            <v>MO Réelle</v>
          </cell>
          <cell r="O2" t="str">
            <v>MO Facturable</v>
          </cell>
        </row>
        <row r="3">
          <cell r="B3" t="str">
            <v>500 069</v>
          </cell>
          <cell r="C3">
            <v>41812.5</v>
          </cell>
          <cell r="D3">
            <v>8252.43</v>
          </cell>
          <cell r="E3">
            <v>1061.3599999999999</v>
          </cell>
          <cell r="F3">
            <v>2328.83</v>
          </cell>
          <cell r="G3">
            <v>1648</v>
          </cell>
          <cell r="H3">
            <v>2701.07</v>
          </cell>
          <cell r="I3">
            <v>37.08</v>
          </cell>
          <cell r="J3">
            <v>979.16</v>
          </cell>
          <cell r="M3">
            <v>23342.2</v>
          </cell>
          <cell r="O3">
            <v>24804.57</v>
          </cell>
        </row>
        <row r="4">
          <cell r="B4" t="str">
            <v>500 092</v>
          </cell>
          <cell r="C4">
            <v>25631</v>
          </cell>
          <cell r="D4">
            <v>4077.55</v>
          </cell>
          <cell r="E4">
            <v>429.16</v>
          </cell>
          <cell r="F4">
            <v>1816.92</v>
          </cell>
          <cell r="G4">
            <v>803.4</v>
          </cell>
          <cell r="H4">
            <v>1453.54</v>
          </cell>
          <cell r="I4">
            <v>64.27</v>
          </cell>
          <cell r="J4">
            <v>540.75</v>
          </cell>
          <cell r="M4">
            <v>13059.59</v>
          </cell>
          <cell r="O4">
            <v>16445.41</v>
          </cell>
        </row>
        <row r="5">
          <cell r="B5" t="str">
            <v>500 101</v>
          </cell>
          <cell r="C5">
            <v>12593.7</v>
          </cell>
          <cell r="D5">
            <v>2621.58</v>
          </cell>
          <cell r="E5">
            <v>3.51</v>
          </cell>
          <cell r="H5">
            <v>908.05</v>
          </cell>
          <cell r="I5">
            <v>1068.6300000000001</v>
          </cell>
          <cell r="J5">
            <v>769.41</v>
          </cell>
          <cell r="K5">
            <v>226.6</v>
          </cell>
          <cell r="M5">
            <v>4755.08</v>
          </cell>
          <cell r="O5">
            <v>6995.92</v>
          </cell>
        </row>
        <row r="6">
          <cell r="B6" t="str">
            <v>500 103</v>
          </cell>
          <cell r="C6">
            <v>2405</v>
          </cell>
          <cell r="D6">
            <v>457.35</v>
          </cell>
          <cell r="E6">
            <v>8.2799999999999994</v>
          </cell>
          <cell r="H6">
            <v>185.4</v>
          </cell>
          <cell r="K6">
            <v>180.25</v>
          </cell>
          <cell r="M6">
            <v>1729.75</v>
          </cell>
          <cell r="O6">
            <v>1573.72</v>
          </cell>
        </row>
        <row r="7">
          <cell r="B7" t="str">
            <v>500 104</v>
          </cell>
          <cell r="C7">
            <v>568.1</v>
          </cell>
          <cell r="D7">
            <v>111.22</v>
          </cell>
          <cell r="E7">
            <v>1.19</v>
          </cell>
          <cell r="M7">
            <v>499.33</v>
          </cell>
          <cell r="O7">
            <v>455.69000000000005</v>
          </cell>
        </row>
        <row r="8">
          <cell r="B8" t="str">
            <v>500 105</v>
          </cell>
          <cell r="C8">
            <v>495</v>
          </cell>
          <cell r="D8">
            <v>77.25</v>
          </cell>
          <cell r="H8">
            <v>25.75</v>
          </cell>
          <cell r="M8">
            <v>484.67</v>
          </cell>
          <cell r="O8">
            <v>392</v>
          </cell>
        </row>
        <row r="9">
          <cell r="B9" t="str">
            <v>500 109</v>
          </cell>
          <cell r="C9">
            <v>2168.5</v>
          </cell>
          <cell r="D9">
            <v>333.33</v>
          </cell>
          <cell r="H9">
            <v>133.38999999999999</v>
          </cell>
          <cell r="M9">
            <v>665.08999999999992</v>
          </cell>
          <cell r="O9">
            <v>1701.78</v>
          </cell>
        </row>
        <row r="10">
          <cell r="B10" t="str">
            <v>500 110</v>
          </cell>
          <cell r="C10">
            <v>2011</v>
          </cell>
          <cell r="D10">
            <v>549.14</v>
          </cell>
          <cell r="H10">
            <v>167.07</v>
          </cell>
          <cell r="M10">
            <v>1391.9099999999999</v>
          </cell>
          <cell r="O10">
            <v>1294.79</v>
          </cell>
        </row>
        <row r="11">
          <cell r="B11" t="str">
            <v>500 111</v>
          </cell>
          <cell r="C11">
            <v>348</v>
          </cell>
          <cell r="D11">
            <v>72.08</v>
          </cell>
          <cell r="M11">
            <v>592.58999999999992</v>
          </cell>
          <cell r="O11">
            <v>275.92</v>
          </cell>
        </row>
        <row r="12">
          <cell r="B12" t="str">
            <v>500 114</v>
          </cell>
          <cell r="C12">
            <v>84.7</v>
          </cell>
          <cell r="D12">
            <v>8.31</v>
          </cell>
          <cell r="K12">
            <v>17.579999999999998</v>
          </cell>
          <cell r="M12">
            <v>69.83</v>
          </cell>
          <cell r="O12">
            <v>58.81</v>
          </cell>
        </row>
        <row r="13">
          <cell r="B13" t="str">
            <v>seb</v>
          </cell>
          <cell r="C13">
            <v>88117.5</v>
          </cell>
          <cell r="D13">
            <v>16560.240000000002</v>
          </cell>
          <cell r="E13">
            <v>1503.5</v>
          </cell>
          <cell r="F13">
            <v>4145.75</v>
          </cell>
          <cell r="G13">
            <v>2451.4</v>
          </cell>
          <cell r="H13">
            <v>5574.27</v>
          </cell>
          <cell r="I13">
            <v>1169.98</v>
          </cell>
          <cell r="J13">
            <v>2289.3199999999997</v>
          </cell>
          <cell r="K13">
            <v>424.43</v>
          </cell>
          <cell r="M13">
            <v>46590.039999999994</v>
          </cell>
          <cell r="O13">
            <v>53998.609999999993</v>
          </cell>
        </row>
        <row r="14">
          <cell r="C14">
            <v>88117.5</v>
          </cell>
          <cell r="D14">
            <v>16560.240000000002</v>
          </cell>
          <cell r="E14">
            <v>1503.5</v>
          </cell>
          <cell r="F14">
            <v>4145.75</v>
          </cell>
          <cell r="G14">
            <v>2451.4</v>
          </cell>
          <cell r="H14">
            <v>5574.27</v>
          </cell>
          <cell r="I14">
            <v>1169.98</v>
          </cell>
          <cell r="J14">
            <v>2289.3199999999997</v>
          </cell>
          <cell r="K14">
            <v>424.43</v>
          </cell>
          <cell r="M14">
            <v>46590.039999999994</v>
          </cell>
          <cell r="O14">
            <v>53998.609999999993</v>
          </cell>
        </row>
        <row r="15">
          <cell r="C15" t="str">
            <v>Données</v>
          </cell>
        </row>
        <row r="16">
          <cell r="B16" t="str">
            <v>NAF</v>
          </cell>
          <cell r="C16" t="str">
            <v>Facturé</v>
          </cell>
          <cell r="D16" t="str">
            <v>M.P.</v>
          </cell>
          <cell r="E16" t="str">
            <v>Fourn.</v>
          </cell>
          <cell r="F16" t="str">
            <v>STR Méca</v>
          </cell>
          <cell r="G16" t="str">
            <v>STR Laser</v>
          </cell>
          <cell r="H16" t="str">
            <v>STR Peint.</v>
          </cell>
          <cell r="I16" t="str">
            <v>STR Trait.</v>
          </cell>
          <cell r="J16" t="str">
            <v>STR Autres</v>
          </cell>
          <cell r="K16" t="str">
            <v>Transp.</v>
          </cell>
          <cell r="M16" t="str">
            <v>MO Réelle</v>
          </cell>
          <cell r="O16" t="str">
            <v>MO Facturable</v>
          </cell>
        </row>
        <row r="17">
          <cell r="B17" t="str">
            <v>304 137</v>
          </cell>
          <cell r="C17">
            <v>1345</v>
          </cell>
          <cell r="D17">
            <v>394.5</v>
          </cell>
          <cell r="M17">
            <v>826.75</v>
          </cell>
          <cell r="O17">
            <v>950.5</v>
          </cell>
        </row>
        <row r="18">
          <cell r="C18">
            <v>1345</v>
          </cell>
          <cell r="D18">
            <v>394.5</v>
          </cell>
          <cell r="M18">
            <v>826.75</v>
          </cell>
          <cell r="O18">
            <v>950.5</v>
          </cell>
        </row>
        <row r="19">
          <cell r="B19" t="str">
            <v>304 101</v>
          </cell>
          <cell r="C19">
            <v>1780</v>
          </cell>
          <cell r="D19">
            <v>787.34</v>
          </cell>
          <cell r="E19">
            <v>2.23</v>
          </cell>
          <cell r="M19">
            <v>952.17</v>
          </cell>
          <cell r="O19">
            <v>990.43</v>
          </cell>
        </row>
        <row r="20">
          <cell r="B20" t="str">
            <v>304 102</v>
          </cell>
          <cell r="C20">
            <v>4236</v>
          </cell>
          <cell r="D20">
            <v>24.75</v>
          </cell>
          <cell r="M20">
            <v>3598.25</v>
          </cell>
          <cell r="O20">
            <v>4211.25</v>
          </cell>
        </row>
        <row r="21">
          <cell r="B21" t="str">
            <v>304 103</v>
          </cell>
          <cell r="C21">
            <v>4820</v>
          </cell>
          <cell r="D21">
            <v>2574</v>
          </cell>
          <cell r="M21">
            <v>2713.25</v>
          </cell>
          <cell r="O21">
            <v>2246</v>
          </cell>
        </row>
        <row r="22">
          <cell r="B22" t="str">
            <v>304 154</v>
          </cell>
          <cell r="C22">
            <v>5840</v>
          </cell>
          <cell r="D22">
            <v>2146.06</v>
          </cell>
          <cell r="E22">
            <v>84.79</v>
          </cell>
          <cell r="K22">
            <v>328.57</v>
          </cell>
          <cell r="M22">
            <v>3254.16</v>
          </cell>
          <cell r="O22">
            <v>3280.58</v>
          </cell>
        </row>
        <row r="23">
          <cell r="B23" t="str">
            <v>304 258</v>
          </cell>
          <cell r="C23">
            <v>475</v>
          </cell>
          <cell r="D23">
            <v>57.46</v>
          </cell>
          <cell r="M23">
            <v>4.58</v>
          </cell>
          <cell r="O23">
            <v>417.54</v>
          </cell>
        </row>
        <row r="24">
          <cell r="C24">
            <v>17151</v>
          </cell>
          <cell r="D24">
            <v>5589.61</v>
          </cell>
          <cell r="E24">
            <v>87.02000000000001</v>
          </cell>
          <cell r="K24">
            <v>328.57</v>
          </cell>
          <cell r="M24">
            <v>10522.41</v>
          </cell>
          <cell r="O24">
            <v>11145.800000000001</v>
          </cell>
        </row>
        <row r="25">
          <cell r="B25" t="str">
            <v>303 926</v>
          </cell>
          <cell r="C25">
            <v>224</v>
          </cell>
          <cell r="D25">
            <v>36.770000000000003</v>
          </cell>
          <cell r="M25">
            <v>117.08</v>
          </cell>
          <cell r="O25">
            <v>187.23</v>
          </cell>
        </row>
        <row r="26">
          <cell r="B26" t="str">
            <v>304 244</v>
          </cell>
          <cell r="C26">
            <v>49.56</v>
          </cell>
          <cell r="D26">
            <v>1.28</v>
          </cell>
          <cell r="M26">
            <v>36.33</v>
          </cell>
          <cell r="O26">
            <v>48.28</v>
          </cell>
        </row>
        <row r="27">
          <cell r="C27">
            <v>273.56</v>
          </cell>
          <cell r="D27">
            <v>38.050000000000004</v>
          </cell>
          <cell r="M27">
            <v>153.41</v>
          </cell>
          <cell r="O27">
            <v>235.51</v>
          </cell>
        </row>
        <row r="28">
          <cell r="B28" t="str">
            <v>304 131</v>
          </cell>
          <cell r="C28">
            <v>837.96</v>
          </cell>
          <cell r="D28">
            <v>62.83</v>
          </cell>
          <cell r="M28">
            <v>871.67</v>
          </cell>
          <cell r="O28">
            <v>775.13</v>
          </cell>
        </row>
        <row r="29">
          <cell r="B29" t="str">
            <v>304 133</v>
          </cell>
          <cell r="C29">
            <v>1280</v>
          </cell>
          <cell r="D29">
            <v>262.29000000000002</v>
          </cell>
          <cell r="M29">
            <v>1015.42</v>
          </cell>
          <cell r="O29">
            <v>1017.71</v>
          </cell>
        </row>
        <row r="30">
          <cell r="B30" t="str">
            <v>304 134</v>
          </cell>
          <cell r="C30">
            <v>520.36</v>
          </cell>
          <cell r="D30">
            <v>132.05000000000001</v>
          </cell>
          <cell r="M30">
            <v>296.33000000000004</v>
          </cell>
          <cell r="O30">
            <v>388.31</v>
          </cell>
        </row>
        <row r="31">
          <cell r="B31" t="str">
            <v>304 157</v>
          </cell>
          <cell r="C31">
            <v>453.17</v>
          </cell>
          <cell r="D31">
            <v>111.78</v>
          </cell>
          <cell r="M31">
            <v>415.58</v>
          </cell>
          <cell r="O31">
            <v>341.39</v>
          </cell>
        </row>
        <row r="32">
          <cell r="B32" t="str">
            <v>304 173</v>
          </cell>
          <cell r="C32">
            <v>1788</v>
          </cell>
          <cell r="D32">
            <v>455.3</v>
          </cell>
          <cell r="M32">
            <v>1086</v>
          </cell>
          <cell r="O32">
            <v>1332.7</v>
          </cell>
        </row>
        <row r="33">
          <cell r="B33" t="str">
            <v>304 174</v>
          </cell>
          <cell r="C33">
            <v>99.56</v>
          </cell>
          <cell r="D33">
            <v>44.33</v>
          </cell>
          <cell r="M33">
            <v>87.17</v>
          </cell>
          <cell r="O33">
            <v>55.230000000000004</v>
          </cell>
        </row>
        <row r="34">
          <cell r="B34" t="str">
            <v>304 175</v>
          </cell>
          <cell r="C34">
            <v>427.2</v>
          </cell>
          <cell r="D34">
            <v>125.11</v>
          </cell>
          <cell r="M34">
            <v>184.42</v>
          </cell>
          <cell r="O34">
            <v>302.08999999999997</v>
          </cell>
        </row>
        <row r="35">
          <cell r="B35" t="str">
            <v>304 176</v>
          </cell>
          <cell r="C35">
            <v>972.33</v>
          </cell>
          <cell r="D35">
            <v>755.73</v>
          </cell>
          <cell r="M35">
            <v>505.5</v>
          </cell>
          <cell r="O35">
            <v>216.60000000000002</v>
          </cell>
        </row>
        <row r="36">
          <cell r="B36" t="str">
            <v>304 177</v>
          </cell>
          <cell r="C36">
            <v>320.36</v>
          </cell>
          <cell r="D36">
            <v>86.93</v>
          </cell>
          <cell r="M36">
            <v>178.82999999999998</v>
          </cell>
          <cell r="O36">
            <v>233.43</v>
          </cell>
        </row>
        <row r="37">
          <cell r="B37" t="str">
            <v>304 178</v>
          </cell>
          <cell r="C37">
            <v>174.04</v>
          </cell>
          <cell r="D37">
            <v>42.11</v>
          </cell>
          <cell r="M37">
            <v>187.5</v>
          </cell>
          <cell r="O37">
            <v>131.93</v>
          </cell>
        </row>
        <row r="38">
          <cell r="B38" t="str">
            <v>304 179</v>
          </cell>
          <cell r="C38">
            <v>123</v>
          </cell>
          <cell r="D38">
            <v>17.32</v>
          </cell>
          <cell r="M38">
            <v>91.59</v>
          </cell>
          <cell r="O38">
            <v>105.68</v>
          </cell>
        </row>
        <row r="39">
          <cell r="B39" t="str">
            <v>304 180</v>
          </cell>
          <cell r="C39">
            <v>414.62</v>
          </cell>
          <cell r="D39">
            <v>152.86000000000001</v>
          </cell>
          <cell r="M39">
            <v>722.41000000000008</v>
          </cell>
          <cell r="O39">
            <v>261.76</v>
          </cell>
        </row>
        <row r="40">
          <cell r="B40" t="str">
            <v>304 181</v>
          </cell>
          <cell r="C40">
            <v>3667.78</v>
          </cell>
          <cell r="D40">
            <v>1295.23</v>
          </cell>
          <cell r="M40">
            <v>1537.25</v>
          </cell>
          <cell r="O40">
            <v>2372.5500000000002</v>
          </cell>
        </row>
        <row r="41">
          <cell r="B41" t="str">
            <v>304 182</v>
          </cell>
          <cell r="C41">
            <v>3355.6</v>
          </cell>
          <cell r="D41">
            <v>199.23</v>
          </cell>
          <cell r="M41">
            <v>2419.33</v>
          </cell>
          <cell r="O41">
            <v>3156.37</v>
          </cell>
        </row>
        <row r="42">
          <cell r="B42" t="str">
            <v>304 211</v>
          </cell>
          <cell r="C42">
            <v>165</v>
          </cell>
          <cell r="D42">
            <v>55.28</v>
          </cell>
          <cell r="M42">
            <v>90.25</v>
          </cell>
          <cell r="O42">
            <v>109.72</v>
          </cell>
        </row>
        <row r="43">
          <cell r="B43" t="str">
            <v>304 212</v>
          </cell>
          <cell r="C43">
            <v>777.5</v>
          </cell>
          <cell r="D43">
            <v>269.45</v>
          </cell>
          <cell r="M43">
            <v>412.5</v>
          </cell>
          <cell r="O43">
            <v>508.05</v>
          </cell>
        </row>
        <row r="44">
          <cell r="B44" t="str">
            <v>304 213</v>
          </cell>
          <cell r="C44">
            <v>320</v>
          </cell>
          <cell r="D44">
            <v>47.4</v>
          </cell>
          <cell r="M44">
            <v>119.42</v>
          </cell>
          <cell r="O44">
            <v>272.60000000000002</v>
          </cell>
        </row>
        <row r="45">
          <cell r="B45" t="str">
            <v>304 214</v>
          </cell>
          <cell r="C45">
            <v>152</v>
          </cell>
          <cell r="D45">
            <v>37.29</v>
          </cell>
          <cell r="M45">
            <v>119.25</v>
          </cell>
          <cell r="O45">
            <v>114.71000000000001</v>
          </cell>
        </row>
        <row r="46">
          <cell r="B46" t="str">
            <v>304 215</v>
          </cell>
          <cell r="C46">
            <v>23.26</v>
          </cell>
          <cell r="D46">
            <v>11.43</v>
          </cell>
          <cell r="M46">
            <v>39.17</v>
          </cell>
          <cell r="O46">
            <v>11.830000000000002</v>
          </cell>
        </row>
        <row r="47">
          <cell r="B47" t="str">
            <v>304 216</v>
          </cell>
          <cell r="C47">
            <v>182.96</v>
          </cell>
          <cell r="D47">
            <v>61.47</v>
          </cell>
          <cell r="M47">
            <v>172.57999999999998</v>
          </cell>
          <cell r="O47">
            <v>121.49000000000001</v>
          </cell>
        </row>
        <row r="48">
          <cell r="B48" t="str">
            <v>304 217</v>
          </cell>
          <cell r="C48">
            <v>66.540000000000006</v>
          </cell>
          <cell r="D48">
            <v>27.18</v>
          </cell>
          <cell r="M48">
            <v>98.5</v>
          </cell>
          <cell r="O48">
            <v>39.360000000000007</v>
          </cell>
        </row>
        <row r="49">
          <cell r="B49" t="str">
            <v>304 279</v>
          </cell>
          <cell r="C49">
            <v>117.86</v>
          </cell>
          <cell r="D49">
            <v>39.01</v>
          </cell>
          <cell r="M49">
            <v>270.66000000000003</v>
          </cell>
          <cell r="O49">
            <v>78.849999999999994</v>
          </cell>
        </row>
        <row r="50">
          <cell r="C50">
            <v>16239.1</v>
          </cell>
          <cell r="D50">
            <v>4291.6100000000015</v>
          </cell>
          <cell r="M50">
            <v>10921.33</v>
          </cell>
          <cell r="O50">
            <v>11947.49</v>
          </cell>
        </row>
        <row r="51">
          <cell r="B51" t="str">
            <v>304 019</v>
          </cell>
          <cell r="C51">
            <v>309.89999999999998</v>
          </cell>
          <cell r="D51">
            <v>3.48</v>
          </cell>
          <cell r="K51">
            <v>22.51</v>
          </cell>
          <cell r="M51">
            <v>48.33</v>
          </cell>
          <cell r="O51">
            <v>283.90999999999997</v>
          </cell>
        </row>
        <row r="52">
          <cell r="B52" t="str">
            <v>304 233</v>
          </cell>
          <cell r="C52">
            <v>406</v>
          </cell>
          <cell r="F52">
            <v>236.9</v>
          </cell>
          <cell r="K52">
            <v>22.51</v>
          </cell>
          <cell r="M52">
            <v>56.08</v>
          </cell>
          <cell r="O52">
            <v>146.58999999999997</v>
          </cell>
        </row>
        <row r="53">
          <cell r="B53" t="str">
            <v>304 234</v>
          </cell>
          <cell r="C53">
            <v>148</v>
          </cell>
          <cell r="D53">
            <v>11.39</v>
          </cell>
          <cell r="K53">
            <v>30.93</v>
          </cell>
          <cell r="M53">
            <v>45.5</v>
          </cell>
          <cell r="O53">
            <v>105.68</v>
          </cell>
        </row>
        <row r="54">
          <cell r="C54">
            <v>863.9</v>
          </cell>
          <cell r="D54">
            <v>14.870000000000001</v>
          </cell>
          <cell r="F54">
            <v>236.9</v>
          </cell>
          <cell r="K54">
            <v>75.95</v>
          </cell>
          <cell r="M54">
            <v>149.91</v>
          </cell>
          <cell r="O54">
            <v>536.17999999999995</v>
          </cell>
        </row>
        <row r="55">
          <cell r="B55" t="str">
            <v>304 092</v>
          </cell>
          <cell r="C55">
            <v>1150</v>
          </cell>
          <cell r="F55">
            <v>973.35</v>
          </cell>
          <cell r="K55">
            <v>30.93</v>
          </cell>
          <cell r="M55">
            <v>41.25</v>
          </cell>
          <cell r="O55">
            <v>145.72000000000003</v>
          </cell>
        </row>
        <row r="56">
          <cell r="B56" t="str">
            <v>304 093</v>
          </cell>
          <cell r="C56">
            <v>12000</v>
          </cell>
          <cell r="D56">
            <v>2508.71</v>
          </cell>
          <cell r="E56">
            <v>696.44</v>
          </cell>
          <cell r="H56">
            <v>1287.5</v>
          </cell>
          <cell r="K56">
            <v>314.14999999999998</v>
          </cell>
          <cell r="M56">
            <v>5306.75</v>
          </cell>
          <cell r="O56">
            <v>7193.2000000000007</v>
          </cell>
        </row>
        <row r="57">
          <cell r="C57">
            <v>13150</v>
          </cell>
          <cell r="D57">
            <v>2508.71</v>
          </cell>
          <cell r="E57">
            <v>696.44</v>
          </cell>
          <cell r="F57">
            <v>973.35</v>
          </cell>
          <cell r="H57">
            <v>1287.5</v>
          </cell>
          <cell r="K57">
            <v>345.08</v>
          </cell>
          <cell r="M57">
            <v>5348</v>
          </cell>
          <cell r="O57">
            <v>7338.920000000001</v>
          </cell>
        </row>
        <row r="58">
          <cell r="B58" t="str">
            <v>304 060</v>
          </cell>
          <cell r="C58">
            <v>56</v>
          </cell>
          <cell r="D58">
            <v>17.86</v>
          </cell>
          <cell r="M58">
            <v>37.75</v>
          </cell>
          <cell r="O58">
            <v>38.14</v>
          </cell>
        </row>
        <row r="59">
          <cell r="C59">
            <v>56</v>
          </cell>
          <cell r="D59">
            <v>17.86</v>
          </cell>
          <cell r="M59">
            <v>37.75</v>
          </cell>
          <cell r="O59">
            <v>38.14</v>
          </cell>
        </row>
        <row r="60">
          <cell r="B60" t="str">
            <v>304 229</v>
          </cell>
          <cell r="C60">
            <v>4380</v>
          </cell>
          <cell r="D60">
            <v>2527.39</v>
          </cell>
          <cell r="K60">
            <v>95.75</v>
          </cell>
          <cell r="M60">
            <v>1363.7099999999998</v>
          </cell>
          <cell r="O60">
            <v>1756.8600000000001</v>
          </cell>
        </row>
        <row r="61">
          <cell r="C61">
            <v>4380</v>
          </cell>
          <cell r="D61">
            <v>2527.39</v>
          </cell>
          <cell r="K61">
            <v>95.75</v>
          </cell>
          <cell r="M61">
            <v>1363.7099999999998</v>
          </cell>
          <cell r="O61">
            <v>1756.8600000000001</v>
          </cell>
        </row>
        <row r="62">
          <cell r="B62" t="str">
            <v>304 119</v>
          </cell>
          <cell r="C62">
            <v>4803</v>
          </cell>
          <cell r="D62">
            <v>613.45000000000005</v>
          </cell>
          <cell r="I62">
            <v>699.55</v>
          </cell>
          <cell r="K62">
            <v>206</v>
          </cell>
          <cell r="M62">
            <v>1963.4099999999999</v>
          </cell>
          <cell r="O62">
            <v>3284</v>
          </cell>
        </row>
        <row r="63">
          <cell r="B63" t="str">
            <v>304 123</v>
          </cell>
          <cell r="C63">
            <v>228</v>
          </cell>
          <cell r="D63">
            <v>10.72</v>
          </cell>
          <cell r="K63">
            <v>10.52</v>
          </cell>
          <cell r="M63">
            <v>128.42000000000002</v>
          </cell>
          <cell r="O63">
            <v>206.76</v>
          </cell>
        </row>
        <row r="64">
          <cell r="B64" t="str">
            <v>304 124</v>
          </cell>
          <cell r="C64">
            <v>575</v>
          </cell>
          <cell r="D64">
            <v>263.77</v>
          </cell>
          <cell r="K64">
            <v>102.55</v>
          </cell>
          <cell r="M64">
            <v>171.5</v>
          </cell>
          <cell r="O64">
            <v>208.68</v>
          </cell>
        </row>
        <row r="65">
          <cell r="B65" t="str">
            <v>304 158</v>
          </cell>
          <cell r="C65">
            <v>253.6</v>
          </cell>
          <cell r="D65">
            <v>18.079999999999998</v>
          </cell>
          <cell r="M65">
            <v>110.5</v>
          </cell>
          <cell r="O65">
            <v>235.51999999999998</v>
          </cell>
        </row>
        <row r="66">
          <cell r="B66" t="str">
            <v>304 159</v>
          </cell>
          <cell r="C66">
            <v>1420</v>
          </cell>
          <cell r="D66">
            <v>211.44</v>
          </cell>
          <cell r="M66">
            <v>1464</v>
          </cell>
          <cell r="O66">
            <v>1208.56</v>
          </cell>
        </row>
        <row r="67">
          <cell r="B67" t="str">
            <v>304 160</v>
          </cell>
          <cell r="C67">
            <v>78</v>
          </cell>
          <cell r="D67">
            <v>12.22</v>
          </cell>
          <cell r="M67">
            <v>46.58</v>
          </cell>
          <cell r="O67">
            <v>65.78</v>
          </cell>
        </row>
        <row r="68">
          <cell r="B68" t="str">
            <v>304 161</v>
          </cell>
          <cell r="C68">
            <v>527.1</v>
          </cell>
          <cell r="D68">
            <v>179.34</v>
          </cell>
          <cell r="M68">
            <v>388.5</v>
          </cell>
          <cell r="O68">
            <v>347.76</v>
          </cell>
        </row>
        <row r="69">
          <cell r="B69" t="str">
            <v>304 162</v>
          </cell>
          <cell r="C69">
            <v>563</v>
          </cell>
          <cell r="D69">
            <v>207.8</v>
          </cell>
          <cell r="M69">
            <v>699.58</v>
          </cell>
          <cell r="O69">
            <v>355.2</v>
          </cell>
        </row>
        <row r="70">
          <cell r="B70" t="str">
            <v>304 219</v>
          </cell>
          <cell r="C70">
            <v>809</v>
          </cell>
          <cell r="D70">
            <v>143.69</v>
          </cell>
          <cell r="M70">
            <v>387.75</v>
          </cell>
          <cell r="O70">
            <v>665.31</v>
          </cell>
        </row>
        <row r="71">
          <cell r="B71" t="str">
            <v>304 220</v>
          </cell>
          <cell r="C71">
            <v>180.26</v>
          </cell>
          <cell r="D71">
            <v>208.66</v>
          </cell>
          <cell r="M71">
            <v>451.09000000000003</v>
          </cell>
          <cell r="O71">
            <v>-28.400000000000006</v>
          </cell>
        </row>
        <row r="72">
          <cell r="B72" t="str">
            <v>304 221</v>
          </cell>
          <cell r="C72">
            <v>1050</v>
          </cell>
          <cell r="D72">
            <v>347.96</v>
          </cell>
          <cell r="I72">
            <v>386.25</v>
          </cell>
          <cell r="M72">
            <v>811.92</v>
          </cell>
          <cell r="O72">
            <v>315.78999999999996</v>
          </cell>
        </row>
        <row r="73">
          <cell r="B73" t="str">
            <v>304 222</v>
          </cell>
          <cell r="C73">
            <v>150.6</v>
          </cell>
          <cell r="D73">
            <v>17.670000000000002</v>
          </cell>
          <cell r="M73">
            <v>48</v>
          </cell>
          <cell r="O73">
            <v>132.93</v>
          </cell>
        </row>
        <row r="74">
          <cell r="B74" t="str">
            <v>304 223</v>
          </cell>
          <cell r="D74">
            <v>4.4800000000000004</v>
          </cell>
          <cell r="H74">
            <v>41.2</v>
          </cell>
          <cell r="M74">
            <v>59.59</v>
          </cell>
          <cell r="O74">
            <v>-45.680000000000007</v>
          </cell>
        </row>
        <row r="75">
          <cell r="B75" t="str">
            <v>304 224</v>
          </cell>
          <cell r="C75">
            <v>3406</v>
          </cell>
          <cell r="D75">
            <v>2407.67</v>
          </cell>
          <cell r="M75">
            <v>1646.08</v>
          </cell>
          <cell r="O75">
            <v>998.32999999999993</v>
          </cell>
        </row>
        <row r="76">
          <cell r="C76">
            <v>14043.560000000001</v>
          </cell>
          <cell r="D76">
            <v>4646.9500000000007</v>
          </cell>
          <cell r="H76">
            <v>41.2</v>
          </cell>
          <cell r="I76">
            <v>1085.8</v>
          </cell>
          <cell r="K76">
            <v>319.07</v>
          </cell>
          <cell r="M76">
            <v>8376.92</v>
          </cell>
          <cell r="O76">
            <v>7950.54</v>
          </cell>
        </row>
        <row r="77">
          <cell r="B77" t="str">
            <v>304 153</v>
          </cell>
          <cell r="C77">
            <v>298.43</v>
          </cell>
          <cell r="D77">
            <v>6.59</v>
          </cell>
          <cell r="M77">
            <v>69.5</v>
          </cell>
          <cell r="O77">
            <v>291.84000000000003</v>
          </cell>
        </row>
        <row r="78">
          <cell r="B78" t="str">
            <v>304 163</v>
          </cell>
          <cell r="C78">
            <v>303.58</v>
          </cell>
          <cell r="D78">
            <v>8.5500000000000007</v>
          </cell>
          <cell r="M78">
            <v>143.57999999999998</v>
          </cell>
          <cell r="O78">
            <v>295.02999999999997</v>
          </cell>
        </row>
        <row r="79">
          <cell r="B79" t="str">
            <v>304 164</v>
          </cell>
          <cell r="C79">
            <v>382.26</v>
          </cell>
          <cell r="D79">
            <v>22.5</v>
          </cell>
          <cell r="M79">
            <v>327.58</v>
          </cell>
          <cell r="O79">
            <v>359.76</v>
          </cell>
        </row>
        <row r="80">
          <cell r="B80" t="str">
            <v>304 195</v>
          </cell>
          <cell r="C80">
            <v>1116.02</v>
          </cell>
          <cell r="D80">
            <v>37.130000000000003</v>
          </cell>
          <cell r="M80">
            <v>236.5</v>
          </cell>
          <cell r="O80">
            <v>1078.8899999999999</v>
          </cell>
        </row>
        <row r="81">
          <cell r="B81" t="str">
            <v>304 196</v>
          </cell>
          <cell r="C81">
            <v>571.70000000000005</v>
          </cell>
          <cell r="D81">
            <v>21.08</v>
          </cell>
          <cell r="M81">
            <v>123.83</v>
          </cell>
          <cell r="O81">
            <v>550.62</v>
          </cell>
        </row>
        <row r="82">
          <cell r="B82" t="str">
            <v>304 197</v>
          </cell>
          <cell r="C82">
            <v>86.5</v>
          </cell>
          <cell r="D82">
            <v>1.43</v>
          </cell>
          <cell r="M82">
            <v>22.92</v>
          </cell>
          <cell r="O82">
            <v>85.07</v>
          </cell>
        </row>
        <row r="83">
          <cell r="B83" t="str">
            <v>304 198</v>
          </cell>
          <cell r="C83">
            <v>1059.48</v>
          </cell>
          <cell r="D83">
            <v>560.32000000000005</v>
          </cell>
          <cell r="M83">
            <v>257.08999999999997</v>
          </cell>
          <cell r="O83">
            <v>499.15999999999997</v>
          </cell>
        </row>
        <row r="84">
          <cell r="B84" t="str">
            <v>304 199</v>
          </cell>
          <cell r="C84">
            <v>238.56</v>
          </cell>
          <cell r="D84">
            <v>17.62</v>
          </cell>
          <cell r="M84">
            <v>162.25</v>
          </cell>
          <cell r="O84">
            <v>220.94</v>
          </cell>
        </row>
        <row r="85">
          <cell r="B85" t="str">
            <v>304 239</v>
          </cell>
          <cell r="C85">
            <v>85.72</v>
          </cell>
          <cell r="D85">
            <v>32.11</v>
          </cell>
          <cell r="M85">
            <v>42.33</v>
          </cell>
          <cell r="O85">
            <v>53.61</v>
          </cell>
        </row>
        <row r="86">
          <cell r="B86" t="str">
            <v>304 251</v>
          </cell>
          <cell r="C86">
            <v>1423.47</v>
          </cell>
          <cell r="D86">
            <v>481.87</v>
          </cell>
          <cell r="M86">
            <v>351.84000000000003</v>
          </cell>
          <cell r="O86">
            <v>941.6</v>
          </cell>
        </row>
        <row r="87">
          <cell r="B87" t="str">
            <v>304 252</v>
          </cell>
          <cell r="C87">
            <v>590.26</v>
          </cell>
          <cell r="D87">
            <v>43.11</v>
          </cell>
          <cell r="M87">
            <v>121.33</v>
          </cell>
          <cell r="O87">
            <v>547.15</v>
          </cell>
        </row>
        <row r="88">
          <cell r="B88" t="str">
            <v>304 253</v>
          </cell>
          <cell r="C88">
            <v>108.64</v>
          </cell>
          <cell r="D88">
            <v>8.34</v>
          </cell>
          <cell r="M88">
            <v>149.5</v>
          </cell>
          <cell r="O88">
            <v>100.3</v>
          </cell>
        </row>
        <row r="89">
          <cell r="B89" t="str">
            <v>304 254</v>
          </cell>
          <cell r="C89">
            <v>840</v>
          </cell>
          <cell r="D89">
            <v>133.49</v>
          </cell>
          <cell r="M89">
            <v>507.58</v>
          </cell>
          <cell r="O89">
            <v>706.51</v>
          </cell>
        </row>
        <row r="90">
          <cell r="B90" t="str">
            <v>304 255</v>
          </cell>
          <cell r="C90">
            <v>161.74</v>
          </cell>
          <cell r="D90">
            <v>8.2200000000000006</v>
          </cell>
          <cell r="M90">
            <v>76.16</v>
          </cell>
          <cell r="O90">
            <v>153.52000000000001</v>
          </cell>
        </row>
        <row r="91">
          <cell r="B91" t="str">
            <v>304 274</v>
          </cell>
          <cell r="C91">
            <v>280.44</v>
          </cell>
          <cell r="D91">
            <v>151.78</v>
          </cell>
          <cell r="M91">
            <v>81.17</v>
          </cell>
          <cell r="O91">
            <v>128.66</v>
          </cell>
        </row>
        <row r="92">
          <cell r="B92" t="str">
            <v>304 275</v>
          </cell>
          <cell r="C92">
            <v>600.39</v>
          </cell>
          <cell r="D92">
            <v>104.3</v>
          </cell>
          <cell r="M92">
            <v>412.08</v>
          </cell>
          <cell r="O92">
            <v>496.09</v>
          </cell>
        </row>
        <row r="93">
          <cell r="C93">
            <v>8147.1900000000005</v>
          </cell>
          <cell r="D93">
            <v>1638.4399999999998</v>
          </cell>
          <cell r="M93">
            <v>3085.24</v>
          </cell>
          <cell r="O93">
            <v>6508.7500000000009</v>
          </cell>
        </row>
        <row r="94">
          <cell r="B94" t="str">
            <v>304 141</v>
          </cell>
          <cell r="C94">
            <v>116</v>
          </cell>
          <cell r="D94">
            <v>0.53</v>
          </cell>
          <cell r="K94">
            <v>23.69</v>
          </cell>
          <cell r="M94">
            <v>63.84</v>
          </cell>
          <cell r="O94">
            <v>91.78</v>
          </cell>
        </row>
        <row r="95">
          <cell r="B95" t="str">
            <v>304 183</v>
          </cell>
          <cell r="C95">
            <v>2400</v>
          </cell>
          <cell r="D95">
            <v>165.95</v>
          </cell>
          <cell r="F95">
            <v>220.09</v>
          </cell>
          <cell r="H95">
            <v>150.38</v>
          </cell>
          <cell r="I95">
            <v>47.9</v>
          </cell>
          <cell r="K95">
            <v>129.85</v>
          </cell>
          <cell r="M95">
            <v>1911.25</v>
          </cell>
          <cell r="O95">
            <v>1685.83</v>
          </cell>
        </row>
        <row r="96">
          <cell r="B96" t="str">
            <v>304 184</v>
          </cell>
          <cell r="C96">
            <v>198</v>
          </cell>
          <cell r="D96">
            <v>56.35</v>
          </cell>
          <cell r="K96">
            <v>20.02</v>
          </cell>
          <cell r="M96">
            <v>106.92</v>
          </cell>
          <cell r="O96">
            <v>121.63</v>
          </cell>
        </row>
        <row r="97">
          <cell r="B97" t="str">
            <v>304 190</v>
          </cell>
          <cell r="C97">
            <v>2562.12</v>
          </cell>
          <cell r="D97">
            <v>263.41000000000003</v>
          </cell>
          <cell r="H97">
            <v>89.88</v>
          </cell>
          <cell r="I97">
            <v>79.36</v>
          </cell>
          <cell r="K97">
            <v>53.61</v>
          </cell>
          <cell r="M97">
            <v>1329.1</v>
          </cell>
          <cell r="O97">
            <v>2075.8599999999997</v>
          </cell>
        </row>
        <row r="98">
          <cell r="B98" t="str">
            <v>304 201</v>
          </cell>
          <cell r="C98">
            <v>197.88</v>
          </cell>
          <cell r="D98">
            <v>29.55</v>
          </cell>
          <cell r="H98">
            <v>28.84</v>
          </cell>
          <cell r="M98">
            <v>194</v>
          </cell>
          <cell r="O98">
            <v>139.49</v>
          </cell>
        </row>
        <row r="99">
          <cell r="B99" t="str">
            <v>304 202</v>
          </cell>
          <cell r="C99">
            <v>264.48</v>
          </cell>
          <cell r="D99">
            <v>0.85</v>
          </cell>
          <cell r="I99">
            <v>10.199999999999999</v>
          </cell>
          <cell r="M99">
            <v>85</v>
          </cell>
          <cell r="O99">
            <v>253.43</v>
          </cell>
        </row>
        <row r="100">
          <cell r="B100" t="str">
            <v>304 203</v>
          </cell>
          <cell r="C100">
            <v>184.84</v>
          </cell>
          <cell r="D100">
            <v>4.3600000000000003</v>
          </cell>
          <cell r="M100">
            <v>64.5</v>
          </cell>
          <cell r="O100">
            <v>180.48</v>
          </cell>
        </row>
        <row r="101">
          <cell r="C101">
            <v>5923.32</v>
          </cell>
          <cell r="D101">
            <v>521</v>
          </cell>
          <cell r="F101">
            <v>220.09</v>
          </cell>
          <cell r="H101">
            <v>269.09999999999997</v>
          </cell>
          <cell r="I101">
            <v>137.45999999999998</v>
          </cell>
          <cell r="K101">
            <v>227.17000000000002</v>
          </cell>
          <cell r="M101">
            <v>3754.6099999999997</v>
          </cell>
          <cell r="O101">
            <v>4548.4999999999991</v>
          </cell>
        </row>
        <row r="102">
          <cell r="B102" t="str">
            <v>304 048</v>
          </cell>
          <cell r="C102">
            <v>1020</v>
          </cell>
          <cell r="D102">
            <v>171.45</v>
          </cell>
          <cell r="M102">
            <v>293.33</v>
          </cell>
          <cell r="O102">
            <v>848.55</v>
          </cell>
        </row>
        <row r="103">
          <cell r="C103">
            <v>1020</v>
          </cell>
          <cell r="D103">
            <v>171.45</v>
          </cell>
          <cell r="M103">
            <v>293.33</v>
          </cell>
          <cell r="O103">
            <v>848.55</v>
          </cell>
        </row>
        <row r="104">
          <cell r="B104" t="str">
            <v>303 789</v>
          </cell>
          <cell r="C104">
            <v>675</v>
          </cell>
          <cell r="E104">
            <v>2.4300000000000002</v>
          </cell>
          <cell r="H104">
            <v>20.93</v>
          </cell>
          <cell r="K104">
            <v>17.47</v>
          </cell>
          <cell r="M104">
            <v>707.6400000000001</v>
          </cell>
          <cell r="O104">
            <v>634.16999999999996</v>
          </cell>
        </row>
        <row r="105">
          <cell r="B105" t="str">
            <v>304 031</v>
          </cell>
          <cell r="C105">
            <v>150</v>
          </cell>
          <cell r="D105">
            <v>0.26</v>
          </cell>
          <cell r="K105">
            <v>22.51</v>
          </cell>
          <cell r="M105">
            <v>55</v>
          </cell>
          <cell r="O105">
            <v>127.22999999999999</v>
          </cell>
        </row>
        <row r="106">
          <cell r="B106" t="str">
            <v>304 032</v>
          </cell>
          <cell r="C106">
            <v>2000</v>
          </cell>
          <cell r="D106">
            <v>130.44999999999999</v>
          </cell>
          <cell r="E106">
            <v>88.95</v>
          </cell>
          <cell r="H106">
            <v>82.4</v>
          </cell>
          <cell r="K106">
            <v>109.18</v>
          </cell>
          <cell r="M106">
            <v>1764.33</v>
          </cell>
          <cell r="O106">
            <v>1589.02</v>
          </cell>
        </row>
        <row r="107">
          <cell r="B107" t="str">
            <v>304 187</v>
          </cell>
          <cell r="C107">
            <v>1995</v>
          </cell>
          <cell r="D107">
            <v>111.6</v>
          </cell>
          <cell r="E107">
            <v>0</v>
          </cell>
          <cell r="H107">
            <v>26.36</v>
          </cell>
          <cell r="K107">
            <v>28.85</v>
          </cell>
          <cell r="M107">
            <v>2759.58</v>
          </cell>
          <cell r="O107">
            <v>1828.19</v>
          </cell>
        </row>
        <row r="108">
          <cell r="C108">
            <v>4820</v>
          </cell>
          <cell r="D108">
            <v>242.30999999999997</v>
          </cell>
          <cell r="E108">
            <v>91.38000000000001</v>
          </cell>
          <cell r="H108">
            <v>129.69</v>
          </cell>
          <cell r="K108">
            <v>178.01000000000002</v>
          </cell>
          <cell r="M108">
            <v>5286.55</v>
          </cell>
          <cell r="O108">
            <v>4178.6100000000006</v>
          </cell>
        </row>
        <row r="109">
          <cell r="B109" t="str">
            <v>304 138</v>
          </cell>
          <cell r="C109">
            <v>980</v>
          </cell>
          <cell r="D109">
            <v>143.58000000000001</v>
          </cell>
          <cell r="I109">
            <v>579.38</v>
          </cell>
          <cell r="M109">
            <v>877.83999999999992</v>
          </cell>
          <cell r="O109">
            <v>257.03999999999996</v>
          </cell>
        </row>
        <row r="110">
          <cell r="B110" t="str">
            <v>304 139</v>
          </cell>
          <cell r="C110">
            <v>264.26</v>
          </cell>
          <cell r="D110">
            <v>7.87</v>
          </cell>
          <cell r="K110">
            <v>17.579999999999998</v>
          </cell>
          <cell r="M110">
            <v>46.58</v>
          </cell>
          <cell r="O110">
            <v>238.81</v>
          </cell>
        </row>
        <row r="111">
          <cell r="C111">
            <v>1244.26</v>
          </cell>
          <cell r="D111">
            <v>151.45000000000002</v>
          </cell>
          <cell r="I111">
            <v>579.38</v>
          </cell>
          <cell r="K111">
            <v>17.579999999999998</v>
          </cell>
          <cell r="M111">
            <v>924.42</v>
          </cell>
          <cell r="O111">
            <v>495.84999999999997</v>
          </cell>
        </row>
        <row r="112">
          <cell r="B112" t="str">
            <v>304 003</v>
          </cell>
          <cell r="C112">
            <v>922.59</v>
          </cell>
          <cell r="D112">
            <v>179.11</v>
          </cell>
          <cell r="E112">
            <v>0.8</v>
          </cell>
          <cell r="H112">
            <v>69.16</v>
          </cell>
          <cell r="I112">
            <v>32.82</v>
          </cell>
          <cell r="K112">
            <v>26.15</v>
          </cell>
          <cell r="M112">
            <v>425.74</v>
          </cell>
          <cell r="O112">
            <v>614.54999999999995</v>
          </cell>
        </row>
        <row r="113">
          <cell r="B113" t="str">
            <v>304 004</v>
          </cell>
          <cell r="C113">
            <v>3547.12</v>
          </cell>
          <cell r="D113">
            <v>593.5</v>
          </cell>
          <cell r="H113">
            <v>173.04</v>
          </cell>
          <cell r="I113">
            <v>494.4</v>
          </cell>
          <cell r="M113">
            <v>994.92</v>
          </cell>
          <cell r="O113">
            <v>2286.1799999999998</v>
          </cell>
        </row>
        <row r="114">
          <cell r="B114" t="str">
            <v>304 072</v>
          </cell>
          <cell r="C114">
            <v>3373.48</v>
          </cell>
          <cell r="D114">
            <v>378.57</v>
          </cell>
          <cell r="E114">
            <v>7.2</v>
          </cell>
          <cell r="F114">
            <v>990.4</v>
          </cell>
          <cell r="G114">
            <v>222.28</v>
          </cell>
          <cell r="H114">
            <v>113.01</v>
          </cell>
          <cell r="I114">
            <v>7.46</v>
          </cell>
          <cell r="M114">
            <v>1059.5</v>
          </cell>
          <cell r="O114">
            <v>1654.56</v>
          </cell>
        </row>
        <row r="115">
          <cell r="B115" t="str">
            <v>304 073</v>
          </cell>
          <cell r="C115">
            <v>1972.23</v>
          </cell>
          <cell r="D115">
            <v>333.95</v>
          </cell>
          <cell r="F115">
            <v>92.7</v>
          </cell>
          <cell r="H115">
            <v>64.89</v>
          </cell>
          <cell r="K115">
            <v>14.87</v>
          </cell>
          <cell r="M115">
            <v>709.67</v>
          </cell>
          <cell r="O115">
            <v>1465.8200000000002</v>
          </cell>
        </row>
        <row r="116">
          <cell r="B116" t="str">
            <v>304 074</v>
          </cell>
          <cell r="C116">
            <v>4455.62</v>
          </cell>
          <cell r="D116">
            <v>425.79</v>
          </cell>
          <cell r="E116">
            <v>237.04</v>
          </cell>
          <cell r="H116">
            <v>173.04</v>
          </cell>
          <cell r="M116">
            <v>2800.33</v>
          </cell>
          <cell r="O116">
            <v>3619.75</v>
          </cell>
        </row>
        <row r="117">
          <cell r="B117" t="str">
            <v>304 075</v>
          </cell>
          <cell r="C117">
            <v>264</v>
          </cell>
          <cell r="D117">
            <v>45.9</v>
          </cell>
          <cell r="K117">
            <v>27.7</v>
          </cell>
          <cell r="M117">
            <v>229.17</v>
          </cell>
          <cell r="O117">
            <v>190.4</v>
          </cell>
        </row>
        <row r="118">
          <cell r="B118" t="str">
            <v>304 076</v>
          </cell>
          <cell r="C118">
            <v>3944.92</v>
          </cell>
          <cell r="D118">
            <v>353.08</v>
          </cell>
          <cell r="H118">
            <v>360.72</v>
          </cell>
          <cell r="M118">
            <v>1885.33</v>
          </cell>
          <cell r="O118">
            <v>3231.12</v>
          </cell>
        </row>
        <row r="119">
          <cell r="B119" t="str">
            <v>304 145</v>
          </cell>
          <cell r="C119">
            <v>113.7</v>
          </cell>
          <cell r="D119">
            <v>18.510000000000002</v>
          </cell>
          <cell r="M119">
            <v>62.08</v>
          </cell>
          <cell r="O119">
            <v>95.19</v>
          </cell>
        </row>
        <row r="120">
          <cell r="C120">
            <v>18593.66</v>
          </cell>
          <cell r="D120">
            <v>2328.4100000000003</v>
          </cell>
          <cell r="E120">
            <v>245.04</v>
          </cell>
          <cell r="F120">
            <v>1083.0999999999999</v>
          </cell>
          <cell r="G120">
            <v>222.28</v>
          </cell>
          <cell r="H120">
            <v>953.86</v>
          </cell>
          <cell r="I120">
            <v>534.68000000000006</v>
          </cell>
          <cell r="K120">
            <v>68.72</v>
          </cell>
          <cell r="M120">
            <v>8166.74</v>
          </cell>
          <cell r="O120">
            <v>13157.569999999998</v>
          </cell>
        </row>
        <row r="121">
          <cell r="B121" t="str">
            <v>304 052</v>
          </cell>
          <cell r="C121">
            <v>14040</v>
          </cell>
          <cell r="D121">
            <v>2829.78</v>
          </cell>
          <cell r="E121">
            <v>61.12</v>
          </cell>
          <cell r="M121">
            <v>8520.51</v>
          </cell>
          <cell r="O121">
            <v>11149.1</v>
          </cell>
        </row>
        <row r="122">
          <cell r="B122" t="str">
            <v>304 053</v>
          </cell>
          <cell r="C122">
            <v>575.20000000000005</v>
          </cell>
          <cell r="D122">
            <v>84.44</v>
          </cell>
          <cell r="M122">
            <v>604.75</v>
          </cell>
          <cell r="O122">
            <v>490.76000000000005</v>
          </cell>
        </row>
        <row r="123">
          <cell r="C123">
            <v>14615.2</v>
          </cell>
          <cell r="D123">
            <v>2914.2200000000003</v>
          </cell>
          <cell r="E123">
            <v>61.12</v>
          </cell>
          <cell r="M123">
            <v>9125.26</v>
          </cell>
          <cell r="O123">
            <v>11639.86</v>
          </cell>
        </row>
        <row r="124">
          <cell r="B124" t="str">
            <v>303 584</v>
          </cell>
          <cell r="C124">
            <v>2450</v>
          </cell>
          <cell r="D124">
            <v>456.54</v>
          </cell>
          <cell r="E124">
            <v>220.15</v>
          </cell>
          <cell r="H124">
            <v>172.5</v>
          </cell>
          <cell r="K124">
            <v>226.33</v>
          </cell>
          <cell r="M124">
            <v>2190.23</v>
          </cell>
          <cell r="O124">
            <v>1374.48</v>
          </cell>
        </row>
        <row r="125">
          <cell r="C125">
            <v>2450</v>
          </cell>
          <cell r="D125">
            <v>456.54</v>
          </cell>
          <cell r="E125">
            <v>220.15</v>
          </cell>
          <cell r="H125">
            <v>172.5</v>
          </cell>
          <cell r="K125">
            <v>226.33</v>
          </cell>
          <cell r="M125">
            <v>2190.23</v>
          </cell>
          <cell r="O125">
            <v>1374.48</v>
          </cell>
        </row>
        <row r="126">
          <cell r="B126" t="str">
            <v>303 730</v>
          </cell>
          <cell r="C126">
            <v>-4425</v>
          </cell>
          <cell r="M126">
            <v>0</v>
          </cell>
          <cell r="O126">
            <v>-4425</v>
          </cell>
        </row>
        <row r="127">
          <cell r="C127">
            <v>-4425</v>
          </cell>
          <cell r="M127">
            <v>0</v>
          </cell>
          <cell r="O127">
            <v>-4425</v>
          </cell>
        </row>
        <row r="128">
          <cell r="B128" t="str">
            <v>303 978</v>
          </cell>
          <cell r="C128">
            <v>1904.5</v>
          </cell>
          <cell r="D128">
            <v>1032.19</v>
          </cell>
          <cell r="M128">
            <v>1166.6599999999999</v>
          </cell>
          <cell r="O128">
            <v>872.31</v>
          </cell>
        </row>
        <row r="129">
          <cell r="B129" t="str">
            <v>304 146</v>
          </cell>
          <cell r="C129">
            <v>560</v>
          </cell>
          <cell r="D129">
            <v>410.22</v>
          </cell>
          <cell r="M129">
            <v>134.59</v>
          </cell>
          <cell r="O129">
            <v>149.77999999999997</v>
          </cell>
        </row>
        <row r="130">
          <cell r="B130" t="str">
            <v>304 148</v>
          </cell>
          <cell r="C130">
            <v>1485</v>
          </cell>
          <cell r="D130">
            <v>410.04</v>
          </cell>
          <cell r="K130">
            <v>124.63</v>
          </cell>
          <cell r="M130">
            <v>994</v>
          </cell>
          <cell r="O130">
            <v>950.32999999999993</v>
          </cell>
        </row>
        <row r="131">
          <cell r="C131">
            <v>3949.5</v>
          </cell>
          <cell r="D131">
            <v>1852.45</v>
          </cell>
          <cell r="K131">
            <v>124.63</v>
          </cell>
          <cell r="M131">
            <v>2295.25</v>
          </cell>
          <cell r="O131">
            <v>1972.4199999999998</v>
          </cell>
        </row>
        <row r="132">
          <cell r="B132" t="str">
            <v>304 095</v>
          </cell>
          <cell r="C132">
            <v>280</v>
          </cell>
          <cell r="D132">
            <v>6.64</v>
          </cell>
          <cell r="F132">
            <v>77.25</v>
          </cell>
          <cell r="H132">
            <v>6.18</v>
          </cell>
          <cell r="K132">
            <v>10.79</v>
          </cell>
          <cell r="M132">
            <v>126.33</v>
          </cell>
          <cell r="O132">
            <v>179.14000000000001</v>
          </cell>
        </row>
        <row r="133">
          <cell r="C133">
            <v>280</v>
          </cell>
          <cell r="D133">
            <v>6.64</v>
          </cell>
          <cell r="F133">
            <v>77.25</v>
          </cell>
          <cell r="H133">
            <v>6.18</v>
          </cell>
          <cell r="K133">
            <v>10.79</v>
          </cell>
          <cell r="M133">
            <v>126.33</v>
          </cell>
          <cell r="O133">
            <v>179.14000000000001</v>
          </cell>
        </row>
        <row r="134">
          <cell r="C134">
            <v>124120.24999999994</v>
          </cell>
          <cell r="D134">
            <v>30312.459999999995</v>
          </cell>
          <cell r="E134">
            <v>1401.15</v>
          </cell>
          <cell r="F134">
            <v>2590.6899999999996</v>
          </cell>
          <cell r="G134">
            <v>222.28</v>
          </cell>
          <cell r="H134">
            <v>2860.03</v>
          </cell>
          <cell r="I134">
            <v>2337.3199999999997</v>
          </cell>
          <cell r="K134">
            <v>2017.6499999999996</v>
          </cell>
          <cell r="M134">
            <v>72948.149999999994</v>
          </cell>
          <cell r="O134">
            <v>82378.669999999984</v>
          </cell>
        </row>
        <row r="135">
          <cell r="C135" t="str">
            <v>Données</v>
          </cell>
        </row>
        <row r="136">
          <cell r="B136" t="str">
            <v>NAF</v>
          </cell>
          <cell r="C136" t="str">
            <v>Facturé</v>
          </cell>
          <cell r="D136" t="str">
            <v>M.P.</v>
          </cell>
          <cell r="E136" t="str">
            <v>Fourn.</v>
          </cell>
          <cell r="F136" t="str">
            <v>STR Méca</v>
          </cell>
          <cell r="G136" t="str">
            <v>STR Laser</v>
          </cell>
          <cell r="H136" t="str">
            <v>STR Peint.</v>
          </cell>
          <cell r="I136" t="str">
            <v>STR Trait.</v>
          </cell>
          <cell r="J136" t="str">
            <v>STR Autres</v>
          </cell>
          <cell r="K136" t="str">
            <v>Transp.</v>
          </cell>
          <cell r="M136" t="str">
            <v>MO Réelle</v>
          </cell>
          <cell r="O136" t="str">
            <v>MO Facturable</v>
          </cell>
        </row>
        <row r="137">
          <cell r="B137" t="str">
            <v>103 450</v>
          </cell>
          <cell r="C137">
            <v>593.6</v>
          </cell>
          <cell r="D137">
            <v>57.84</v>
          </cell>
          <cell r="H137">
            <v>116.39</v>
          </cell>
          <cell r="K137">
            <v>105.06</v>
          </cell>
          <cell r="M137">
            <v>218.41000000000003</v>
          </cell>
          <cell r="O137">
            <v>314.31</v>
          </cell>
        </row>
        <row r="138">
          <cell r="B138" t="str">
            <v>103 454</v>
          </cell>
          <cell r="C138">
            <v>127.5</v>
          </cell>
          <cell r="M138">
            <v>0</v>
          </cell>
          <cell r="O138">
            <v>127.5</v>
          </cell>
        </row>
        <row r="139">
          <cell r="B139" t="str">
            <v>103 466</v>
          </cell>
          <cell r="C139">
            <v>225</v>
          </cell>
          <cell r="D139">
            <v>79.41</v>
          </cell>
          <cell r="M139">
            <v>93.83</v>
          </cell>
          <cell r="O139">
            <v>145.59</v>
          </cell>
        </row>
        <row r="140">
          <cell r="C140">
            <v>946.1</v>
          </cell>
          <cell r="D140">
            <v>137.25</v>
          </cell>
          <cell r="H140">
            <v>116.39</v>
          </cell>
          <cell r="K140">
            <v>105.06</v>
          </cell>
          <cell r="M140">
            <v>312.24</v>
          </cell>
          <cell r="O140">
            <v>587.4</v>
          </cell>
        </row>
        <row r="141">
          <cell r="B141" t="str">
            <v>103 064</v>
          </cell>
          <cell r="C141">
            <v>-26458.67</v>
          </cell>
          <cell r="M141">
            <v>0</v>
          </cell>
          <cell r="O141">
            <v>-26458.67</v>
          </cell>
        </row>
        <row r="142">
          <cell r="B142" t="str">
            <v>103 065</v>
          </cell>
          <cell r="C142">
            <v>-13229.33</v>
          </cell>
          <cell r="M142">
            <v>0</v>
          </cell>
          <cell r="O142">
            <v>-13229.33</v>
          </cell>
        </row>
        <row r="143">
          <cell r="B143" t="str">
            <v>103 415</v>
          </cell>
          <cell r="C143">
            <v>178.8</v>
          </cell>
          <cell r="D143">
            <v>17.03</v>
          </cell>
          <cell r="M143">
            <v>159.66999999999999</v>
          </cell>
          <cell r="O143">
            <v>161.77000000000001</v>
          </cell>
        </row>
        <row r="144">
          <cell r="B144" t="str">
            <v>103 438</v>
          </cell>
          <cell r="C144">
            <v>962.04</v>
          </cell>
          <cell r="D144">
            <v>301.93</v>
          </cell>
          <cell r="H144">
            <v>101.14</v>
          </cell>
          <cell r="M144">
            <v>452.75</v>
          </cell>
          <cell r="O144">
            <v>558.97</v>
          </cell>
        </row>
        <row r="145">
          <cell r="B145" t="str">
            <v>103 447</v>
          </cell>
          <cell r="C145">
            <v>1242.45</v>
          </cell>
          <cell r="D145">
            <v>126.9</v>
          </cell>
          <cell r="H145">
            <v>183.87</v>
          </cell>
          <cell r="I145">
            <v>64.27</v>
          </cell>
          <cell r="M145">
            <v>1044.83</v>
          </cell>
          <cell r="O145">
            <v>867.41000000000008</v>
          </cell>
        </row>
        <row r="146">
          <cell r="B146" t="str">
            <v>103 448</v>
          </cell>
          <cell r="C146">
            <v>44.35</v>
          </cell>
          <cell r="D146">
            <v>0.25</v>
          </cell>
          <cell r="H146">
            <v>1.55</v>
          </cell>
          <cell r="M146">
            <v>57.42</v>
          </cell>
          <cell r="O146">
            <v>42.550000000000004</v>
          </cell>
        </row>
        <row r="147">
          <cell r="B147" t="str">
            <v>103 452</v>
          </cell>
          <cell r="C147">
            <v>129.80000000000001</v>
          </cell>
          <cell r="D147">
            <v>4.0199999999999996</v>
          </cell>
          <cell r="H147">
            <v>8.85</v>
          </cell>
          <cell r="M147">
            <v>110</v>
          </cell>
          <cell r="O147">
            <v>116.93</v>
          </cell>
        </row>
        <row r="148">
          <cell r="B148" t="str">
            <v>103 463</v>
          </cell>
          <cell r="C148">
            <v>240.32</v>
          </cell>
          <cell r="D148">
            <v>22.68</v>
          </cell>
          <cell r="M148">
            <v>121.33</v>
          </cell>
          <cell r="O148">
            <v>217.64</v>
          </cell>
        </row>
        <row r="149">
          <cell r="B149" t="str">
            <v>103 464</v>
          </cell>
          <cell r="C149">
            <v>53.5</v>
          </cell>
          <cell r="D149">
            <v>0.86</v>
          </cell>
          <cell r="H149">
            <v>1.9</v>
          </cell>
          <cell r="M149">
            <v>26.84</v>
          </cell>
          <cell r="O149">
            <v>50.74</v>
          </cell>
        </row>
        <row r="150">
          <cell r="B150" t="str">
            <v>103 470</v>
          </cell>
          <cell r="C150">
            <v>273.52</v>
          </cell>
          <cell r="D150">
            <v>5.17</v>
          </cell>
          <cell r="I150">
            <v>64.27</v>
          </cell>
          <cell r="M150">
            <v>99.83</v>
          </cell>
          <cell r="O150">
            <v>204.07999999999998</v>
          </cell>
        </row>
        <row r="151">
          <cell r="B151" t="str">
            <v>103 481</v>
          </cell>
          <cell r="C151">
            <v>49.4</v>
          </cell>
          <cell r="D151">
            <v>3.14</v>
          </cell>
          <cell r="M151">
            <v>53.25</v>
          </cell>
          <cell r="O151">
            <v>46.26</v>
          </cell>
        </row>
        <row r="152">
          <cell r="B152" t="str">
            <v>103 482</v>
          </cell>
          <cell r="C152">
            <v>679</v>
          </cell>
          <cell r="D152">
            <v>422.13</v>
          </cell>
          <cell r="M152">
            <v>452.75</v>
          </cell>
          <cell r="O152">
            <v>256.87</v>
          </cell>
        </row>
        <row r="153">
          <cell r="B153" t="str">
            <v>103 484</v>
          </cell>
          <cell r="C153">
            <v>233.15</v>
          </cell>
          <cell r="D153">
            <v>11.56</v>
          </cell>
          <cell r="M153">
            <v>109.33</v>
          </cell>
          <cell r="O153">
            <v>221.59</v>
          </cell>
        </row>
        <row r="154">
          <cell r="B154" t="str">
            <v>103 488</v>
          </cell>
          <cell r="C154">
            <v>270</v>
          </cell>
          <cell r="D154">
            <v>33.68</v>
          </cell>
          <cell r="I154">
            <v>64.27</v>
          </cell>
          <cell r="M154">
            <v>159.83999999999997</v>
          </cell>
          <cell r="O154">
            <v>172.05</v>
          </cell>
        </row>
        <row r="155">
          <cell r="C155">
            <v>-35331.67</v>
          </cell>
          <cell r="D155">
            <v>949.34999999999991</v>
          </cell>
          <cell r="H155">
            <v>297.31</v>
          </cell>
          <cell r="I155">
            <v>192.81</v>
          </cell>
          <cell r="M155">
            <v>2847.84</v>
          </cell>
          <cell r="O155">
            <v>-36771.139999999992</v>
          </cell>
        </row>
        <row r="156">
          <cell r="B156" t="str">
            <v>103 432</v>
          </cell>
          <cell r="C156">
            <v>452</v>
          </cell>
          <cell r="D156">
            <v>11.55</v>
          </cell>
          <cell r="M156">
            <v>279.33000000000004</v>
          </cell>
          <cell r="O156">
            <v>440.45</v>
          </cell>
        </row>
        <row r="157">
          <cell r="B157" t="str">
            <v>103 471</v>
          </cell>
          <cell r="C157">
            <v>235</v>
          </cell>
          <cell r="D157">
            <v>67.14</v>
          </cell>
          <cell r="M157">
            <v>113.5</v>
          </cell>
          <cell r="O157">
            <v>167.86</v>
          </cell>
        </row>
        <row r="158">
          <cell r="B158" t="str">
            <v>103 490</v>
          </cell>
          <cell r="C158">
            <v>579</v>
          </cell>
          <cell r="D158">
            <v>9.01</v>
          </cell>
          <cell r="H158">
            <v>82.4</v>
          </cell>
          <cell r="M158">
            <v>140.25</v>
          </cell>
          <cell r="O158">
            <v>487.59</v>
          </cell>
        </row>
        <row r="159">
          <cell r="B159" t="str">
            <v>103 491</v>
          </cell>
          <cell r="C159">
            <v>197</v>
          </cell>
          <cell r="D159">
            <v>7.61</v>
          </cell>
          <cell r="M159">
            <v>114.25</v>
          </cell>
          <cell r="O159">
            <v>189.39</v>
          </cell>
        </row>
        <row r="160">
          <cell r="C160">
            <v>1463</v>
          </cell>
          <cell r="D160">
            <v>95.31</v>
          </cell>
          <cell r="H160">
            <v>82.4</v>
          </cell>
          <cell r="M160">
            <v>647.33000000000004</v>
          </cell>
          <cell r="O160">
            <v>1285.29</v>
          </cell>
        </row>
        <row r="161">
          <cell r="B161" t="str">
            <v>103 462</v>
          </cell>
          <cell r="C161">
            <v>369.9</v>
          </cell>
          <cell r="D161">
            <v>29.2</v>
          </cell>
          <cell r="M161">
            <v>198.66000000000003</v>
          </cell>
          <cell r="O161">
            <v>340.7</v>
          </cell>
        </row>
        <row r="162">
          <cell r="C162">
            <v>369.9</v>
          </cell>
          <cell r="D162">
            <v>29.2</v>
          </cell>
          <cell r="M162">
            <v>198.66000000000003</v>
          </cell>
          <cell r="O162">
            <v>340.7</v>
          </cell>
        </row>
        <row r="163">
          <cell r="B163" t="str">
            <v>103 455</v>
          </cell>
          <cell r="C163">
            <v>73</v>
          </cell>
          <cell r="D163">
            <v>9.57</v>
          </cell>
          <cell r="M163">
            <v>54.33</v>
          </cell>
          <cell r="O163">
            <v>63.43</v>
          </cell>
        </row>
        <row r="164">
          <cell r="B164" t="str">
            <v>103 467</v>
          </cell>
          <cell r="C164">
            <v>54</v>
          </cell>
          <cell r="D164">
            <v>0.98</v>
          </cell>
          <cell r="M164">
            <v>39.17</v>
          </cell>
          <cell r="O164">
            <v>53.02</v>
          </cell>
        </row>
        <row r="165">
          <cell r="B165" t="str">
            <v>103 493</v>
          </cell>
          <cell r="C165">
            <v>63.4</v>
          </cell>
          <cell r="D165">
            <v>3.01</v>
          </cell>
          <cell r="M165">
            <v>40.92</v>
          </cell>
          <cell r="O165">
            <v>60.39</v>
          </cell>
        </row>
        <row r="166">
          <cell r="C166">
            <v>190.4</v>
          </cell>
          <cell r="D166">
            <v>13.56</v>
          </cell>
          <cell r="M166">
            <v>134.42000000000002</v>
          </cell>
          <cell r="O166">
            <v>176.84</v>
          </cell>
        </row>
        <row r="167">
          <cell r="B167" t="str">
            <v>103 405</v>
          </cell>
          <cell r="C167">
            <v>2278</v>
          </cell>
          <cell r="D167">
            <v>11.52</v>
          </cell>
          <cell r="E167">
            <v>16.48</v>
          </cell>
          <cell r="F167">
            <v>367.71000000000004</v>
          </cell>
          <cell r="G167">
            <v>1212.04</v>
          </cell>
          <cell r="K167">
            <v>124.85</v>
          </cell>
          <cell r="M167">
            <v>364.25</v>
          </cell>
          <cell r="O167">
            <v>545.40000000000009</v>
          </cell>
        </row>
        <row r="168">
          <cell r="B168" t="str">
            <v>103 441</v>
          </cell>
          <cell r="C168">
            <v>1858.4</v>
          </cell>
          <cell r="D168">
            <v>485.17</v>
          </cell>
          <cell r="K168">
            <v>224.27</v>
          </cell>
          <cell r="M168">
            <v>1461.92</v>
          </cell>
          <cell r="O168">
            <v>1148.96</v>
          </cell>
        </row>
        <row r="169">
          <cell r="B169" t="str">
            <v>103 473</v>
          </cell>
          <cell r="C169">
            <v>1217.6400000000001</v>
          </cell>
          <cell r="D169">
            <v>20.71</v>
          </cell>
          <cell r="E169">
            <v>8.24</v>
          </cell>
          <cell r="F169">
            <v>47.79</v>
          </cell>
          <cell r="G169">
            <v>111.2</v>
          </cell>
          <cell r="J169">
            <v>274.59800000000001</v>
          </cell>
          <cell r="K169">
            <v>30.93</v>
          </cell>
          <cell r="M169">
            <v>528.17000000000007</v>
          </cell>
          <cell r="O169">
            <v>724.17200000000003</v>
          </cell>
        </row>
        <row r="170">
          <cell r="C170">
            <v>5354.04</v>
          </cell>
          <cell r="D170">
            <v>517.4</v>
          </cell>
          <cell r="E170">
            <v>24.72</v>
          </cell>
          <cell r="F170">
            <v>415.50000000000006</v>
          </cell>
          <cell r="G170">
            <v>1323.24</v>
          </cell>
          <cell r="J170">
            <v>274.59800000000001</v>
          </cell>
          <cell r="K170">
            <v>380.05</v>
          </cell>
          <cell r="M170">
            <v>2354.34</v>
          </cell>
          <cell r="O170">
            <v>2418.5320000000002</v>
          </cell>
        </row>
        <row r="171">
          <cell r="B171" t="str">
            <v>103 425</v>
          </cell>
          <cell r="C171">
            <v>631.1</v>
          </cell>
          <cell r="D171">
            <v>71.14</v>
          </cell>
          <cell r="K171">
            <v>49.23</v>
          </cell>
          <cell r="M171">
            <v>368</v>
          </cell>
          <cell r="O171">
            <v>510.73</v>
          </cell>
        </row>
        <row r="172">
          <cell r="B172" t="str">
            <v>103 433</v>
          </cell>
          <cell r="C172">
            <v>578.1</v>
          </cell>
          <cell r="D172">
            <v>71.14</v>
          </cell>
          <cell r="M172">
            <v>330.67</v>
          </cell>
          <cell r="O172">
            <v>506.96000000000004</v>
          </cell>
        </row>
        <row r="173">
          <cell r="B173" t="str">
            <v>103 453</v>
          </cell>
          <cell r="C173">
            <v>227.22</v>
          </cell>
          <cell r="D173">
            <v>5.12</v>
          </cell>
          <cell r="K173">
            <v>22.94</v>
          </cell>
          <cell r="M173">
            <v>80.42</v>
          </cell>
          <cell r="O173">
            <v>199.16</v>
          </cell>
        </row>
        <row r="174">
          <cell r="C174">
            <v>1436.42</v>
          </cell>
          <cell r="D174">
            <v>147.4</v>
          </cell>
          <cell r="K174">
            <v>72.17</v>
          </cell>
          <cell r="M174">
            <v>779.09</v>
          </cell>
          <cell r="O174">
            <v>1216.8500000000001</v>
          </cell>
        </row>
        <row r="175">
          <cell r="B175" t="str">
            <v>103 417</v>
          </cell>
          <cell r="C175">
            <v>515</v>
          </cell>
          <cell r="D175">
            <v>4.2300000000000004</v>
          </cell>
          <cell r="K175">
            <v>38.44</v>
          </cell>
          <cell r="M175">
            <v>353.67</v>
          </cell>
          <cell r="O175">
            <v>472.33</v>
          </cell>
        </row>
        <row r="176">
          <cell r="B176" t="str">
            <v>103 422</v>
          </cell>
          <cell r="C176">
            <v>285</v>
          </cell>
          <cell r="D176">
            <v>2.74</v>
          </cell>
          <cell r="M176">
            <v>319.33</v>
          </cell>
          <cell r="O176">
            <v>282.26</v>
          </cell>
        </row>
        <row r="177">
          <cell r="B177" t="str">
            <v>103 428</v>
          </cell>
          <cell r="C177">
            <v>217.95</v>
          </cell>
          <cell r="D177">
            <v>83.27</v>
          </cell>
          <cell r="E177">
            <v>7.91</v>
          </cell>
          <cell r="M177">
            <v>87.83</v>
          </cell>
          <cell r="O177">
            <v>126.77</v>
          </cell>
        </row>
        <row r="178">
          <cell r="B178" t="str">
            <v>103 446</v>
          </cell>
          <cell r="C178">
            <v>119.65</v>
          </cell>
          <cell r="D178">
            <v>4.9000000000000004</v>
          </cell>
          <cell r="K178">
            <v>18.57</v>
          </cell>
          <cell r="M178">
            <v>60.66</v>
          </cell>
          <cell r="O178">
            <v>96.18</v>
          </cell>
        </row>
        <row r="179">
          <cell r="B179" t="str">
            <v>103 451</v>
          </cell>
          <cell r="C179">
            <v>194.1</v>
          </cell>
          <cell r="D179">
            <v>4.8099999999999996</v>
          </cell>
          <cell r="K179">
            <v>50.9</v>
          </cell>
          <cell r="M179">
            <v>246.83</v>
          </cell>
          <cell r="O179">
            <v>138.38999999999999</v>
          </cell>
        </row>
        <row r="180">
          <cell r="B180" t="str">
            <v>103 458</v>
          </cell>
          <cell r="C180">
            <v>45</v>
          </cell>
          <cell r="D180">
            <v>0.55000000000000004</v>
          </cell>
          <cell r="M180">
            <v>52.25</v>
          </cell>
          <cell r="O180">
            <v>44.45</v>
          </cell>
        </row>
        <row r="181">
          <cell r="B181" t="str">
            <v>103 460</v>
          </cell>
          <cell r="C181">
            <v>261.2</v>
          </cell>
          <cell r="D181">
            <v>9.67</v>
          </cell>
          <cell r="K181">
            <v>21.82</v>
          </cell>
          <cell r="M181">
            <v>207</v>
          </cell>
          <cell r="O181">
            <v>229.70999999999998</v>
          </cell>
        </row>
        <row r="182">
          <cell r="B182" t="str">
            <v>103 461</v>
          </cell>
          <cell r="C182">
            <v>83.9</v>
          </cell>
          <cell r="D182">
            <v>1.73</v>
          </cell>
          <cell r="K182">
            <v>18.7</v>
          </cell>
          <cell r="M182">
            <v>46.92</v>
          </cell>
          <cell r="O182">
            <v>63.470000000000006</v>
          </cell>
        </row>
        <row r="183">
          <cell r="C183">
            <v>1721.8000000000002</v>
          </cell>
          <cell r="D183">
            <v>111.9</v>
          </cell>
          <cell r="E183">
            <v>7.91</v>
          </cell>
          <cell r="K183">
            <v>148.42999999999998</v>
          </cell>
          <cell r="M183">
            <v>1374.49</v>
          </cell>
          <cell r="O183">
            <v>1453.56</v>
          </cell>
        </row>
        <row r="184">
          <cell r="B184" t="str">
            <v>103 423</v>
          </cell>
          <cell r="C184">
            <v>5570.5</v>
          </cell>
          <cell r="D184">
            <v>2418.3200000000002</v>
          </cell>
          <cell r="E184">
            <v>26.81</v>
          </cell>
          <cell r="G184">
            <v>149.02000000000001</v>
          </cell>
          <cell r="M184">
            <v>2816.84</v>
          </cell>
          <cell r="O184">
            <v>2976.35</v>
          </cell>
        </row>
        <row r="185">
          <cell r="B185" t="str">
            <v>103 424</v>
          </cell>
          <cell r="C185">
            <v>1999</v>
          </cell>
          <cell r="D185">
            <v>351.12</v>
          </cell>
          <cell r="E185">
            <v>5.54</v>
          </cell>
          <cell r="M185">
            <v>1387.5</v>
          </cell>
          <cell r="O185">
            <v>1642.34</v>
          </cell>
        </row>
        <row r="186">
          <cell r="B186" t="str">
            <v>103 427</v>
          </cell>
          <cell r="C186">
            <v>605</v>
          </cell>
          <cell r="D186">
            <v>376.86</v>
          </cell>
          <cell r="M186">
            <v>257.91999999999996</v>
          </cell>
          <cell r="O186">
            <v>228.14</v>
          </cell>
        </row>
        <row r="187">
          <cell r="B187" t="str">
            <v>103 434</v>
          </cell>
          <cell r="C187">
            <v>5732.3</v>
          </cell>
          <cell r="D187">
            <v>907.04</v>
          </cell>
          <cell r="E187">
            <v>166.57</v>
          </cell>
          <cell r="F187">
            <v>140.08000000000001</v>
          </cell>
          <cell r="G187">
            <v>79.31</v>
          </cell>
          <cell r="K187">
            <v>106.96</v>
          </cell>
          <cell r="M187">
            <v>4059.67</v>
          </cell>
          <cell r="O187">
            <v>4332.34</v>
          </cell>
        </row>
        <row r="188">
          <cell r="B188" t="str">
            <v>103 437</v>
          </cell>
          <cell r="C188">
            <v>2981</v>
          </cell>
          <cell r="D188">
            <v>326.82</v>
          </cell>
          <cell r="E188">
            <v>77.25</v>
          </cell>
          <cell r="M188">
            <v>1470.5</v>
          </cell>
          <cell r="O188">
            <v>2576.9299999999998</v>
          </cell>
        </row>
        <row r="189">
          <cell r="B189" t="str">
            <v>103 456</v>
          </cell>
          <cell r="C189">
            <v>470.5</v>
          </cell>
          <cell r="D189">
            <v>21.16</v>
          </cell>
          <cell r="E189">
            <v>1.57</v>
          </cell>
          <cell r="M189">
            <v>314.83</v>
          </cell>
          <cell r="O189">
            <v>447.77</v>
          </cell>
        </row>
        <row r="190">
          <cell r="B190" t="str">
            <v>103 469</v>
          </cell>
          <cell r="C190">
            <v>1347</v>
          </cell>
          <cell r="D190">
            <v>314.13</v>
          </cell>
          <cell r="K190">
            <v>50.18</v>
          </cell>
          <cell r="M190">
            <v>450.67</v>
          </cell>
          <cell r="O190">
            <v>982.69</v>
          </cell>
        </row>
        <row r="191">
          <cell r="C191">
            <v>18705.3</v>
          </cell>
          <cell r="D191">
            <v>4715.45</v>
          </cell>
          <cell r="E191">
            <v>277.73999999999995</v>
          </cell>
          <cell r="F191">
            <v>140.08000000000001</v>
          </cell>
          <cell r="G191">
            <v>228.33</v>
          </cell>
          <cell r="K191">
            <v>157.13999999999999</v>
          </cell>
          <cell r="M191">
            <v>10757.93</v>
          </cell>
          <cell r="O191">
            <v>13186.560000000001</v>
          </cell>
        </row>
        <row r="192">
          <cell r="B192" t="str">
            <v>103 449</v>
          </cell>
          <cell r="C192">
            <v>1550.5</v>
          </cell>
          <cell r="D192">
            <v>179.98</v>
          </cell>
          <cell r="M192">
            <v>1474.25</v>
          </cell>
          <cell r="O192">
            <v>1370.52</v>
          </cell>
        </row>
        <row r="193">
          <cell r="C193">
            <v>1550.5</v>
          </cell>
          <cell r="D193">
            <v>179.98</v>
          </cell>
          <cell r="M193">
            <v>1474.25</v>
          </cell>
          <cell r="O193">
            <v>1370.52</v>
          </cell>
        </row>
        <row r="194">
          <cell r="B194" t="str">
            <v>103 351</v>
          </cell>
          <cell r="C194">
            <v>371.5</v>
          </cell>
          <cell r="D194">
            <v>120.57</v>
          </cell>
          <cell r="M194">
            <v>172.41000000000003</v>
          </cell>
          <cell r="O194">
            <v>250.93</v>
          </cell>
        </row>
        <row r="195">
          <cell r="B195" t="str">
            <v>103 366</v>
          </cell>
          <cell r="C195">
            <v>899.3</v>
          </cell>
          <cell r="D195">
            <v>151.75</v>
          </cell>
          <cell r="E195">
            <v>5.13</v>
          </cell>
          <cell r="H195">
            <v>41.2</v>
          </cell>
          <cell r="K195">
            <v>165.83</v>
          </cell>
          <cell r="M195">
            <v>552.66</v>
          </cell>
          <cell r="O195">
            <v>535.39</v>
          </cell>
        </row>
        <row r="196">
          <cell r="B196" t="str">
            <v>103 406</v>
          </cell>
          <cell r="C196">
            <v>152.4</v>
          </cell>
          <cell r="D196">
            <v>10.67</v>
          </cell>
          <cell r="H196">
            <v>51.5</v>
          </cell>
          <cell r="M196">
            <v>104.75</v>
          </cell>
          <cell r="O196">
            <v>90.23</v>
          </cell>
        </row>
        <row r="197">
          <cell r="B197" t="str">
            <v>103 411</v>
          </cell>
          <cell r="C197">
            <v>1087.8</v>
          </cell>
          <cell r="D197">
            <v>148.91</v>
          </cell>
          <cell r="E197">
            <v>1.71</v>
          </cell>
          <cell r="K197">
            <v>43.95</v>
          </cell>
          <cell r="M197">
            <v>712.58999999999992</v>
          </cell>
          <cell r="O197">
            <v>893.23</v>
          </cell>
        </row>
        <row r="198">
          <cell r="B198" t="str">
            <v>103 426</v>
          </cell>
          <cell r="C198">
            <v>217.1</v>
          </cell>
          <cell r="D198">
            <v>5.64</v>
          </cell>
          <cell r="M198">
            <v>176.67</v>
          </cell>
          <cell r="O198">
            <v>211.46</v>
          </cell>
        </row>
        <row r="199">
          <cell r="B199" t="str">
            <v>103 444</v>
          </cell>
          <cell r="C199">
            <v>370</v>
          </cell>
          <cell r="D199">
            <v>161.44</v>
          </cell>
          <cell r="E199">
            <v>6.49</v>
          </cell>
          <cell r="K199">
            <v>80.03</v>
          </cell>
          <cell r="M199">
            <v>348.33</v>
          </cell>
          <cell r="O199">
            <v>122.03999999999999</v>
          </cell>
        </row>
        <row r="200">
          <cell r="B200" t="str">
            <v>103 459</v>
          </cell>
          <cell r="C200">
            <v>775.15</v>
          </cell>
          <cell r="D200">
            <v>24.16</v>
          </cell>
          <cell r="E200">
            <v>2.56</v>
          </cell>
          <cell r="H200">
            <v>82.4</v>
          </cell>
          <cell r="K200">
            <v>50.9</v>
          </cell>
          <cell r="M200">
            <v>749.83</v>
          </cell>
          <cell r="O200">
            <v>615.13</v>
          </cell>
        </row>
        <row r="201">
          <cell r="B201" t="str">
            <v>103 489</v>
          </cell>
          <cell r="C201">
            <v>149.80000000000001</v>
          </cell>
          <cell r="D201">
            <v>7.31</v>
          </cell>
          <cell r="H201">
            <v>41.2</v>
          </cell>
          <cell r="K201">
            <v>19.22</v>
          </cell>
          <cell r="M201">
            <v>89.58</v>
          </cell>
          <cell r="O201">
            <v>82.070000000000007</v>
          </cell>
        </row>
        <row r="202">
          <cell r="C202">
            <v>4023.05</v>
          </cell>
          <cell r="D202">
            <v>630.44999999999993</v>
          </cell>
          <cell r="E202">
            <v>15.89</v>
          </cell>
          <cell r="H202">
            <v>216.3</v>
          </cell>
          <cell r="K202">
            <v>359.93000000000006</v>
          </cell>
          <cell r="M202">
            <v>2906.8199999999997</v>
          </cell>
          <cell r="O202">
            <v>2800.4800000000005</v>
          </cell>
        </row>
        <row r="203">
          <cell r="B203" t="str">
            <v>103 457</v>
          </cell>
          <cell r="C203">
            <v>1338</v>
          </cell>
          <cell r="D203">
            <v>209.76000000000002</v>
          </cell>
          <cell r="E203">
            <v>12.32</v>
          </cell>
          <cell r="K203">
            <v>64.44</v>
          </cell>
          <cell r="M203">
            <v>681.42</v>
          </cell>
          <cell r="O203">
            <v>1051.48</v>
          </cell>
        </row>
        <row r="204">
          <cell r="C204">
            <v>1338</v>
          </cell>
          <cell r="D204">
            <v>209.76000000000002</v>
          </cell>
          <cell r="E204">
            <v>12.32</v>
          </cell>
          <cell r="K204">
            <v>64.44</v>
          </cell>
          <cell r="M204">
            <v>681.42</v>
          </cell>
          <cell r="O204">
            <v>1051.48</v>
          </cell>
        </row>
        <row r="205">
          <cell r="B205" t="str">
            <v>103 285</v>
          </cell>
          <cell r="C205">
            <v>201</v>
          </cell>
          <cell r="D205">
            <v>19.07</v>
          </cell>
          <cell r="M205">
            <v>107.92</v>
          </cell>
          <cell r="O205">
            <v>181.93</v>
          </cell>
        </row>
        <row r="206">
          <cell r="B206" t="str">
            <v>103 472</v>
          </cell>
          <cell r="C206">
            <v>494.14</v>
          </cell>
          <cell r="D206">
            <v>86.16</v>
          </cell>
          <cell r="M206">
            <v>290.08000000000004</v>
          </cell>
          <cell r="O206">
            <v>407.98</v>
          </cell>
        </row>
        <row r="207">
          <cell r="C207">
            <v>695.14</v>
          </cell>
          <cell r="D207">
            <v>105.22999999999999</v>
          </cell>
          <cell r="M207">
            <v>398.00000000000006</v>
          </cell>
          <cell r="O207">
            <v>589.91000000000008</v>
          </cell>
        </row>
        <row r="208">
          <cell r="B208" t="str">
            <v>103 474</v>
          </cell>
          <cell r="C208">
            <v>790</v>
          </cell>
          <cell r="D208">
            <v>151.47</v>
          </cell>
          <cell r="M208">
            <v>557.75</v>
          </cell>
          <cell r="O208">
            <v>638.53</v>
          </cell>
        </row>
        <row r="209">
          <cell r="C209">
            <v>790</v>
          </cell>
          <cell r="D209">
            <v>151.47</v>
          </cell>
          <cell r="M209">
            <v>557.75</v>
          </cell>
          <cell r="O209">
            <v>638.53</v>
          </cell>
        </row>
        <row r="210">
          <cell r="B210" t="str">
            <v>103 468</v>
          </cell>
          <cell r="C210">
            <v>197.5</v>
          </cell>
          <cell r="D210">
            <v>3.06</v>
          </cell>
          <cell r="M210">
            <v>87.83</v>
          </cell>
          <cell r="O210">
            <v>194.44</v>
          </cell>
        </row>
        <row r="211">
          <cell r="C211">
            <v>197.5</v>
          </cell>
          <cell r="D211">
            <v>3.06</v>
          </cell>
          <cell r="M211">
            <v>87.83</v>
          </cell>
          <cell r="O211">
            <v>194.44</v>
          </cell>
        </row>
        <row r="212">
          <cell r="B212" t="str">
            <v>103 501</v>
          </cell>
          <cell r="C212">
            <v>210</v>
          </cell>
          <cell r="D212">
            <v>28.52</v>
          </cell>
          <cell r="K212">
            <v>144.19999999999999</v>
          </cell>
          <cell r="M212">
            <v>127</v>
          </cell>
          <cell r="O212">
            <v>37.28</v>
          </cell>
        </row>
        <row r="213">
          <cell r="C213">
            <v>210</v>
          </cell>
          <cell r="D213">
            <v>28.52</v>
          </cell>
          <cell r="K213">
            <v>144.19999999999999</v>
          </cell>
          <cell r="M213">
            <v>127</v>
          </cell>
          <cell r="O213">
            <v>37.28</v>
          </cell>
        </row>
        <row r="214">
          <cell r="C214">
            <v>3659.4800000000046</v>
          </cell>
          <cell r="D214">
            <v>8025.29</v>
          </cell>
          <cell r="E214">
            <v>338.58</v>
          </cell>
          <cell r="F214">
            <v>555.58000000000004</v>
          </cell>
          <cell r="G214">
            <v>1551.57</v>
          </cell>
          <cell r="H214">
            <v>712.40000000000009</v>
          </cell>
          <cell r="I214">
            <v>192.81</v>
          </cell>
          <cell r="J214">
            <v>274.59800000000001</v>
          </cell>
          <cell r="K214">
            <v>1431.4200000000003</v>
          </cell>
          <cell r="M214">
            <v>25639.410000000003</v>
          </cell>
          <cell r="O214">
            <v>-9422.7680000000055</v>
          </cell>
        </row>
        <row r="215">
          <cell r="C215" t="str">
            <v>Données</v>
          </cell>
        </row>
        <row r="216">
          <cell r="B216" t="str">
            <v>NAF</v>
          </cell>
          <cell r="C216" t="str">
            <v>Facturé</v>
          </cell>
          <cell r="D216" t="str">
            <v>M.P.</v>
          </cell>
          <cell r="E216" t="str">
            <v>Fourn.</v>
          </cell>
          <cell r="F216" t="str">
            <v>STR Méca</v>
          </cell>
          <cell r="G216" t="str">
            <v>STR Laser</v>
          </cell>
          <cell r="H216" t="str">
            <v>STR Peint.</v>
          </cell>
          <cell r="I216" t="str">
            <v>STR Trait.</v>
          </cell>
          <cell r="J216" t="str">
            <v>STR Autres</v>
          </cell>
          <cell r="K216" t="str">
            <v>Transp.</v>
          </cell>
          <cell r="M216" t="str">
            <v>MO Réelle</v>
          </cell>
          <cell r="O216" t="str">
            <v>MO Facturable</v>
          </cell>
        </row>
        <row r="217">
          <cell r="B217" t="str">
            <v>406 456</v>
          </cell>
          <cell r="C217">
            <v>1170</v>
          </cell>
          <cell r="M217">
            <v>4.58</v>
          </cell>
          <cell r="O217">
            <v>1170</v>
          </cell>
        </row>
        <row r="218">
          <cell r="C218">
            <v>1170</v>
          </cell>
          <cell r="M218">
            <v>4.58</v>
          </cell>
          <cell r="O218">
            <v>1170</v>
          </cell>
        </row>
        <row r="219">
          <cell r="B219" t="str">
            <v>406 243</v>
          </cell>
          <cell r="C219">
            <v>1659</v>
          </cell>
          <cell r="D219">
            <v>141.76</v>
          </cell>
          <cell r="E219">
            <v>10.29</v>
          </cell>
          <cell r="G219">
            <v>102.7</v>
          </cell>
          <cell r="H219">
            <v>365.65</v>
          </cell>
          <cell r="K219">
            <v>217.33</v>
          </cell>
          <cell r="M219">
            <v>929.86</v>
          </cell>
          <cell r="O219">
            <v>821.27</v>
          </cell>
        </row>
        <row r="220">
          <cell r="B220" t="str">
            <v>406 268</v>
          </cell>
          <cell r="C220">
            <v>1589</v>
          </cell>
          <cell r="D220">
            <v>283.52</v>
          </cell>
          <cell r="E220">
            <v>10.29</v>
          </cell>
          <cell r="G220">
            <v>205.4</v>
          </cell>
          <cell r="H220">
            <v>365.65</v>
          </cell>
          <cell r="K220">
            <v>160.16999999999999</v>
          </cell>
          <cell r="M220">
            <v>1087.4299999999998</v>
          </cell>
          <cell r="O220">
            <v>563.97</v>
          </cell>
        </row>
        <row r="221">
          <cell r="B221" t="str">
            <v>406 269</v>
          </cell>
          <cell r="C221">
            <v>1804</v>
          </cell>
          <cell r="D221">
            <v>143.38999999999999</v>
          </cell>
          <cell r="E221">
            <v>11.11</v>
          </cell>
          <cell r="G221">
            <v>107.97</v>
          </cell>
          <cell r="H221">
            <v>478.44</v>
          </cell>
          <cell r="K221">
            <v>217.33</v>
          </cell>
          <cell r="M221">
            <v>1002.5100000000001</v>
          </cell>
          <cell r="O221">
            <v>845.75999999999988</v>
          </cell>
        </row>
        <row r="222">
          <cell r="B222" t="str">
            <v>406 276</v>
          </cell>
          <cell r="C222">
            <v>1659</v>
          </cell>
          <cell r="D222">
            <v>141.76</v>
          </cell>
          <cell r="E222">
            <v>10.29</v>
          </cell>
          <cell r="G222">
            <v>102.7</v>
          </cell>
          <cell r="H222">
            <v>365.65</v>
          </cell>
          <cell r="K222">
            <v>217.33</v>
          </cell>
          <cell r="M222">
            <v>846.44</v>
          </cell>
          <cell r="O222">
            <v>821.27</v>
          </cell>
        </row>
        <row r="223">
          <cell r="B223" t="str">
            <v>406 277</v>
          </cell>
          <cell r="C223">
            <v>1698</v>
          </cell>
          <cell r="D223">
            <v>143.38999999999999</v>
          </cell>
          <cell r="E223">
            <v>10.29</v>
          </cell>
          <cell r="G223">
            <v>107.97</v>
          </cell>
          <cell r="H223">
            <v>365.65</v>
          </cell>
          <cell r="K223">
            <v>346.08</v>
          </cell>
          <cell r="M223">
            <v>873.2600000000001</v>
          </cell>
          <cell r="O223">
            <v>724.62000000000012</v>
          </cell>
        </row>
        <row r="224">
          <cell r="B224" t="str">
            <v>406 302</v>
          </cell>
          <cell r="C224">
            <v>1815</v>
          </cell>
          <cell r="D224">
            <v>142.34</v>
          </cell>
          <cell r="E224">
            <v>10.29</v>
          </cell>
          <cell r="G224">
            <v>97.36</v>
          </cell>
          <cell r="H224">
            <v>365.65</v>
          </cell>
          <cell r="M224">
            <v>868.12999999999988</v>
          </cell>
          <cell r="O224">
            <v>1199.3600000000001</v>
          </cell>
        </row>
        <row r="225">
          <cell r="B225" t="str">
            <v>406 307</v>
          </cell>
          <cell r="C225">
            <v>3699.7</v>
          </cell>
          <cell r="D225">
            <v>599.36</v>
          </cell>
          <cell r="F225">
            <v>223.79000000000002</v>
          </cell>
          <cell r="H225">
            <v>232.24</v>
          </cell>
          <cell r="I225">
            <v>221.15</v>
          </cell>
          <cell r="M225">
            <v>2212.25</v>
          </cell>
          <cell r="O225">
            <v>2423.16</v>
          </cell>
        </row>
        <row r="226">
          <cell r="B226" t="str">
            <v>406 326</v>
          </cell>
          <cell r="C226">
            <v>1764</v>
          </cell>
          <cell r="D226">
            <v>141.76</v>
          </cell>
          <cell r="E226">
            <v>11.11</v>
          </cell>
          <cell r="G226">
            <v>102.7</v>
          </cell>
          <cell r="H226">
            <v>365.65</v>
          </cell>
          <cell r="K226">
            <v>435.69</v>
          </cell>
          <cell r="M226">
            <v>878.53</v>
          </cell>
          <cell r="O226">
            <v>707.08999999999992</v>
          </cell>
        </row>
        <row r="227">
          <cell r="B227" t="str">
            <v>406 342</v>
          </cell>
          <cell r="C227">
            <v>613.1</v>
          </cell>
          <cell r="D227">
            <v>92.73</v>
          </cell>
          <cell r="F227">
            <v>29.66</v>
          </cell>
          <cell r="M227">
            <v>342.75</v>
          </cell>
          <cell r="O227">
            <v>490.71000000000004</v>
          </cell>
        </row>
        <row r="228">
          <cell r="B228" t="str">
            <v>406 343</v>
          </cell>
          <cell r="C228">
            <v>952</v>
          </cell>
          <cell r="D228">
            <v>112.41</v>
          </cell>
          <cell r="E228">
            <v>0.84</v>
          </cell>
          <cell r="F228">
            <v>71.2</v>
          </cell>
          <cell r="H228">
            <v>143.61000000000001</v>
          </cell>
          <cell r="M228">
            <v>435.65000000000003</v>
          </cell>
          <cell r="O228">
            <v>623.94000000000005</v>
          </cell>
        </row>
        <row r="229">
          <cell r="B229" t="str">
            <v>406 344</v>
          </cell>
          <cell r="C229">
            <v>3404.1</v>
          </cell>
          <cell r="D229">
            <v>523.45000000000005</v>
          </cell>
          <cell r="F229">
            <v>13.3</v>
          </cell>
          <cell r="H229">
            <v>357.18</v>
          </cell>
          <cell r="I229">
            <v>102.38</v>
          </cell>
          <cell r="M229">
            <v>1950.83</v>
          </cell>
          <cell r="O229">
            <v>2407.79</v>
          </cell>
        </row>
        <row r="230">
          <cell r="B230" t="str">
            <v>406 348</v>
          </cell>
          <cell r="C230">
            <v>40</v>
          </cell>
          <cell r="D230">
            <v>3.28</v>
          </cell>
          <cell r="E230">
            <v>0.05</v>
          </cell>
          <cell r="M230">
            <v>27.96</v>
          </cell>
          <cell r="O230">
            <v>36.67</v>
          </cell>
        </row>
        <row r="231">
          <cell r="B231" t="str">
            <v>406 366</v>
          </cell>
          <cell r="C231">
            <v>3346</v>
          </cell>
          <cell r="D231">
            <v>280.94</v>
          </cell>
          <cell r="E231">
            <v>20.58</v>
          </cell>
          <cell r="G231">
            <v>233.22</v>
          </cell>
          <cell r="H231">
            <v>731.3</v>
          </cell>
          <cell r="M231">
            <v>2231.4499999999998</v>
          </cell>
          <cell r="O231">
            <v>2079.96</v>
          </cell>
        </row>
        <row r="232">
          <cell r="B232" t="str">
            <v>406 384</v>
          </cell>
          <cell r="C232">
            <v>2019.5</v>
          </cell>
          <cell r="D232">
            <v>310.94</v>
          </cell>
          <cell r="F232">
            <v>90.68</v>
          </cell>
          <cell r="H232">
            <v>80.150000000000006</v>
          </cell>
          <cell r="I232">
            <v>95.95</v>
          </cell>
          <cell r="M232">
            <v>1202.76</v>
          </cell>
          <cell r="O232">
            <v>1441.78</v>
          </cell>
        </row>
        <row r="233">
          <cell r="B233" t="str">
            <v>406 385</v>
          </cell>
          <cell r="C233">
            <v>2490</v>
          </cell>
          <cell r="D233">
            <v>47.13</v>
          </cell>
          <cell r="E233">
            <v>20.329999999999998</v>
          </cell>
          <cell r="G233">
            <v>413.18</v>
          </cell>
          <cell r="H233">
            <v>288.39999999999998</v>
          </cell>
          <cell r="K233">
            <v>268.83</v>
          </cell>
          <cell r="M233">
            <v>1408</v>
          </cell>
          <cell r="O233">
            <v>1452.13</v>
          </cell>
        </row>
        <row r="234">
          <cell r="B234" t="str">
            <v>406 386</v>
          </cell>
          <cell r="C234">
            <v>264</v>
          </cell>
          <cell r="D234">
            <v>33.75</v>
          </cell>
          <cell r="M234">
            <v>182</v>
          </cell>
          <cell r="O234">
            <v>230.25</v>
          </cell>
        </row>
        <row r="235">
          <cell r="B235" t="str">
            <v>406 388</v>
          </cell>
          <cell r="C235">
            <v>352</v>
          </cell>
          <cell r="D235">
            <v>46.28</v>
          </cell>
          <cell r="F235">
            <v>82.04</v>
          </cell>
          <cell r="H235">
            <v>28.48</v>
          </cell>
          <cell r="M235">
            <v>145.92000000000002</v>
          </cell>
          <cell r="O235">
            <v>195.20000000000002</v>
          </cell>
        </row>
        <row r="236">
          <cell r="B236" t="str">
            <v>406 389</v>
          </cell>
          <cell r="C236">
            <v>2047.55</v>
          </cell>
          <cell r="D236">
            <v>302.3</v>
          </cell>
          <cell r="E236">
            <v>1.55</v>
          </cell>
          <cell r="F236">
            <v>13.23</v>
          </cell>
          <cell r="H236">
            <v>261.62</v>
          </cell>
          <cell r="M236">
            <v>1192.17</v>
          </cell>
          <cell r="O236">
            <v>1468.85</v>
          </cell>
        </row>
        <row r="237">
          <cell r="B237" t="str">
            <v>406 390</v>
          </cell>
          <cell r="C237">
            <v>640</v>
          </cell>
          <cell r="D237">
            <v>179.86</v>
          </cell>
          <cell r="M237">
            <v>311.25</v>
          </cell>
          <cell r="O237">
            <v>460.14</v>
          </cell>
        </row>
        <row r="238">
          <cell r="B238" t="str">
            <v>406 391</v>
          </cell>
          <cell r="C238">
            <v>593</v>
          </cell>
          <cell r="D238">
            <v>73.760000000000005</v>
          </cell>
          <cell r="H238">
            <v>41.2</v>
          </cell>
          <cell r="M238">
            <v>215.42</v>
          </cell>
          <cell r="O238">
            <v>478.03999999999996</v>
          </cell>
        </row>
        <row r="239">
          <cell r="B239" t="str">
            <v>406 393</v>
          </cell>
          <cell r="C239">
            <v>254</v>
          </cell>
          <cell r="D239">
            <v>3.63</v>
          </cell>
          <cell r="G239">
            <v>94.1</v>
          </cell>
          <cell r="H239">
            <v>51.5</v>
          </cell>
          <cell r="M239">
            <v>88.08</v>
          </cell>
          <cell r="O239">
            <v>104.77000000000001</v>
          </cell>
        </row>
        <row r="240">
          <cell r="B240" t="str">
            <v>406 414</v>
          </cell>
          <cell r="C240">
            <v>258.8</v>
          </cell>
          <cell r="D240">
            <v>17.670000000000002</v>
          </cell>
          <cell r="F240">
            <v>28.63</v>
          </cell>
          <cell r="M240">
            <v>159.75</v>
          </cell>
          <cell r="O240">
            <v>212.5</v>
          </cell>
        </row>
        <row r="241">
          <cell r="B241" t="str">
            <v>406 415</v>
          </cell>
          <cell r="C241">
            <v>798.8</v>
          </cell>
          <cell r="D241">
            <v>113.13</v>
          </cell>
          <cell r="F241">
            <v>9.58</v>
          </cell>
          <cell r="M241">
            <v>572.32999999999993</v>
          </cell>
          <cell r="O241">
            <v>676.08999999999992</v>
          </cell>
        </row>
        <row r="242">
          <cell r="B242" t="str">
            <v>406 416</v>
          </cell>
          <cell r="C242">
            <v>1454.65</v>
          </cell>
          <cell r="D242">
            <v>192.01</v>
          </cell>
          <cell r="E242">
            <v>0.61</v>
          </cell>
          <cell r="F242">
            <v>41.86</v>
          </cell>
          <cell r="H242">
            <v>181.28</v>
          </cell>
          <cell r="K242">
            <v>217.33</v>
          </cell>
          <cell r="M242">
            <v>1100.5899999999999</v>
          </cell>
          <cell r="O242">
            <v>821.56000000000006</v>
          </cell>
        </row>
        <row r="243">
          <cell r="B243" t="str">
            <v>406 418</v>
          </cell>
          <cell r="C243">
            <v>647.5</v>
          </cell>
          <cell r="D243">
            <v>64.28</v>
          </cell>
          <cell r="E243">
            <v>26.66</v>
          </cell>
          <cell r="H243">
            <v>56.65</v>
          </cell>
          <cell r="M243">
            <v>828.5</v>
          </cell>
          <cell r="O243">
            <v>499.90999999999997</v>
          </cell>
        </row>
        <row r="244">
          <cell r="B244" t="str">
            <v>406 419</v>
          </cell>
          <cell r="C244">
            <v>450</v>
          </cell>
          <cell r="D244">
            <v>194.69</v>
          </cell>
          <cell r="M244">
            <v>231.41000000000003</v>
          </cell>
          <cell r="O244">
            <v>255.31</v>
          </cell>
        </row>
        <row r="245">
          <cell r="B245" t="str">
            <v>406 420</v>
          </cell>
          <cell r="C245">
            <v>460.2</v>
          </cell>
          <cell r="D245">
            <v>36.92</v>
          </cell>
          <cell r="H245">
            <v>81.37</v>
          </cell>
          <cell r="M245">
            <v>269.08</v>
          </cell>
          <cell r="O245">
            <v>341.90999999999997</v>
          </cell>
        </row>
        <row r="246">
          <cell r="B246" t="str">
            <v>406 421</v>
          </cell>
          <cell r="C246">
            <v>160</v>
          </cell>
          <cell r="D246">
            <v>3.3</v>
          </cell>
          <cell r="H246">
            <v>25.75</v>
          </cell>
          <cell r="M246">
            <v>104.75</v>
          </cell>
          <cell r="O246">
            <v>130.94999999999999</v>
          </cell>
        </row>
        <row r="247">
          <cell r="B247" t="str">
            <v>406 422</v>
          </cell>
          <cell r="C247">
            <v>542.6</v>
          </cell>
          <cell r="D247">
            <v>20.5</v>
          </cell>
          <cell r="E247">
            <v>14.87</v>
          </cell>
          <cell r="H247">
            <v>25.75</v>
          </cell>
          <cell r="M247">
            <v>363.75</v>
          </cell>
          <cell r="O247">
            <v>481.48</v>
          </cell>
        </row>
        <row r="248">
          <cell r="B248" t="str">
            <v>406 423</v>
          </cell>
          <cell r="C248">
            <v>2698.8</v>
          </cell>
          <cell r="D248">
            <v>1261.57</v>
          </cell>
          <cell r="K248">
            <v>108.52</v>
          </cell>
          <cell r="M248">
            <v>1468.25</v>
          </cell>
          <cell r="O248">
            <v>1328.7100000000003</v>
          </cell>
        </row>
        <row r="249">
          <cell r="B249" t="str">
            <v>406 426</v>
          </cell>
          <cell r="C249">
            <v>219.95</v>
          </cell>
          <cell r="D249">
            <v>39.729999999999997</v>
          </cell>
          <cell r="M249">
            <v>134.09</v>
          </cell>
          <cell r="O249">
            <v>180.22</v>
          </cell>
        </row>
        <row r="250">
          <cell r="B250" t="str">
            <v>406 427</v>
          </cell>
          <cell r="C250">
            <v>105</v>
          </cell>
          <cell r="D250">
            <v>2.82</v>
          </cell>
          <cell r="H250">
            <v>25.75</v>
          </cell>
          <cell r="M250">
            <v>92.42</v>
          </cell>
          <cell r="O250">
            <v>76.430000000000007</v>
          </cell>
        </row>
        <row r="251">
          <cell r="B251" t="str">
            <v>406 428</v>
          </cell>
          <cell r="C251">
            <v>121.6</v>
          </cell>
          <cell r="D251">
            <v>11.67</v>
          </cell>
          <cell r="H251">
            <v>25.75</v>
          </cell>
          <cell r="M251">
            <v>146</v>
          </cell>
          <cell r="O251">
            <v>84.179999999999993</v>
          </cell>
        </row>
        <row r="252">
          <cell r="B252" t="str">
            <v>406 430</v>
          </cell>
          <cell r="C252">
            <v>257.60000000000002</v>
          </cell>
          <cell r="D252">
            <v>60.08</v>
          </cell>
          <cell r="M252">
            <v>221.91000000000003</v>
          </cell>
          <cell r="O252">
            <v>197.52000000000004</v>
          </cell>
        </row>
        <row r="253">
          <cell r="B253" t="str">
            <v>406 431</v>
          </cell>
          <cell r="C253">
            <v>363.3</v>
          </cell>
          <cell r="D253">
            <v>67.56</v>
          </cell>
          <cell r="H253">
            <v>25.75</v>
          </cell>
          <cell r="M253">
            <v>242.75</v>
          </cell>
          <cell r="O253">
            <v>269.99</v>
          </cell>
        </row>
        <row r="254">
          <cell r="B254" t="str">
            <v>406 432</v>
          </cell>
          <cell r="C254">
            <v>340.5</v>
          </cell>
          <cell r="D254">
            <v>51.15</v>
          </cell>
          <cell r="M254">
            <v>207.5</v>
          </cell>
          <cell r="O254">
            <v>289.35000000000002</v>
          </cell>
        </row>
        <row r="255">
          <cell r="B255" t="str">
            <v>406 438</v>
          </cell>
          <cell r="C255">
            <v>870.85</v>
          </cell>
          <cell r="D255">
            <v>97.64</v>
          </cell>
          <cell r="E255">
            <v>7.61</v>
          </cell>
          <cell r="H255">
            <v>152.44</v>
          </cell>
          <cell r="M255">
            <v>429</v>
          </cell>
          <cell r="O255">
            <v>613.16000000000008</v>
          </cell>
        </row>
        <row r="256">
          <cell r="B256" t="str">
            <v>406 439</v>
          </cell>
          <cell r="C256">
            <v>185.2</v>
          </cell>
          <cell r="D256">
            <v>13.28</v>
          </cell>
          <cell r="M256">
            <v>131.92000000000002</v>
          </cell>
          <cell r="O256">
            <v>171.92</v>
          </cell>
        </row>
        <row r="257">
          <cell r="B257" t="str">
            <v>406 440</v>
          </cell>
          <cell r="C257">
            <v>472</v>
          </cell>
          <cell r="D257">
            <v>76.010000000000005</v>
          </cell>
          <cell r="F257">
            <v>66.25</v>
          </cell>
          <cell r="M257">
            <v>332.33</v>
          </cell>
          <cell r="O257">
            <v>329.74</v>
          </cell>
        </row>
        <row r="258">
          <cell r="B258" t="str">
            <v>406 443</v>
          </cell>
          <cell r="C258">
            <v>699</v>
          </cell>
          <cell r="D258">
            <v>249.22</v>
          </cell>
          <cell r="M258">
            <v>132.91999999999999</v>
          </cell>
          <cell r="O258">
            <v>449.78</v>
          </cell>
        </row>
        <row r="259">
          <cell r="B259" t="str">
            <v>406 445</v>
          </cell>
          <cell r="C259">
            <v>187.95</v>
          </cell>
          <cell r="D259">
            <v>17.100000000000001</v>
          </cell>
          <cell r="E259">
            <v>0.28000000000000003</v>
          </cell>
          <cell r="H259">
            <v>25.75</v>
          </cell>
          <cell r="M259">
            <v>109.66</v>
          </cell>
          <cell r="O259">
            <v>144.82</v>
          </cell>
        </row>
        <row r="260">
          <cell r="B260" t="str">
            <v>406 446</v>
          </cell>
          <cell r="C260">
            <v>1497.5</v>
          </cell>
          <cell r="D260">
            <v>252.60999999999999</v>
          </cell>
          <cell r="E260">
            <v>1.55</v>
          </cell>
          <cell r="F260">
            <v>115.52</v>
          </cell>
          <cell r="H260">
            <v>271.21000000000004</v>
          </cell>
          <cell r="M260">
            <v>1084.9000000000001</v>
          </cell>
          <cell r="O260">
            <v>856.6099999999999</v>
          </cell>
        </row>
        <row r="261">
          <cell r="B261" t="str">
            <v>406 447</v>
          </cell>
          <cell r="C261">
            <v>244</v>
          </cell>
          <cell r="D261">
            <v>32.43</v>
          </cell>
          <cell r="E261">
            <v>0.85</v>
          </cell>
          <cell r="H261">
            <v>41.2</v>
          </cell>
          <cell r="M261">
            <v>235.92</v>
          </cell>
          <cell r="O261">
            <v>169.51999999999998</v>
          </cell>
        </row>
        <row r="262">
          <cell r="B262" t="str">
            <v>406 450</v>
          </cell>
          <cell r="C262">
            <v>284</v>
          </cell>
          <cell r="D262">
            <v>55.32</v>
          </cell>
          <cell r="M262">
            <v>308.5</v>
          </cell>
          <cell r="O262">
            <v>228.68</v>
          </cell>
        </row>
        <row r="263">
          <cell r="B263" t="str">
            <v>406 451</v>
          </cell>
          <cell r="C263">
            <v>246.55</v>
          </cell>
          <cell r="D263">
            <v>92.64</v>
          </cell>
          <cell r="M263">
            <v>144.25</v>
          </cell>
          <cell r="O263">
            <v>153.91000000000003</v>
          </cell>
        </row>
        <row r="264">
          <cell r="B264" t="str">
            <v>406 453</v>
          </cell>
          <cell r="C264">
            <v>357</v>
          </cell>
          <cell r="D264">
            <v>27.65</v>
          </cell>
          <cell r="E264">
            <v>7.97</v>
          </cell>
          <cell r="M264">
            <v>359.25</v>
          </cell>
          <cell r="O264">
            <v>321.38</v>
          </cell>
        </row>
        <row r="265">
          <cell r="B265" t="str">
            <v>406 454</v>
          </cell>
          <cell r="C265">
            <v>56</v>
          </cell>
          <cell r="D265">
            <v>5.82</v>
          </cell>
          <cell r="F265">
            <v>1.08</v>
          </cell>
          <cell r="H265">
            <v>3.24</v>
          </cell>
          <cell r="M265">
            <v>40.89</v>
          </cell>
          <cell r="O265">
            <v>45.86</v>
          </cell>
        </row>
        <row r="266">
          <cell r="B266" t="str">
            <v>406 455</v>
          </cell>
          <cell r="C266">
            <v>198</v>
          </cell>
          <cell r="D266">
            <v>22.09</v>
          </cell>
          <cell r="M266">
            <v>168.92</v>
          </cell>
          <cell r="O266">
            <v>175.91</v>
          </cell>
        </row>
        <row r="267">
          <cell r="B267" t="str">
            <v>406 458</v>
          </cell>
          <cell r="C267">
            <v>58</v>
          </cell>
          <cell r="D267">
            <v>8.5399999999999991</v>
          </cell>
          <cell r="M267">
            <v>118.84</v>
          </cell>
          <cell r="O267">
            <v>49.46</v>
          </cell>
        </row>
        <row r="268">
          <cell r="B268" t="str">
            <v>406 460</v>
          </cell>
          <cell r="C268">
            <v>654</v>
          </cell>
          <cell r="D268">
            <v>103.09</v>
          </cell>
          <cell r="H268">
            <v>73.08</v>
          </cell>
          <cell r="K268">
            <v>346.63</v>
          </cell>
          <cell r="M268">
            <v>746.75</v>
          </cell>
          <cell r="O268">
            <v>131.20000000000005</v>
          </cell>
        </row>
        <row r="269">
          <cell r="B269" t="str">
            <v>406 461</v>
          </cell>
          <cell r="C269">
            <v>105</v>
          </cell>
          <cell r="D269">
            <v>3.2</v>
          </cell>
          <cell r="H269">
            <v>25.75</v>
          </cell>
          <cell r="M269">
            <v>70.84</v>
          </cell>
          <cell r="O269">
            <v>76.05</v>
          </cell>
        </row>
        <row r="270">
          <cell r="B270" t="str">
            <v>406 462</v>
          </cell>
          <cell r="C270">
            <v>390.3</v>
          </cell>
          <cell r="D270">
            <v>108.95</v>
          </cell>
          <cell r="M270">
            <v>284.25</v>
          </cell>
          <cell r="O270">
            <v>281.35000000000002</v>
          </cell>
        </row>
        <row r="271">
          <cell r="B271" t="str">
            <v>406 463</v>
          </cell>
          <cell r="C271">
            <v>495.25</v>
          </cell>
          <cell r="D271">
            <v>123.98</v>
          </cell>
          <cell r="H271">
            <v>25.75</v>
          </cell>
          <cell r="M271">
            <v>412.25</v>
          </cell>
          <cell r="O271">
            <v>345.52</v>
          </cell>
        </row>
        <row r="272">
          <cell r="B272" t="str">
            <v>406 466</v>
          </cell>
          <cell r="C272">
            <v>122</v>
          </cell>
          <cell r="D272">
            <v>21.99</v>
          </cell>
          <cell r="M272">
            <v>90</v>
          </cell>
          <cell r="O272">
            <v>100.01</v>
          </cell>
        </row>
        <row r="273">
          <cell r="B273" t="str">
            <v>406 467</v>
          </cell>
          <cell r="C273">
            <v>191.4</v>
          </cell>
          <cell r="D273">
            <v>17.93</v>
          </cell>
          <cell r="M273">
            <v>153.42000000000002</v>
          </cell>
          <cell r="O273">
            <v>173.47</v>
          </cell>
        </row>
        <row r="274">
          <cell r="B274" t="str">
            <v>406 502</v>
          </cell>
          <cell r="C274">
            <v>84.5</v>
          </cell>
          <cell r="D274">
            <v>7.16</v>
          </cell>
          <cell r="H274">
            <v>11.15</v>
          </cell>
          <cell r="K274">
            <v>20.309999999999999</v>
          </cell>
          <cell r="M274">
            <v>42.54</v>
          </cell>
          <cell r="O274">
            <v>45.879999999999995</v>
          </cell>
        </row>
        <row r="275">
          <cell r="C275">
            <v>48980.75</v>
          </cell>
          <cell r="D275">
            <v>7221.4699999999993</v>
          </cell>
          <cell r="E275">
            <v>177.42000000000002</v>
          </cell>
          <cell r="F275">
            <v>786.82000000000016</v>
          </cell>
          <cell r="G275">
            <v>1567.3000000000002</v>
          </cell>
          <cell r="H275">
            <v>5965.6399999999967</v>
          </cell>
          <cell r="I275">
            <v>419.47999999999996</v>
          </cell>
          <cell r="K275">
            <v>2555.5500000000002</v>
          </cell>
          <cell r="M275">
            <v>29973.079999999991</v>
          </cell>
          <cell r="O275">
            <v>30287.070000000003</v>
          </cell>
        </row>
        <row r="276">
          <cell r="B276" t="str">
            <v>405 802</v>
          </cell>
          <cell r="C276">
            <v>1830</v>
          </cell>
          <cell r="D276">
            <v>23.54</v>
          </cell>
          <cell r="F276">
            <v>679.8</v>
          </cell>
          <cell r="H276">
            <v>159.65</v>
          </cell>
          <cell r="I276">
            <v>61.8</v>
          </cell>
          <cell r="K276">
            <v>113.93</v>
          </cell>
          <cell r="M276">
            <v>794.5</v>
          </cell>
          <cell r="O276">
            <v>791.2800000000002</v>
          </cell>
        </row>
        <row r="277">
          <cell r="C277">
            <v>1830</v>
          </cell>
          <cell r="D277">
            <v>23.54</v>
          </cell>
          <cell r="F277">
            <v>679.8</v>
          </cell>
          <cell r="H277">
            <v>159.65</v>
          </cell>
          <cell r="I277">
            <v>61.8</v>
          </cell>
          <cell r="K277">
            <v>113.93</v>
          </cell>
          <cell r="M277">
            <v>794.5</v>
          </cell>
          <cell r="O277">
            <v>791.2800000000002</v>
          </cell>
        </row>
        <row r="278">
          <cell r="B278" t="str">
            <v>405 806</v>
          </cell>
          <cell r="C278">
            <v>915</v>
          </cell>
          <cell r="D278">
            <v>14.75</v>
          </cell>
          <cell r="E278">
            <v>23.1</v>
          </cell>
          <cell r="H278">
            <v>80.400000000000006</v>
          </cell>
          <cell r="K278">
            <v>63.63</v>
          </cell>
          <cell r="M278">
            <v>91.52</v>
          </cell>
          <cell r="O278">
            <v>733.12</v>
          </cell>
        </row>
        <row r="279">
          <cell r="C279">
            <v>915</v>
          </cell>
          <cell r="D279">
            <v>14.75</v>
          </cell>
          <cell r="E279">
            <v>23.1</v>
          </cell>
          <cell r="H279">
            <v>80.400000000000006</v>
          </cell>
          <cell r="K279">
            <v>63.63</v>
          </cell>
          <cell r="M279">
            <v>91.52</v>
          </cell>
          <cell r="O279">
            <v>733.12</v>
          </cell>
        </row>
        <row r="280">
          <cell r="B280" t="str">
            <v>406 283</v>
          </cell>
          <cell r="C280">
            <v>3052</v>
          </cell>
          <cell r="D280">
            <v>104.7</v>
          </cell>
          <cell r="E280">
            <v>197.09</v>
          </cell>
          <cell r="F280">
            <v>54.66</v>
          </cell>
          <cell r="H280">
            <v>157.08000000000001</v>
          </cell>
          <cell r="K280">
            <v>30.9</v>
          </cell>
          <cell r="M280">
            <v>2246.33</v>
          </cell>
          <cell r="O280">
            <v>2507.5699999999997</v>
          </cell>
        </row>
        <row r="281">
          <cell r="B281" t="str">
            <v>406 312</v>
          </cell>
          <cell r="C281">
            <v>1318</v>
          </cell>
          <cell r="D281">
            <v>55.66</v>
          </cell>
          <cell r="E281">
            <v>592</v>
          </cell>
          <cell r="F281">
            <v>234.26</v>
          </cell>
          <cell r="H281">
            <v>34.6</v>
          </cell>
          <cell r="M281">
            <v>181.76000000000002</v>
          </cell>
          <cell r="O281">
            <v>401.48</v>
          </cell>
        </row>
        <row r="282">
          <cell r="B282" t="str">
            <v>406 317</v>
          </cell>
          <cell r="C282">
            <v>1175</v>
          </cell>
          <cell r="D282">
            <v>2.2799999999999998</v>
          </cell>
          <cell r="F282">
            <v>104.8</v>
          </cell>
          <cell r="I282">
            <v>61.8</v>
          </cell>
          <cell r="K282">
            <v>39.92</v>
          </cell>
          <cell r="M282">
            <v>130.5</v>
          </cell>
          <cell r="O282">
            <v>966.2</v>
          </cell>
        </row>
        <row r="283">
          <cell r="B283" t="str">
            <v>406 318</v>
          </cell>
          <cell r="C283">
            <v>4765</v>
          </cell>
          <cell r="D283">
            <v>148.56</v>
          </cell>
          <cell r="E283">
            <v>861</v>
          </cell>
          <cell r="F283">
            <v>295.73</v>
          </cell>
          <cell r="G283">
            <v>167.47</v>
          </cell>
          <cell r="H283">
            <v>278.10000000000002</v>
          </cell>
          <cell r="K283">
            <v>124.63</v>
          </cell>
          <cell r="M283">
            <v>2774.86</v>
          </cell>
          <cell r="O283">
            <v>2889.5099999999998</v>
          </cell>
        </row>
        <row r="284">
          <cell r="B284" t="str">
            <v>406 321</v>
          </cell>
          <cell r="C284">
            <v>2360</v>
          </cell>
          <cell r="D284">
            <v>263.91000000000003</v>
          </cell>
          <cell r="E284">
            <v>501.37</v>
          </cell>
          <cell r="F284">
            <v>45.83</v>
          </cell>
          <cell r="G284">
            <v>99.62</v>
          </cell>
          <cell r="H284">
            <v>263.64999999999998</v>
          </cell>
          <cell r="J284">
            <v>63</v>
          </cell>
          <cell r="M284">
            <v>1579.1100000000001</v>
          </cell>
          <cell r="O284">
            <v>1122.6199999999999</v>
          </cell>
        </row>
        <row r="285">
          <cell r="B285" t="str">
            <v>406 322</v>
          </cell>
          <cell r="C285">
            <v>3530</v>
          </cell>
          <cell r="D285">
            <v>263.91000000000003</v>
          </cell>
          <cell r="E285">
            <v>501.37</v>
          </cell>
          <cell r="F285">
            <v>45.83</v>
          </cell>
          <cell r="G285">
            <v>99.62</v>
          </cell>
          <cell r="H285">
            <v>263.64999999999998</v>
          </cell>
          <cell r="J285">
            <v>63</v>
          </cell>
          <cell r="K285">
            <v>306.94</v>
          </cell>
          <cell r="M285">
            <v>1582.15</v>
          </cell>
          <cell r="O285">
            <v>1985.6799999999998</v>
          </cell>
        </row>
        <row r="286">
          <cell r="B286" t="str">
            <v>406 354</v>
          </cell>
          <cell r="C286">
            <v>920</v>
          </cell>
          <cell r="E286">
            <v>196.68</v>
          </cell>
          <cell r="F286">
            <v>27.19</v>
          </cell>
          <cell r="M286">
            <v>36.25</v>
          </cell>
          <cell r="O286">
            <v>696.13</v>
          </cell>
        </row>
        <row r="287">
          <cell r="B287" t="str">
            <v>406 356</v>
          </cell>
          <cell r="C287">
            <v>107.9</v>
          </cell>
          <cell r="D287">
            <v>1.7</v>
          </cell>
          <cell r="H287">
            <v>25.75</v>
          </cell>
          <cell r="K287">
            <v>22.78</v>
          </cell>
          <cell r="M287">
            <v>16.59</v>
          </cell>
          <cell r="O287">
            <v>57.67</v>
          </cell>
        </row>
        <row r="288">
          <cell r="B288" t="str">
            <v>406 357</v>
          </cell>
          <cell r="C288">
            <v>999</v>
          </cell>
          <cell r="D288">
            <v>104.31</v>
          </cell>
          <cell r="E288">
            <v>9.31</v>
          </cell>
          <cell r="K288">
            <v>86.52</v>
          </cell>
          <cell r="M288">
            <v>516.75</v>
          </cell>
          <cell r="O288">
            <v>798.86</v>
          </cell>
        </row>
        <row r="289">
          <cell r="C289">
            <v>18226.900000000001</v>
          </cell>
          <cell r="D289">
            <v>945.0300000000002</v>
          </cell>
          <cell r="E289">
            <v>2858.8199999999997</v>
          </cell>
          <cell r="F289">
            <v>808.30000000000018</v>
          </cell>
          <cell r="G289">
            <v>366.71000000000004</v>
          </cell>
          <cell r="H289">
            <v>1022.83</v>
          </cell>
          <cell r="I289">
            <v>61.8</v>
          </cell>
          <cell r="J289">
            <v>126</v>
          </cell>
          <cell r="K289">
            <v>611.68999999999994</v>
          </cell>
          <cell r="M289">
            <v>9064.3000000000011</v>
          </cell>
          <cell r="O289">
            <v>11425.72</v>
          </cell>
        </row>
        <row r="290">
          <cell r="B290" t="str">
            <v>406 023</v>
          </cell>
          <cell r="C290">
            <v>120</v>
          </cell>
          <cell r="D290">
            <v>6.85</v>
          </cell>
          <cell r="M290">
            <v>53.17</v>
          </cell>
          <cell r="O290">
            <v>113.15</v>
          </cell>
        </row>
        <row r="291">
          <cell r="B291" t="str">
            <v>406 397</v>
          </cell>
          <cell r="C291">
            <v>889</v>
          </cell>
          <cell r="D291">
            <v>60.09</v>
          </cell>
          <cell r="M291">
            <v>433.09000000000003</v>
          </cell>
          <cell r="O291">
            <v>828.91</v>
          </cell>
        </row>
        <row r="292">
          <cell r="B292" t="str">
            <v>406 398</v>
          </cell>
          <cell r="C292">
            <v>3276.5</v>
          </cell>
          <cell r="D292">
            <v>303.88</v>
          </cell>
          <cell r="E292">
            <v>2.33</v>
          </cell>
          <cell r="M292">
            <v>1410.3899999999999</v>
          </cell>
          <cell r="O292">
            <v>2970.29</v>
          </cell>
        </row>
        <row r="293">
          <cell r="B293" t="str">
            <v>406 399</v>
          </cell>
          <cell r="C293">
            <v>134.5</v>
          </cell>
          <cell r="D293">
            <v>10.39</v>
          </cell>
          <cell r="M293">
            <v>123.75</v>
          </cell>
          <cell r="O293">
            <v>124.11</v>
          </cell>
        </row>
        <row r="294">
          <cell r="B294" t="str">
            <v>406 400</v>
          </cell>
          <cell r="C294">
            <v>512.5</v>
          </cell>
          <cell r="D294">
            <v>157.9</v>
          </cell>
          <cell r="M294">
            <v>356.90999999999997</v>
          </cell>
          <cell r="O294">
            <v>354.6</v>
          </cell>
        </row>
        <row r="295">
          <cell r="B295" t="str">
            <v>406 401</v>
          </cell>
          <cell r="C295">
            <v>1365.9</v>
          </cell>
          <cell r="D295">
            <v>196.31</v>
          </cell>
          <cell r="E295">
            <v>55.49</v>
          </cell>
          <cell r="M295">
            <v>643.75</v>
          </cell>
          <cell r="O295">
            <v>1114.1000000000001</v>
          </cell>
        </row>
        <row r="296">
          <cell r="B296" t="str">
            <v>406 402</v>
          </cell>
          <cell r="C296">
            <v>330</v>
          </cell>
          <cell r="D296">
            <v>25.23</v>
          </cell>
          <cell r="M296">
            <v>110.33</v>
          </cell>
          <cell r="O296">
            <v>304.77</v>
          </cell>
        </row>
        <row r="297">
          <cell r="B297" t="str">
            <v>406 403</v>
          </cell>
          <cell r="C297">
            <v>246.4</v>
          </cell>
          <cell r="D297">
            <v>13.26</v>
          </cell>
          <cell r="M297">
            <v>330.75</v>
          </cell>
          <cell r="O297">
            <v>233.14000000000001</v>
          </cell>
        </row>
        <row r="298">
          <cell r="B298" t="str">
            <v>406 404</v>
          </cell>
          <cell r="C298">
            <v>715</v>
          </cell>
          <cell r="D298">
            <v>126.17</v>
          </cell>
          <cell r="M298">
            <v>287.5</v>
          </cell>
          <cell r="O298">
            <v>588.83000000000004</v>
          </cell>
        </row>
        <row r="299">
          <cell r="B299" t="str">
            <v>406 405</v>
          </cell>
          <cell r="C299">
            <v>1454</v>
          </cell>
          <cell r="D299">
            <v>228.96</v>
          </cell>
          <cell r="E299">
            <v>86.4</v>
          </cell>
          <cell r="M299">
            <v>1070</v>
          </cell>
          <cell r="O299">
            <v>1138.6399999999999</v>
          </cell>
        </row>
        <row r="300">
          <cell r="B300" t="str">
            <v>406 406</v>
          </cell>
          <cell r="C300">
            <v>1251.8</v>
          </cell>
          <cell r="D300">
            <v>138.53</v>
          </cell>
          <cell r="E300">
            <v>12.26</v>
          </cell>
          <cell r="M300">
            <v>1333.5</v>
          </cell>
          <cell r="O300">
            <v>1101.01</v>
          </cell>
        </row>
        <row r="301">
          <cell r="B301" t="str">
            <v>406 407</v>
          </cell>
          <cell r="C301">
            <v>1509.5</v>
          </cell>
          <cell r="D301">
            <v>255.8</v>
          </cell>
          <cell r="E301">
            <v>0.09</v>
          </cell>
          <cell r="M301">
            <v>1198.25</v>
          </cell>
          <cell r="O301">
            <v>1253.6099999999999</v>
          </cell>
        </row>
        <row r="302">
          <cell r="B302" t="str">
            <v>406 408</v>
          </cell>
          <cell r="C302">
            <v>2130.4499999999998</v>
          </cell>
          <cell r="D302">
            <v>200.51</v>
          </cell>
          <cell r="E302">
            <v>10.63</v>
          </cell>
          <cell r="M302">
            <v>1466.75</v>
          </cell>
          <cell r="O302">
            <v>1919.31</v>
          </cell>
        </row>
        <row r="303">
          <cell r="B303" t="str">
            <v>406 409</v>
          </cell>
          <cell r="C303">
            <v>1390.4</v>
          </cell>
          <cell r="D303">
            <v>73.150000000000006</v>
          </cell>
          <cell r="E303">
            <v>8.3800000000000008</v>
          </cell>
          <cell r="M303">
            <v>919.91000000000008</v>
          </cell>
          <cell r="O303">
            <v>1308.8700000000001</v>
          </cell>
        </row>
        <row r="304">
          <cell r="B304" t="str">
            <v>406 410</v>
          </cell>
          <cell r="C304">
            <v>106</v>
          </cell>
          <cell r="D304">
            <v>4.09</v>
          </cell>
          <cell r="E304">
            <v>0.18</v>
          </cell>
          <cell r="M304">
            <v>118.84</v>
          </cell>
          <cell r="O304">
            <v>101.73</v>
          </cell>
        </row>
        <row r="305">
          <cell r="B305" t="str">
            <v>406 411</v>
          </cell>
          <cell r="C305">
            <v>1275</v>
          </cell>
          <cell r="D305">
            <v>135.88999999999999</v>
          </cell>
          <cell r="E305">
            <v>0.94</v>
          </cell>
          <cell r="M305">
            <v>1181.92</v>
          </cell>
          <cell r="O305">
            <v>1138.17</v>
          </cell>
        </row>
        <row r="306">
          <cell r="B306" t="str">
            <v>406 412</v>
          </cell>
          <cell r="C306">
            <v>2470</v>
          </cell>
          <cell r="D306">
            <v>234.89</v>
          </cell>
          <cell r="E306">
            <v>16.52</v>
          </cell>
          <cell r="F306">
            <v>123.6</v>
          </cell>
          <cell r="M306">
            <v>2032.75</v>
          </cell>
          <cell r="O306">
            <v>2094.9899999999998</v>
          </cell>
        </row>
        <row r="307">
          <cell r="B307" t="str">
            <v>406 490</v>
          </cell>
          <cell r="C307">
            <v>185</v>
          </cell>
          <cell r="D307">
            <v>11.52</v>
          </cell>
          <cell r="E307">
            <v>1.2</v>
          </cell>
          <cell r="M307">
            <v>159.75</v>
          </cell>
          <cell r="O307">
            <v>172.28</v>
          </cell>
        </row>
        <row r="308">
          <cell r="C308">
            <v>19361.949999999997</v>
          </cell>
          <cell r="D308">
            <v>2183.4199999999996</v>
          </cell>
          <cell r="E308">
            <v>194.42</v>
          </cell>
          <cell r="F308">
            <v>123.6</v>
          </cell>
          <cell r="M308">
            <v>13231.31</v>
          </cell>
          <cell r="O308">
            <v>16860.510000000002</v>
          </cell>
        </row>
        <row r="309">
          <cell r="B309" t="str">
            <v>406 203</v>
          </cell>
          <cell r="C309">
            <v>236</v>
          </cell>
          <cell r="D309">
            <v>34.94</v>
          </cell>
          <cell r="E309">
            <v>6.14</v>
          </cell>
          <cell r="M309">
            <v>220.92</v>
          </cell>
          <cell r="O309">
            <v>194.92000000000002</v>
          </cell>
        </row>
        <row r="310">
          <cell r="C310">
            <v>236</v>
          </cell>
          <cell r="D310">
            <v>34.94</v>
          </cell>
          <cell r="E310">
            <v>6.14</v>
          </cell>
          <cell r="M310">
            <v>220.92</v>
          </cell>
          <cell r="O310">
            <v>194.92000000000002</v>
          </cell>
        </row>
        <row r="311">
          <cell r="C311">
            <v>90720.599999999977</v>
          </cell>
          <cell r="D311">
            <v>10423.149999999996</v>
          </cell>
          <cell r="E311">
            <v>3259.8999999999996</v>
          </cell>
          <cell r="F311">
            <v>2398.52</v>
          </cell>
          <cell r="G311">
            <v>1934.0100000000002</v>
          </cell>
          <cell r="H311">
            <v>7228.5199999999959</v>
          </cell>
          <cell r="I311">
            <v>543.07999999999993</v>
          </cell>
          <cell r="J311">
            <v>126</v>
          </cell>
          <cell r="K311">
            <v>3344.8000000000006</v>
          </cell>
          <cell r="M311">
            <v>53380.209999999992</v>
          </cell>
          <cell r="O311">
            <v>61462.62</v>
          </cell>
        </row>
        <row r="312">
          <cell r="C312" t="str">
            <v>Données</v>
          </cell>
        </row>
        <row r="313">
          <cell r="B313" t="str">
            <v>NAF</v>
          </cell>
          <cell r="C313" t="str">
            <v>Facturé</v>
          </cell>
          <cell r="D313" t="str">
            <v>M.P.</v>
          </cell>
          <cell r="E313" t="str">
            <v>Fourn.</v>
          </cell>
          <cell r="F313" t="str">
            <v>STR Méca</v>
          </cell>
          <cell r="G313" t="str">
            <v>STR Laser</v>
          </cell>
          <cell r="H313" t="str">
            <v>STR Peint.</v>
          </cell>
          <cell r="I313" t="str">
            <v>STR Trait.</v>
          </cell>
          <cell r="J313" t="str">
            <v>STR Autres</v>
          </cell>
          <cell r="K313" t="str">
            <v>Transp.</v>
          </cell>
          <cell r="M313" t="str">
            <v>MO Réelle</v>
          </cell>
          <cell r="O313" t="str">
            <v>MO Facturable</v>
          </cell>
        </row>
        <row r="314">
          <cell r="B314" t="str">
            <v>205 370</v>
          </cell>
          <cell r="C314">
            <v>230.7</v>
          </cell>
          <cell r="D314">
            <v>111.81</v>
          </cell>
          <cell r="H314">
            <v>76.47</v>
          </cell>
          <cell r="K314">
            <v>53.35</v>
          </cell>
          <cell r="M314">
            <v>535.92000000000007</v>
          </cell>
          <cell r="O314">
            <v>-10.930000000000007</v>
          </cell>
        </row>
        <row r="315">
          <cell r="B315" t="str">
            <v>205 371</v>
          </cell>
          <cell r="C315">
            <v>125.1</v>
          </cell>
          <cell r="D315">
            <v>1.89</v>
          </cell>
          <cell r="E315">
            <v>1.39</v>
          </cell>
          <cell r="H315">
            <v>18.54</v>
          </cell>
          <cell r="K315">
            <v>26.68</v>
          </cell>
          <cell r="M315">
            <v>159.33999999999997</v>
          </cell>
          <cell r="O315">
            <v>76.599999999999994</v>
          </cell>
        </row>
        <row r="316">
          <cell r="B316" t="str">
            <v>205 372</v>
          </cell>
          <cell r="C316">
            <v>899.72</v>
          </cell>
          <cell r="D316">
            <v>57.05</v>
          </cell>
          <cell r="H316">
            <v>30.9</v>
          </cell>
          <cell r="K316">
            <v>50.9</v>
          </cell>
          <cell r="M316">
            <v>547.5</v>
          </cell>
          <cell r="O316">
            <v>760.87</v>
          </cell>
        </row>
        <row r="317">
          <cell r="B317" t="str">
            <v>205 373</v>
          </cell>
          <cell r="C317">
            <v>203.23</v>
          </cell>
          <cell r="D317">
            <v>26.64</v>
          </cell>
          <cell r="K317">
            <v>21.23</v>
          </cell>
          <cell r="M317">
            <v>114.25</v>
          </cell>
          <cell r="O317">
            <v>155.35999999999999</v>
          </cell>
        </row>
        <row r="318">
          <cell r="B318" t="str">
            <v>205 528</v>
          </cell>
          <cell r="C318">
            <v>36.94</v>
          </cell>
          <cell r="D318">
            <v>1.81</v>
          </cell>
          <cell r="K318">
            <v>19.22</v>
          </cell>
          <cell r="M318">
            <v>70.17</v>
          </cell>
          <cell r="O318">
            <v>15.91</v>
          </cell>
        </row>
        <row r="319">
          <cell r="C319">
            <v>1495.69</v>
          </cell>
          <cell r="D319">
            <v>199.2</v>
          </cell>
          <cell r="E319">
            <v>1.39</v>
          </cell>
          <cell r="H319">
            <v>125.91</v>
          </cell>
          <cell r="K319">
            <v>171.38</v>
          </cell>
          <cell r="M319">
            <v>1427.18</v>
          </cell>
          <cell r="O319">
            <v>997.81</v>
          </cell>
        </row>
        <row r="320">
          <cell r="B320" t="str">
            <v>205 260</v>
          </cell>
          <cell r="C320">
            <v>2760.61</v>
          </cell>
          <cell r="D320">
            <v>289.27999999999997</v>
          </cell>
          <cell r="M320">
            <v>2478.25</v>
          </cell>
          <cell r="O320">
            <v>2471.33</v>
          </cell>
        </row>
        <row r="321">
          <cell r="B321" t="str">
            <v>205 421</v>
          </cell>
          <cell r="C321">
            <v>275.01</v>
          </cell>
          <cell r="D321">
            <v>38.049999999999997</v>
          </cell>
          <cell r="M321">
            <v>121.08</v>
          </cell>
          <cell r="O321">
            <v>236.95999999999998</v>
          </cell>
        </row>
        <row r="322">
          <cell r="B322" t="str">
            <v>205 422</v>
          </cell>
          <cell r="C322">
            <v>494.91</v>
          </cell>
          <cell r="D322">
            <v>62.85</v>
          </cell>
          <cell r="M322">
            <v>287.5</v>
          </cell>
          <cell r="O322">
            <v>432.06</v>
          </cell>
        </row>
        <row r="323">
          <cell r="B323" t="str">
            <v>205 500</v>
          </cell>
          <cell r="C323">
            <v>1342.33</v>
          </cell>
          <cell r="D323">
            <v>178.95</v>
          </cell>
          <cell r="M323">
            <v>669.42</v>
          </cell>
          <cell r="O323">
            <v>1163.3799999999999</v>
          </cell>
        </row>
        <row r="324">
          <cell r="B324" t="str">
            <v>205 501</v>
          </cell>
          <cell r="C324">
            <v>341.22</v>
          </cell>
          <cell r="D324">
            <v>31.54</v>
          </cell>
          <cell r="M324">
            <v>216.67000000000002</v>
          </cell>
          <cell r="O324">
            <v>309.68</v>
          </cell>
        </row>
        <row r="325">
          <cell r="B325" t="str">
            <v>205 502</v>
          </cell>
          <cell r="C325">
            <v>71.760000000000005</v>
          </cell>
          <cell r="D325">
            <v>9.6199999999999992</v>
          </cell>
          <cell r="M325">
            <v>33.17</v>
          </cell>
          <cell r="O325">
            <v>62.140000000000008</v>
          </cell>
        </row>
        <row r="326">
          <cell r="B326" t="str">
            <v>205 503</v>
          </cell>
          <cell r="C326">
            <v>228.58</v>
          </cell>
          <cell r="D326">
            <v>16.52</v>
          </cell>
          <cell r="M326">
            <v>85.75</v>
          </cell>
          <cell r="O326">
            <v>212.06</v>
          </cell>
        </row>
        <row r="327">
          <cell r="B327" t="str">
            <v>205 556</v>
          </cell>
          <cell r="C327">
            <v>444.39</v>
          </cell>
          <cell r="D327">
            <v>164.8</v>
          </cell>
          <cell r="M327">
            <v>121.42</v>
          </cell>
          <cell r="O327">
            <v>279.58999999999997</v>
          </cell>
        </row>
        <row r="328">
          <cell r="B328" t="str">
            <v>205 631</v>
          </cell>
          <cell r="C328">
            <v>59.78</v>
          </cell>
          <cell r="D328">
            <v>2.2400000000000002</v>
          </cell>
          <cell r="M328">
            <v>27.5</v>
          </cell>
          <cell r="O328">
            <v>57.54</v>
          </cell>
        </row>
        <row r="329">
          <cell r="C329">
            <v>6018.59</v>
          </cell>
          <cell r="D329">
            <v>793.84999999999991</v>
          </cell>
          <cell r="M329">
            <v>4040.76</v>
          </cell>
          <cell r="O329">
            <v>5224.7400000000007</v>
          </cell>
        </row>
        <row r="330">
          <cell r="B330" t="str">
            <v>205 401</v>
          </cell>
          <cell r="C330">
            <v>12779.16</v>
          </cell>
          <cell r="D330">
            <v>4339.34</v>
          </cell>
          <cell r="H330">
            <v>363.45</v>
          </cell>
          <cell r="M330">
            <v>5566.67</v>
          </cell>
          <cell r="O330">
            <v>8076.37</v>
          </cell>
        </row>
        <row r="331">
          <cell r="B331" t="str">
            <v>205 402</v>
          </cell>
          <cell r="C331">
            <v>1606.67</v>
          </cell>
          <cell r="D331">
            <v>52.52</v>
          </cell>
          <cell r="E331">
            <v>0.67</v>
          </cell>
          <cell r="H331">
            <v>36.049999999999997</v>
          </cell>
          <cell r="M331">
            <v>1494.92</v>
          </cell>
          <cell r="O331">
            <v>1517.43</v>
          </cell>
        </row>
        <row r="332">
          <cell r="B332" t="str">
            <v>205 413</v>
          </cell>
          <cell r="C332">
            <v>833.38</v>
          </cell>
          <cell r="D332">
            <v>158.11000000000001</v>
          </cell>
          <cell r="M332">
            <v>479.83</v>
          </cell>
          <cell r="O332">
            <v>675.27</v>
          </cell>
        </row>
        <row r="333">
          <cell r="B333" t="str">
            <v>205 428</v>
          </cell>
          <cell r="C333">
            <v>2513.21</v>
          </cell>
          <cell r="D333">
            <v>451.94</v>
          </cell>
          <cell r="H333">
            <v>122.61</v>
          </cell>
          <cell r="M333">
            <v>1106.08</v>
          </cell>
          <cell r="O333">
            <v>1938.66</v>
          </cell>
        </row>
        <row r="334">
          <cell r="B334" t="str">
            <v>205 439</v>
          </cell>
          <cell r="C334">
            <v>483.72</v>
          </cell>
          <cell r="D334">
            <v>174.86</v>
          </cell>
          <cell r="M334">
            <v>68.75</v>
          </cell>
          <cell r="O334">
            <v>308.86</v>
          </cell>
        </row>
        <row r="335">
          <cell r="B335" t="str">
            <v>205 505</v>
          </cell>
          <cell r="C335">
            <v>71.58</v>
          </cell>
          <cell r="D335">
            <v>17.57</v>
          </cell>
          <cell r="M335">
            <v>40.92</v>
          </cell>
          <cell r="O335">
            <v>54.01</v>
          </cell>
        </row>
        <row r="336">
          <cell r="B336" t="str">
            <v>205 506</v>
          </cell>
          <cell r="C336">
            <v>712.31</v>
          </cell>
          <cell r="D336">
            <v>105.58</v>
          </cell>
          <cell r="H336">
            <v>111.59</v>
          </cell>
          <cell r="M336">
            <v>275.08999999999997</v>
          </cell>
          <cell r="O336">
            <v>495.13999999999993</v>
          </cell>
        </row>
        <row r="337">
          <cell r="B337" t="str">
            <v>205 507</v>
          </cell>
          <cell r="C337">
            <v>74.77</v>
          </cell>
          <cell r="D337">
            <v>1.38</v>
          </cell>
          <cell r="M337">
            <v>59.25</v>
          </cell>
          <cell r="O337">
            <v>73.39</v>
          </cell>
        </row>
        <row r="338">
          <cell r="B338" t="str">
            <v>205 508</v>
          </cell>
          <cell r="C338">
            <v>122.78</v>
          </cell>
          <cell r="D338">
            <v>25.24</v>
          </cell>
          <cell r="M338">
            <v>52.91</v>
          </cell>
          <cell r="O338">
            <v>97.54</v>
          </cell>
        </row>
        <row r="339">
          <cell r="B339" t="str">
            <v>205 509</v>
          </cell>
          <cell r="C339">
            <v>576.07000000000005</v>
          </cell>
          <cell r="D339">
            <v>67.709999999999994</v>
          </cell>
          <cell r="E339">
            <v>1.73</v>
          </cell>
          <cell r="M339">
            <v>372.25</v>
          </cell>
          <cell r="O339">
            <v>506.63000000000005</v>
          </cell>
        </row>
        <row r="340">
          <cell r="B340" t="str">
            <v>205 621</v>
          </cell>
          <cell r="C340">
            <v>62.47</v>
          </cell>
          <cell r="D340">
            <v>7.26</v>
          </cell>
          <cell r="M340">
            <v>22.909999999999997</v>
          </cell>
          <cell r="O340">
            <v>55.21</v>
          </cell>
        </row>
        <row r="341">
          <cell r="C341">
            <v>19836.120000000003</v>
          </cell>
          <cell r="D341">
            <v>5401.5099999999993</v>
          </cell>
          <cell r="E341">
            <v>2.4</v>
          </cell>
          <cell r="H341">
            <v>633.70000000000005</v>
          </cell>
          <cell r="M341">
            <v>9539.58</v>
          </cell>
          <cell r="O341">
            <v>13798.509999999998</v>
          </cell>
        </row>
        <row r="342">
          <cell r="B342" t="str">
            <v>205 272</v>
          </cell>
          <cell r="C342">
            <v>35309.15</v>
          </cell>
          <cell r="D342">
            <v>9203.58</v>
          </cell>
          <cell r="E342">
            <v>176.65</v>
          </cell>
          <cell r="G342">
            <v>1705.89</v>
          </cell>
          <cell r="H342">
            <v>9866.91</v>
          </cell>
          <cell r="M342">
            <v>14527.08</v>
          </cell>
          <cell r="O342">
            <v>14356.120000000003</v>
          </cell>
        </row>
        <row r="343">
          <cell r="B343" t="str">
            <v>205 323</v>
          </cell>
          <cell r="C343">
            <v>566.29999999999995</v>
          </cell>
          <cell r="D343">
            <v>41.89</v>
          </cell>
          <cell r="H343">
            <v>66.95</v>
          </cell>
          <cell r="M343">
            <v>303.42</v>
          </cell>
          <cell r="O343">
            <v>457.45999999999992</v>
          </cell>
        </row>
        <row r="344">
          <cell r="B344" t="str">
            <v>205 353</v>
          </cell>
          <cell r="C344">
            <v>1141.56</v>
          </cell>
          <cell r="D344">
            <v>261.35000000000002</v>
          </cell>
          <cell r="M344">
            <v>596.16999999999996</v>
          </cell>
          <cell r="O344">
            <v>880.20999999999992</v>
          </cell>
        </row>
        <row r="345">
          <cell r="B345" t="str">
            <v>205 355</v>
          </cell>
          <cell r="C345">
            <v>12805.58</v>
          </cell>
          <cell r="D345">
            <v>4062.83</v>
          </cell>
          <cell r="E345">
            <v>41</v>
          </cell>
          <cell r="H345">
            <v>1205.0999999999999</v>
          </cell>
          <cell r="M345">
            <v>6941.5</v>
          </cell>
          <cell r="O345">
            <v>7496.65</v>
          </cell>
        </row>
        <row r="346">
          <cell r="B346" t="str">
            <v>205 377</v>
          </cell>
          <cell r="C346">
            <v>9512.31</v>
          </cell>
          <cell r="D346">
            <v>881.41</v>
          </cell>
          <cell r="E346">
            <v>19.190000000000001</v>
          </cell>
          <cell r="F346">
            <v>497.72</v>
          </cell>
          <cell r="G346">
            <v>182.85</v>
          </cell>
          <cell r="H346">
            <v>685.45</v>
          </cell>
          <cell r="M346">
            <v>5272.84</v>
          </cell>
          <cell r="O346">
            <v>7245.69</v>
          </cell>
        </row>
        <row r="347">
          <cell r="B347" t="str">
            <v>205 390</v>
          </cell>
          <cell r="C347">
            <v>692.63</v>
          </cell>
          <cell r="D347">
            <v>14.11</v>
          </cell>
          <cell r="G347">
            <v>153.22</v>
          </cell>
          <cell r="H347">
            <v>15.45</v>
          </cell>
          <cell r="M347">
            <v>272.58</v>
          </cell>
          <cell r="O347">
            <v>509.85</v>
          </cell>
        </row>
        <row r="348">
          <cell r="B348" t="str">
            <v>205 391</v>
          </cell>
          <cell r="C348">
            <v>1175.44</v>
          </cell>
          <cell r="D348">
            <v>44.5</v>
          </cell>
          <cell r="H348">
            <v>180.37</v>
          </cell>
          <cell r="M348">
            <v>794.25</v>
          </cell>
          <cell r="O348">
            <v>950.57</v>
          </cell>
        </row>
        <row r="349">
          <cell r="B349" t="str">
            <v>205 394</v>
          </cell>
          <cell r="C349">
            <v>2312.6</v>
          </cell>
          <cell r="D349">
            <v>250.36</v>
          </cell>
          <cell r="E349">
            <v>5.21</v>
          </cell>
          <cell r="H349">
            <v>280.68</v>
          </cell>
          <cell r="M349">
            <v>979.42</v>
          </cell>
          <cell r="O349">
            <v>1776.35</v>
          </cell>
        </row>
        <row r="350">
          <cell r="B350" t="str">
            <v>205 395</v>
          </cell>
          <cell r="C350">
            <v>76.72</v>
          </cell>
          <cell r="D350">
            <v>0.62</v>
          </cell>
          <cell r="G350">
            <v>75.83</v>
          </cell>
          <cell r="H350">
            <v>2.4700000000000002</v>
          </cell>
          <cell r="M350">
            <v>69.75</v>
          </cell>
          <cell r="O350">
            <v>-2.2000000000000028</v>
          </cell>
        </row>
        <row r="351">
          <cell r="B351" t="str">
            <v>205 399</v>
          </cell>
          <cell r="C351">
            <v>192.17</v>
          </cell>
          <cell r="D351">
            <v>68.650000000000006</v>
          </cell>
          <cell r="H351">
            <v>47.45</v>
          </cell>
          <cell r="M351">
            <v>154</v>
          </cell>
          <cell r="O351">
            <v>76.069999999999979</v>
          </cell>
        </row>
        <row r="352">
          <cell r="B352" t="str">
            <v>205 400</v>
          </cell>
          <cell r="C352">
            <v>22148.85</v>
          </cell>
          <cell r="D352">
            <v>697.59</v>
          </cell>
          <cell r="H352">
            <v>2946.57</v>
          </cell>
          <cell r="M352">
            <v>16005.59</v>
          </cell>
          <cell r="O352">
            <v>18504.689999999999</v>
          </cell>
        </row>
        <row r="353">
          <cell r="B353" t="str">
            <v>205 403</v>
          </cell>
          <cell r="C353">
            <v>253.25</v>
          </cell>
          <cell r="D353">
            <v>12.43</v>
          </cell>
          <cell r="H353">
            <v>7.21</v>
          </cell>
          <cell r="M353">
            <v>155.16</v>
          </cell>
          <cell r="O353">
            <v>233.61</v>
          </cell>
        </row>
        <row r="354">
          <cell r="B354" t="str">
            <v>205 404</v>
          </cell>
          <cell r="C354">
            <v>669.6</v>
          </cell>
          <cell r="D354">
            <v>2.2799999999999998</v>
          </cell>
          <cell r="F354">
            <v>336.34</v>
          </cell>
          <cell r="H354">
            <v>110.83</v>
          </cell>
          <cell r="M354">
            <v>165.67000000000002</v>
          </cell>
          <cell r="O354">
            <v>220.15000000000009</v>
          </cell>
        </row>
        <row r="355">
          <cell r="B355" t="str">
            <v>205 409</v>
          </cell>
          <cell r="C355">
            <v>33.270000000000003</v>
          </cell>
          <cell r="D355">
            <v>1.22</v>
          </cell>
          <cell r="H355">
            <v>6.18</v>
          </cell>
          <cell r="M355">
            <v>27.5</v>
          </cell>
          <cell r="O355">
            <v>25.870000000000005</v>
          </cell>
        </row>
        <row r="356">
          <cell r="B356" t="str">
            <v>205 410</v>
          </cell>
          <cell r="C356">
            <v>284.76</v>
          </cell>
          <cell r="D356">
            <v>11.39</v>
          </cell>
          <cell r="H356">
            <v>25.24</v>
          </cell>
          <cell r="M356">
            <v>179.5</v>
          </cell>
          <cell r="O356">
            <v>248.13</v>
          </cell>
        </row>
        <row r="357">
          <cell r="B357" t="str">
            <v>205 418</v>
          </cell>
          <cell r="C357">
            <v>45</v>
          </cell>
          <cell r="H357">
            <v>32.96</v>
          </cell>
          <cell r="M357">
            <v>13.75</v>
          </cell>
          <cell r="O357">
            <v>12.04</v>
          </cell>
        </row>
        <row r="358">
          <cell r="B358" t="str">
            <v>205 419</v>
          </cell>
          <cell r="C358">
            <v>1655.7</v>
          </cell>
          <cell r="D358">
            <v>243.79</v>
          </cell>
          <cell r="H358">
            <v>424.88</v>
          </cell>
          <cell r="M358">
            <v>998</v>
          </cell>
          <cell r="O358">
            <v>987.03000000000009</v>
          </cell>
        </row>
        <row r="359">
          <cell r="B359" t="str">
            <v>205 420</v>
          </cell>
          <cell r="C359">
            <v>78.2</v>
          </cell>
          <cell r="D359">
            <v>0.71</v>
          </cell>
          <cell r="H359">
            <v>15.45</v>
          </cell>
          <cell r="M359">
            <v>43.42</v>
          </cell>
          <cell r="O359">
            <v>62.040000000000006</v>
          </cell>
        </row>
        <row r="360">
          <cell r="B360" t="str">
            <v>205 430</v>
          </cell>
          <cell r="C360">
            <v>8774.31</v>
          </cell>
          <cell r="D360">
            <v>372.85</v>
          </cell>
          <cell r="E360">
            <v>59.31</v>
          </cell>
          <cell r="H360">
            <v>479.36</v>
          </cell>
          <cell r="M360">
            <v>5642.5</v>
          </cell>
          <cell r="O360">
            <v>7862.7899999999991</v>
          </cell>
        </row>
        <row r="361">
          <cell r="B361" t="str">
            <v>205 431</v>
          </cell>
          <cell r="C361">
            <v>164.33</v>
          </cell>
          <cell r="D361">
            <v>31.17</v>
          </cell>
          <cell r="H361">
            <v>19.489999999999998</v>
          </cell>
          <cell r="M361">
            <v>96.25</v>
          </cell>
          <cell r="O361">
            <v>113.67000000000002</v>
          </cell>
        </row>
        <row r="362">
          <cell r="B362" t="str">
            <v>205 432</v>
          </cell>
          <cell r="C362">
            <v>77.239999999999995</v>
          </cell>
          <cell r="D362">
            <v>12.57</v>
          </cell>
          <cell r="K362">
            <v>18.57</v>
          </cell>
          <cell r="M362">
            <v>56.09</v>
          </cell>
          <cell r="O362">
            <v>46.099999999999994</v>
          </cell>
        </row>
        <row r="363">
          <cell r="B363" t="str">
            <v>205 433</v>
          </cell>
          <cell r="C363">
            <v>188.07</v>
          </cell>
          <cell r="D363">
            <v>5.29</v>
          </cell>
          <cell r="E363">
            <v>0.53</v>
          </cell>
          <cell r="H363">
            <v>15.45</v>
          </cell>
          <cell r="M363">
            <v>191.82999999999998</v>
          </cell>
          <cell r="O363">
            <v>166.79999999999998</v>
          </cell>
        </row>
        <row r="364">
          <cell r="B364" t="str">
            <v>205 451</v>
          </cell>
          <cell r="C364">
            <v>1838.34</v>
          </cell>
          <cell r="D364">
            <v>475.95</v>
          </cell>
          <cell r="M364">
            <v>951.08</v>
          </cell>
          <cell r="O364">
            <v>1362.3899999999999</v>
          </cell>
        </row>
        <row r="365">
          <cell r="B365" t="str">
            <v>205 453</v>
          </cell>
          <cell r="C365">
            <v>4006.29</v>
          </cell>
          <cell r="D365">
            <v>598.47</v>
          </cell>
          <cell r="E365">
            <v>5.01</v>
          </cell>
          <cell r="G365">
            <v>194.63</v>
          </cell>
          <cell r="H365">
            <v>400.45</v>
          </cell>
          <cell r="M365">
            <v>2818.75</v>
          </cell>
          <cell r="O365">
            <v>2807.73</v>
          </cell>
        </row>
        <row r="366">
          <cell r="B366" t="str">
            <v>205 487</v>
          </cell>
          <cell r="C366">
            <v>615.63</v>
          </cell>
          <cell r="D366">
            <v>36.770000000000003</v>
          </cell>
          <cell r="H366">
            <v>26.47</v>
          </cell>
          <cell r="K366">
            <v>39.08</v>
          </cell>
          <cell r="M366">
            <v>402.08</v>
          </cell>
          <cell r="O366">
            <v>513.30999999999995</v>
          </cell>
        </row>
        <row r="367">
          <cell r="B367" t="str">
            <v>205 488</v>
          </cell>
          <cell r="C367">
            <v>1580.66</v>
          </cell>
          <cell r="D367">
            <v>574.26</v>
          </cell>
          <cell r="M367">
            <v>894.67</v>
          </cell>
          <cell r="O367">
            <v>1006.4000000000001</v>
          </cell>
        </row>
        <row r="368">
          <cell r="B368" t="str">
            <v>205 489</v>
          </cell>
          <cell r="C368">
            <v>161.94999999999999</v>
          </cell>
          <cell r="D368">
            <v>52.56</v>
          </cell>
          <cell r="H368">
            <v>36.35</v>
          </cell>
          <cell r="M368">
            <v>82.5</v>
          </cell>
          <cell r="O368">
            <v>73.039999999999992</v>
          </cell>
        </row>
        <row r="369">
          <cell r="B369" t="str">
            <v>205 490</v>
          </cell>
          <cell r="C369">
            <v>1566</v>
          </cell>
          <cell r="D369">
            <v>574.69000000000005</v>
          </cell>
          <cell r="M369">
            <v>1028.5</v>
          </cell>
          <cell r="O369">
            <v>991.31</v>
          </cell>
        </row>
        <row r="370">
          <cell r="B370" t="str">
            <v>205 491</v>
          </cell>
          <cell r="C370">
            <v>238.24</v>
          </cell>
          <cell r="D370">
            <v>12.05</v>
          </cell>
          <cell r="K370">
            <v>27.65</v>
          </cell>
          <cell r="M370">
            <v>78.67</v>
          </cell>
          <cell r="O370">
            <v>198.54000000000002</v>
          </cell>
        </row>
        <row r="371">
          <cell r="B371" t="str">
            <v>205 492</v>
          </cell>
          <cell r="C371">
            <v>408.28</v>
          </cell>
          <cell r="D371">
            <v>9.67</v>
          </cell>
          <cell r="E371">
            <v>1.24</v>
          </cell>
          <cell r="H371">
            <v>12.93</v>
          </cell>
          <cell r="M371">
            <v>290.83</v>
          </cell>
          <cell r="O371">
            <v>384.44</v>
          </cell>
        </row>
        <row r="372">
          <cell r="B372" t="str">
            <v>205 493</v>
          </cell>
          <cell r="C372">
            <v>714.8</v>
          </cell>
          <cell r="D372">
            <v>60.03</v>
          </cell>
          <cell r="E372">
            <v>0.36</v>
          </cell>
          <cell r="H372">
            <v>70.22</v>
          </cell>
          <cell r="M372">
            <v>489.67</v>
          </cell>
          <cell r="O372">
            <v>584.18999999999994</v>
          </cell>
        </row>
        <row r="373">
          <cell r="B373" t="str">
            <v>205 494</v>
          </cell>
          <cell r="C373">
            <v>124.71</v>
          </cell>
          <cell r="D373">
            <v>8.9</v>
          </cell>
          <cell r="H373">
            <v>9.7899999999999991</v>
          </cell>
          <cell r="M373">
            <v>192.17</v>
          </cell>
          <cell r="O373">
            <v>106.02</v>
          </cell>
        </row>
        <row r="374">
          <cell r="B374" t="str">
            <v>205 495</v>
          </cell>
          <cell r="C374">
            <v>189.19</v>
          </cell>
          <cell r="D374">
            <v>14.35</v>
          </cell>
          <cell r="E374">
            <v>1.88</v>
          </cell>
          <cell r="H374">
            <v>16.03</v>
          </cell>
          <cell r="M374">
            <v>168.58999999999997</v>
          </cell>
          <cell r="O374">
            <v>156.93</v>
          </cell>
        </row>
        <row r="375">
          <cell r="B375" t="str">
            <v>205 496</v>
          </cell>
          <cell r="C375">
            <v>9440.9500000000007</v>
          </cell>
          <cell r="D375">
            <v>400.46</v>
          </cell>
          <cell r="G375">
            <v>2210.5</v>
          </cell>
          <cell r="H375">
            <v>1732.11</v>
          </cell>
          <cell r="M375">
            <v>2290.75</v>
          </cell>
          <cell r="O375">
            <v>5097.880000000001</v>
          </cell>
        </row>
        <row r="376">
          <cell r="B376" t="str">
            <v>205 510</v>
          </cell>
          <cell r="C376">
            <v>185.58</v>
          </cell>
          <cell r="D376">
            <v>28.14</v>
          </cell>
          <cell r="M376">
            <v>102.17</v>
          </cell>
          <cell r="O376">
            <v>157.44</v>
          </cell>
        </row>
        <row r="377">
          <cell r="B377" t="str">
            <v>205 511</v>
          </cell>
          <cell r="C377">
            <v>1248</v>
          </cell>
          <cell r="J377">
            <v>1041.33</v>
          </cell>
          <cell r="M377">
            <v>66.92</v>
          </cell>
          <cell r="O377">
            <v>206.67000000000007</v>
          </cell>
        </row>
        <row r="378">
          <cell r="B378" t="str">
            <v>205 512</v>
          </cell>
          <cell r="C378">
            <v>277.64999999999998</v>
          </cell>
          <cell r="E378">
            <v>4.72</v>
          </cell>
          <cell r="M378">
            <v>110</v>
          </cell>
          <cell r="O378">
            <v>272.92999999999995</v>
          </cell>
        </row>
        <row r="379">
          <cell r="B379" t="str">
            <v>205 513</v>
          </cell>
          <cell r="C379">
            <v>376.4</v>
          </cell>
          <cell r="D379">
            <v>32.200000000000003</v>
          </cell>
          <cell r="H379">
            <v>33.74</v>
          </cell>
          <cell r="M379">
            <v>239.83</v>
          </cell>
          <cell r="O379">
            <v>310.45999999999998</v>
          </cell>
        </row>
        <row r="380">
          <cell r="B380" t="str">
            <v>205 514</v>
          </cell>
          <cell r="C380">
            <v>179.71</v>
          </cell>
          <cell r="D380">
            <v>30.92</v>
          </cell>
          <cell r="H380">
            <v>18.73</v>
          </cell>
          <cell r="M380">
            <v>119.17</v>
          </cell>
          <cell r="O380">
            <v>130.06</v>
          </cell>
        </row>
        <row r="381">
          <cell r="B381" t="str">
            <v>205 518</v>
          </cell>
          <cell r="C381">
            <v>222.18</v>
          </cell>
          <cell r="D381">
            <v>5.79</v>
          </cell>
          <cell r="E381">
            <v>2.04</v>
          </cell>
          <cell r="H381">
            <v>11.33</v>
          </cell>
          <cell r="M381">
            <v>172.67</v>
          </cell>
          <cell r="O381">
            <v>203.02</v>
          </cell>
        </row>
        <row r="382">
          <cell r="B382" t="str">
            <v>205 519</v>
          </cell>
          <cell r="C382">
            <v>346.56</v>
          </cell>
          <cell r="D382">
            <v>21.88</v>
          </cell>
          <cell r="M382">
            <v>53.16</v>
          </cell>
          <cell r="O382">
            <v>324.68</v>
          </cell>
        </row>
        <row r="383">
          <cell r="B383" t="str">
            <v>205 569</v>
          </cell>
          <cell r="C383">
            <v>47.22</v>
          </cell>
          <cell r="D383">
            <v>3.75</v>
          </cell>
          <cell r="M383">
            <v>74.41</v>
          </cell>
          <cell r="O383">
            <v>43.47</v>
          </cell>
        </row>
        <row r="384">
          <cell r="B384" t="str">
            <v>205 570</v>
          </cell>
          <cell r="C384">
            <v>4430.87</v>
          </cell>
          <cell r="D384">
            <v>1389.94</v>
          </cell>
          <cell r="E384">
            <v>11.52</v>
          </cell>
          <cell r="M384">
            <v>2896.92</v>
          </cell>
          <cell r="O384">
            <v>3029.41</v>
          </cell>
        </row>
        <row r="385">
          <cell r="B385" t="str">
            <v>205 571</v>
          </cell>
          <cell r="C385">
            <v>48</v>
          </cell>
          <cell r="D385">
            <v>1.88</v>
          </cell>
          <cell r="M385">
            <v>59.25</v>
          </cell>
          <cell r="O385">
            <v>46.12</v>
          </cell>
        </row>
        <row r="386">
          <cell r="B386" t="str">
            <v>205 572</v>
          </cell>
          <cell r="C386">
            <v>185.46</v>
          </cell>
          <cell r="D386">
            <v>11.06</v>
          </cell>
          <cell r="H386">
            <v>12.76</v>
          </cell>
          <cell r="M386">
            <v>68.08</v>
          </cell>
          <cell r="O386">
            <v>161.64000000000001</v>
          </cell>
        </row>
        <row r="387">
          <cell r="B387" t="str">
            <v>205 573</v>
          </cell>
          <cell r="C387">
            <v>86.76</v>
          </cell>
          <cell r="D387">
            <v>0.71</v>
          </cell>
          <cell r="M387">
            <v>63.83</v>
          </cell>
          <cell r="O387">
            <v>86.050000000000011</v>
          </cell>
        </row>
        <row r="388">
          <cell r="B388" t="str">
            <v>205 576</v>
          </cell>
          <cell r="C388">
            <v>2171.5</v>
          </cell>
          <cell r="D388">
            <v>234.9</v>
          </cell>
          <cell r="H388">
            <v>115.88</v>
          </cell>
          <cell r="M388">
            <v>1317.75</v>
          </cell>
          <cell r="O388">
            <v>1820.72</v>
          </cell>
        </row>
        <row r="389">
          <cell r="B389" t="str">
            <v>205 578</v>
          </cell>
          <cell r="C389">
            <v>3239.16</v>
          </cell>
          <cell r="D389">
            <v>139.78</v>
          </cell>
          <cell r="E389">
            <v>0.67</v>
          </cell>
          <cell r="H389">
            <v>364.75</v>
          </cell>
          <cell r="M389">
            <v>1353.5900000000001</v>
          </cell>
          <cell r="O389">
            <v>2733.96</v>
          </cell>
        </row>
        <row r="390">
          <cell r="B390" t="str">
            <v>205 580</v>
          </cell>
          <cell r="C390">
            <v>631.67999999999995</v>
          </cell>
          <cell r="D390">
            <v>78.010000000000005</v>
          </cell>
          <cell r="E390">
            <v>0.62</v>
          </cell>
          <cell r="H390">
            <v>79.849999999999994</v>
          </cell>
          <cell r="M390">
            <v>304.33</v>
          </cell>
          <cell r="O390">
            <v>473.19999999999993</v>
          </cell>
        </row>
        <row r="391">
          <cell r="B391" t="str">
            <v>205 583</v>
          </cell>
          <cell r="C391">
            <v>504.82</v>
          </cell>
          <cell r="D391">
            <v>17.03</v>
          </cell>
          <cell r="E391">
            <v>8.16</v>
          </cell>
          <cell r="H391">
            <v>15.86</v>
          </cell>
          <cell r="M391">
            <v>482</v>
          </cell>
          <cell r="O391">
            <v>463.77</v>
          </cell>
        </row>
        <row r="392">
          <cell r="C392">
            <v>133223.63</v>
          </cell>
          <cell r="D392">
            <v>21034.739999999994</v>
          </cell>
          <cell r="E392">
            <v>338.11000000000007</v>
          </cell>
          <cell r="F392">
            <v>834.06</v>
          </cell>
          <cell r="G392">
            <v>4522.92</v>
          </cell>
          <cell r="H392">
            <v>19391.700000000008</v>
          </cell>
          <cell r="J392">
            <v>1041.33</v>
          </cell>
          <cell r="K392">
            <v>85.3</v>
          </cell>
          <cell r="M392">
            <v>70658.61</v>
          </cell>
          <cell r="O392">
            <v>85975.47</v>
          </cell>
        </row>
        <row r="393">
          <cell r="B393" t="str">
            <v>205 446</v>
          </cell>
          <cell r="C393">
            <v>108</v>
          </cell>
          <cell r="D393">
            <v>19.47</v>
          </cell>
          <cell r="M393">
            <v>74.59</v>
          </cell>
          <cell r="O393">
            <v>88.53</v>
          </cell>
        </row>
        <row r="394">
          <cell r="B394" t="str">
            <v>205 447</v>
          </cell>
          <cell r="C394">
            <v>964.4</v>
          </cell>
          <cell r="D394">
            <v>321.35000000000002</v>
          </cell>
          <cell r="M394">
            <v>214.83999999999997</v>
          </cell>
          <cell r="O394">
            <v>643.04999999999995</v>
          </cell>
        </row>
        <row r="395">
          <cell r="B395" t="str">
            <v>205 448</v>
          </cell>
          <cell r="C395">
            <v>86.6</v>
          </cell>
          <cell r="D395">
            <v>10.71</v>
          </cell>
          <cell r="M395">
            <v>38.75</v>
          </cell>
          <cell r="O395">
            <v>75.889999999999986</v>
          </cell>
        </row>
        <row r="396">
          <cell r="B396" t="str">
            <v>205 449</v>
          </cell>
          <cell r="C396">
            <v>337.26</v>
          </cell>
          <cell r="D396">
            <v>114.86</v>
          </cell>
          <cell r="M396">
            <v>159.07999999999998</v>
          </cell>
          <cell r="O396">
            <v>222.39999999999998</v>
          </cell>
        </row>
        <row r="397">
          <cell r="B397" t="str">
            <v>205 450</v>
          </cell>
          <cell r="C397">
            <v>86.6</v>
          </cell>
          <cell r="D397">
            <v>14.17</v>
          </cell>
          <cell r="M397">
            <v>48.34</v>
          </cell>
          <cell r="O397">
            <v>72.429999999999993</v>
          </cell>
        </row>
        <row r="398">
          <cell r="B398" t="str">
            <v>205 521</v>
          </cell>
          <cell r="C398">
            <v>319.8</v>
          </cell>
          <cell r="D398">
            <v>215.1</v>
          </cell>
          <cell r="M398">
            <v>102.08</v>
          </cell>
          <cell r="O398">
            <v>104.70000000000002</v>
          </cell>
        </row>
        <row r="399">
          <cell r="B399" t="str">
            <v>205 522</v>
          </cell>
          <cell r="C399">
            <v>266.10000000000002</v>
          </cell>
          <cell r="D399">
            <v>79.099999999999994</v>
          </cell>
          <cell r="M399">
            <v>83</v>
          </cell>
          <cell r="O399">
            <v>187.00000000000003</v>
          </cell>
        </row>
        <row r="400">
          <cell r="B400" t="str">
            <v>205 523</v>
          </cell>
          <cell r="C400">
            <v>1150</v>
          </cell>
          <cell r="D400">
            <v>652.61</v>
          </cell>
          <cell r="M400">
            <v>496.17</v>
          </cell>
          <cell r="O400">
            <v>497.39</v>
          </cell>
        </row>
        <row r="401">
          <cell r="B401" t="str">
            <v>205 524</v>
          </cell>
          <cell r="C401">
            <v>228</v>
          </cell>
          <cell r="D401">
            <v>67.63</v>
          </cell>
          <cell r="M401">
            <v>90.59</v>
          </cell>
          <cell r="O401">
            <v>160.37</v>
          </cell>
        </row>
        <row r="402">
          <cell r="B402" t="str">
            <v>205 525</v>
          </cell>
          <cell r="C402">
            <v>225.6</v>
          </cell>
          <cell r="D402">
            <v>177.98</v>
          </cell>
          <cell r="M402">
            <v>119.25</v>
          </cell>
          <cell r="O402">
            <v>47.620000000000005</v>
          </cell>
        </row>
        <row r="403">
          <cell r="C403">
            <v>3772.3599999999997</v>
          </cell>
          <cell r="D403">
            <v>1672.98</v>
          </cell>
          <cell r="M403">
            <v>1426.6899999999998</v>
          </cell>
          <cell r="O403">
            <v>2099.3799999999997</v>
          </cell>
        </row>
        <row r="404">
          <cell r="B404" t="str">
            <v>205 349</v>
          </cell>
          <cell r="C404">
            <v>402.4</v>
          </cell>
          <cell r="D404">
            <v>31.22</v>
          </cell>
          <cell r="H404">
            <v>32.450000000000003</v>
          </cell>
          <cell r="M404">
            <v>132.75</v>
          </cell>
          <cell r="O404">
            <v>338.72999999999996</v>
          </cell>
        </row>
        <row r="405">
          <cell r="B405" t="str">
            <v>205 406</v>
          </cell>
          <cell r="C405">
            <v>1581</v>
          </cell>
          <cell r="D405">
            <v>646.32000000000005</v>
          </cell>
          <cell r="H405">
            <v>125.66</v>
          </cell>
          <cell r="M405">
            <v>489.57</v>
          </cell>
          <cell r="O405">
            <v>809.02</v>
          </cell>
        </row>
        <row r="406">
          <cell r="B406" t="str">
            <v>205 407</v>
          </cell>
          <cell r="C406">
            <v>1378.75</v>
          </cell>
          <cell r="D406">
            <v>533.28</v>
          </cell>
          <cell r="M406">
            <v>759.91</v>
          </cell>
          <cell r="O406">
            <v>845.47</v>
          </cell>
        </row>
        <row r="407">
          <cell r="B407" t="str">
            <v>205 415</v>
          </cell>
          <cell r="C407">
            <v>3364.42</v>
          </cell>
          <cell r="D407">
            <v>1895.56</v>
          </cell>
          <cell r="M407">
            <v>2092.25</v>
          </cell>
          <cell r="O407">
            <v>1468.8600000000001</v>
          </cell>
        </row>
        <row r="408">
          <cell r="B408" t="str">
            <v>205 416</v>
          </cell>
          <cell r="C408">
            <v>2065.86</v>
          </cell>
          <cell r="D408">
            <v>620.71</v>
          </cell>
          <cell r="H408">
            <v>139.05000000000001</v>
          </cell>
          <cell r="M408">
            <v>1298</v>
          </cell>
          <cell r="O408">
            <v>1306.1000000000001</v>
          </cell>
        </row>
        <row r="409">
          <cell r="B409" t="str">
            <v>205 436</v>
          </cell>
          <cell r="C409">
            <v>459.64</v>
          </cell>
          <cell r="D409">
            <v>62.48</v>
          </cell>
          <cell r="M409">
            <v>249.58</v>
          </cell>
          <cell r="O409">
            <v>397.15999999999997</v>
          </cell>
        </row>
        <row r="410">
          <cell r="B410" t="str">
            <v>205 477</v>
          </cell>
          <cell r="C410">
            <v>200.51</v>
          </cell>
          <cell r="D410">
            <v>42.02</v>
          </cell>
          <cell r="M410">
            <v>77.17</v>
          </cell>
          <cell r="O410">
            <v>158.48999999999998</v>
          </cell>
        </row>
        <row r="411">
          <cell r="B411" t="str">
            <v>205 478</v>
          </cell>
          <cell r="C411">
            <v>198.6</v>
          </cell>
          <cell r="D411">
            <v>8.56</v>
          </cell>
          <cell r="M411">
            <v>196.83</v>
          </cell>
          <cell r="O411">
            <v>190.04</v>
          </cell>
        </row>
        <row r="412">
          <cell r="B412" t="str">
            <v>205 479</v>
          </cell>
          <cell r="C412">
            <v>2986.8</v>
          </cell>
          <cell r="D412">
            <v>349.25</v>
          </cell>
          <cell r="M412">
            <v>2563.37</v>
          </cell>
          <cell r="O412">
            <v>2637.55</v>
          </cell>
        </row>
        <row r="413">
          <cell r="B413" t="str">
            <v>205 480</v>
          </cell>
          <cell r="C413">
            <v>113.31</v>
          </cell>
          <cell r="D413">
            <v>4.53</v>
          </cell>
          <cell r="M413">
            <v>73</v>
          </cell>
          <cell r="O413">
            <v>108.78</v>
          </cell>
        </row>
        <row r="414">
          <cell r="B414" t="str">
            <v>205 481</v>
          </cell>
          <cell r="C414">
            <v>2020.19</v>
          </cell>
          <cell r="D414">
            <v>370.99</v>
          </cell>
          <cell r="M414">
            <v>615.5</v>
          </cell>
          <cell r="O414">
            <v>1649.2</v>
          </cell>
        </row>
        <row r="415">
          <cell r="B415" t="str">
            <v>205 482</v>
          </cell>
          <cell r="C415">
            <v>1317.09</v>
          </cell>
          <cell r="D415">
            <v>178.24</v>
          </cell>
          <cell r="E415">
            <v>2.54</v>
          </cell>
          <cell r="M415">
            <v>801.25</v>
          </cell>
          <cell r="O415">
            <v>1136.31</v>
          </cell>
        </row>
        <row r="416">
          <cell r="B416" t="str">
            <v>205 483</v>
          </cell>
          <cell r="C416">
            <v>796.99</v>
          </cell>
          <cell r="D416">
            <v>410.91</v>
          </cell>
          <cell r="M416">
            <v>392</v>
          </cell>
          <cell r="O416">
            <v>386.08</v>
          </cell>
        </row>
        <row r="417">
          <cell r="B417" t="str">
            <v>205 484</v>
          </cell>
          <cell r="C417">
            <v>567.83000000000004</v>
          </cell>
          <cell r="D417">
            <v>95.57</v>
          </cell>
          <cell r="M417">
            <v>279.33</v>
          </cell>
          <cell r="O417">
            <v>472.26000000000005</v>
          </cell>
        </row>
        <row r="418">
          <cell r="B418" t="str">
            <v>205 486</v>
          </cell>
          <cell r="C418">
            <v>159.9</v>
          </cell>
          <cell r="D418">
            <v>20.25</v>
          </cell>
          <cell r="M418">
            <v>116.74</v>
          </cell>
          <cell r="O418">
            <v>139.65</v>
          </cell>
        </row>
        <row r="419">
          <cell r="B419" t="str">
            <v>205 537</v>
          </cell>
          <cell r="C419">
            <v>305.2</v>
          </cell>
          <cell r="D419">
            <v>26.2</v>
          </cell>
          <cell r="H419">
            <v>39.14</v>
          </cell>
          <cell r="M419">
            <v>112.36</v>
          </cell>
          <cell r="O419">
            <v>239.85999999999999</v>
          </cell>
        </row>
        <row r="420">
          <cell r="B420" t="str">
            <v>205 538</v>
          </cell>
          <cell r="C420">
            <v>867.5</v>
          </cell>
          <cell r="D420">
            <v>44.49</v>
          </cell>
          <cell r="H420">
            <v>123.6</v>
          </cell>
          <cell r="M420">
            <v>401.62</v>
          </cell>
          <cell r="O420">
            <v>699.41</v>
          </cell>
        </row>
        <row r="421">
          <cell r="B421" t="str">
            <v>205 539</v>
          </cell>
          <cell r="C421">
            <v>787.8</v>
          </cell>
          <cell r="D421">
            <v>136.49</v>
          </cell>
          <cell r="M421">
            <v>468.25</v>
          </cell>
          <cell r="O421">
            <v>651.30999999999995</v>
          </cell>
        </row>
        <row r="422">
          <cell r="B422" t="str">
            <v>205 541</v>
          </cell>
          <cell r="C422">
            <v>300.39999999999998</v>
          </cell>
          <cell r="D422">
            <v>15.13</v>
          </cell>
          <cell r="M422">
            <v>318</v>
          </cell>
          <cell r="O422">
            <v>285.27</v>
          </cell>
        </row>
        <row r="423">
          <cell r="B423" t="str">
            <v>205 542</v>
          </cell>
          <cell r="C423">
            <v>319.39999999999998</v>
          </cell>
          <cell r="D423">
            <v>75.39</v>
          </cell>
          <cell r="H423">
            <v>45.32</v>
          </cell>
          <cell r="M423">
            <v>163.62</v>
          </cell>
          <cell r="O423">
            <v>198.68999999999997</v>
          </cell>
        </row>
        <row r="424">
          <cell r="B424" t="str">
            <v>205 543</v>
          </cell>
          <cell r="C424">
            <v>544.20000000000005</v>
          </cell>
          <cell r="D424">
            <v>187.21</v>
          </cell>
          <cell r="H424">
            <v>123.6</v>
          </cell>
          <cell r="M424">
            <v>200.57</v>
          </cell>
          <cell r="O424">
            <v>233.39000000000004</v>
          </cell>
        </row>
        <row r="425">
          <cell r="B425" t="str">
            <v>205 544</v>
          </cell>
          <cell r="C425">
            <v>539.4</v>
          </cell>
          <cell r="D425">
            <v>106.86</v>
          </cell>
          <cell r="H425">
            <v>47.38</v>
          </cell>
          <cell r="M425">
            <v>193.11</v>
          </cell>
          <cell r="O425">
            <v>385.15999999999997</v>
          </cell>
        </row>
        <row r="426">
          <cell r="B426" t="str">
            <v>205 558</v>
          </cell>
          <cell r="C426">
            <v>503.46</v>
          </cell>
          <cell r="D426">
            <v>67.08</v>
          </cell>
          <cell r="M426">
            <v>138.25</v>
          </cell>
          <cell r="O426">
            <v>436.38</v>
          </cell>
        </row>
        <row r="427">
          <cell r="B427" t="str">
            <v>205 559</v>
          </cell>
          <cell r="C427">
            <v>441.58</v>
          </cell>
          <cell r="D427">
            <v>58.65</v>
          </cell>
          <cell r="M427">
            <v>261.33000000000004</v>
          </cell>
          <cell r="O427">
            <v>382.93</v>
          </cell>
        </row>
        <row r="428">
          <cell r="B428" t="str">
            <v>205 561</v>
          </cell>
          <cell r="C428">
            <v>952.09</v>
          </cell>
          <cell r="D428">
            <v>125.76</v>
          </cell>
          <cell r="M428">
            <v>259.5</v>
          </cell>
          <cell r="O428">
            <v>826.33</v>
          </cell>
        </row>
        <row r="429">
          <cell r="B429" t="str">
            <v>205 562</v>
          </cell>
          <cell r="C429">
            <v>449.9</v>
          </cell>
          <cell r="M429">
            <v>13.75</v>
          </cell>
          <cell r="O429">
            <v>449.9</v>
          </cell>
        </row>
        <row r="430">
          <cell r="B430" t="str">
            <v>205 563</v>
          </cell>
          <cell r="C430">
            <v>551.27</v>
          </cell>
          <cell r="D430">
            <v>48.12</v>
          </cell>
          <cell r="M430">
            <v>446</v>
          </cell>
          <cell r="O430">
            <v>503.15</v>
          </cell>
        </row>
        <row r="431">
          <cell r="B431" t="str">
            <v>205 564</v>
          </cell>
          <cell r="C431">
            <v>782.34</v>
          </cell>
          <cell r="D431">
            <v>69.819999999999993</v>
          </cell>
          <cell r="M431">
            <v>476.33</v>
          </cell>
          <cell r="O431">
            <v>712.52</v>
          </cell>
        </row>
        <row r="432">
          <cell r="C432">
            <v>24957.830000000013</v>
          </cell>
          <cell r="D432">
            <v>6231.0899999999974</v>
          </cell>
          <cell r="E432">
            <v>2.54</v>
          </cell>
          <cell r="H432">
            <v>676.19999999999993</v>
          </cell>
          <cell r="M432">
            <v>13589.940000000002</v>
          </cell>
          <cell r="O432">
            <v>18048.000000000004</v>
          </cell>
        </row>
        <row r="433">
          <cell r="B433" t="str">
            <v>205 426</v>
          </cell>
          <cell r="C433">
            <v>469.4</v>
          </cell>
          <cell r="D433">
            <v>101.35</v>
          </cell>
          <cell r="H433">
            <v>87.51</v>
          </cell>
          <cell r="K433">
            <v>163.51</v>
          </cell>
          <cell r="M433">
            <v>138.75</v>
          </cell>
          <cell r="O433">
            <v>117.02999999999997</v>
          </cell>
        </row>
        <row r="434">
          <cell r="B434" t="str">
            <v>205 427</v>
          </cell>
          <cell r="C434">
            <v>413</v>
          </cell>
          <cell r="D434">
            <v>32.700000000000003</v>
          </cell>
          <cell r="E434">
            <v>33.9</v>
          </cell>
          <cell r="K434">
            <v>34.69</v>
          </cell>
          <cell r="M434">
            <v>378</v>
          </cell>
          <cell r="O434">
            <v>311.71000000000004</v>
          </cell>
        </row>
        <row r="435">
          <cell r="B435" t="str">
            <v>205 497</v>
          </cell>
          <cell r="C435">
            <v>2551.2399999999998</v>
          </cell>
          <cell r="D435">
            <v>252.19</v>
          </cell>
          <cell r="H435">
            <v>500.99</v>
          </cell>
          <cell r="K435">
            <v>407.73</v>
          </cell>
          <cell r="M435">
            <v>882.33</v>
          </cell>
          <cell r="O435">
            <v>1390.3299999999997</v>
          </cell>
        </row>
        <row r="436">
          <cell r="C436">
            <v>3433.64</v>
          </cell>
          <cell r="D436">
            <v>386.24</v>
          </cell>
          <cell r="E436">
            <v>33.9</v>
          </cell>
          <cell r="H436">
            <v>588.5</v>
          </cell>
          <cell r="K436">
            <v>605.93000000000006</v>
          </cell>
          <cell r="M436">
            <v>1399.08</v>
          </cell>
          <cell r="O436">
            <v>1819.0699999999997</v>
          </cell>
        </row>
        <row r="437">
          <cell r="B437" t="str">
            <v>205 526</v>
          </cell>
          <cell r="C437">
            <v>66.180000000000007</v>
          </cell>
          <cell r="D437">
            <v>22.01</v>
          </cell>
          <cell r="M437">
            <v>48.33</v>
          </cell>
          <cell r="O437">
            <v>44.17</v>
          </cell>
        </row>
        <row r="438">
          <cell r="C438">
            <v>66.180000000000007</v>
          </cell>
          <cell r="D438">
            <v>22.01</v>
          </cell>
          <cell r="M438">
            <v>48.33</v>
          </cell>
          <cell r="O438">
            <v>44.17</v>
          </cell>
        </row>
        <row r="439">
          <cell r="B439" t="str">
            <v>205 383</v>
          </cell>
          <cell r="C439">
            <v>438.55</v>
          </cell>
          <cell r="D439">
            <v>111.17</v>
          </cell>
          <cell r="K439">
            <v>32.549999999999997</v>
          </cell>
          <cell r="M439">
            <v>100.83</v>
          </cell>
          <cell r="O439">
            <v>294.83000000000004</v>
          </cell>
        </row>
        <row r="440">
          <cell r="B440" t="str">
            <v>205 520</v>
          </cell>
          <cell r="C440">
            <v>1019.44</v>
          </cell>
          <cell r="D440">
            <v>352.68</v>
          </cell>
          <cell r="K440">
            <v>45.21</v>
          </cell>
          <cell r="M440">
            <v>474.08</v>
          </cell>
          <cell r="O440">
            <v>621.55000000000007</v>
          </cell>
        </row>
        <row r="441">
          <cell r="C441">
            <v>1457.99</v>
          </cell>
          <cell r="D441">
            <v>463.85</v>
          </cell>
          <cell r="K441">
            <v>77.759999999999991</v>
          </cell>
          <cell r="M441">
            <v>574.91</v>
          </cell>
          <cell r="O441">
            <v>916.38000000000011</v>
          </cell>
        </row>
        <row r="442">
          <cell r="B442" t="str">
            <v>205 527</v>
          </cell>
          <cell r="C442">
            <v>592.5</v>
          </cell>
          <cell r="D442">
            <v>249.37</v>
          </cell>
          <cell r="M442">
            <v>144.83999999999997</v>
          </cell>
          <cell r="O442">
            <v>343.13</v>
          </cell>
        </row>
        <row r="443">
          <cell r="B443" t="str">
            <v>205 531</v>
          </cell>
          <cell r="C443">
            <v>1537.92</v>
          </cell>
          <cell r="D443">
            <v>242.21</v>
          </cell>
          <cell r="E443">
            <v>7.91</v>
          </cell>
          <cell r="M443">
            <v>848.33999999999992</v>
          </cell>
          <cell r="O443">
            <v>1287.8000000000002</v>
          </cell>
        </row>
        <row r="444">
          <cell r="C444">
            <v>2130.42</v>
          </cell>
          <cell r="D444">
            <v>491.58000000000004</v>
          </cell>
          <cell r="E444">
            <v>7.91</v>
          </cell>
          <cell r="M444">
            <v>993.17999999999984</v>
          </cell>
          <cell r="O444">
            <v>1630.9300000000003</v>
          </cell>
        </row>
        <row r="445">
          <cell r="B445" t="str">
            <v>205 434</v>
          </cell>
          <cell r="C445">
            <v>1083.3699999999999</v>
          </cell>
          <cell r="D445">
            <v>78.540000000000006</v>
          </cell>
          <cell r="E445">
            <v>0.64</v>
          </cell>
          <cell r="M445">
            <v>478.83</v>
          </cell>
          <cell r="O445">
            <v>1004.1899999999998</v>
          </cell>
        </row>
        <row r="446">
          <cell r="B446" t="str">
            <v>205 457</v>
          </cell>
          <cell r="C446">
            <v>351.14</v>
          </cell>
          <cell r="D446">
            <v>143.07</v>
          </cell>
          <cell r="M446">
            <v>66.33</v>
          </cell>
          <cell r="O446">
            <v>208.07</v>
          </cell>
        </row>
        <row r="447">
          <cell r="B447" t="str">
            <v>205 458</v>
          </cell>
          <cell r="C447">
            <v>364.36</v>
          </cell>
          <cell r="D447">
            <v>83.07</v>
          </cell>
          <cell r="E447">
            <v>0.43</v>
          </cell>
          <cell r="M447">
            <v>169.58999999999997</v>
          </cell>
          <cell r="O447">
            <v>280.86</v>
          </cell>
        </row>
        <row r="448">
          <cell r="B448" t="str">
            <v>205 459</v>
          </cell>
          <cell r="C448">
            <v>931.61</v>
          </cell>
          <cell r="D448">
            <v>458.71</v>
          </cell>
          <cell r="M448">
            <v>283.92</v>
          </cell>
          <cell r="O448">
            <v>472.90000000000003</v>
          </cell>
        </row>
        <row r="449">
          <cell r="B449" t="str">
            <v>205 460</v>
          </cell>
          <cell r="C449">
            <v>1306.8</v>
          </cell>
          <cell r="D449">
            <v>273.39</v>
          </cell>
          <cell r="M449">
            <v>564.25</v>
          </cell>
          <cell r="O449">
            <v>1033.4099999999999</v>
          </cell>
        </row>
        <row r="450">
          <cell r="B450" t="str">
            <v>205 461</v>
          </cell>
          <cell r="C450">
            <v>114.17</v>
          </cell>
          <cell r="D450">
            <v>12.77</v>
          </cell>
          <cell r="M450">
            <v>62.41</v>
          </cell>
          <cell r="O450">
            <v>101.4</v>
          </cell>
        </row>
        <row r="451">
          <cell r="B451" t="str">
            <v>205 462</v>
          </cell>
          <cell r="C451">
            <v>858.64</v>
          </cell>
          <cell r="D451">
            <v>146.37</v>
          </cell>
          <cell r="M451">
            <v>458.08</v>
          </cell>
          <cell r="O451">
            <v>712.27</v>
          </cell>
        </row>
        <row r="452">
          <cell r="B452" t="str">
            <v>205 463</v>
          </cell>
          <cell r="C452">
            <v>259.04000000000002</v>
          </cell>
          <cell r="D452">
            <v>56.36</v>
          </cell>
          <cell r="M452">
            <v>276.83000000000004</v>
          </cell>
          <cell r="O452">
            <v>202.68</v>
          </cell>
        </row>
        <row r="453">
          <cell r="B453" t="str">
            <v>205 464</v>
          </cell>
          <cell r="C453">
            <v>669.49</v>
          </cell>
          <cell r="D453">
            <v>218.82</v>
          </cell>
          <cell r="M453">
            <v>213.25</v>
          </cell>
          <cell r="O453">
            <v>450.67</v>
          </cell>
        </row>
        <row r="454">
          <cell r="B454" t="str">
            <v>205 465</v>
          </cell>
          <cell r="C454">
            <v>320</v>
          </cell>
          <cell r="D454">
            <v>36.630000000000003</v>
          </cell>
          <cell r="M454">
            <v>145.66999999999999</v>
          </cell>
          <cell r="O454">
            <v>283.37</v>
          </cell>
        </row>
        <row r="455">
          <cell r="B455" t="str">
            <v>205 466</v>
          </cell>
          <cell r="C455">
            <v>608.51</v>
          </cell>
          <cell r="D455">
            <v>169.35</v>
          </cell>
          <cell r="M455">
            <v>295.84000000000003</v>
          </cell>
          <cell r="O455">
            <v>439.15999999999997</v>
          </cell>
        </row>
        <row r="456">
          <cell r="B456" t="str">
            <v>205 550</v>
          </cell>
          <cell r="C456">
            <v>99.63</v>
          </cell>
          <cell r="D456">
            <v>43.89</v>
          </cell>
          <cell r="M456">
            <v>50.42</v>
          </cell>
          <cell r="O456">
            <v>55.739999999999995</v>
          </cell>
        </row>
        <row r="457">
          <cell r="B457" t="str">
            <v>205 551</v>
          </cell>
          <cell r="C457">
            <v>252.35</v>
          </cell>
          <cell r="D457">
            <v>65.12</v>
          </cell>
          <cell r="M457">
            <v>126.25</v>
          </cell>
          <cell r="O457">
            <v>187.23</v>
          </cell>
        </row>
        <row r="458">
          <cell r="B458" t="str">
            <v>205 552</v>
          </cell>
          <cell r="C458">
            <v>454.06</v>
          </cell>
          <cell r="D458">
            <v>119.48</v>
          </cell>
          <cell r="M458">
            <v>150.25</v>
          </cell>
          <cell r="O458">
            <v>334.58</v>
          </cell>
        </row>
        <row r="459">
          <cell r="B459" t="str">
            <v>205 553</v>
          </cell>
          <cell r="C459">
            <v>190</v>
          </cell>
          <cell r="D459">
            <v>35.51</v>
          </cell>
          <cell r="M459">
            <v>115.75</v>
          </cell>
          <cell r="O459">
            <v>154.49</v>
          </cell>
        </row>
        <row r="460">
          <cell r="B460" t="str">
            <v>205 554</v>
          </cell>
          <cell r="C460">
            <v>198.92</v>
          </cell>
          <cell r="D460">
            <v>57.95</v>
          </cell>
          <cell r="M460">
            <v>114.25</v>
          </cell>
          <cell r="O460">
            <v>140.96999999999997</v>
          </cell>
        </row>
        <row r="461">
          <cell r="B461" t="str">
            <v>205 593</v>
          </cell>
          <cell r="C461">
            <v>1265.92</v>
          </cell>
          <cell r="D461">
            <v>299.77999999999997</v>
          </cell>
          <cell r="M461">
            <v>457.42</v>
          </cell>
          <cell r="O461">
            <v>966.1400000000001</v>
          </cell>
        </row>
        <row r="462">
          <cell r="B462" t="str">
            <v>205 594</v>
          </cell>
          <cell r="C462">
            <v>355.49</v>
          </cell>
          <cell r="D462">
            <v>168.28</v>
          </cell>
          <cell r="M462">
            <v>155.16999999999999</v>
          </cell>
          <cell r="O462">
            <v>187.21</v>
          </cell>
        </row>
        <row r="463">
          <cell r="B463" t="str">
            <v>205 595</v>
          </cell>
          <cell r="C463">
            <v>306.04000000000002</v>
          </cell>
          <cell r="D463">
            <v>117.86</v>
          </cell>
          <cell r="M463">
            <v>134.34</v>
          </cell>
          <cell r="O463">
            <v>188.18</v>
          </cell>
        </row>
        <row r="464">
          <cell r="B464" t="str">
            <v>205 596</v>
          </cell>
          <cell r="C464">
            <v>827.61</v>
          </cell>
          <cell r="D464">
            <v>288.77999999999997</v>
          </cell>
          <cell r="M464">
            <v>154.57999999999998</v>
          </cell>
          <cell r="O464">
            <v>538.83000000000004</v>
          </cell>
        </row>
        <row r="465">
          <cell r="C465">
            <v>10817.150000000003</v>
          </cell>
          <cell r="D465">
            <v>2873.7300000000005</v>
          </cell>
          <cell r="E465">
            <v>1.07</v>
          </cell>
          <cell r="M465">
            <v>4473.43</v>
          </cell>
          <cell r="O465">
            <v>7942.3499999999995</v>
          </cell>
        </row>
        <row r="466">
          <cell r="B466" t="str">
            <v>205 118</v>
          </cell>
          <cell r="C466">
            <v>576.58000000000004</v>
          </cell>
          <cell r="D466">
            <v>59.05</v>
          </cell>
          <cell r="I466">
            <v>76.900000000000006</v>
          </cell>
          <cell r="K466">
            <v>12.26</v>
          </cell>
          <cell r="M466">
            <v>318.75</v>
          </cell>
          <cell r="O466">
            <v>428.37000000000006</v>
          </cell>
        </row>
        <row r="467">
          <cell r="B467" t="str">
            <v>205 119</v>
          </cell>
          <cell r="C467">
            <v>634.48</v>
          </cell>
          <cell r="D467">
            <v>106.88</v>
          </cell>
          <cell r="K467">
            <v>27.22</v>
          </cell>
          <cell r="M467">
            <v>309.83999999999997</v>
          </cell>
          <cell r="O467">
            <v>500.38</v>
          </cell>
        </row>
        <row r="468">
          <cell r="B468" t="str">
            <v>205 384</v>
          </cell>
          <cell r="C468">
            <v>542</v>
          </cell>
          <cell r="D468">
            <v>63.08</v>
          </cell>
          <cell r="E468">
            <v>4.08</v>
          </cell>
          <cell r="F468">
            <v>103</v>
          </cell>
          <cell r="I468">
            <v>30</v>
          </cell>
          <cell r="K468">
            <v>29.84</v>
          </cell>
          <cell r="M468">
            <v>317</v>
          </cell>
          <cell r="O468">
            <v>312</v>
          </cell>
        </row>
        <row r="469">
          <cell r="B469" t="str">
            <v>205 385</v>
          </cell>
          <cell r="C469">
            <v>2567.85</v>
          </cell>
          <cell r="D469">
            <v>445.43</v>
          </cell>
          <cell r="E469">
            <v>13.32</v>
          </cell>
          <cell r="F469">
            <v>224.03</v>
          </cell>
          <cell r="I469">
            <v>118.5</v>
          </cell>
          <cell r="K469">
            <v>33.51</v>
          </cell>
          <cell r="M469">
            <v>1355.1599999999999</v>
          </cell>
          <cell r="O469">
            <v>1733.06</v>
          </cell>
        </row>
        <row r="470">
          <cell r="B470" t="str">
            <v>205 386</v>
          </cell>
          <cell r="C470">
            <v>2556.0500000000002</v>
          </cell>
          <cell r="D470">
            <v>218.51</v>
          </cell>
          <cell r="E470">
            <v>10.29</v>
          </cell>
          <cell r="F470">
            <v>310.61</v>
          </cell>
          <cell r="G470">
            <v>126.43</v>
          </cell>
          <cell r="I470">
            <v>58</v>
          </cell>
          <cell r="K470">
            <v>42.61</v>
          </cell>
          <cell r="M470">
            <v>1122.4099999999999</v>
          </cell>
          <cell r="O470">
            <v>1789.6000000000004</v>
          </cell>
        </row>
        <row r="471">
          <cell r="C471">
            <v>6876.96</v>
          </cell>
          <cell r="D471">
            <v>892.95</v>
          </cell>
          <cell r="E471">
            <v>27.689999999999998</v>
          </cell>
          <cell r="F471">
            <v>637.64</v>
          </cell>
          <cell r="G471">
            <v>126.43</v>
          </cell>
          <cell r="I471">
            <v>283.39999999999998</v>
          </cell>
          <cell r="K471">
            <v>145.44</v>
          </cell>
          <cell r="M471">
            <v>3423.16</v>
          </cell>
          <cell r="O471">
            <v>4763.41</v>
          </cell>
        </row>
        <row r="472">
          <cell r="B472" t="str">
            <v>204 953</v>
          </cell>
          <cell r="C472">
            <v>336.35</v>
          </cell>
          <cell r="D472">
            <v>29.73</v>
          </cell>
          <cell r="E472">
            <v>2.81</v>
          </cell>
          <cell r="K472">
            <v>31.66</v>
          </cell>
          <cell r="M472">
            <v>187.67</v>
          </cell>
          <cell r="O472">
            <v>272.15000000000003</v>
          </cell>
        </row>
        <row r="473">
          <cell r="B473" t="str">
            <v>205 454</v>
          </cell>
          <cell r="C473">
            <v>125.27</v>
          </cell>
          <cell r="D473">
            <v>5.0599999999999996</v>
          </cell>
          <cell r="E473">
            <v>1.22</v>
          </cell>
          <cell r="K473">
            <v>19.22</v>
          </cell>
          <cell r="M473">
            <v>148.33000000000001</v>
          </cell>
          <cell r="O473">
            <v>99.77</v>
          </cell>
        </row>
        <row r="474">
          <cell r="C474">
            <v>461.62</v>
          </cell>
          <cell r="D474">
            <v>34.79</v>
          </cell>
          <cell r="E474">
            <v>4.03</v>
          </cell>
          <cell r="K474">
            <v>50.879999999999995</v>
          </cell>
          <cell r="M474">
            <v>336</v>
          </cell>
          <cell r="O474">
            <v>371.92</v>
          </cell>
        </row>
        <row r="475">
          <cell r="B475" t="str">
            <v>205 044</v>
          </cell>
          <cell r="C475">
            <v>323.10000000000002</v>
          </cell>
          <cell r="F475">
            <v>225.26</v>
          </cell>
          <cell r="K475">
            <v>21.23</v>
          </cell>
          <cell r="M475">
            <v>41.25</v>
          </cell>
          <cell r="O475">
            <v>76.610000000000042</v>
          </cell>
        </row>
        <row r="476">
          <cell r="B476" t="str">
            <v>205 045</v>
          </cell>
          <cell r="C476">
            <v>1892</v>
          </cell>
          <cell r="D476">
            <v>378.31</v>
          </cell>
          <cell r="H476">
            <v>528.49</v>
          </cell>
          <cell r="K476">
            <v>143.28</v>
          </cell>
          <cell r="M476">
            <v>401.5</v>
          </cell>
          <cell r="O476">
            <v>841.92000000000007</v>
          </cell>
        </row>
        <row r="477">
          <cell r="C477">
            <v>2215.1</v>
          </cell>
          <cell r="D477">
            <v>378.31</v>
          </cell>
          <cell r="F477">
            <v>225.26</v>
          </cell>
          <cell r="H477">
            <v>528.49</v>
          </cell>
          <cell r="K477">
            <v>164.51</v>
          </cell>
          <cell r="M477">
            <v>442.75</v>
          </cell>
          <cell r="O477">
            <v>918.53000000000009</v>
          </cell>
        </row>
        <row r="478">
          <cell r="B478" t="str">
            <v>205 299</v>
          </cell>
          <cell r="C478">
            <v>3038.84</v>
          </cell>
          <cell r="D478">
            <v>112.28</v>
          </cell>
          <cell r="E478">
            <v>0.6</v>
          </cell>
          <cell r="F478">
            <v>328.78</v>
          </cell>
          <cell r="G478">
            <v>263.45999999999998</v>
          </cell>
          <cell r="H478">
            <v>107.13</v>
          </cell>
          <cell r="M478">
            <v>1196.33</v>
          </cell>
          <cell r="O478">
            <v>2226.59</v>
          </cell>
        </row>
        <row r="479">
          <cell r="B479" t="str">
            <v>205 376</v>
          </cell>
          <cell r="C479">
            <v>1206.55</v>
          </cell>
          <cell r="D479">
            <v>33.979999999999997</v>
          </cell>
          <cell r="E479">
            <v>3.51</v>
          </cell>
          <cell r="H479">
            <v>46.5</v>
          </cell>
          <cell r="M479">
            <v>774.25</v>
          </cell>
          <cell r="O479">
            <v>1122.56</v>
          </cell>
        </row>
        <row r="480">
          <cell r="B480" t="str">
            <v>205 425</v>
          </cell>
          <cell r="C480">
            <v>242.76</v>
          </cell>
          <cell r="D480">
            <v>24.69</v>
          </cell>
          <cell r="M480">
            <v>55</v>
          </cell>
          <cell r="O480">
            <v>218.07</v>
          </cell>
        </row>
        <row r="481">
          <cell r="B481" t="str">
            <v>205 437</v>
          </cell>
          <cell r="C481">
            <v>760.92</v>
          </cell>
          <cell r="D481">
            <v>27.27</v>
          </cell>
          <cell r="E481">
            <v>2.69</v>
          </cell>
          <cell r="H481">
            <v>35.020000000000003</v>
          </cell>
          <cell r="M481">
            <v>579.66999999999996</v>
          </cell>
          <cell r="O481">
            <v>695.93999999999994</v>
          </cell>
        </row>
        <row r="482">
          <cell r="B482" t="str">
            <v>205 438</v>
          </cell>
          <cell r="C482">
            <v>215.94</v>
          </cell>
          <cell r="D482">
            <v>8.66</v>
          </cell>
          <cell r="H482">
            <v>7.73</v>
          </cell>
          <cell r="M482">
            <v>110.58</v>
          </cell>
          <cell r="O482">
            <v>199.55</v>
          </cell>
        </row>
        <row r="483">
          <cell r="B483" t="str">
            <v>205 440</v>
          </cell>
          <cell r="C483">
            <v>1023.75</v>
          </cell>
          <cell r="D483">
            <v>57.05</v>
          </cell>
          <cell r="H483">
            <v>62.73</v>
          </cell>
          <cell r="M483">
            <v>817.92</v>
          </cell>
          <cell r="O483">
            <v>903.97</v>
          </cell>
        </row>
        <row r="484">
          <cell r="B484" t="str">
            <v>205 442</v>
          </cell>
          <cell r="C484">
            <v>239.8</v>
          </cell>
          <cell r="D484">
            <v>16.88</v>
          </cell>
          <cell r="H484">
            <v>32.96</v>
          </cell>
          <cell r="M484">
            <v>96.25</v>
          </cell>
          <cell r="O484">
            <v>189.96</v>
          </cell>
        </row>
        <row r="485">
          <cell r="B485" t="str">
            <v>205 444</v>
          </cell>
          <cell r="C485">
            <v>371.07</v>
          </cell>
          <cell r="D485">
            <v>33.25</v>
          </cell>
          <cell r="M485">
            <v>311.33000000000004</v>
          </cell>
          <cell r="O485">
            <v>337.82</v>
          </cell>
        </row>
        <row r="486">
          <cell r="B486" t="str">
            <v>205 445</v>
          </cell>
          <cell r="C486">
            <v>190.42</v>
          </cell>
          <cell r="D486">
            <v>30.25</v>
          </cell>
          <cell r="M486">
            <v>151.16999999999999</v>
          </cell>
          <cell r="O486">
            <v>160.16999999999999</v>
          </cell>
        </row>
        <row r="487">
          <cell r="B487" t="str">
            <v>205 452</v>
          </cell>
          <cell r="C487">
            <v>461.15</v>
          </cell>
          <cell r="D487">
            <v>9.66</v>
          </cell>
          <cell r="H487">
            <v>21.9</v>
          </cell>
          <cell r="M487">
            <v>579.25</v>
          </cell>
          <cell r="O487">
            <v>429.59</v>
          </cell>
        </row>
        <row r="488">
          <cell r="B488" t="str">
            <v>205 467</v>
          </cell>
          <cell r="C488">
            <v>4657.53</v>
          </cell>
          <cell r="D488">
            <v>483.68</v>
          </cell>
          <cell r="E488">
            <v>7.12</v>
          </cell>
          <cell r="G488">
            <v>547.33000000000004</v>
          </cell>
          <cell r="H488">
            <v>723.49</v>
          </cell>
          <cell r="M488">
            <v>2064.16</v>
          </cell>
          <cell r="O488">
            <v>2895.91</v>
          </cell>
        </row>
        <row r="489">
          <cell r="B489" t="str">
            <v>205 468</v>
          </cell>
          <cell r="C489">
            <v>97.99</v>
          </cell>
          <cell r="D489">
            <v>3.13</v>
          </cell>
          <cell r="H489">
            <v>12.36</v>
          </cell>
          <cell r="M489">
            <v>59.59</v>
          </cell>
          <cell r="O489">
            <v>82.5</v>
          </cell>
        </row>
        <row r="490">
          <cell r="B490" t="str">
            <v>205 471</v>
          </cell>
          <cell r="C490">
            <v>88.76</v>
          </cell>
          <cell r="D490">
            <v>2.4</v>
          </cell>
          <cell r="H490">
            <v>4.28</v>
          </cell>
          <cell r="M490">
            <v>57.83</v>
          </cell>
          <cell r="O490">
            <v>82.080000000000013</v>
          </cell>
        </row>
        <row r="491">
          <cell r="B491" t="str">
            <v>205 472</v>
          </cell>
          <cell r="C491">
            <v>1764.06</v>
          </cell>
          <cell r="D491">
            <v>408.58</v>
          </cell>
          <cell r="E491">
            <v>2.2799999999999998</v>
          </cell>
          <cell r="H491">
            <v>155.53</v>
          </cell>
          <cell r="M491">
            <v>1110.17</v>
          </cell>
          <cell r="O491">
            <v>1197.67</v>
          </cell>
        </row>
        <row r="492">
          <cell r="B492" t="str">
            <v>205 473</v>
          </cell>
          <cell r="C492">
            <v>204.8</v>
          </cell>
          <cell r="D492">
            <v>12.26</v>
          </cell>
          <cell r="H492">
            <v>26.78</v>
          </cell>
          <cell r="M492">
            <v>86</v>
          </cell>
          <cell r="O492">
            <v>165.76000000000002</v>
          </cell>
        </row>
        <row r="493">
          <cell r="B493" t="str">
            <v>205 474</v>
          </cell>
          <cell r="C493">
            <v>66.790000000000006</v>
          </cell>
          <cell r="D493">
            <v>9.92</v>
          </cell>
          <cell r="M493">
            <v>53.16</v>
          </cell>
          <cell r="O493">
            <v>56.870000000000005</v>
          </cell>
        </row>
        <row r="494">
          <cell r="B494" t="str">
            <v>205 475</v>
          </cell>
          <cell r="C494">
            <v>1540.8</v>
          </cell>
          <cell r="D494">
            <v>240.82</v>
          </cell>
          <cell r="H494">
            <v>247.2</v>
          </cell>
          <cell r="M494">
            <v>557.16999999999996</v>
          </cell>
          <cell r="O494">
            <v>1052.78</v>
          </cell>
        </row>
        <row r="495">
          <cell r="B495" t="str">
            <v>205 476</v>
          </cell>
          <cell r="C495">
            <v>56.74</v>
          </cell>
          <cell r="D495">
            <v>0.13</v>
          </cell>
          <cell r="H495">
            <v>1.03</v>
          </cell>
          <cell r="M495">
            <v>64.59</v>
          </cell>
          <cell r="O495">
            <v>55.58</v>
          </cell>
        </row>
        <row r="496">
          <cell r="B496" t="str">
            <v>205 532</v>
          </cell>
          <cell r="C496">
            <v>1032</v>
          </cell>
          <cell r="D496">
            <v>137.29</v>
          </cell>
          <cell r="E496">
            <v>2.95</v>
          </cell>
          <cell r="H496">
            <v>133.69</v>
          </cell>
          <cell r="M496">
            <v>1382.9099999999999</v>
          </cell>
          <cell r="O496">
            <v>758.07</v>
          </cell>
        </row>
        <row r="497">
          <cell r="B497" t="str">
            <v>205 533</v>
          </cell>
          <cell r="C497">
            <v>169.98</v>
          </cell>
          <cell r="D497">
            <v>2.33</v>
          </cell>
          <cell r="H497">
            <v>6.18</v>
          </cell>
          <cell r="M497">
            <v>97</v>
          </cell>
          <cell r="O497">
            <v>161.47</v>
          </cell>
        </row>
        <row r="498">
          <cell r="B498" t="str">
            <v>205 534</v>
          </cell>
          <cell r="C498">
            <v>71.41</v>
          </cell>
          <cell r="D498">
            <v>7.0000000000000007E-2</v>
          </cell>
          <cell r="M498">
            <v>44.08</v>
          </cell>
          <cell r="O498">
            <v>71.34</v>
          </cell>
        </row>
        <row r="499">
          <cell r="B499" t="str">
            <v>205 535</v>
          </cell>
          <cell r="C499">
            <v>59.71</v>
          </cell>
          <cell r="D499">
            <v>3.1</v>
          </cell>
          <cell r="M499">
            <v>48.66</v>
          </cell>
          <cell r="O499">
            <v>56.61</v>
          </cell>
        </row>
        <row r="500">
          <cell r="B500" t="str">
            <v>205 588</v>
          </cell>
          <cell r="C500">
            <v>351.39</v>
          </cell>
          <cell r="D500">
            <v>20.170000000000002</v>
          </cell>
          <cell r="H500">
            <v>30.9</v>
          </cell>
          <cell r="M500">
            <v>250.25</v>
          </cell>
          <cell r="O500">
            <v>300.32</v>
          </cell>
        </row>
        <row r="501">
          <cell r="B501" t="str">
            <v>205 589</v>
          </cell>
          <cell r="C501">
            <v>71.760000000000005</v>
          </cell>
          <cell r="D501">
            <v>0.39</v>
          </cell>
          <cell r="M501">
            <v>62.41</v>
          </cell>
          <cell r="O501">
            <v>71.37</v>
          </cell>
        </row>
        <row r="502">
          <cell r="C502">
            <v>17984.919999999995</v>
          </cell>
          <cell r="D502">
            <v>1678.24</v>
          </cell>
          <cell r="E502">
            <v>19.149999999999999</v>
          </cell>
          <cell r="F502">
            <v>328.78</v>
          </cell>
          <cell r="G502">
            <v>810.79</v>
          </cell>
          <cell r="H502">
            <v>1655.41</v>
          </cell>
          <cell r="M502">
            <v>10609.73</v>
          </cell>
          <cell r="O502">
            <v>13492.550000000003</v>
          </cell>
        </row>
        <row r="503">
          <cell r="C503">
            <v>234748.19999999995</v>
          </cell>
          <cell r="D503">
            <v>42555.069999999985</v>
          </cell>
          <cell r="E503">
            <v>438.19000000000005</v>
          </cell>
          <cell r="F503">
            <v>2025.7399999999998</v>
          </cell>
          <cell r="G503">
            <v>5460.14</v>
          </cell>
          <cell r="H503">
            <v>23599.910000000007</v>
          </cell>
          <cell r="I503">
            <v>283.39999999999998</v>
          </cell>
          <cell r="J503">
            <v>1041.33</v>
          </cell>
          <cell r="K503">
            <v>1301.2</v>
          </cell>
          <cell r="M503">
            <v>122983.33</v>
          </cell>
          <cell r="O503">
            <v>158043.21999999988</v>
          </cell>
        </row>
        <row r="504">
          <cell r="C504" t="str">
            <v>Données</v>
          </cell>
        </row>
        <row r="505">
          <cell r="B505" t="str">
            <v>NAF</v>
          </cell>
          <cell r="C505" t="str">
            <v>Facturé</v>
          </cell>
          <cell r="D505" t="str">
            <v>M.P.</v>
          </cell>
          <cell r="E505" t="str">
            <v>Fourn.</v>
          </cell>
          <cell r="F505" t="str">
            <v>STR Méca</v>
          </cell>
          <cell r="G505" t="str">
            <v>STR Laser</v>
          </cell>
          <cell r="H505" t="str">
            <v>STR Peint.</v>
          </cell>
          <cell r="I505" t="str">
            <v>STR Trait.</v>
          </cell>
          <cell r="J505" t="str">
            <v>STR Autres</v>
          </cell>
          <cell r="K505" t="str">
            <v>Transp.</v>
          </cell>
          <cell r="M505" t="str">
            <v>MO Réelle</v>
          </cell>
          <cell r="O505" t="str">
            <v>MO Facturable</v>
          </cell>
        </row>
        <row r="506">
          <cell r="B506" t="str">
            <v>6PRESTA ERIC KM</v>
          </cell>
          <cell r="C506">
            <v>764.4</v>
          </cell>
          <cell r="J506">
            <v>764.4</v>
          </cell>
          <cell r="M506">
            <v>0</v>
          </cell>
          <cell r="O506">
            <v>0</v>
          </cell>
        </row>
        <row r="507">
          <cell r="B507" t="str">
            <v>6PRESTA ERIC HEBERGT</v>
          </cell>
          <cell r="C507">
            <v>750</v>
          </cell>
          <cell r="J507">
            <v>750</v>
          </cell>
          <cell r="M507">
            <v>0</v>
          </cell>
          <cell r="O507">
            <v>0</v>
          </cell>
        </row>
        <row r="508">
          <cell r="B508" t="str">
            <v>6PRESTA ERIC RESTO</v>
          </cell>
          <cell r="C508">
            <v>147.30000000000001</v>
          </cell>
          <cell r="J508">
            <v>147.30000000000001</v>
          </cell>
          <cell r="M508">
            <v>0</v>
          </cell>
          <cell r="O508">
            <v>0</v>
          </cell>
        </row>
        <row r="509">
          <cell r="B509" t="str">
            <v>6PRESTA ERIC DIVERS</v>
          </cell>
          <cell r="C509">
            <v>0</v>
          </cell>
          <cell r="J509">
            <v>0</v>
          </cell>
          <cell r="M509">
            <v>0</v>
          </cell>
          <cell r="O509">
            <v>0</v>
          </cell>
        </row>
        <row r="510">
          <cell r="B510" t="str">
            <v>6PRESTA ERIC MO</v>
          </cell>
          <cell r="C510">
            <v>6914.25</v>
          </cell>
          <cell r="M510">
            <v>6914.25</v>
          </cell>
          <cell r="O510">
            <v>6914.25</v>
          </cell>
        </row>
        <row r="511">
          <cell r="B511" t="str">
            <v>600 093</v>
          </cell>
          <cell r="C511">
            <v>508</v>
          </cell>
          <cell r="D511">
            <v>93.44</v>
          </cell>
          <cell r="E511">
            <v>0.3</v>
          </cell>
          <cell r="M511">
            <v>291</v>
          </cell>
          <cell r="O511">
            <v>414.26</v>
          </cell>
        </row>
        <row r="512">
          <cell r="B512" t="str">
            <v>600 101</v>
          </cell>
          <cell r="C512">
            <v>2892.81</v>
          </cell>
          <cell r="D512">
            <v>146.33000000000001</v>
          </cell>
          <cell r="K512">
            <v>17.579999999999998</v>
          </cell>
          <cell r="M512">
            <v>1805.25</v>
          </cell>
          <cell r="O512">
            <v>2728.9</v>
          </cell>
        </row>
        <row r="513">
          <cell r="B513" t="str">
            <v>600 102</v>
          </cell>
          <cell r="C513">
            <v>3704.3</v>
          </cell>
          <cell r="D513">
            <v>432.57</v>
          </cell>
          <cell r="E513">
            <v>14.32</v>
          </cell>
          <cell r="M513">
            <v>2255.75</v>
          </cell>
          <cell r="O513">
            <v>3257.4100000000003</v>
          </cell>
        </row>
        <row r="514">
          <cell r="B514" t="str">
            <v>600 104</v>
          </cell>
          <cell r="C514">
            <v>2840.9</v>
          </cell>
          <cell r="D514">
            <v>428.41</v>
          </cell>
          <cell r="E514">
            <v>0.46</v>
          </cell>
          <cell r="M514">
            <v>1824.42</v>
          </cell>
          <cell r="O514">
            <v>2412.0300000000002</v>
          </cell>
        </row>
        <row r="515">
          <cell r="B515" t="str">
            <v>600 105</v>
          </cell>
          <cell r="C515">
            <v>167.2</v>
          </cell>
          <cell r="D515">
            <v>8.5500000000000007</v>
          </cell>
          <cell r="M515">
            <v>134.75</v>
          </cell>
          <cell r="O515">
            <v>158.64999999999998</v>
          </cell>
        </row>
        <row r="516">
          <cell r="B516" t="str">
            <v>600 106</v>
          </cell>
          <cell r="C516">
            <v>1489.5</v>
          </cell>
          <cell r="D516">
            <v>158.93</v>
          </cell>
          <cell r="M516">
            <v>922.5</v>
          </cell>
          <cell r="O516">
            <v>1330.57</v>
          </cell>
        </row>
        <row r="517">
          <cell r="B517" t="str">
            <v>600 107</v>
          </cell>
          <cell r="C517">
            <v>165.9</v>
          </cell>
          <cell r="D517">
            <v>10.19</v>
          </cell>
          <cell r="M517">
            <v>154.83999999999997</v>
          </cell>
          <cell r="O517">
            <v>155.71</v>
          </cell>
        </row>
        <row r="518">
          <cell r="B518" t="str">
            <v>600 108</v>
          </cell>
          <cell r="C518">
            <v>112.1</v>
          </cell>
          <cell r="D518">
            <v>3.07</v>
          </cell>
          <cell r="M518">
            <v>74.08</v>
          </cell>
          <cell r="O518">
            <v>109.03</v>
          </cell>
        </row>
        <row r="519">
          <cell r="B519" t="str">
            <v>600 109</v>
          </cell>
          <cell r="C519">
            <v>1833.56</v>
          </cell>
          <cell r="D519">
            <v>97.17</v>
          </cell>
          <cell r="M519">
            <v>1375.92</v>
          </cell>
          <cell r="O519">
            <v>1736.3899999999999</v>
          </cell>
        </row>
        <row r="520">
          <cell r="B520" t="str">
            <v>600 110</v>
          </cell>
          <cell r="C520">
            <v>223.1</v>
          </cell>
          <cell r="D520">
            <v>5.36</v>
          </cell>
          <cell r="M520">
            <v>210.58</v>
          </cell>
          <cell r="O520">
            <v>217.73999999999998</v>
          </cell>
        </row>
        <row r="521">
          <cell r="B521" t="str">
            <v>600 111</v>
          </cell>
          <cell r="C521">
            <v>478.2</v>
          </cell>
          <cell r="D521">
            <v>43.46</v>
          </cell>
          <cell r="M521">
            <v>406.08</v>
          </cell>
          <cell r="O521">
            <v>434.74</v>
          </cell>
        </row>
        <row r="522">
          <cell r="B522" t="str">
            <v>600 112</v>
          </cell>
          <cell r="C522">
            <v>1891.4</v>
          </cell>
          <cell r="D522">
            <v>200.42</v>
          </cell>
          <cell r="M522">
            <v>1116.6899999999998</v>
          </cell>
          <cell r="O522">
            <v>1690.98</v>
          </cell>
        </row>
        <row r="523">
          <cell r="B523" t="str">
            <v>600 113</v>
          </cell>
          <cell r="C523">
            <v>1594.8</v>
          </cell>
          <cell r="D523">
            <v>193.66</v>
          </cell>
          <cell r="M523">
            <v>1011.51</v>
          </cell>
          <cell r="O523">
            <v>1401.1399999999999</v>
          </cell>
        </row>
        <row r="524">
          <cell r="B524" t="str">
            <v>600 114</v>
          </cell>
          <cell r="C524">
            <v>550.11</v>
          </cell>
          <cell r="D524">
            <v>59.33</v>
          </cell>
          <cell r="M524">
            <v>398.25</v>
          </cell>
          <cell r="O524">
            <v>490.78000000000003</v>
          </cell>
        </row>
        <row r="525">
          <cell r="B525" t="str">
            <v>600 115</v>
          </cell>
          <cell r="C525">
            <v>573.70000000000005</v>
          </cell>
          <cell r="D525">
            <v>11.07</v>
          </cell>
          <cell r="M525">
            <v>333.33</v>
          </cell>
          <cell r="O525">
            <v>562.63</v>
          </cell>
        </row>
        <row r="526">
          <cell r="B526" t="str">
            <v>600 116</v>
          </cell>
          <cell r="C526">
            <v>165.4</v>
          </cell>
          <cell r="D526">
            <v>10.47</v>
          </cell>
          <cell r="M526">
            <v>197.5</v>
          </cell>
          <cell r="O526">
            <v>154.93</v>
          </cell>
        </row>
        <row r="527">
          <cell r="C527">
            <v>27766.930000000008</v>
          </cell>
          <cell r="D527">
            <v>1902.43</v>
          </cell>
          <cell r="E527">
            <v>15.080000000000002</v>
          </cell>
          <cell r="J527">
            <v>1661.7</v>
          </cell>
          <cell r="K527">
            <v>17.579999999999998</v>
          </cell>
          <cell r="M527">
            <v>19426.7</v>
          </cell>
          <cell r="O527">
            <v>24170.14</v>
          </cell>
        </row>
        <row r="528">
          <cell r="C528">
            <v>27766.930000000008</v>
          </cell>
          <cell r="D528">
            <v>1902.43</v>
          </cell>
          <cell r="E528">
            <v>15.080000000000002</v>
          </cell>
          <cell r="J528">
            <v>1661.7</v>
          </cell>
          <cell r="K528">
            <v>17.579999999999998</v>
          </cell>
          <cell r="M528">
            <v>19426.7</v>
          </cell>
          <cell r="O528">
            <v>24170.14</v>
          </cell>
        </row>
        <row r="531">
          <cell r="C531" t="str">
            <v>Données Facturé</v>
          </cell>
          <cell r="D531" t="str">
            <v>M.P.</v>
          </cell>
          <cell r="E531" t="str">
            <v>Fourn.</v>
          </cell>
          <cell r="F531" t="str">
            <v>STR Méca</v>
          </cell>
          <cell r="G531" t="str">
            <v>STR Laser</v>
          </cell>
          <cell r="H531" t="str">
            <v>STR Peint.</v>
          </cell>
          <cell r="I531" t="str">
            <v>STR Trait.</v>
          </cell>
          <cell r="J531" t="str">
            <v>STR Autres</v>
          </cell>
          <cell r="K531" t="str">
            <v>Transp.</v>
          </cell>
          <cell r="M531" t="str">
            <v>MO Réelle</v>
          </cell>
          <cell r="O531" t="str">
            <v>MO Facturable</v>
          </cell>
        </row>
        <row r="532">
          <cell r="B532" t="str">
            <v>Bruno</v>
          </cell>
          <cell r="C532">
            <v>88117.5</v>
          </cell>
          <cell r="D532">
            <v>16560.240000000002</v>
          </cell>
          <cell r="E532">
            <v>1503.5</v>
          </cell>
          <cell r="F532">
            <v>4145.75</v>
          </cell>
          <cell r="G532">
            <v>2451.4</v>
          </cell>
          <cell r="H532">
            <v>5574.27</v>
          </cell>
          <cell r="I532">
            <v>1169.98</v>
          </cell>
          <cell r="J532">
            <v>2289.3199999999997</v>
          </cell>
          <cell r="K532">
            <v>424.43</v>
          </cell>
          <cell r="M532">
            <v>46590.039999999994</v>
          </cell>
          <cell r="O532">
            <v>53998.609999999993</v>
          </cell>
        </row>
        <row r="533">
          <cell r="B533" t="str">
            <v>Pauline</v>
          </cell>
          <cell r="C533">
            <v>124120.24999999994</v>
          </cell>
          <cell r="D533">
            <v>30312.459999999995</v>
          </cell>
          <cell r="E533">
            <v>1401.15</v>
          </cell>
          <cell r="F533">
            <v>2590.6899999999996</v>
          </cell>
          <cell r="G533">
            <v>222.28</v>
          </cell>
          <cell r="H533">
            <v>2860.03</v>
          </cell>
          <cell r="I533">
            <v>2337.3199999999997</v>
          </cell>
          <cell r="K533">
            <v>2017.6499999999996</v>
          </cell>
          <cell r="M533">
            <v>72948.149999999994</v>
          </cell>
          <cell r="O533">
            <v>82378.669999999984</v>
          </cell>
        </row>
        <row r="534">
          <cell r="B534" t="str">
            <v>Gérard</v>
          </cell>
          <cell r="C534">
            <v>3659.4800000000046</v>
          </cell>
          <cell r="D534">
            <v>8025.29</v>
          </cell>
          <cell r="E534">
            <v>338.58</v>
          </cell>
          <cell r="F534">
            <v>555.58000000000004</v>
          </cell>
          <cell r="G534">
            <v>1551.57</v>
          </cell>
          <cell r="H534">
            <v>712.40000000000009</v>
          </cell>
          <cell r="I534">
            <v>192.81</v>
          </cell>
          <cell r="J534">
            <v>274.59800000000001</v>
          </cell>
          <cell r="K534">
            <v>1431.4200000000003</v>
          </cell>
          <cell r="M534">
            <v>25639.410000000003</v>
          </cell>
          <cell r="O534">
            <v>-9422.7680000000055</v>
          </cell>
        </row>
        <row r="535">
          <cell r="B535" t="str">
            <v>Gregory</v>
          </cell>
          <cell r="C535">
            <v>90720.599999999977</v>
          </cell>
          <cell r="D535">
            <v>10423.149999999996</v>
          </cell>
          <cell r="E535">
            <v>3259.8999999999996</v>
          </cell>
          <cell r="F535">
            <v>2398.52</v>
          </cell>
          <cell r="G535">
            <v>1934.0100000000002</v>
          </cell>
          <cell r="H535">
            <v>7228.5199999999959</v>
          </cell>
          <cell r="I535">
            <v>543.07999999999993</v>
          </cell>
          <cell r="J535">
            <v>126</v>
          </cell>
          <cell r="K535">
            <v>3344.8000000000006</v>
          </cell>
          <cell r="M535">
            <v>53380.209999999992</v>
          </cell>
          <cell r="O535">
            <v>61462.62</v>
          </cell>
        </row>
        <row r="536">
          <cell r="B536" t="str">
            <v>Jérome</v>
          </cell>
          <cell r="C536">
            <v>234748.19999999995</v>
          </cell>
          <cell r="D536">
            <v>42555.069999999985</v>
          </cell>
          <cell r="E536">
            <v>438.19000000000005</v>
          </cell>
          <cell r="F536">
            <v>2025.7399999999998</v>
          </cell>
          <cell r="G536">
            <v>5460.14</v>
          </cell>
          <cell r="H536">
            <v>23599.910000000007</v>
          </cell>
          <cell r="I536">
            <v>283.39999999999998</v>
          </cell>
          <cell r="J536">
            <v>1041.33</v>
          </cell>
          <cell r="K536">
            <v>1301.2</v>
          </cell>
          <cell r="M536">
            <v>122983.33</v>
          </cell>
          <cell r="O536">
            <v>158043.21999999988</v>
          </cell>
        </row>
        <row r="537">
          <cell r="B537" t="str">
            <v>Eric IMETAL</v>
          </cell>
          <cell r="C537">
            <v>27766.930000000008</v>
          </cell>
          <cell r="D537">
            <v>1902.43</v>
          </cell>
          <cell r="E537">
            <v>15.080000000000002</v>
          </cell>
          <cell r="J537">
            <v>1661.7</v>
          </cell>
          <cell r="K537">
            <v>17.579999999999998</v>
          </cell>
          <cell r="M537">
            <v>19426.7</v>
          </cell>
          <cell r="O537">
            <v>24170.14</v>
          </cell>
        </row>
        <row r="538">
          <cell r="B538" t="str">
            <v>Eric IMETAL</v>
          </cell>
          <cell r="C538">
            <v>569132.96</v>
          </cell>
          <cell r="D538">
            <v>109778.63999999997</v>
          </cell>
          <cell r="E538">
            <v>6956.4</v>
          </cell>
          <cell r="F538">
            <v>11716.279999999999</v>
          </cell>
          <cell r="G538">
            <v>11619.400000000001</v>
          </cell>
          <cell r="H538">
            <v>39975.130000000005</v>
          </cell>
          <cell r="I538">
            <v>4526.5899999999992</v>
          </cell>
          <cell r="J538">
            <v>5392.9479999999994</v>
          </cell>
          <cell r="K538">
            <v>8537.0800000000017</v>
          </cell>
          <cell r="M538">
            <v>340967.83999999997</v>
          </cell>
          <cell r="O538">
            <v>370630.49199999985</v>
          </cell>
        </row>
        <row r="539">
          <cell r="D539">
            <v>0.19288751085510841</v>
          </cell>
          <cell r="E539">
            <v>1.2222802910588767E-2</v>
          </cell>
          <cell r="F539">
            <v>2.0586191318106052E-2</v>
          </cell>
          <cell r="G539">
            <v>2.0415967474454479E-2</v>
          </cell>
          <cell r="H539">
            <v>7.0238648627905867E-2</v>
          </cell>
          <cell r="I539">
            <v>7.953484191110631E-3</v>
          </cell>
          <cell r="J539">
            <v>9.475726023669407E-3</v>
          </cell>
          <cell r="K539">
            <v>1.5000150404221892E-2</v>
          </cell>
          <cell r="M539">
            <v>0.59910049841428969</v>
          </cell>
          <cell r="O539">
            <v>0.65121951819483426</v>
          </cell>
        </row>
        <row r="540">
          <cell r="O540">
            <v>8.6995453882102253E-2</v>
          </cell>
        </row>
        <row r="541">
          <cell r="O541">
            <v>0.1017</v>
          </cell>
        </row>
        <row r="542">
          <cell r="O542">
            <v>-1.4704546117897746E-2</v>
          </cell>
        </row>
        <row r="545">
          <cell r="D545" t="str">
            <v>,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source B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3"/>
  <sheetViews>
    <sheetView zoomScaleNormal="100" workbookViewId="0">
      <pane xSplit="1" ySplit="1" topLeftCell="B35" activePane="bottomRight" state="frozen"/>
      <selection pane="topRight" activeCell="B1" sqref="B1"/>
      <selection pane="bottomLeft" activeCell="A2" sqref="A2"/>
      <selection pane="bottomRight" activeCell="D65" sqref="D65"/>
    </sheetView>
  </sheetViews>
  <sheetFormatPr baseColWidth="10" defaultColWidth="9.140625" defaultRowHeight="15" x14ac:dyDescent="0.25"/>
  <cols>
    <col min="1" max="1" width="49.28515625" customWidth="1"/>
    <col min="2" max="2" width="15.7109375" customWidth="1"/>
    <col min="3" max="3" width="15.42578125" style="7" customWidth="1"/>
    <col min="4" max="4" width="15.7109375" customWidth="1"/>
    <col min="5" max="5" width="15.7109375" style="7" customWidth="1"/>
    <col min="6" max="6" width="15.7109375" customWidth="1"/>
    <col min="7" max="7" width="8.42578125" style="7" customWidth="1"/>
    <col min="8" max="8" width="15.7109375" style="7" customWidth="1"/>
    <col min="9" max="9" width="15.85546875" style="161" customWidth="1"/>
    <col min="10" max="10" width="9.140625" style="157"/>
  </cols>
  <sheetData>
    <row r="1" spans="1:10" ht="30.75" thickBot="1" x14ac:dyDescent="0.3">
      <c r="A1" s="164" t="s">
        <v>641</v>
      </c>
      <c r="B1" s="165" t="s">
        <v>1</v>
      </c>
      <c r="C1" s="166" t="s">
        <v>2</v>
      </c>
      <c r="D1" s="165" t="s">
        <v>3</v>
      </c>
      <c r="E1" s="166" t="s">
        <v>4</v>
      </c>
      <c r="F1" s="165" t="s">
        <v>5</v>
      </c>
      <c r="G1" s="166" t="s">
        <v>6</v>
      </c>
      <c r="H1" s="167" t="s">
        <v>7</v>
      </c>
      <c r="I1" s="168" t="s">
        <v>68</v>
      </c>
    </row>
    <row r="2" spans="1:10" ht="20.100000000000001" customHeight="1" thickTop="1" thickBot="1" x14ac:dyDescent="0.3">
      <c r="A2" s="4" t="s">
        <v>8</v>
      </c>
      <c r="B2" s="9">
        <f>SUMIFS(Feuil4!C:C,Feuil4!A:A,A2)</f>
        <v>88117.5</v>
      </c>
      <c r="C2" s="6">
        <f>B2/$B$62</f>
        <v>0.15414644355592552</v>
      </c>
      <c r="D2" s="3">
        <f>SUMIFS(Feuil4!P:P,Feuil4!A:A,A2)</f>
        <v>7408.5699999999988</v>
      </c>
      <c r="E2" s="6">
        <f>D2/B2</f>
        <v>8.4076034839844507E-2</v>
      </c>
      <c r="F2" s="3">
        <f>SUMIFS(Feuil4!M:M,Feuil4!A:A,A2)</f>
        <v>46590.039999999994</v>
      </c>
      <c r="G2" s="6">
        <f>F2/$F$62</f>
        <v>0.13630823035644002</v>
      </c>
      <c r="H2" s="142">
        <f>F2/B2</f>
        <v>0.52872630294776857</v>
      </c>
      <c r="I2" s="150" t="str">
        <f>ROUND(LEFT(VLOOKUP(RIGHT(A2,LEN(A2)-6),Feuil4!A:B,2,0),3),-1) &amp; "000"</f>
        <v>500000</v>
      </c>
      <c r="J2" s="158" t="s">
        <v>638</v>
      </c>
    </row>
    <row r="3" spans="1:10" ht="20.100000000000001" customHeight="1" thickTop="1" thickBot="1" x14ac:dyDescent="0.3">
      <c r="A3" s="34" t="s">
        <v>9</v>
      </c>
      <c r="B3" s="156">
        <f>SUMIFS(Feuil4!C:C,Feuil4!A:A,A3)</f>
        <v>2515</v>
      </c>
      <c r="C3" s="6">
        <f t="shared" ref="C3:C61" si="0">B3/$B$62</f>
        <v>4.3995608765926486E-3</v>
      </c>
      <c r="D3" s="3">
        <f>SUMIFS(Feuil4!P:P,Feuil4!A:A,A3)</f>
        <v>1289.17</v>
      </c>
      <c r="E3" s="6">
        <f t="shared" ref="E3:E61" si="1">D3/B3</f>
        <v>0.51259244532803183</v>
      </c>
      <c r="F3" s="3">
        <f>SUMIFS(Feuil4!M:M,Feuil4!A:A,A3)</f>
        <v>831.33</v>
      </c>
      <c r="G3" s="6">
        <f t="shared" ref="G3:G61" si="2">F3/$F$62</f>
        <v>2.4322177259821906E-3</v>
      </c>
      <c r="H3" s="142">
        <f t="shared" ref="H3:H61" si="3">F3/B3</f>
        <v>0.33054870775347917</v>
      </c>
      <c r="I3" s="151" t="str">
        <f>ROUND(LEFT(VLOOKUP(RIGHT(A3,LEN(A3)-6),Feuil4!A:B,2,0),3),-1) &amp; "000"</f>
        <v>300000</v>
      </c>
      <c r="J3" s="183" t="s">
        <v>638</v>
      </c>
    </row>
    <row r="4" spans="1:10" ht="20.100000000000001" customHeight="1" thickTop="1" thickBot="1" x14ac:dyDescent="0.3">
      <c r="A4" s="4" t="s">
        <v>10</v>
      </c>
      <c r="B4" s="9">
        <f>SUMIFS(Feuil4!C:C,Feuil4!A:A,A4)</f>
        <v>17151</v>
      </c>
      <c r="C4" s="6">
        <f t="shared" si="0"/>
        <v>3.0002731051467401E-2</v>
      </c>
      <c r="D4" s="3">
        <f>SUMIFS(Feuil4!P:P,Feuil4!A:A,A4)</f>
        <v>623.3900000000001</v>
      </c>
      <c r="E4" s="6">
        <f t="shared" si="1"/>
        <v>3.6347151769576126E-2</v>
      </c>
      <c r="F4" s="3">
        <f>SUMIFS(Feuil4!M:M,Feuil4!A:A,A4)</f>
        <v>10522.41</v>
      </c>
      <c r="G4" s="6">
        <f t="shared" si="2"/>
        <v>3.0785358548413098E-2</v>
      </c>
      <c r="H4" s="142">
        <f t="shared" si="3"/>
        <v>0.61351582998075915</v>
      </c>
      <c r="I4" s="152" t="str">
        <f>ROUND(LEFT(VLOOKUP(RIGHT(A4,LEN(A4)-6),Feuil4!A:B,2,0),3),-1) &amp; "000"</f>
        <v>300000</v>
      </c>
      <c r="J4" s="183"/>
    </row>
    <row r="5" spans="1:10" ht="20.100000000000001" customHeight="1" thickTop="1" thickBot="1" x14ac:dyDescent="0.3">
      <c r="A5" s="4" t="s">
        <v>11</v>
      </c>
      <c r="B5" s="9">
        <f>SUMIFS(Feuil4!C:C,Feuil4!A:A,A5)</f>
        <v>273.56</v>
      </c>
      <c r="C5" s="6">
        <f t="shared" si="0"/>
        <v>4.785462717298946E-4</v>
      </c>
      <c r="D5" s="3">
        <f>SUMIFS(Feuil4!P:P,Feuil4!A:A,A5)</f>
        <v>82.1</v>
      </c>
      <c r="E5" s="6">
        <f t="shared" si="1"/>
        <v>0.30011697616610611</v>
      </c>
      <c r="F5" s="3">
        <f>SUMIFS(Feuil4!M:M,Feuil4!A:A,A5)</f>
        <v>153.41</v>
      </c>
      <c r="G5" s="6">
        <f t="shared" si="2"/>
        <v>4.4883081489051021E-4</v>
      </c>
      <c r="H5" s="142">
        <f t="shared" si="3"/>
        <v>0.56079105132329288</v>
      </c>
      <c r="I5" s="152" t="str">
        <f>ROUND(LEFT(VLOOKUP(RIGHT(A5,LEN(A5)-6),Feuil4!A:B,2,0),3),-1) &amp; "000"</f>
        <v>300000</v>
      </c>
      <c r="J5" s="183"/>
    </row>
    <row r="6" spans="1:10" ht="20.100000000000001" customHeight="1" thickTop="1" thickBot="1" x14ac:dyDescent="0.3">
      <c r="A6" s="4" t="s">
        <v>12</v>
      </c>
      <c r="B6" s="9">
        <f>SUMIFS(Feuil4!C:C,Feuil4!A:A,A6)</f>
        <v>16239.1</v>
      </c>
      <c r="C6" s="6">
        <f t="shared" si="0"/>
        <v>2.8407518501421741E-2</v>
      </c>
      <c r="D6" s="3">
        <f>SUMIFS(Feuil4!P:P,Feuil4!A:A,A6)</f>
        <v>1026.1600000000003</v>
      </c>
      <c r="E6" s="6">
        <f t="shared" si="1"/>
        <v>6.3190694065557843E-2</v>
      </c>
      <c r="F6" s="3">
        <f>SUMIFS(Feuil4!M:M,Feuil4!A:A,A6)</f>
        <v>10921.33</v>
      </c>
      <c r="G6" s="6">
        <f t="shared" si="2"/>
        <v>3.1952476654639045E-2</v>
      </c>
      <c r="H6" s="142">
        <f t="shared" si="3"/>
        <v>0.67253296057047496</v>
      </c>
      <c r="I6" s="152" t="str">
        <f>ROUND(LEFT(VLOOKUP(RIGHT(A6,LEN(A6)-6),Feuil4!A:B,2,0),3),-1) &amp; "000"</f>
        <v>300000</v>
      </c>
      <c r="J6" s="183"/>
    </row>
    <row r="7" spans="1:10" ht="20.100000000000001" customHeight="1" thickTop="1" thickBot="1" x14ac:dyDescent="0.3">
      <c r="A7" s="4" t="s">
        <v>13</v>
      </c>
      <c r="B7" s="9">
        <f>SUMIFS(Feuil4!C:C,Feuil4!A:A,A7)</f>
        <v>863.9</v>
      </c>
      <c r="C7" s="6">
        <f t="shared" si="0"/>
        <v>1.5112447877886237E-3</v>
      </c>
      <c r="D7" s="3">
        <f>SUMIFS(Feuil4!P:P,Feuil4!A:A,A7)</f>
        <v>386.27</v>
      </c>
      <c r="E7" s="6">
        <f t="shared" si="1"/>
        <v>0.44712350966547054</v>
      </c>
      <c r="F7" s="3">
        <f>SUMIFS(Feuil4!M:M,Feuil4!A:A,A7)</f>
        <v>149.91</v>
      </c>
      <c r="G7" s="6">
        <f t="shared" si="2"/>
        <v>4.3859088364667481E-4</v>
      </c>
      <c r="H7" s="142">
        <f t="shared" si="3"/>
        <v>0.17352702859127214</v>
      </c>
      <c r="I7" s="152" t="str">
        <f>ROUND(LEFT(VLOOKUP(RIGHT(A7,LEN(A7)-6),Feuil4!A:B,2,0),3),-1) &amp; "000"</f>
        <v>300000</v>
      </c>
      <c r="J7" s="183"/>
    </row>
    <row r="8" spans="1:10" ht="20.100000000000001" customHeight="1" thickTop="1" thickBot="1" x14ac:dyDescent="0.3">
      <c r="A8" s="4" t="s">
        <v>14</v>
      </c>
      <c r="B8" s="9">
        <f>SUMIFS(Feuil4!C:C,Feuil4!A:A,A8)</f>
        <v>13150</v>
      </c>
      <c r="C8" s="6">
        <f t="shared" si="0"/>
        <v>2.3003668201667327E-2</v>
      </c>
      <c r="D8" s="3">
        <f>SUMIFS(Feuil4!P:P,Feuil4!A:A,A8)</f>
        <v>1990.9200000000008</v>
      </c>
      <c r="E8" s="6">
        <f t="shared" si="1"/>
        <v>0.15140076045627382</v>
      </c>
      <c r="F8" s="3">
        <f>SUMIFS(Feuil4!M:M,Feuil4!A:A,A8)</f>
        <v>5348</v>
      </c>
      <c r="G8" s="6">
        <f t="shared" si="2"/>
        <v>1.564661494058046E-2</v>
      </c>
      <c r="H8" s="142">
        <f t="shared" si="3"/>
        <v>0.40669201520912546</v>
      </c>
      <c r="I8" s="152" t="str">
        <f>ROUND(LEFT(VLOOKUP(RIGHT(A8,LEN(A8)-6),Feuil4!A:B,2,0),3),-1) &amp; "000"</f>
        <v>300000</v>
      </c>
      <c r="J8" s="183"/>
    </row>
    <row r="9" spans="1:10" ht="20.100000000000001" customHeight="1" thickTop="1" thickBot="1" x14ac:dyDescent="0.3">
      <c r="A9" s="4" t="s">
        <v>15</v>
      </c>
      <c r="B9" s="9">
        <f>SUMIFS(Feuil4!C:C,Feuil4!A:A,A9)</f>
        <v>56</v>
      </c>
      <c r="C9" s="6">
        <f t="shared" si="0"/>
        <v>9.7962389299876063E-5</v>
      </c>
      <c r="D9" s="3">
        <f>SUMIFS(Feuil4!P:P,Feuil4!A:A,A9)</f>
        <v>0.39000000000000057</v>
      </c>
      <c r="E9" s="6">
        <f t="shared" si="1"/>
        <v>6.9642857142857241E-3</v>
      </c>
      <c r="F9" s="3">
        <f>SUMIFS(Feuil4!M:M,Feuil4!A:A,A9)</f>
        <v>37.75</v>
      </c>
      <c r="G9" s="6">
        <f t="shared" si="2"/>
        <v>1.1044497270136732E-4</v>
      </c>
      <c r="H9" s="142">
        <f t="shared" si="3"/>
        <v>0.6741071428571429</v>
      </c>
      <c r="I9" s="152" t="str">
        <f>ROUND(LEFT(VLOOKUP(RIGHT(A9,LEN(A9)-6),Feuil4!A:B,2,0),3),-1) &amp; "000"</f>
        <v>300000</v>
      </c>
      <c r="J9" s="183"/>
    </row>
    <row r="10" spans="1:10" ht="20.100000000000001" customHeight="1" thickTop="1" thickBot="1" x14ac:dyDescent="0.3">
      <c r="A10" s="4" t="s">
        <v>16</v>
      </c>
      <c r="B10" s="9">
        <f>SUMIFS(Feuil4!C:C,Feuil4!A:A,A10)</f>
        <v>4380</v>
      </c>
      <c r="C10" s="6">
        <f t="shared" si="0"/>
        <v>7.6620583059545926E-3</v>
      </c>
      <c r="D10" s="3">
        <f>SUMIFS(Feuil4!P:P,Feuil4!A:A,A10)</f>
        <v>393.15000000000032</v>
      </c>
      <c r="E10" s="6">
        <f t="shared" si="1"/>
        <v>8.9760273972602819E-2</v>
      </c>
      <c r="F10" s="3">
        <f>SUMIFS(Feuil4!M:M,Feuil4!A:A,A10)</f>
        <v>1363.7099999999998</v>
      </c>
      <c r="G10" s="6">
        <f t="shared" si="2"/>
        <v>3.9897990390087845E-3</v>
      </c>
      <c r="H10" s="142">
        <f t="shared" si="3"/>
        <v>0.31134931506849312</v>
      </c>
      <c r="I10" s="152" t="str">
        <f>ROUND(LEFT(VLOOKUP(RIGHT(A10,LEN(A10)-6),Feuil4!A:B,2,0),3),-1) &amp; "000"</f>
        <v>300000</v>
      </c>
      <c r="J10" s="183"/>
    </row>
    <row r="11" spans="1:10" ht="20.100000000000001" customHeight="1" thickTop="1" thickBot="1" x14ac:dyDescent="0.3">
      <c r="A11" s="4" t="s">
        <v>17</v>
      </c>
      <c r="B11" s="9">
        <f>SUMIFS(Feuil4!C:C,Feuil4!A:A,A11)</f>
        <v>14043.560000000001</v>
      </c>
      <c r="C11" s="6">
        <f t="shared" si="0"/>
        <v>2.4566798069217279E-2</v>
      </c>
      <c r="D11" s="3">
        <f>SUMIFS(Feuil4!P:P,Feuil4!A:A,A11)</f>
        <v>-426.38000000000011</v>
      </c>
      <c r="E11" s="6">
        <f t="shared" si="1"/>
        <v>-3.0361247432987081E-2</v>
      </c>
      <c r="F11" s="3">
        <f>SUMIFS(Feuil4!M:M,Feuil4!A:A,A11)</f>
        <v>8376.92</v>
      </c>
      <c r="G11" s="6">
        <f t="shared" si="2"/>
        <v>2.4508309952888423E-2</v>
      </c>
      <c r="H11" s="142">
        <f t="shared" si="3"/>
        <v>0.59649547550621063</v>
      </c>
      <c r="I11" s="152" t="str">
        <f>ROUND(LEFT(VLOOKUP(RIGHT(A11,LEN(A11)-6),Feuil4!A:B,2,0),3),-1) &amp; "000"</f>
        <v>300000</v>
      </c>
      <c r="J11" s="183"/>
    </row>
    <row r="12" spans="1:10" ht="20.100000000000001" customHeight="1" thickTop="1" thickBot="1" x14ac:dyDescent="0.3">
      <c r="A12" s="4" t="s">
        <v>18</v>
      </c>
      <c r="B12" s="9">
        <f>SUMIFS(Feuil4!C:C,Feuil4!A:A,A12)</f>
        <v>8147.1900000000005</v>
      </c>
      <c r="C12" s="6">
        <f t="shared" si="0"/>
        <v>1.425211068714388E-2</v>
      </c>
      <c r="D12" s="3">
        <f>SUMIFS(Feuil4!P:P,Feuil4!A:A,A12)</f>
        <v>3423.51</v>
      </c>
      <c r="E12" s="6">
        <f t="shared" si="1"/>
        <v>0.42020745803154219</v>
      </c>
      <c r="F12" s="3">
        <f>SUMIFS(Feuil4!M:M,Feuil4!A:A,A12)</f>
        <v>3085.24</v>
      </c>
      <c r="G12" s="6">
        <f t="shared" si="2"/>
        <v>9.0264701344944763E-3</v>
      </c>
      <c r="H12" s="142">
        <f t="shared" si="3"/>
        <v>0.37868762113072107</v>
      </c>
      <c r="I12" s="152" t="str">
        <f>ROUND(LEFT(VLOOKUP(RIGHT(A12,LEN(A12)-6),Feuil4!A:B,2,0),3),-1) &amp; "000"</f>
        <v>300000</v>
      </c>
      <c r="J12" s="183"/>
    </row>
    <row r="13" spans="1:10" ht="20.100000000000001" customHeight="1" thickTop="1" thickBot="1" x14ac:dyDescent="0.3">
      <c r="A13" s="4" t="s">
        <v>19</v>
      </c>
      <c r="B13" s="9">
        <f>SUMIFS(Feuil4!C:C,Feuil4!A:A,A13)</f>
        <v>5923.32</v>
      </c>
      <c r="C13" s="6">
        <f t="shared" si="0"/>
        <v>1.0361831781923962E-2</v>
      </c>
      <c r="D13" s="3">
        <f>SUMIFS(Feuil4!P:P,Feuil4!A:A,A13)</f>
        <v>793.88999999999965</v>
      </c>
      <c r="E13" s="6">
        <f t="shared" si="1"/>
        <v>0.13402787625858467</v>
      </c>
      <c r="F13" s="3">
        <f>SUMIFS(Feuil4!M:M,Feuil4!A:A,A13)</f>
        <v>3754.6099999999997</v>
      </c>
      <c r="G13" s="6">
        <f t="shared" si="2"/>
        <v>1.0984842356404787E-2</v>
      </c>
      <c r="H13" s="142">
        <f t="shared" si="3"/>
        <v>0.63386918147255256</v>
      </c>
      <c r="I13" s="152" t="str">
        <f>ROUND(LEFT(VLOOKUP(RIGHT(A13,LEN(A13)-6),Feuil4!A:B,2,0),3),-1) &amp; "000"</f>
        <v>300000</v>
      </c>
      <c r="J13" s="183"/>
    </row>
    <row r="14" spans="1:10" ht="20.100000000000001" customHeight="1" thickTop="1" thickBot="1" x14ac:dyDescent="0.3">
      <c r="A14" s="4" t="s">
        <v>20</v>
      </c>
      <c r="B14" s="9">
        <f>SUMIFS(Feuil4!C:C,Feuil4!A:A,A14)</f>
        <v>1020</v>
      </c>
      <c r="C14" s="6">
        <f>B14/$B$62</f>
        <v>1.7843149479620283E-3</v>
      </c>
      <c r="D14" s="3">
        <f>SUMIFS(Feuil4!P:P,Feuil4!A:A,A14)</f>
        <v>555.22</v>
      </c>
      <c r="E14" s="6">
        <f t="shared" si="1"/>
        <v>0.54433333333333334</v>
      </c>
      <c r="F14" s="3">
        <f>SUMIFS(Feuil4!M:M,Feuil4!A:A,A14)</f>
        <v>293.33</v>
      </c>
      <c r="G14" s="6">
        <f t="shared" si="2"/>
        <v>8.5819400907263777E-4</v>
      </c>
      <c r="H14" s="142">
        <f t="shared" si="3"/>
        <v>0.28757843137254901</v>
      </c>
      <c r="I14" s="152" t="str">
        <f>ROUND(LEFT(VLOOKUP(RIGHT(A14,LEN(A14)-6),Feuil4!A:B,2,0),3),-1) &amp; "000"</f>
        <v>300000</v>
      </c>
      <c r="J14" s="183"/>
    </row>
    <row r="15" spans="1:10" ht="20.100000000000001" customHeight="1" thickTop="1" thickBot="1" x14ac:dyDescent="0.3">
      <c r="A15" s="4" t="s">
        <v>21</v>
      </c>
      <c r="B15" s="9">
        <f>SUMIFS(Feuil4!C:C,Feuil4!A:A,A15)</f>
        <v>4820</v>
      </c>
      <c r="C15" s="6">
        <f t="shared" si="0"/>
        <v>8.4317627933107615E-3</v>
      </c>
      <c r="D15" s="3">
        <f>SUMIFS(Feuil4!P:P,Feuil4!A:A,A15)</f>
        <v>-1107.94</v>
      </c>
      <c r="E15" s="6">
        <f t="shared" si="1"/>
        <v>-0.2298630705394191</v>
      </c>
      <c r="F15" s="3">
        <f>SUMIFS(Feuil4!M:M,Feuil4!A:A,A15)</f>
        <v>5286.55</v>
      </c>
      <c r="G15" s="6">
        <f t="shared" si="2"/>
        <v>1.5466831004885124E-2</v>
      </c>
      <c r="H15" s="142">
        <f t="shared" si="3"/>
        <v>1.0967946058091287</v>
      </c>
      <c r="I15" s="152" t="str">
        <f>ROUND(LEFT(VLOOKUP(RIGHT(A15,LEN(A15)-6),Feuil4!A:B,2,0),3),-1) &amp; "000"</f>
        <v>300000</v>
      </c>
      <c r="J15" s="183"/>
    </row>
    <row r="16" spans="1:10" ht="20.100000000000001" customHeight="1" thickTop="1" thickBot="1" x14ac:dyDescent="0.3">
      <c r="A16" s="4" t="s">
        <v>22</v>
      </c>
      <c r="B16" s="9">
        <f>SUMIFS(Feuil4!C:C,Feuil4!A:A,A16)</f>
        <v>1244.26</v>
      </c>
      <c r="C16" s="6">
        <f t="shared" si="0"/>
        <v>2.1766193305404248E-3</v>
      </c>
      <c r="D16" s="3">
        <f>SUMIFS(Feuil4!P:P,Feuil4!A:A,A16)</f>
        <v>-428.56999999999994</v>
      </c>
      <c r="E16" s="6">
        <f t="shared" si="1"/>
        <v>-0.34443765772426982</v>
      </c>
      <c r="F16" s="3">
        <f>SUMIFS(Feuil4!M:M,Feuil4!A:A,A16)</f>
        <v>924.42</v>
      </c>
      <c r="G16" s="6">
        <f t="shared" si="2"/>
        <v>2.7045706401218005E-3</v>
      </c>
      <c r="H16" s="142">
        <f t="shared" si="3"/>
        <v>0.74294761545014709</v>
      </c>
      <c r="I16" s="152" t="str">
        <f>ROUND(LEFT(VLOOKUP(RIGHT(A16,LEN(A16)-6),Feuil4!A:B,2,0),3),-1) &amp; "000"</f>
        <v>300000</v>
      </c>
      <c r="J16" s="183"/>
    </row>
    <row r="17" spans="1:10" ht="20.100000000000001" customHeight="1" thickTop="1" thickBot="1" x14ac:dyDescent="0.3">
      <c r="A17" s="4" t="s">
        <v>23</v>
      </c>
      <c r="B17" s="9">
        <f>SUMIFS(Feuil4!C:C,Feuil4!A:A,A17)</f>
        <v>18593.66</v>
      </c>
      <c r="C17" s="6">
        <f t="shared" si="0"/>
        <v>3.2526417132670245E-2</v>
      </c>
      <c r="D17" s="3">
        <f>SUMIFS(Feuil4!P:P,Feuil4!A:A,A17)</f>
        <v>4990.829999999999</v>
      </c>
      <c r="E17" s="6">
        <f t="shared" si="1"/>
        <v>0.26841568577676472</v>
      </c>
      <c r="F17" s="3">
        <f>SUMIFS(Feuil4!M:M,Feuil4!A:A,A17)</f>
        <v>8166.74</v>
      </c>
      <c r="G17" s="6">
        <f t="shared" si="2"/>
        <v>2.3893387453222902E-2</v>
      </c>
      <c r="H17" s="142">
        <f t="shared" si="3"/>
        <v>0.43922175623303855</v>
      </c>
      <c r="I17" s="152" t="str">
        <f>ROUND(LEFT(VLOOKUP(RIGHT(A17,LEN(A17)-6),Feuil4!A:B,2,0),3),-1) &amp; "000"</f>
        <v>300000</v>
      </c>
      <c r="J17" s="183"/>
    </row>
    <row r="18" spans="1:10" ht="20.100000000000001" customHeight="1" thickTop="1" thickBot="1" x14ac:dyDescent="0.3">
      <c r="A18" s="4" t="s">
        <v>24</v>
      </c>
      <c r="B18" s="9">
        <f>SUMIFS(Feuil4!C:C,Feuil4!A:A,A18)</f>
        <v>14615.2</v>
      </c>
      <c r="C18" s="6">
        <f t="shared" si="0"/>
        <v>2.556678414456337E-2</v>
      </c>
      <c r="D18" s="3">
        <f>SUMIFS(Feuil4!P:P,Feuil4!A:A,A18)</f>
        <v>2514.6000000000004</v>
      </c>
      <c r="E18" s="6">
        <f t="shared" si="1"/>
        <v>0.17205375225792327</v>
      </c>
      <c r="F18" s="3">
        <f>SUMIFS(Feuil4!M:M,Feuil4!A:A,A18)</f>
        <v>9125.26</v>
      </c>
      <c r="G18" s="6">
        <f t="shared" si="2"/>
        <v>2.6697724280606072E-2</v>
      </c>
      <c r="H18" s="142">
        <f t="shared" si="3"/>
        <v>0.62436778148776617</v>
      </c>
      <c r="I18" s="152" t="str">
        <f>ROUND(LEFT(VLOOKUP(RIGHT(A18,LEN(A18)-6),Feuil4!A:B,2,0),3),-1) &amp; "000"</f>
        <v>300000</v>
      </c>
      <c r="J18" s="183"/>
    </row>
    <row r="19" spans="1:10" ht="20.100000000000001" customHeight="1" thickTop="1" thickBot="1" x14ac:dyDescent="0.3">
      <c r="A19" s="4" t="s">
        <v>25</v>
      </c>
      <c r="B19" s="9">
        <f>SUMIFS(Feuil4!C:C,Feuil4!A:A,A19)</f>
        <v>2450</v>
      </c>
      <c r="C19" s="6">
        <f t="shared" si="0"/>
        <v>4.2858545318695774E-3</v>
      </c>
      <c r="D19" s="3">
        <f>SUMIFS(Feuil4!P:P,Feuil4!A:A,A19)</f>
        <v>-815.75</v>
      </c>
      <c r="E19" s="6">
        <f t="shared" si="1"/>
        <v>-0.33295918367346938</v>
      </c>
      <c r="F19" s="3">
        <f>SUMIFS(Feuil4!M:M,Feuil4!A:A,A19)</f>
        <v>2190.23</v>
      </c>
      <c r="G19" s="6">
        <f t="shared" si="2"/>
        <v>6.4079441737673049E-3</v>
      </c>
      <c r="H19" s="142">
        <f t="shared" si="3"/>
        <v>0.89397142857142853</v>
      </c>
      <c r="I19" s="152" t="str">
        <f>ROUND(LEFT(VLOOKUP(RIGHT(A19,LEN(A19)-6),Feuil4!A:B,2,0),3),-1) &amp; "000"</f>
        <v>300000</v>
      </c>
      <c r="J19" s="183"/>
    </row>
    <row r="20" spans="1:10" ht="20.100000000000001" customHeight="1" thickTop="1" thickBot="1" x14ac:dyDescent="0.3">
      <c r="A20" s="4" t="s">
        <v>26</v>
      </c>
      <c r="B20" s="9">
        <f>SUMIFS(Feuil4!C:C,Feuil4!A:A,A20)</f>
        <v>-4425</v>
      </c>
      <c r="C20" s="6">
        <f t="shared" si="0"/>
        <v>-7.7407780830705637E-3</v>
      </c>
      <c r="D20" s="3">
        <f>SUMIFS(Feuil4!P:P,Feuil4!A:A,A20)</f>
        <v>-4425</v>
      </c>
      <c r="E20" s="6">
        <f t="shared" si="1"/>
        <v>1</v>
      </c>
      <c r="F20" s="3">
        <f>SUMIFS(Feuil4!M:M,Feuil4!A:A,A20)</f>
        <v>0</v>
      </c>
      <c r="G20" s="6">
        <f t="shared" si="2"/>
        <v>0</v>
      </c>
      <c r="H20" s="142">
        <f t="shared" si="3"/>
        <v>0</v>
      </c>
      <c r="I20" s="152" t="str">
        <f>ROUND(LEFT(VLOOKUP(RIGHT(A20,LEN(A20)-6),Feuil4!A:B,2,0),3),-1) &amp; "000"</f>
        <v>300000</v>
      </c>
      <c r="J20" s="183"/>
    </row>
    <row r="21" spans="1:10" ht="20.100000000000001" customHeight="1" thickTop="1" thickBot="1" x14ac:dyDescent="0.3">
      <c r="A21" s="4" t="s">
        <v>27</v>
      </c>
      <c r="B21" s="9">
        <f>SUMIFS(Feuil4!C:C,Feuil4!A:A,A21)</f>
        <v>3949.5</v>
      </c>
      <c r="C21" s="6">
        <f t="shared" si="0"/>
        <v>6.9089724382117952E-3</v>
      </c>
      <c r="D21" s="3">
        <f>SUMIFS(Feuil4!P:P,Feuil4!A:A,A21)</f>
        <v>-322.83000000000004</v>
      </c>
      <c r="E21" s="6">
        <f t="shared" si="1"/>
        <v>-8.1739460691226742E-2</v>
      </c>
      <c r="F21" s="3">
        <f>SUMIFS(Feuil4!M:M,Feuil4!A:A,A21)</f>
        <v>2295.25</v>
      </c>
      <c r="G21" s="6">
        <f t="shared" si="2"/>
        <v>6.7152006249751881E-3</v>
      </c>
      <c r="H21" s="142">
        <f t="shared" si="3"/>
        <v>0.58114951259653125</v>
      </c>
      <c r="I21" s="152" t="str">
        <f>ROUND(LEFT(VLOOKUP(RIGHT(A21,LEN(A21)-6),Feuil4!A:B,2,0),3),-1) &amp; "000"</f>
        <v>300000</v>
      </c>
      <c r="J21" s="183"/>
    </row>
    <row r="22" spans="1:10" ht="20.100000000000001" customHeight="1" thickTop="1" thickBot="1" x14ac:dyDescent="0.3">
      <c r="A22" s="4" t="s">
        <v>28</v>
      </c>
      <c r="B22" s="9">
        <f>SUMIFS(Feuil4!C:C,Feuil4!A:A,A22)</f>
        <v>280</v>
      </c>
      <c r="C22" s="6">
        <f t="shared" si="0"/>
        <v>4.8981194649938033E-4</v>
      </c>
      <c r="D22" s="3">
        <f>SUMIFS(Feuil4!P:P,Feuil4!A:A,A22)</f>
        <v>52.810000000000016</v>
      </c>
      <c r="E22" s="6">
        <f t="shared" si="1"/>
        <v>0.18860714285714292</v>
      </c>
      <c r="F22" s="3">
        <f>SUMIFS(Feuil4!M:M,Feuil4!A:A,A22)</f>
        <v>126.33</v>
      </c>
      <c r="G22" s="6">
        <f t="shared" si="2"/>
        <v>3.6960300400963532E-4</v>
      </c>
      <c r="H22" s="142">
        <f t="shared" si="3"/>
        <v>0.45117857142857143</v>
      </c>
      <c r="I22" s="153" t="str">
        <f>ROUND(LEFT(VLOOKUP(RIGHT(A22,LEN(A22)-6),Feuil4!A:B,2,0),3),-1) &amp; "000"</f>
        <v>300000</v>
      </c>
      <c r="J22" s="183"/>
    </row>
    <row r="23" spans="1:10" ht="20.100000000000001" customHeight="1" thickTop="1" thickBot="1" x14ac:dyDescent="0.3">
      <c r="A23" s="4" t="s">
        <v>29</v>
      </c>
      <c r="B23" s="9">
        <f>SUMIFS(Feuil4!C:C,Feuil4!A:A,A23)</f>
        <v>946.1</v>
      </c>
      <c r="C23" s="6">
        <f t="shared" si="0"/>
        <v>1.655039580653799E-3</v>
      </c>
      <c r="D23" s="3">
        <f>SUMIFS(Feuil4!P:P,Feuil4!A:A,A23)</f>
        <v>275.15999999999997</v>
      </c>
      <c r="E23" s="6">
        <f t="shared" si="1"/>
        <v>0.29083606384103156</v>
      </c>
      <c r="F23" s="3">
        <f>SUMIFS(Feuil4!M:M,Feuil4!A:A,A23)</f>
        <v>312.24</v>
      </c>
      <c r="G23" s="6">
        <f t="shared" si="2"/>
        <v>9.1351889473575987E-4</v>
      </c>
      <c r="H23" s="142">
        <f t="shared" si="3"/>
        <v>0.33002853820949157</v>
      </c>
      <c r="I23" s="154" t="str">
        <f>ROUND(LEFT(VLOOKUP(RIGHT(A23,LEN(A23)-6),Feuil4!A:B,2,0),3),-1) &amp; "000"</f>
        <v>100000</v>
      </c>
      <c r="J23" s="183" t="s">
        <v>639</v>
      </c>
    </row>
    <row r="24" spans="1:10" ht="20.100000000000001" customHeight="1" thickTop="1" thickBot="1" x14ac:dyDescent="0.3">
      <c r="A24" s="4" t="s">
        <v>30</v>
      </c>
      <c r="B24" s="9">
        <f>SUMIFS(Feuil4!C:C,Feuil4!A:A,A24)</f>
        <v>-35331.67</v>
      </c>
      <c r="C24" s="6">
        <f t="shared" si="0"/>
        <v>-6.1806693056334856E-2</v>
      </c>
      <c r="D24" s="3">
        <f>SUMIFS(Feuil4!P:P,Feuil4!A:A,A24)</f>
        <v>-39618.979999999996</v>
      </c>
      <c r="E24" s="6">
        <f t="shared" si="1"/>
        <v>1.1213446746219469</v>
      </c>
      <c r="F24" s="3">
        <f>SUMIFS(Feuil4!M:M,Feuil4!A:A,A24)</f>
        <v>2847.84</v>
      </c>
      <c r="G24" s="6">
        <f t="shared" si="2"/>
        <v>8.3319102266983299E-3</v>
      </c>
      <c r="H24" s="142">
        <f t="shared" si="3"/>
        <v>-8.0603039709133489E-2</v>
      </c>
      <c r="I24" s="152" t="str">
        <f>ROUND(LEFT(VLOOKUP(RIGHT(A24,LEN(A24)-6),Feuil4!A:B,2,0),3),-1) &amp; "000"</f>
        <v>100000</v>
      </c>
      <c r="J24" s="183"/>
    </row>
    <row r="25" spans="1:10" ht="20.100000000000001" customHeight="1" thickTop="1" thickBot="1" x14ac:dyDescent="0.3">
      <c r="A25" s="4" t="s">
        <v>31</v>
      </c>
      <c r="B25" s="9">
        <f>SUMIFS(Feuil4!C:C,Feuil4!A:A,A25)</f>
        <v>1463</v>
      </c>
      <c r="C25" s="6">
        <f t="shared" si="0"/>
        <v>2.5592674204592621E-3</v>
      </c>
      <c r="D25" s="3">
        <f>SUMIFS(Feuil4!P:P,Feuil4!A:A,A25)</f>
        <v>637.95999999999992</v>
      </c>
      <c r="E25" s="6">
        <f t="shared" si="1"/>
        <v>0.43606288448393704</v>
      </c>
      <c r="F25" s="3">
        <f>SUMIFS(Feuil4!M:M,Feuil4!A:A,A25)</f>
        <v>647.33000000000004</v>
      </c>
      <c r="G25" s="6">
        <f t="shared" si="2"/>
        <v>1.8938899120205593E-3</v>
      </c>
      <c r="H25" s="142">
        <f t="shared" si="3"/>
        <v>0.44246753246753251</v>
      </c>
      <c r="I25" s="152" t="str">
        <f>ROUND(LEFT(VLOOKUP(RIGHT(A25,LEN(A25)-6),Feuil4!A:B,2,0),3),-1) &amp; "000"</f>
        <v>100000</v>
      </c>
      <c r="J25" s="183"/>
    </row>
    <row r="26" spans="1:10" ht="20.100000000000001" customHeight="1" thickTop="1" thickBot="1" x14ac:dyDescent="0.3">
      <c r="A26" s="4" t="s">
        <v>32</v>
      </c>
      <c r="B26" s="9">
        <f>SUMIFS(Feuil4!C:C,Feuil4!A:A,A26)</f>
        <v>369.9</v>
      </c>
      <c r="C26" s="6">
        <f t="shared" si="0"/>
        <v>6.470765678932885E-4</v>
      </c>
      <c r="D26" s="3">
        <f>SUMIFS(Feuil4!P:P,Feuil4!A:A,A26)</f>
        <v>142.03999999999996</v>
      </c>
      <c r="E26" s="6">
        <f t="shared" si="1"/>
        <v>0.38399567450662336</v>
      </c>
      <c r="F26" s="3">
        <f>SUMIFS(Feuil4!M:M,Feuil4!A:A,A26)</f>
        <v>198.66000000000003</v>
      </c>
      <c r="G26" s="6">
        <f t="shared" si="2"/>
        <v>5.8121849740009625E-4</v>
      </c>
      <c r="H26" s="142">
        <f t="shared" si="3"/>
        <v>0.53706407137064083</v>
      </c>
      <c r="I26" s="152" t="str">
        <f>ROUND(LEFT(VLOOKUP(RIGHT(A26,LEN(A26)-6),Feuil4!A:B,2,0),3),-1) &amp; "000"</f>
        <v>100000</v>
      </c>
      <c r="J26" s="183"/>
    </row>
    <row r="27" spans="1:10" ht="20.100000000000001" customHeight="1" thickTop="1" thickBot="1" x14ac:dyDescent="0.3">
      <c r="A27" s="4" t="s">
        <v>33</v>
      </c>
      <c r="B27" s="9">
        <f>SUMIFS(Feuil4!C:C,Feuil4!A:A,A27)</f>
        <v>190.4</v>
      </c>
      <c r="C27" s="6">
        <f t="shared" si="0"/>
        <v>3.3307212361957862E-4</v>
      </c>
      <c r="D27" s="3">
        <f>SUMIFS(Feuil4!P:P,Feuil4!A:A,A27)</f>
        <v>42.42</v>
      </c>
      <c r="E27" s="6">
        <f t="shared" si="1"/>
        <v>0.22279411764705884</v>
      </c>
      <c r="F27" s="3">
        <f>SUMIFS(Feuil4!M:M,Feuil4!A:A,A27)</f>
        <v>134.42000000000002</v>
      </c>
      <c r="G27" s="6">
        <f t="shared" si="2"/>
        <v>3.9327187365610058E-4</v>
      </c>
      <c r="H27" s="142">
        <f t="shared" si="3"/>
        <v>0.70598739495798324</v>
      </c>
      <c r="I27" s="152" t="str">
        <f>ROUND(LEFT(VLOOKUP(RIGHT(A27,LEN(A27)-6),Feuil4!A:B,2,0),3),-1) &amp; "000"</f>
        <v>100000</v>
      </c>
      <c r="J27" s="183"/>
    </row>
    <row r="28" spans="1:10" ht="20.100000000000001" customHeight="1" thickTop="1" thickBot="1" x14ac:dyDescent="0.3">
      <c r="A28" s="4" t="s">
        <v>34</v>
      </c>
      <c r="B28" s="9">
        <f>SUMIFS(Feuil4!C:C,Feuil4!A:A,A28)</f>
        <v>5354.04</v>
      </c>
      <c r="C28" s="6">
        <f t="shared" si="0"/>
        <v>9.3659741215555078E-3</v>
      </c>
      <c r="D28" s="3">
        <f>SUMIFS(Feuil4!P:P,Feuil4!A:A,A28)</f>
        <v>64.192000000000007</v>
      </c>
      <c r="E28" s="6">
        <f t="shared" si="1"/>
        <v>1.1989450956660767E-2</v>
      </c>
      <c r="F28" s="3">
        <f>SUMIFS(Feuil4!M:M,Feuil4!A:A,A28)</f>
        <v>2354.34</v>
      </c>
      <c r="G28" s="6">
        <f t="shared" si="2"/>
        <v>6.8880799213175406E-3</v>
      </c>
      <c r="H28" s="142">
        <f t="shared" si="3"/>
        <v>0.43973149248044469</v>
      </c>
      <c r="I28" s="152" t="str">
        <f>ROUND(LEFT(VLOOKUP(RIGHT(A28,LEN(A28)-6),Feuil4!A:B,2,0),3),-1) &amp; "000"</f>
        <v>100000</v>
      </c>
      <c r="J28" s="183"/>
    </row>
    <row r="29" spans="1:10" ht="20.100000000000001" customHeight="1" thickTop="1" thickBot="1" x14ac:dyDescent="0.3">
      <c r="A29" s="4" t="s">
        <v>35</v>
      </c>
      <c r="B29" s="9">
        <f>SUMIFS(Feuil4!C:C,Feuil4!A:A,A29)</f>
        <v>1436.42</v>
      </c>
      <c r="C29" s="6">
        <f t="shared" si="0"/>
        <v>2.5127702721094284E-3</v>
      </c>
      <c r="D29" s="3">
        <f>SUMIFS(Feuil4!P:P,Feuil4!A:A,A29)</f>
        <v>437.76000000000005</v>
      </c>
      <c r="E29" s="6">
        <f t="shared" si="1"/>
        <v>0.30475766140822325</v>
      </c>
      <c r="F29" s="3">
        <f>SUMIFS(Feuil4!M:M,Feuil4!A:A,A29)</f>
        <v>779.09</v>
      </c>
      <c r="G29" s="6">
        <f t="shared" si="2"/>
        <v>2.279379437931345E-3</v>
      </c>
      <c r="H29" s="142">
        <f t="shared" si="3"/>
        <v>0.54238314699043455</v>
      </c>
      <c r="I29" s="152" t="str">
        <f>ROUND(LEFT(VLOOKUP(RIGHT(A29,LEN(A29)-6),Feuil4!A:B,2,0),3),-1) &amp; "000"</f>
        <v>100000</v>
      </c>
      <c r="J29" s="183"/>
    </row>
    <row r="30" spans="1:10" ht="20.100000000000001" customHeight="1" thickTop="1" thickBot="1" x14ac:dyDescent="0.3">
      <c r="A30" s="4" t="s">
        <v>36</v>
      </c>
      <c r="B30" s="9">
        <f>SUMIFS(Feuil4!C:C,Feuil4!A:A,A30)</f>
        <v>1721.8000000000002</v>
      </c>
      <c r="C30" s="6">
        <f t="shared" si="0"/>
        <v>3.0119936052951184E-3</v>
      </c>
      <c r="D30" s="3">
        <f>SUMIFS(Feuil4!P:P,Feuil4!A:A,A30)</f>
        <v>79.069999999999936</v>
      </c>
      <c r="E30" s="6">
        <f t="shared" si="1"/>
        <v>4.5922871413636851E-2</v>
      </c>
      <c r="F30" s="3">
        <f>SUMIFS(Feuil4!M:M,Feuil4!A:A,A30)</f>
        <v>1374.49</v>
      </c>
      <c r="G30" s="6">
        <f t="shared" si="2"/>
        <v>4.0213380272397983E-3</v>
      </c>
      <c r="H30" s="142">
        <f t="shared" si="3"/>
        <v>0.79828667673365072</v>
      </c>
      <c r="I30" s="152" t="str">
        <f>ROUND(LEFT(VLOOKUP(RIGHT(A30,LEN(A30)-6),Feuil4!A:B,2,0),3),-1) &amp; "000"</f>
        <v>100000</v>
      </c>
      <c r="J30" s="183"/>
    </row>
    <row r="31" spans="1:10" ht="20.100000000000001" customHeight="1" thickTop="1" thickBot="1" x14ac:dyDescent="0.3">
      <c r="A31" s="4" t="s">
        <v>37</v>
      </c>
      <c r="B31" s="9">
        <f>SUMIFS(Feuil4!C:C,Feuil4!A:A,A31)</f>
        <v>18705.3</v>
      </c>
      <c r="C31" s="6">
        <f t="shared" si="0"/>
        <v>3.2721712153053063E-2</v>
      </c>
      <c r="D31" s="3">
        <f>SUMIFS(Feuil4!P:P,Feuil4!A:A,A31)</f>
        <v>2428.6299999999997</v>
      </c>
      <c r="E31" s="6">
        <f t="shared" si="1"/>
        <v>0.12983646346222727</v>
      </c>
      <c r="F31" s="3">
        <f>SUMIFS(Feuil4!M:M,Feuil4!A:A,A31)</f>
        <v>10757.93</v>
      </c>
      <c r="G31" s="6">
        <f t="shared" si="2"/>
        <v>3.1474418150283991E-2</v>
      </c>
      <c r="H31" s="142">
        <f t="shared" si="3"/>
        <v>0.57512737031750361</v>
      </c>
      <c r="I31" s="152" t="str">
        <f>ROUND(LEFT(VLOOKUP(RIGHT(A31,LEN(A31)-6),Feuil4!A:B,2,0),3),-1) &amp; "000"</f>
        <v>100000</v>
      </c>
      <c r="J31" s="183"/>
    </row>
    <row r="32" spans="1:10" ht="20.100000000000001" customHeight="1" thickTop="1" thickBot="1" x14ac:dyDescent="0.3">
      <c r="A32" s="4" t="s">
        <v>38</v>
      </c>
      <c r="B32" s="9">
        <f>SUMIFS(Feuil4!C:C,Feuil4!A:A,A32)</f>
        <v>1550.5</v>
      </c>
      <c r="C32" s="6">
        <f t="shared" si="0"/>
        <v>2.7123336537403188E-3</v>
      </c>
      <c r="D32" s="3">
        <f>SUMIFS(Feuil4!P:P,Feuil4!A:A,A32)</f>
        <v>-103.73000000000002</v>
      </c>
      <c r="E32" s="6">
        <f t="shared" si="1"/>
        <v>-6.6900999677523387E-2</v>
      </c>
      <c r="F32" s="3">
        <f>SUMIFS(Feuil4!M:M,Feuil4!A:A,A32)</f>
        <v>1474.25</v>
      </c>
      <c r="G32" s="6">
        <f t="shared" si="2"/>
        <v>4.3132053246355169E-3</v>
      </c>
      <c r="H32" s="142">
        <f t="shared" si="3"/>
        <v>0.9508223153821348</v>
      </c>
      <c r="I32" s="152" t="str">
        <f>ROUND(LEFT(VLOOKUP(RIGHT(A32,LEN(A32)-6),Feuil4!A:B,2,0),3),-1) &amp; "000"</f>
        <v>100000</v>
      </c>
      <c r="J32" s="183"/>
    </row>
    <row r="33" spans="1:10" ht="20.100000000000001" customHeight="1" thickTop="1" thickBot="1" x14ac:dyDescent="0.3">
      <c r="A33" s="4" t="s">
        <v>39</v>
      </c>
      <c r="B33" s="9">
        <f>SUMIFS(Feuil4!C:C,Feuil4!A:A,A33)</f>
        <v>4023.05</v>
      </c>
      <c r="C33" s="6">
        <f t="shared" si="0"/>
        <v>7.0376355405869003E-3</v>
      </c>
      <c r="D33" s="3">
        <f>SUMIFS(Feuil4!P:P,Feuil4!A:A,A33)</f>
        <v>-106.33999999999989</v>
      </c>
      <c r="E33" s="6">
        <f t="shared" si="1"/>
        <v>-2.6432681671865844E-2</v>
      </c>
      <c r="F33" s="3">
        <f>SUMIFS(Feuil4!M:M,Feuil4!A:A,A33)</f>
        <v>2906.8199999999997</v>
      </c>
      <c r="G33" s="6">
        <f t="shared" si="2"/>
        <v>8.5044676966301597E-3</v>
      </c>
      <c r="H33" s="142">
        <f t="shared" si="3"/>
        <v>0.722541355439281</v>
      </c>
      <c r="I33" s="152" t="str">
        <f>ROUND(LEFT(VLOOKUP(RIGHT(A33,LEN(A33)-6),Feuil4!A:B,2,0),3),-1) &amp; "000"</f>
        <v>100000</v>
      </c>
      <c r="J33" s="183"/>
    </row>
    <row r="34" spans="1:10" ht="20.100000000000001" customHeight="1" thickTop="1" thickBot="1" x14ac:dyDescent="0.3">
      <c r="A34" s="4" t="s">
        <v>40</v>
      </c>
      <c r="B34" s="9">
        <f>SUMIFS(Feuil4!C:C,Feuil4!A:A,A34)</f>
        <v>1338</v>
      </c>
      <c r="C34" s="6">
        <f t="shared" si="0"/>
        <v>2.3406013729148959E-3</v>
      </c>
      <c r="D34" s="3">
        <f>SUMIFS(Feuil4!P:P,Feuil4!A:A,A34)</f>
        <v>370.06000000000006</v>
      </c>
      <c r="E34" s="6">
        <f t="shared" si="1"/>
        <v>0.276576980568012</v>
      </c>
      <c r="F34" s="3">
        <f>SUMIFS(Feuil4!M:M,Feuil4!A:A,A34)</f>
        <v>681.42</v>
      </c>
      <c r="G34" s="6">
        <f t="shared" si="2"/>
        <v>1.9936268423355157E-3</v>
      </c>
      <c r="H34" s="142">
        <f t="shared" si="3"/>
        <v>0.50928251121076229</v>
      </c>
      <c r="I34" s="152" t="str">
        <f>ROUND(LEFT(VLOOKUP(RIGHT(A34,LEN(A34)-6),Feuil4!A:B,2,0),3),-1) &amp; "000"</f>
        <v>100000</v>
      </c>
      <c r="J34" s="183"/>
    </row>
    <row r="35" spans="1:10" ht="20.100000000000001" customHeight="1" thickTop="1" thickBot="1" x14ac:dyDescent="0.3">
      <c r="A35" s="4" t="s">
        <v>41</v>
      </c>
      <c r="B35" s="9">
        <f>SUMIFS(Feuil4!C:C,Feuil4!A:A,A35)</f>
        <v>695.14</v>
      </c>
      <c r="C35" s="6">
        <f t="shared" si="0"/>
        <v>1.2160281303199259E-3</v>
      </c>
      <c r="D35" s="3">
        <f>SUMIFS(Feuil4!P:P,Feuil4!A:A,A35)</f>
        <v>191.90999999999997</v>
      </c>
      <c r="E35" s="6">
        <f t="shared" si="1"/>
        <v>0.27607388439738756</v>
      </c>
      <c r="F35" s="3">
        <f>SUMIFS(Feuil4!M:M,Feuil4!A:A,A35)</f>
        <v>398.00000000000006</v>
      </c>
      <c r="G35" s="6">
        <f t="shared" si="2"/>
        <v>1.1644264671561376E-3</v>
      </c>
      <c r="H35" s="142">
        <f t="shared" si="3"/>
        <v>0.57254653738815209</v>
      </c>
      <c r="I35" s="152" t="str">
        <f>ROUND(LEFT(VLOOKUP(RIGHT(A35,LEN(A35)-6),Feuil4!A:B,2,0),3),-1) &amp; "000"</f>
        <v>100000</v>
      </c>
      <c r="J35" s="183"/>
    </row>
    <row r="36" spans="1:10" ht="20.100000000000001" customHeight="1" thickTop="1" thickBot="1" x14ac:dyDescent="0.3">
      <c r="A36" s="4" t="s">
        <v>42</v>
      </c>
      <c r="B36" s="9">
        <f>SUMIFS(Feuil4!C:C,Feuil4!A:A,A36)</f>
        <v>790</v>
      </c>
      <c r="C36" s="6">
        <f t="shared" si="0"/>
        <v>1.3819694204803945E-3</v>
      </c>
      <c r="D36" s="3">
        <f>SUMIFS(Feuil4!P:P,Feuil4!A:A,A36)</f>
        <v>80.779999999999973</v>
      </c>
      <c r="E36" s="6">
        <f t="shared" si="1"/>
        <v>0.10225316455696198</v>
      </c>
      <c r="F36" s="3">
        <f>SUMIFS(Feuil4!M:M,Feuil4!A:A,A36)</f>
        <v>557.75</v>
      </c>
      <c r="G36" s="6">
        <f t="shared" si="2"/>
        <v>1.6318061860711953E-3</v>
      </c>
      <c r="H36" s="142">
        <f t="shared" si="3"/>
        <v>0.70601265822784809</v>
      </c>
      <c r="I36" s="152" t="str">
        <f>ROUND(LEFT(VLOOKUP(RIGHT(A36,LEN(A36)-6),Feuil4!A:B,2,0),3),-1) &amp; "000"</f>
        <v>100000</v>
      </c>
      <c r="J36" s="183"/>
    </row>
    <row r="37" spans="1:10" ht="20.100000000000001" customHeight="1" thickTop="1" thickBot="1" x14ac:dyDescent="0.3">
      <c r="A37" s="4" t="s">
        <v>43</v>
      </c>
      <c r="B37" s="9">
        <f>SUMIFS(Feuil4!C:C,Feuil4!A:A,A37)</f>
        <v>197.5</v>
      </c>
      <c r="C37" s="6">
        <f t="shared" si="0"/>
        <v>3.4549235512009862E-4</v>
      </c>
      <c r="D37" s="3">
        <f>SUMIFS(Feuil4!P:P,Feuil4!A:A,A37)</f>
        <v>106.61</v>
      </c>
      <c r="E37" s="6">
        <f t="shared" si="1"/>
        <v>0.53979746835443043</v>
      </c>
      <c r="F37" s="3">
        <f>SUMIFS(Feuil4!M:M,Feuil4!A:A,A37)</f>
        <v>87.83</v>
      </c>
      <c r="G37" s="6">
        <f t="shared" si="2"/>
        <v>2.5696376032744616E-4</v>
      </c>
      <c r="H37" s="142">
        <f t="shared" si="3"/>
        <v>0.44470886075949367</v>
      </c>
      <c r="I37" s="152" t="str">
        <f>ROUND(LEFT(VLOOKUP(RIGHT(A37,LEN(A37)-6),Feuil4!A:B,2,0),3),-1) &amp; "000"</f>
        <v>100000</v>
      </c>
      <c r="J37" s="183"/>
    </row>
    <row r="38" spans="1:10" ht="20.100000000000001" customHeight="1" thickTop="1" thickBot="1" x14ac:dyDescent="0.3">
      <c r="A38" s="4" t="s">
        <v>44</v>
      </c>
      <c r="B38" s="9">
        <f>SUMIFS(Feuil4!C:C,Feuil4!A:A,A38)</f>
        <v>210</v>
      </c>
      <c r="C38" s="6">
        <f t="shared" si="0"/>
        <v>3.6735895987453525E-4</v>
      </c>
      <c r="D38" s="3">
        <f>SUMIFS(Feuil4!P:P,Feuil4!A:A,A38)</f>
        <v>-89.72</v>
      </c>
      <c r="E38" s="6">
        <f t="shared" si="1"/>
        <v>-0.42723809523809525</v>
      </c>
      <c r="F38" s="3">
        <f>SUMIFS(Feuil4!M:M,Feuil4!A:A,A38)</f>
        <v>127</v>
      </c>
      <c r="G38" s="6">
        <f t="shared" si="2"/>
        <v>3.7156321941916951E-4</v>
      </c>
      <c r="H38" s="142">
        <f t="shared" si="3"/>
        <v>0.60476190476190472</v>
      </c>
      <c r="I38" s="152" t="str">
        <f>ROUND(LEFT(VLOOKUP(RIGHT(A38,LEN(A38)-6),Feuil4!A:B,2,0),3),-1) &amp; "000"</f>
        <v>100000</v>
      </c>
      <c r="J38" s="183"/>
    </row>
    <row r="39" spans="1:10" ht="20.100000000000001" customHeight="1" thickTop="1" thickBot="1" x14ac:dyDescent="0.3">
      <c r="A39" s="34" t="s">
        <v>9</v>
      </c>
      <c r="B39" s="156">
        <f>SUMIFS(Feuil4!C:C,Feuil4!A:A,A39)</f>
        <v>2515</v>
      </c>
      <c r="C39" s="6">
        <f t="shared" si="0"/>
        <v>4.3995608765926486E-3</v>
      </c>
      <c r="D39" s="3">
        <f>SUMIFS(Feuil4!P:P,Feuil4!A:A,A39)</f>
        <v>1289.17</v>
      </c>
      <c r="E39" s="6">
        <f t="shared" si="1"/>
        <v>0.51259244532803183</v>
      </c>
      <c r="F39" s="3">
        <f>SUMIFS(Feuil4!M:M,Feuil4!A:A,A39)</f>
        <v>831.33</v>
      </c>
      <c r="G39" s="6">
        <f t="shared" si="2"/>
        <v>2.4322177259821906E-3</v>
      </c>
      <c r="H39" s="142">
        <f t="shared" si="3"/>
        <v>0.33054870775347917</v>
      </c>
      <c r="I39" s="155" t="str">
        <f>ROUND(LEFT(VLOOKUP(RIGHT(A39,LEN(A39)-6),Feuil4!A:B,2,0),3),-1) &amp; "000"</f>
        <v>300000</v>
      </c>
      <c r="J39" s="183"/>
    </row>
    <row r="40" spans="1:10" ht="20.100000000000001" customHeight="1" thickTop="1" thickBot="1" x14ac:dyDescent="0.3">
      <c r="A40" s="4" t="s">
        <v>45</v>
      </c>
      <c r="B40" s="9">
        <f>SUMIFS(Feuil4!C:C,Feuil4!A:A,A40)</f>
        <v>48980.75</v>
      </c>
      <c r="C40" s="6">
        <f t="shared" si="0"/>
        <v>8.5683416066069731E-2</v>
      </c>
      <c r="D40" s="3">
        <f>SUMIFS(Feuil4!P:P,Feuil4!A:A,A40)</f>
        <v>313.99000000000098</v>
      </c>
      <c r="E40" s="6">
        <f t="shared" si="1"/>
        <v>6.4104775855821109E-3</v>
      </c>
      <c r="F40" s="3">
        <f>SUMIFS(Feuil4!M:M,Feuil4!A:A,A40)</f>
        <v>29973.079999999991</v>
      </c>
      <c r="G40" s="6">
        <f t="shared" si="2"/>
        <v>8.7692079533136361E-2</v>
      </c>
      <c r="H40" s="142">
        <f t="shared" si="3"/>
        <v>0.61193591359870947</v>
      </c>
      <c r="I40" s="143" t="str">
        <f>ROUND(LEFT(VLOOKUP(RIGHT(A40,LEN(A40)-6),Feuil4!A:B,2,0),3),-1) &amp; "000"</f>
        <v>410000</v>
      </c>
      <c r="J40" s="183" t="s">
        <v>637</v>
      </c>
    </row>
    <row r="41" spans="1:10" ht="20.100000000000001" customHeight="1" thickTop="1" thickBot="1" x14ac:dyDescent="0.3">
      <c r="A41" s="4" t="s">
        <v>46</v>
      </c>
      <c r="B41" s="9">
        <f>SUMIFS(Feuil4!C:C,Feuil4!A:A,A41)</f>
        <v>1830</v>
      </c>
      <c r="C41" s="6">
        <f t="shared" si="0"/>
        <v>3.2012709360495213E-3</v>
      </c>
      <c r="D41" s="3">
        <f>SUMIFS(Feuil4!P:P,Feuil4!A:A,A41)</f>
        <v>-3.2199999999997999</v>
      </c>
      <c r="E41" s="6">
        <f t="shared" si="1"/>
        <v>-1.7595628415299452E-3</v>
      </c>
      <c r="F41" s="3">
        <f>SUMIFS(Feuil4!M:M,Feuil4!A:A,A41)</f>
        <v>794.5</v>
      </c>
      <c r="G41" s="6">
        <f t="shared" si="2"/>
        <v>2.3244643923506316E-3</v>
      </c>
      <c r="H41" s="142">
        <f t="shared" si="3"/>
        <v>0.43415300546448088</v>
      </c>
      <c r="I41" s="144" t="str">
        <f>ROUND(LEFT(VLOOKUP(RIGHT(A41,LEN(A41)-6),Feuil4!A:B,2,0),3),-1) &amp; "000"</f>
        <v>410000</v>
      </c>
      <c r="J41" s="183"/>
    </row>
    <row r="42" spans="1:10" ht="20.100000000000001" customHeight="1" thickTop="1" thickBot="1" x14ac:dyDescent="0.3">
      <c r="A42" s="4" t="s">
        <v>47</v>
      </c>
      <c r="B42" s="9">
        <f>SUMIFS(Feuil4!C:C,Feuil4!A:A,A42)</f>
        <v>915</v>
      </c>
      <c r="C42" s="6">
        <f t="shared" si="0"/>
        <v>1.6006354680247606E-3</v>
      </c>
      <c r="D42" s="3">
        <f>SUMIFS(Feuil4!P:P,Feuil4!A:A,A42)</f>
        <v>641.6</v>
      </c>
      <c r="E42" s="6">
        <f t="shared" si="1"/>
        <v>0.70120218579234972</v>
      </c>
      <c r="F42" s="3">
        <f>SUMIFS(Feuil4!M:M,Feuil4!A:A,A42)</f>
        <v>91.52</v>
      </c>
      <c r="G42" s="6">
        <f t="shared" si="2"/>
        <v>2.6775957355308974E-4</v>
      </c>
      <c r="H42" s="142">
        <f t="shared" si="3"/>
        <v>0.10002185792349726</v>
      </c>
      <c r="I42" s="144" t="str">
        <f>ROUND(LEFT(VLOOKUP(RIGHT(A42,LEN(A42)-6),Feuil4!A:B,2,0),3),-1) &amp; "000"</f>
        <v>410000</v>
      </c>
      <c r="J42" s="183"/>
    </row>
    <row r="43" spans="1:10" ht="20.100000000000001" customHeight="1" thickTop="1" thickBot="1" x14ac:dyDescent="0.3">
      <c r="A43" s="4" t="s">
        <v>48</v>
      </c>
      <c r="B43" s="9">
        <f>SUMIFS(Feuil4!C:C,Feuil4!A:A,A43)</f>
        <v>18226.900000000001</v>
      </c>
      <c r="C43" s="6">
        <f t="shared" si="0"/>
        <v>3.188483345589127E-2</v>
      </c>
      <c r="D43" s="3">
        <f>SUMIFS(Feuil4!P:P,Feuil4!A:A,A43)</f>
        <v>2361.4199999999992</v>
      </c>
      <c r="E43" s="6">
        <f t="shared" si="1"/>
        <v>0.12955686375631617</v>
      </c>
      <c r="F43" s="3">
        <f>SUMIFS(Feuil4!M:M,Feuil4!A:A,A43)</f>
        <v>9064.3000000000011</v>
      </c>
      <c r="G43" s="6">
        <f t="shared" si="2"/>
        <v>2.6519373935284873E-2</v>
      </c>
      <c r="H43" s="142">
        <f t="shared" si="3"/>
        <v>0.49730343613011541</v>
      </c>
      <c r="I43" s="144" t="str">
        <f>ROUND(LEFT(VLOOKUP(RIGHT(A43,LEN(A43)-6),Feuil4!A:B,2,0),3),-1) &amp; "000"</f>
        <v>410000</v>
      </c>
      <c r="J43" s="183"/>
    </row>
    <row r="44" spans="1:10" ht="20.100000000000001" customHeight="1" thickTop="1" thickBot="1" x14ac:dyDescent="0.3">
      <c r="A44" s="4" t="s">
        <v>49</v>
      </c>
      <c r="B44" s="9">
        <f>SUMIFS(Feuil4!C:C,Feuil4!A:A,A44)</f>
        <v>19361.949999999997</v>
      </c>
      <c r="C44" s="6">
        <f t="shared" si="0"/>
        <v>3.3870408634013124E-2</v>
      </c>
      <c r="D44" s="3">
        <f>SUMIFS(Feuil4!P:P,Feuil4!A:A,A44)</f>
        <v>3629.1999999999994</v>
      </c>
      <c r="E44" s="6">
        <f t="shared" si="1"/>
        <v>0.18743979816082573</v>
      </c>
      <c r="F44" s="3">
        <f>SUMIFS(Feuil4!M:M,Feuil4!A:A,A44)</f>
        <v>13231.31</v>
      </c>
      <c r="G44" s="6">
        <f t="shared" si="2"/>
        <v>3.8710772761677573E-2</v>
      </c>
      <c r="H44" s="142">
        <f t="shared" si="3"/>
        <v>0.68336660305392805</v>
      </c>
      <c r="I44" s="144" t="str">
        <f>ROUND(LEFT(VLOOKUP(RIGHT(A44,LEN(A44)-6),Feuil4!A:B,2,0),3),-1) &amp; "000"</f>
        <v>410000</v>
      </c>
      <c r="J44" s="183"/>
    </row>
    <row r="45" spans="1:10" ht="20.100000000000001" customHeight="1" thickTop="1" thickBot="1" x14ac:dyDescent="0.3">
      <c r="A45" s="4" t="s">
        <v>50</v>
      </c>
      <c r="B45" s="9">
        <f>SUMIFS(Feuil4!C:C,Feuil4!A:A,A45)</f>
        <v>236</v>
      </c>
      <c r="C45" s="6">
        <f t="shared" si="0"/>
        <v>4.1284149776376342E-4</v>
      </c>
      <c r="D45" s="3">
        <f>SUMIFS(Feuil4!P:P,Feuil4!A:A,A45)</f>
        <v>-25.999999999999972</v>
      </c>
      <c r="E45" s="6">
        <f t="shared" si="1"/>
        <v>-0.1101694915254236</v>
      </c>
      <c r="F45" s="3">
        <f>SUMIFS(Feuil4!M:M,Feuil4!A:A,A45)</f>
        <v>220.92</v>
      </c>
      <c r="G45" s="6">
        <f t="shared" si="2"/>
        <v>6.4634446011088914E-4</v>
      </c>
      <c r="H45" s="142">
        <f t="shared" si="3"/>
        <v>0.93610169491525419</v>
      </c>
      <c r="I45" s="145" t="str">
        <f>ROUND(LEFT(VLOOKUP(RIGHT(A45,LEN(A45)-6),Feuil4!A:B,2,0),3),-1) &amp; "000"</f>
        <v>410000</v>
      </c>
      <c r="J45" s="183"/>
    </row>
    <row r="46" spans="1:10" ht="20.100000000000001" customHeight="1" thickTop="1" thickBot="1" x14ac:dyDescent="0.3">
      <c r="A46" s="4" t="s">
        <v>51</v>
      </c>
      <c r="B46" s="9">
        <f>SUMIFS(Feuil4!C:C,Feuil4!A:A,A46)</f>
        <v>1495.69</v>
      </c>
      <c r="C46" s="6">
        <f t="shared" si="0"/>
        <v>2.6164529652130649E-3</v>
      </c>
      <c r="D46" s="3">
        <f>SUMIFS(Feuil4!P:P,Feuil4!A:A,A46)</f>
        <v>-429.37000000000012</v>
      </c>
      <c r="E46" s="6">
        <f t="shared" si="1"/>
        <v>-0.28707151883077381</v>
      </c>
      <c r="F46" s="3">
        <f>SUMIFS(Feuil4!M:M,Feuil4!A:A,A46)</f>
        <v>1427.18</v>
      </c>
      <c r="G46" s="6">
        <f t="shared" si="2"/>
        <v>4.1754928778791368E-3</v>
      </c>
      <c r="H46" s="142">
        <f t="shared" si="3"/>
        <v>0.95419505378788383</v>
      </c>
      <c r="I46" s="143" t="str">
        <f>ROUND(LEFT(VLOOKUP(RIGHT(A46,LEN(A46)-6),Feuil4!A:B,2,0),3),-1) &amp; "000"</f>
        <v>210000</v>
      </c>
      <c r="J46" s="183" t="s">
        <v>640</v>
      </c>
    </row>
    <row r="47" spans="1:10" ht="20.100000000000001" customHeight="1" thickTop="1" thickBot="1" x14ac:dyDescent="0.3">
      <c r="A47" s="4" t="s">
        <v>52</v>
      </c>
      <c r="B47" s="9">
        <f>SUMIFS(Feuil4!C:C,Feuil4!A:A,A47)</f>
        <v>6018.59</v>
      </c>
      <c r="C47" s="6">
        <f t="shared" si="0"/>
        <v>1.0528490296720377E-2</v>
      </c>
      <c r="D47" s="3">
        <f>SUMIFS(Feuil4!P:P,Feuil4!A:A,A47)</f>
        <v>1183.9799999999996</v>
      </c>
      <c r="E47" s="6">
        <f t="shared" si="1"/>
        <v>0.19672049433505182</v>
      </c>
      <c r="F47" s="3">
        <f>SUMIFS(Feuil4!M:M,Feuil4!A:A,A47)</f>
        <v>4040.76</v>
      </c>
      <c r="G47" s="6">
        <f t="shared" si="2"/>
        <v>1.1822029877954358E-2</v>
      </c>
      <c r="H47" s="142">
        <f t="shared" si="3"/>
        <v>0.67137984145788299</v>
      </c>
      <c r="I47" s="163" t="e">
        <f>ROUND(LEFT(VLOOKUP(RIGHT(A47,LEN(A47)-6),Feuil4!A:B,2,0),3),-1) &amp; "000"</f>
        <v>#N/A</v>
      </c>
      <c r="J47" s="183"/>
    </row>
    <row r="48" spans="1:10" ht="20.100000000000001" customHeight="1" thickTop="1" thickBot="1" x14ac:dyDescent="0.3">
      <c r="A48" s="4" t="s">
        <v>53</v>
      </c>
      <c r="B48" s="9">
        <f>SUMIFS(Feuil4!C:C,Feuil4!A:A,A48)</f>
        <v>19836.120000000003</v>
      </c>
      <c r="C48" s="6">
        <f t="shared" si="0"/>
        <v>3.4699887672126034E-2</v>
      </c>
      <c r="D48" s="3">
        <f>SUMIFS(Feuil4!P:P,Feuil4!A:A,A48)</f>
        <v>4258.93</v>
      </c>
      <c r="E48" s="6">
        <f t="shared" si="1"/>
        <v>0.214705799319625</v>
      </c>
      <c r="F48" s="3">
        <f>SUMIFS(Feuil4!M:M,Feuil4!A:A,A48)</f>
        <v>9539.58</v>
      </c>
      <c r="G48" s="6">
        <f t="shared" si="2"/>
        <v>2.7909898084304892E-2</v>
      </c>
      <c r="H48" s="142">
        <f t="shared" si="3"/>
        <v>0.48091965565846539</v>
      </c>
      <c r="I48" s="144" t="str">
        <f>ROUND(LEFT(VLOOKUP(RIGHT(A48,LEN(A48)-6),Feuil4!A:B,2,0),3),-1) &amp; "000"</f>
        <v>210000</v>
      </c>
      <c r="J48" s="183"/>
    </row>
    <row r="49" spans="1:10" ht="20.100000000000001" customHeight="1" thickTop="1" thickBot="1" x14ac:dyDescent="0.3">
      <c r="A49" s="4" t="s">
        <v>54</v>
      </c>
      <c r="B49" s="9">
        <f>SUMIFS(Feuil4!C:C,Feuil4!A:A,A49)</f>
        <v>133223.63</v>
      </c>
      <c r="C49" s="6">
        <f t="shared" si="0"/>
        <v>0.23305187689290444</v>
      </c>
      <c r="D49" s="3">
        <f>SUMIFS(Feuil4!P:P,Feuil4!A:A,A49)</f>
        <v>15316.860000000002</v>
      </c>
      <c r="E49" s="6">
        <f t="shared" si="1"/>
        <v>0.11497104530179821</v>
      </c>
      <c r="F49" s="3">
        <f>SUMIFS(Feuil4!M:M,Feuil4!A:A,A49)</f>
        <v>70658.61</v>
      </c>
      <c r="G49" s="6">
        <f t="shared" si="2"/>
        <v>0.20672551662427974</v>
      </c>
      <c r="H49" s="142">
        <f t="shared" si="3"/>
        <v>0.53037595507643798</v>
      </c>
      <c r="I49" s="144" t="str">
        <f>ROUND(LEFT(VLOOKUP(RIGHT(A49,LEN(A49)-6),Feuil4!A:B,2,0),3),-1) &amp; "000"</f>
        <v>210000</v>
      </c>
      <c r="J49" s="183"/>
    </row>
    <row r="50" spans="1:10" ht="20.100000000000001" customHeight="1" thickTop="1" thickBot="1" x14ac:dyDescent="0.3">
      <c r="A50" s="4" t="s">
        <v>55</v>
      </c>
      <c r="B50" s="9">
        <f>SUMIFS(Feuil4!C:C,Feuil4!A:A,A50)</f>
        <v>3772.3599999999997</v>
      </c>
      <c r="C50" s="6">
        <f t="shared" si="0"/>
        <v>6.5990964089157221E-3</v>
      </c>
      <c r="D50" s="3">
        <f>SUMIFS(Feuil4!P:P,Feuil4!A:A,A50)</f>
        <v>672.68999999999994</v>
      </c>
      <c r="E50" s="6">
        <f t="shared" si="1"/>
        <v>0.17832073290990255</v>
      </c>
      <c r="F50" s="3">
        <f>SUMIFS(Feuil4!M:M,Feuil4!A:A,A50)</f>
        <v>1426.6899999999998</v>
      </c>
      <c r="G50" s="6">
        <f t="shared" si="2"/>
        <v>4.1740592875049989E-3</v>
      </c>
      <c r="H50" s="142">
        <f t="shared" si="3"/>
        <v>0.37819561229575116</v>
      </c>
      <c r="I50" s="144" t="str">
        <f>ROUND(LEFT(VLOOKUP(RIGHT(A50,LEN(A50)-6),Feuil4!A:B,2,0),3),-1) &amp; "000"</f>
        <v>210000</v>
      </c>
      <c r="J50" s="183"/>
    </row>
    <row r="51" spans="1:10" ht="20.100000000000001" customHeight="1" thickTop="1" thickBot="1" x14ac:dyDescent="0.3">
      <c r="A51" s="4" t="s">
        <v>56</v>
      </c>
      <c r="B51" s="9">
        <f>SUMIFS(Feuil4!C:C,Feuil4!A:A,A51)</f>
        <v>24957.830000000013</v>
      </c>
      <c r="C51" s="6">
        <f t="shared" si="0"/>
        <v>4.3659440331073697E-2</v>
      </c>
      <c r="D51" s="3">
        <f>SUMIFS(Feuil4!P:P,Feuil4!A:A,A51)</f>
        <v>4458.0600000000004</v>
      </c>
      <c r="E51" s="6">
        <f t="shared" si="1"/>
        <v>0.17862370246131168</v>
      </c>
      <c r="F51" s="3">
        <f>SUMIFS(Feuil4!M:M,Feuil4!A:A,A51)</f>
        <v>13589.940000000002</v>
      </c>
      <c r="G51" s="6">
        <f t="shared" si="2"/>
        <v>3.9760014630813779E-2</v>
      </c>
      <c r="H51" s="142">
        <f t="shared" si="3"/>
        <v>0.54451608974017351</v>
      </c>
      <c r="I51" s="144" t="str">
        <f>ROUND(LEFT(VLOOKUP(RIGHT(A51,LEN(A51)-6),Feuil4!A:B,2,0),3),-1) &amp; "000"</f>
        <v>210000</v>
      </c>
      <c r="J51" s="183"/>
    </row>
    <row r="52" spans="1:10" ht="20.100000000000001" customHeight="1" thickTop="1" thickBot="1" x14ac:dyDescent="0.3">
      <c r="A52" s="4" t="s">
        <v>57</v>
      </c>
      <c r="B52" s="9">
        <f>SUMIFS(Feuil4!C:C,Feuil4!A:A,A52)</f>
        <v>3433.64</v>
      </c>
      <c r="C52" s="6">
        <f t="shared" si="0"/>
        <v>6.0065638999219004E-3</v>
      </c>
      <c r="D52" s="3">
        <f>SUMIFS(Feuil4!P:P,Feuil4!A:A,A52)</f>
        <v>419.98999999999967</v>
      </c>
      <c r="E52" s="6">
        <f t="shared" si="1"/>
        <v>0.12231625913025235</v>
      </c>
      <c r="F52" s="3">
        <f>SUMIFS(Feuil4!M:M,Feuil4!A:A,A52)</f>
        <v>1399.08</v>
      </c>
      <c r="G52" s="6">
        <f t="shared" si="2"/>
        <v>4.0932808584643442E-3</v>
      </c>
      <c r="H52" s="142">
        <f t="shared" si="3"/>
        <v>0.40746263440547059</v>
      </c>
      <c r="I52" s="144" t="str">
        <f>ROUND(LEFT(VLOOKUP(RIGHT(A52,LEN(A52)-6),Feuil4!A:B,2,0),3),-1) &amp; "000"</f>
        <v>210000</v>
      </c>
      <c r="J52" s="183"/>
    </row>
    <row r="53" spans="1:10" ht="20.100000000000001" customHeight="1" thickTop="1" thickBot="1" x14ac:dyDescent="0.3">
      <c r="A53" s="4" t="s">
        <v>58</v>
      </c>
      <c r="B53" s="9">
        <f>SUMIFS(Feuil4!C:C,Feuil4!A:A,A53)</f>
        <v>66.180000000000007</v>
      </c>
      <c r="C53" s="6">
        <f t="shared" si="0"/>
        <v>1.1577055221188926E-4</v>
      </c>
      <c r="D53" s="3">
        <f>SUMIFS(Feuil4!P:P,Feuil4!A:A,A53)</f>
        <v>-4.1599999999999966</v>
      </c>
      <c r="E53" s="6">
        <f t="shared" si="1"/>
        <v>-6.2858869749168877E-2</v>
      </c>
      <c r="F53" s="3">
        <f>SUMIFS(Feuil4!M:M,Feuil4!A:A,A53)</f>
        <v>48.33</v>
      </c>
      <c r="G53" s="6">
        <f t="shared" si="2"/>
        <v>1.4139882200416113E-4</v>
      </c>
      <c r="H53" s="142">
        <f t="shared" si="3"/>
        <v>0.73028105167724378</v>
      </c>
      <c r="I53" s="144" t="str">
        <f>ROUND(LEFT(VLOOKUP(RIGHT(A53,LEN(A53)-6),Feuil4!A:B,2,0),3),-1) &amp; "000"</f>
        <v>210000</v>
      </c>
      <c r="J53" s="183"/>
    </row>
    <row r="54" spans="1:10" ht="20.100000000000001" customHeight="1" thickTop="1" thickBot="1" x14ac:dyDescent="0.3">
      <c r="A54" s="4" t="s">
        <v>59</v>
      </c>
      <c r="B54" s="9">
        <f>SUMIFS(Feuil4!C:C,Feuil4!A:A,A54)</f>
        <v>1457.99</v>
      </c>
      <c r="C54" s="6">
        <f t="shared" si="0"/>
        <v>2.550503285273684E-3</v>
      </c>
      <c r="D54" s="3">
        <f>SUMIFS(Feuil4!P:P,Feuil4!A:A,A54)</f>
        <v>341.47000000000014</v>
      </c>
      <c r="E54" s="6">
        <f t="shared" si="1"/>
        <v>0.23420599592589808</v>
      </c>
      <c r="F54" s="3">
        <f>SUMIFS(Feuil4!M:M,Feuil4!A:A,A54)</f>
        <v>574.91</v>
      </c>
      <c r="G54" s="6">
        <f t="shared" si="2"/>
        <v>1.6820111061123996E-3</v>
      </c>
      <c r="H54" s="142">
        <f t="shared" si="3"/>
        <v>0.39431683344878904</v>
      </c>
      <c r="I54" s="144" t="str">
        <f>ROUND(LEFT(VLOOKUP(RIGHT(A54,LEN(A54)-6),Feuil4!A:B,2,0),3),-1) &amp; "000"</f>
        <v>210000</v>
      </c>
      <c r="J54" s="183"/>
    </row>
    <row r="55" spans="1:10" ht="20.100000000000001" customHeight="1" thickTop="1" thickBot="1" x14ac:dyDescent="0.3">
      <c r="A55" s="4" t="s">
        <v>60</v>
      </c>
      <c r="B55" s="9">
        <f>SUMIFS(Feuil4!C:C,Feuil4!A:A,A55)</f>
        <v>2130.42</v>
      </c>
      <c r="C55" s="6">
        <f t="shared" si="0"/>
        <v>3.7268041680757497E-3</v>
      </c>
      <c r="D55" s="3">
        <f>SUMIFS(Feuil4!P:P,Feuil4!A:A,A55)</f>
        <v>637.75000000000023</v>
      </c>
      <c r="E55" s="6">
        <f t="shared" si="1"/>
        <v>0.29935411796734923</v>
      </c>
      <c r="F55" s="3">
        <f>SUMIFS(Feuil4!M:M,Feuil4!A:A,A55)</f>
        <v>993.17999999999984</v>
      </c>
      <c r="G55" s="6">
        <f t="shared" si="2"/>
        <v>2.905741403643549E-3</v>
      </c>
      <c r="H55" s="142">
        <f t="shared" si="3"/>
        <v>0.46618976539837204</v>
      </c>
      <c r="I55" s="144" t="str">
        <f>ROUND(LEFT(VLOOKUP(RIGHT(A55,LEN(A55)-6),Feuil4!A:B,2,0),3),-1) &amp; "000"</f>
        <v>210000</v>
      </c>
      <c r="J55" s="183"/>
    </row>
    <row r="56" spans="1:10" ht="20.100000000000001" customHeight="1" thickTop="1" thickBot="1" x14ac:dyDescent="0.3">
      <c r="A56" s="4" t="s">
        <v>61</v>
      </c>
      <c r="B56" s="9">
        <f>SUMIFS(Feuil4!C:C,Feuil4!A:A,A56)</f>
        <v>10817.150000000003</v>
      </c>
      <c r="C56" s="6">
        <f t="shared" si="0"/>
        <v>1.8922747489556333E-2</v>
      </c>
      <c r="D56" s="3">
        <f>SUMIFS(Feuil4!P:P,Feuil4!A:A,A56)</f>
        <v>3468.9199999999996</v>
      </c>
      <c r="E56" s="6">
        <f t="shared" si="1"/>
        <v>0.32068705712687712</v>
      </c>
      <c r="F56" s="3">
        <f>SUMIFS(Feuil4!M:M,Feuil4!A:A,A56)</f>
        <v>4473.43</v>
      </c>
      <c r="G56" s="6">
        <f t="shared" si="2"/>
        <v>1.3087890178317289E-2</v>
      </c>
      <c r="H56" s="142">
        <f t="shared" si="3"/>
        <v>0.41354977974790025</v>
      </c>
      <c r="I56" s="144" t="str">
        <f>ROUND(LEFT(VLOOKUP(RIGHT(A56,LEN(A56)-6),Feuil4!A:B,2,0),3),-1) &amp; "000"</f>
        <v>210000</v>
      </c>
      <c r="J56" s="183"/>
    </row>
    <row r="57" spans="1:10" ht="20.100000000000001" customHeight="1" thickTop="1" thickBot="1" x14ac:dyDescent="0.3">
      <c r="A57" s="4" t="s">
        <v>62</v>
      </c>
      <c r="B57" s="9">
        <f>SUMIFS(Feuil4!C:C,Feuil4!A:A,A57)</f>
        <v>6876.96</v>
      </c>
      <c r="C57" s="6">
        <f t="shared" si="0"/>
        <v>1.2030061298565637E-2</v>
      </c>
      <c r="D57" s="3">
        <f>SUMIFS(Feuil4!P:P,Feuil4!A:A,A57)</f>
        <v>1340.2500000000007</v>
      </c>
      <c r="E57" s="6">
        <f t="shared" si="1"/>
        <v>0.19488989320862718</v>
      </c>
      <c r="F57" s="3">
        <f>SUMIFS(Feuil4!M:M,Feuil4!A:A,A57)</f>
        <v>3423.16</v>
      </c>
      <c r="G57" s="6">
        <f t="shared" si="2"/>
        <v>1.0015120867613577E-2</v>
      </c>
      <c r="H57" s="142">
        <f t="shared" si="3"/>
        <v>0.4977722714687885</v>
      </c>
      <c r="I57" s="144" t="str">
        <f>ROUND(LEFT(VLOOKUP(RIGHT(A57,LEN(A57)-6),Feuil4!A:B,2,0),3),-1) &amp; "000"</f>
        <v>210000</v>
      </c>
      <c r="J57" s="183"/>
    </row>
    <row r="58" spans="1:10" ht="20.100000000000001" customHeight="1" thickTop="1" thickBot="1" x14ac:dyDescent="0.3">
      <c r="A58" s="4" t="s">
        <v>63</v>
      </c>
      <c r="B58" s="9">
        <f>SUMIFS(Feuil4!C:C,Feuil4!A:A,A58)</f>
        <v>461.62</v>
      </c>
      <c r="C58" s="6">
        <f t="shared" si="0"/>
        <v>8.0752496693944269E-4</v>
      </c>
      <c r="D58" s="3">
        <f>SUMIFS(Feuil4!P:P,Feuil4!A:A,A58)</f>
        <v>35.92000000000003</v>
      </c>
      <c r="E58" s="6">
        <f t="shared" si="1"/>
        <v>7.7812919717516638E-2</v>
      </c>
      <c r="F58" s="3">
        <f>SUMIFS(Feuil4!M:M,Feuil4!A:A,A58)</f>
        <v>336</v>
      </c>
      <c r="G58" s="6">
        <f t="shared" si="2"/>
        <v>9.8303339940819653E-4</v>
      </c>
      <c r="H58" s="142">
        <f t="shared" si="3"/>
        <v>0.72787140938434214</v>
      </c>
      <c r="I58" s="144" t="str">
        <f>ROUND(LEFT(VLOOKUP(RIGHT(A58,LEN(A58)-6),Feuil4!A:B,2,0),3),-1) &amp; "000"</f>
        <v>200000</v>
      </c>
      <c r="J58" s="183"/>
    </row>
    <row r="59" spans="1:10" ht="20.100000000000001" customHeight="1" thickTop="1" thickBot="1" x14ac:dyDescent="0.3">
      <c r="A59" s="4" t="s">
        <v>64</v>
      </c>
      <c r="B59" s="9">
        <f>SUMIFS(Feuil4!C:C,Feuil4!A:A,A59)</f>
        <v>2215.1</v>
      </c>
      <c r="C59" s="6">
        <f t="shared" si="0"/>
        <v>3.8749372953242045E-3</v>
      </c>
      <c r="D59" s="3">
        <f>SUMIFS(Feuil4!P:P,Feuil4!A:A,A59)</f>
        <v>475.78000000000009</v>
      </c>
      <c r="E59" s="6">
        <f t="shared" si="1"/>
        <v>0.21478940002708685</v>
      </c>
      <c r="F59" s="3">
        <f>SUMIFS(Feuil4!M:M,Feuil4!A:A,A59)</f>
        <v>442.75</v>
      </c>
      <c r="G59" s="6">
        <f t="shared" si="2"/>
        <v>1.2953513023451757E-3</v>
      </c>
      <c r="H59" s="142">
        <f t="shared" si="3"/>
        <v>0.19987810934043609</v>
      </c>
      <c r="I59" s="144" t="str">
        <f>ROUND(LEFT(VLOOKUP(RIGHT(A59,LEN(A59)-6),Feuil4!A:B,2,0),3),-1) &amp; "000"</f>
        <v>210000</v>
      </c>
      <c r="J59" s="183"/>
    </row>
    <row r="60" spans="1:10" ht="20.100000000000001" customHeight="1" thickTop="1" thickBot="1" x14ac:dyDescent="0.3">
      <c r="A60" s="4" t="s">
        <v>65</v>
      </c>
      <c r="B60" s="9">
        <f>SUMIFS(Feuil4!C:C,Feuil4!A:A,A60)</f>
        <v>17984.919999999995</v>
      </c>
      <c r="C60" s="6">
        <f t="shared" si="0"/>
        <v>3.1461530974412975E-2</v>
      </c>
      <c r="D60" s="3">
        <f>SUMIFS(Feuil4!P:P,Feuil4!A:A,A60)</f>
        <v>2882.8200000000006</v>
      </c>
      <c r="E60" s="6">
        <f t="shared" si="1"/>
        <v>0.16029095486663281</v>
      </c>
      <c r="F60" s="3">
        <f>SUMIFS(Feuil4!M:M,Feuil4!A:A,A60)</f>
        <v>10609.73</v>
      </c>
      <c r="G60" s="6">
        <f t="shared" si="2"/>
        <v>3.1040830204473586E-2</v>
      </c>
      <c r="H60" s="142">
        <f t="shared" si="3"/>
        <v>0.58992366938524066</v>
      </c>
      <c r="I60" s="144" t="str">
        <f>ROUND(LEFT(VLOOKUP(RIGHT(A60,LEN(A60)-6),Feuil4!A:B,2,0),3),-1) &amp; "000"</f>
        <v>210000</v>
      </c>
      <c r="J60" s="183"/>
    </row>
    <row r="61" spans="1:10" ht="20.100000000000001" customHeight="1" thickTop="1" thickBot="1" x14ac:dyDescent="0.3">
      <c r="A61" s="5" t="s">
        <v>66</v>
      </c>
      <c r="B61" s="9">
        <f>SUMIFS(Feuil4!C:C,Feuil4!A:A,A61)</f>
        <v>27766.930000000008</v>
      </c>
      <c r="C61" s="6">
        <f t="shared" si="0"/>
        <v>4.8573478684328722E-2</v>
      </c>
      <c r="D61" s="3">
        <f>SUMIFS(Feuil4!P:P,Feuil4!A:A,A61)</f>
        <v>4743.4400000000005</v>
      </c>
      <c r="E61" s="6">
        <f t="shared" si="1"/>
        <v>0.1708305527474589</v>
      </c>
      <c r="F61" s="3">
        <f>SUMIFS(Feuil4!M:M,Feuil4!A:A,A61)</f>
        <v>19426.7</v>
      </c>
      <c r="G61" s="6">
        <f t="shared" si="2"/>
        <v>5.6836592084176227E-2</v>
      </c>
      <c r="H61" s="142">
        <f t="shared" si="3"/>
        <v>0.69963442123418018</v>
      </c>
      <c r="I61" s="162" t="e">
        <f>ROUND(LEFT(VLOOKUP(RIGHT(A61,LEN(A61)-6),Feuil4!A:B,2,0),3),-1) &amp; "000"</f>
        <v>#VALUE!</v>
      </c>
      <c r="J61" s="183"/>
    </row>
    <row r="62" spans="1:10" ht="20.100000000000001" customHeight="1" thickTop="1" x14ac:dyDescent="0.25">
      <c r="A62" s="146" t="s">
        <v>636</v>
      </c>
      <c r="B62" s="147">
        <f>SUBTOTAL(9,B2:B61)</f>
        <v>571647.9600000002</v>
      </c>
      <c r="C62" s="148">
        <f>SUM(C2:C61)</f>
        <v>1</v>
      </c>
      <c r="D62" s="147">
        <f>SUBTOTAL(9,D2:D61)</f>
        <v>30951.822</v>
      </c>
      <c r="E62" s="149"/>
      <c r="F62" s="147">
        <f>SUBTOTAL(9,F2:F61)</f>
        <v>341799.16999999993</v>
      </c>
      <c r="G62" s="148">
        <f>SUM(G2:G61)</f>
        <v>1.0000000000000002</v>
      </c>
      <c r="H62" s="149"/>
      <c r="I62" s="159"/>
    </row>
    <row r="63" spans="1:10" ht="20.100000000000001" customHeight="1" x14ac:dyDescent="0.25">
      <c r="A63" s="8" t="s">
        <v>67</v>
      </c>
      <c r="I63" s="160"/>
    </row>
  </sheetData>
  <autoFilter ref="A1:I63"/>
  <mergeCells count="4">
    <mergeCell ref="J3:J22"/>
    <mergeCell ref="J23:J39"/>
    <mergeCell ref="J40:J45"/>
    <mergeCell ref="J46:J61"/>
  </mergeCell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1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38" customWidth="1"/>
    <col min="4" max="4" width="19.7109375" customWidth="1"/>
    <col min="5" max="5" width="14.42578125" style="58" customWidth="1"/>
  </cols>
  <sheetData>
    <row r="1" spans="1:10" x14ac:dyDescent="0.25">
      <c r="A1" s="11"/>
      <c r="I1" s="10"/>
    </row>
    <row r="2" spans="1:10" ht="16.5" thickBot="1" x14ac:dyDescent="0.3">
      <c r="A2" s="12"/>
      <c r="D2" t="s">
        <v>92</v>
      </c>
      <c r="I2" s="55">
        <f>INDEX(A1:A1000,MATCH(9^9^9,A1:A1000,1))</f>
        <v>300000</v>
      </c>
    </row>
    <row r="3" spans="1:10" x14ac:dyDescent="0.25">
      <c r="A3" s="37"/>
      <c r="B3" s="38"/>
      <c r="D3" s="42" t="s">
        <v>8</v>
      </c>
      <c r="E3" s="59" t="str">
        <f>ROUND(LEFT(VLOOKUP(RIGHT(D3,LEN(D3)-6),A:B,2,0),3),-1) &amp; "000"</f>
        <v>500000</v>
      </c>
      <c r="F3" s="35">
        <f>LEFT(VLOOKUP(MID(D3,FIND(" ",D3,1)+1,10),A:B,2),1)*100000</f>
        <v>500000</v>
      </c>
      <c r="I3" s="36">
        <f>IF(D3=VLOOKUP(D3,$A$1:$B$1000,1,FALSE),INDEX(A1:A1000,MATCH(9^9^9,A1:A1000,1)),"seb")</f>
        <v>300000</v>
      </c>
      <c r="J3">
        <f>IF(D3=VLOOKUP(D3,$A$1:$B$1000,1,FALSE),INDEX($A$1:$B$1000,MATCH("NAF*",$B$1:B$1000,0),1),0)</f>
        <v>500000</v>
      </c>
    </row>
    <row r="4" spans="1:10" x14ac:dyDescent="0.25">
      <c r="A4" s="56">
        <v>500000</v>
      </c>
      <c r="B4" s="39" t="s">
        <v>92</v>
      </c>
      <c r="D4" s="42" t="s">
        <v>119</v>
      </c>
      <c r="E4" s="59" t="str">
        <f t="shared" ref="E4:E6" si="0">ROUND(LEFT(VLOOKUP(RIGHT(D4,LEN(D4)-6),A:B,2,0),3),-1) &amp; "000"</f>
        <v>300000</v>
      </c>
      <c r="F4" s="35">
        <f t="shared" ref="F4:F6" si="1">LEFT(VLOOKUP(MID(D4,FIND(" ",D4,1)+1,10),A:B,2),1)*100000</f>
        <v>300000</v>
      </c>
      <c r="I4" s="36">
        <f>IF(D4=VLOOKUP(D4,$A$1:$B$1000,1,FALSE),LOOKUP(9^9,A1:A1000),"seb")</f>
        <v>300000</v>
      </c>
      <c r="J4">
        <f>IF(D4=VLOOKUP(D4,$A$2:$B$100,1,FALSE),INDEX($A$1:$B$1000,MATCH("NAF*",$B$1:B$1000,0),1),0)</f>
        <v>500000</v>
      </c>
    </row>
    <row r="5" spans="1:10" x14ac:dyDescent="0.25">
      <c r="A5" s="40" t="s">
        <v>94</v>
      </c>
      <c r="B5" s="41" t="s">
        <v>95</v>
      </c>
      <c r="D5" s="42" t="s">
        <v>10</v>
      </c>
      <c r="E5" s="59" t="str">
        <f t="shared" si="0"/>
        <v>300000</v>
      </c>
      <c r="F5" s="35">
        <f t="shared" si="1"/>
        <v>300000</v>
      </c>
      <c r="I5" s="36">
        <f>IF(D5=VLOOKUP(D5,$A$1:$B$1000,1,FALSE),LOOKUP(9^9,A:A),"seb")</f>
        <v>300000</v>
      </c>
      <c r="J5">
        <f>IF(D5=VLOOKUP(D5,$A$2:$B$100,1,FALSE),INDEX($A$1:$B$1000,MATCH("NAF*",$B$1:B$1000,0),1),0)</f>
        <v>500000</v>
      </c>
    </row>
    <row r="6" spans="1:10" x14ac:dyDescent="0.25">
      <c r="A6" s="40"/>
      <c r="B6" s="41" t="s">
        <v>96</v>
      </c>
      <c r="D6" s="42" t="s">
        <v>11</v>
      </c>
      <c r="E6" s="59" t="str">
        <f t="shared" si="0"/>
        <v>300000</v>
      </c>
      <c r="F6" s="35">
        <f t="shared" si="1"/>
        <v>300000</v>
      </c>
      <c r="I6" s="36"/>
      <c r="J6">
        <f>IF(D6=VLOOKUP(D6,$A$2:$B$100,1,FALSE),INDEX($A$1:$B$1000,MATCH("NAF*",$B$1:B$1000,0),1),0)</f>
        <v>500000</v>
      </c>
    </row>
    <row r="7" spans="1:10" x14ac:dyDescent="0.25">
      <c r="A7" s="40"/>
      <c r="B7" s="41" t="s">
        <v>97</v>
      </c>
      <c r="I7" s="54"/>
    </row>
    <row r="8" spans="1:10" x14ac:dyDescent="0.25">
      <c r="A8" s="40"/>
      <c r="B8" s="41" t="s">
        <v>98</v>
      </c>
      <c r="G8" s="53"/>
    </row>
    <row r="9" spans="1:10" x14ac:dyDescent="0.25">
      <c r="A9" s="40"/>
      <c r="B9" s="41" t="s">
        <v>99</v>
      </c>
      <c r="G9" s="51"/>
    </row>
    <row r="10" spans="1:10" x14ac:dyDescent="0.25">
      <c r="A10" s="40"/>
      <c r="B10" s="41" t="s">
        <v>100</v>
      </c>
    </row>
    <row r="11" spans="1:10" x14ac:dyDescent="0.25">
      <c r="A11" s="40"/>
      <c r="B11" s="41" t="s">
        <v>101</v>
      </c>
      <c r="G11" s="36"/>
    </row>
    <row r="12" spans="1:10" ht="15.75" x14ac:dyDescent="0.25">
      <c r="A12" s="40"/>
      <c r="B12" s="41" t="s">
        <v>102</v>
      </c>
      <c r="G12" s="55"/>
    </row>
    <row r="13" spans="1:10" ht="15.75" thickBot="1" x14ac:dyDescent="0.3">
      <c r="A13" s="40"/>
      <c r="B13" s="41" t="s">
        <v>103</v>
      </c>
      <c r="G13" s="50"/>
    </row>
    <row r="14" spans="1:10" ht="15.75" thickBot="1" x14ac:dyDescent="0.3">
      <c r="A14" s="40"/>
      <c r="B14" s="41" t="s">
        <v>104</v>
      </c>
      <c r="G14" s="54"/>
      <c r="I14" s="52"/>
    </row>
    <row r="15" spans="1:10" x14ac:dyDescent="0.25">
      <c r="A15" s="42" t="s">
        <v>8</v>
      </c>
      <c r="B15" s="4"/>
      <c r="G15" s="50"/>
    </row>
    <row r="16" spans="1:10" ht="15.75" thickBot="1" x14ac:dyDescent="0.3">
      <c r="A16" s="43"/>
      <c r="B16" s="44"/>
      <c r="G16" s="50"/>
    </row>
    <row r="17" spans="1:7" x14ac:dyDescent="0.25">
      <c r="A17" s="45"/>
      <c r="B17" s="46"/>
      <c r="G17" s="50"/>
    </row>
    <row r="18" spans="1:7" x14ac:dyDescent="0.25">
      <c r="A18" s="56">
        <v>300000</v>
      </c>
      <c r="B18" s="47" t="s">
        <v>92</v>
      </c>
      <c r="G18" s="50"/>
    </row>
    <row r="19" spans="1:7" x14ac:dyDescent="0.25">
      <c r="A19" s="48" t="s">
        <v>105</v>
      </c>
      <c r="B19" s="49" t="s">
        <v>106</v>
      </c>
      <c r="G19" s="50"/>
    </row>
    <row r="20" spans="1:7" x14ac:dyDescent="0.25">
      <c r="A20" s="42" t="s">
        <v>9</v>
      </c>
      <c r="B20" s="4"/>
      <c r="G20" s="50"/>
    </row>
    <row r="21" spans="1:7" x14ac:dyDescent="0.25">
      <c r="A21" s="48" t="s">
        <v>107</v>
      </c>
      <c r="B21" s="49" t="s">
        <v>108</v>
      </c>
      <c r="G21" s="50"/>
    </row>
    <row r="22" spans="1:7" x14ac:dyDescent="0.25">
      <c r="A22" s="48"/>
      <c r="B22" s="49" t="s">
        <v>109</v>
      </c>
    </row>
    <row r="23" spans="1:7" x14ac:dyDescent="0.25">
      <c r="A23" s="48"/>
      <c r="B23" s="49" t="s">
        <v>110</v>
      </c>
    </row>
    <row r="24" spans="1:7" x14ac:dyDescent="0.25">
      <c r="A24" s="48"/>
      <c r="B24" s="49" t="s">
        <v>111</v>
      </c>
    </row>
    <row r="25" spans="1:7" x14ac:dyDescent="0.25">
      <c r="A25" s="48"/>
      <c r="B25" s="49" t="s">
        <v>112</v>
      </c>
    </row>
    <row r="26" spans="1:7" x14ac:dyDescent="0.25">
      <c r="A26" s="42" t="s">
        <v>10</v>
      </c>
      <c r="B26" s="4"/>
    </row>
    <row r="27" spans="1:7" x14ac:dyDescent="0.25">
      <c r="A27" s="48" t="s">
        <v>113</v>
      </c>
      <c r="B27" s="49" t="s">
        <v>114</v>
      </c>
    </row>
    <row r="28" spans="1:7" x14ac:dyDescent="0.25">
      <c r="A28" s="48"/>
      <c r="B28" s="49" t="s">
        <v>115</v>
      </c>
    </row>
    <row r="29" spans="1:7" x14ac:dyDescent="0.25">
      <c r="A29" s="42" t="s">
        <v>11</v>
      </c>
      <c r="B29" s="4"/>
    </row>
    <row r="30" spans="1:7" x14ac:dyDescent="0.25">
      <c r="A30" s="48" t="s">
        <v>116</v>
      </c>
      <c r="B30" s="49" t="s">
        <v>117</v>
      </c>
    </row>
    <row r="31" spans="1:7" x14ac:dyDescent="0.25">
      <c r="A31" s="48"/>
      <c r="B31" s="49" t="s">
        <v>118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12"/>
  <sheetViews>
    <sheetView workbookViewId="0">
      <selection activeCell="D9" sqref="D9"/>
    </sheetView>
  </sheetViews>
  <sheetFormatPr baseColWidth="10" defaultColWidth="11.42578125" defaultRowHeight="15" x14ac:dyDescent="0.25"/>
  <cols>
    <col min="1" max="1" width="13.5703125" customWidth="1"/>
    <col min="2" max="2" width="7.28515625" customWidth="1"/>
    <col min="3" max="16" width="12.7109375" customWidth="1"/>
  </cols>
  <sheetData>
    <row r="1" spans="1:16" ht="25.5" x14ac:dyDescent="0.25">
      <c r="A1" s="17" t="s">
        <v>93</v>
      </c>
      <c r="B1" s="17" t="s">
        <v>92</v>
      </c>
      <c r="C1" s="17" t="s">
        <v>69</v>
      </c>
      <c r="D1" s="13" t="s">
        <v>70</v>
      </c>
      <c r="E1" s="13" t="s">
        <v>71</v>
      </c>
      <c r="F1" s="13" t="s">
        <v>72</v>
      </c>
      <c r="G1" s="13" t="s">
        <v>73</v>
      </c>
      <c r="H1" s="13" t="s">
        <v>74</v>
      </c>
      <c r="I1" s="13" t="s">
        <v>75</v>
      </c>
      <c r="J1" s="13" t="s">
        <v>76</v>
      </c>
      <c r="K1" s="13" t="s">
        <v>77</v>
      </c>
      <c r="L1" s="13" t="s">
        <v>78</v>
      </c>
      <c r="M1" s="13" t="s">
        <v>79</v>
      </c>
      <c r="N1" s="13" t="s">
        <v>80</v>
      </c>
      <c r="O1" s="13" t="s">
        <v>81</v>
      </c>
      <c r="P1" s="13" t="s">
        <v>82</v>
      </c>
    </row>
    <row r="2" spans="1:16" s="19" customFormat="1" x14ac:dyDescent="0.25">
      <c r="A2" s="18" t="s">
        <v>83</v>
      </c>
      <c r="B2" s="18">
        <v>500000</v>
      </c>
      <c r="C2" s="20" t="e">
        <f>SUMIFS([1]Octobre!$C$1:$C$65536,[1]Octobre!$B$1:$B$65536,"5*")</f>
        <v>#VALUE!</v>
      </c>
      <c r="D2" s="20" t="e">
        <f>SUMIFS([1]Octobre!$D$1:$D$65536,[1]Octobre!$B$1:$B$65536,"5*")</f>
        <v>#VALUE!</v>
      </c>
      <c r="E2" s="20" t="e">
        <f>SUMIFS([1]Octobre!$E$1:$E$65536,[1]Octobre!$B$1:$B$65536,"5*")</f>
        <v>#VALUE!</v>
      </c>
      <c r="F2" s="20" t="e">
        <f>SUMIFS([1]Octobre!$F$1:$F$65536,[1]Octobre!$B$1:$B$65536,"5*")</f>
        <v>#VALUE!</v>
      </c>
      <c r="G2" s="20" t="e">
        <f>SUMIFS([1]Octobre!$G$1:$G$65536,[1]Octobre!$B$1:$B$65536,"5*")</f>
        <v>#VALUE!</v>
      </c>
      <c r="H2" s="20" t="e">
        <f>SUMIFS([1]Octobre!$H$1:$H$65536,[1]Octobre!$B$1:$B$65536,"5*")</f>
        <v>#VALUE!</v>
      </c>
      <c r="I2" s="20" t="e">
        <f>SUMIFS([1]Octobre!$I$1:$I$65536,[1]Octobre!$B$1:$B$65536,"5*")</f>
        <v>#VALUE!</v>
      </c>
      <c r="J2" s="20" t="e">
        <f>SUMIFS([1]Octobre!$J$1:$J$65536,[1]Octobre!$B$1:$B$65536,"5*")</f>
        <v>#VALUE!</v>
      </c>
      <c r="K2" s="20" t="e">
        <f>SUMIFS([1]Octobre!$K$1:$K$65536,[1]Octobre!$B$1:$B$65536,"5*")</f>
        <v>#VALUE!</v>
      </c>
      <c r="L2" s="21" t="e">
        <f>SUM(D2:K2)</f>
        <v>#VALUE!</v>
      </c>
      <c r="M2" s="20" t="e">
        <f>SUMIFS([1]Octobre!$M$1:$M$65536,[1]Octobre!$B$1:$B$65536,"5*")</f>
        <v>#VALUE!</v>
      </c>
      <c r="N2" s="21" t="e">
        <f>SUM(L2:M2)</f>
        <v>#VALUE!</v>
      </c>
      <c r="O2" s="32" t="e">
        <f>SUMIFS([1]Octobre!$O$1:$O$65536,[1]Octobre!$B$1:$B$65536,"5*")</f>
        <v>#VALUE!</v>
      </c>
      <c r="P2" s="22" t="e">
        <f>O2-M2</f>
        <v>#VALUE!</v>
      </c>
    </row>
    <row r="3" spans="1:16" s="19" customFormat="1" x14ac:dyDescent="0.25">
      <c r="A3" s="18" t="s">
        <v>84</v>
      </c>
      <c r="B3" s="18">
        <v>300000</v>
      </c>
      <c r="C3" s="20" t="e">
        <f>SUMIFS([1]Octobre!$C$1:$C$65536,[1]Octobre!$B$1:$B$65536,"3*")</f>
        <v>#VALUE!</v>
      </c>
      <c r="D3" s="20" t="e">
        <f>SUMIFS([1]Octobre!$D$1:$D$65536,[1]Octobre!$B$1:$B$65536,"3*")</f>
        <v>#VALUE!</v>
      </c>
      <c r="E3" s="20" t="e">
        <f>SUMIFS([1]Octobre!$E$1:$E$65536,[1]Octobre!$B$1:$B$65536,"3*")</f>
        <v>#VALUE!</v>
      </c>
      <c r="F3" s="20" t="e">
        <f>SUMIFS([1]Octobre!$F$1:$F$65536,[1]Octobre!$B$1:$B$65536,"3*")</f>
        <v>#VALUE!</v>
      </c>
      <c r="G3" s="20" t="e">
        <f>SUMIFS([1]Octobre!$G$1:$G$65536,[1]Octobre!$B$1:$B$65536,"3*")</f>
        <v>#VALUE!</v>
      </c>
      <c r="H3" s="20" t="e">
        <f>SUMIFS([1]Octobre!$H$1:$H$65536,[1]Octobre!$B$1:$B$65536,"3*")</f>
        <v>#VALUE!</v>
      </c>
      <c r="I3" s="20" t="e">
        <f>SUMIFS([1]Octobre!$I$1:$I$65536,[1]Octobre!$B$1:$B$65536,"3*")</f>
        <v>#VALUE!</v>
      </c>
      <c r="J3" s="20" t="e">
        <f>SUMIFS([1]Octobre!$J$1:$J$65536,[1]Octobre!$B$1:$B$65536,"3*")</f>
        <v>#VALUE!</v>
      </c>
      <c r="K3" s="20" t="e">
        <f>SUMIFS([1]Octobre!$K$1:$K$65536,[1]Octobre!$B$1:$B$65536,"3*")</f>
        <v>#VALUE!</v>
      </c>
      <c r="L3" s="21" t="e">
        <f t="shared" ref="L3:L7" si="0">SUM(D3:K3)</f>
        <v>#VALUE!</v>
      </c>
      <c r="M3" s="20" t="e">
        <f>SUMIFS([1]Octobre!$M$1:$M$65536,[1]Octobre!$B$1:$B$65536,"3*")</f>
        <v>#VALUE!</v>
      </c>
      <c r="N3" s="21" t="e">
        <f t="shared" ref="N3:N7" si="1">SUM(L3:M3)</f>
        <v>#VALUE!</v>
      </c>
      <c r="O3" s="32" t="e">
        <f>SUMIFS([1]Octobre!$O$1:$O$65536,[1]Octobre!$B$1:$B$65536,"3*")</f>
        <v>#VALUE!</v>
      </c>
      <c r="P3" s="22" t="e">
        <f t="shared" ref="P3:P7" si="2">O3-M3</f>
        <v>#VALUE!</v>
      </c>
    </row>
    <row r="4" spans="1:16" s="19" customFormat="1" x14ac:dyDescent="0.25">
      <c r="A4" s="18" t="s">
        <v>85</v>
      </c>
      <c r="B4" s="18">
        <v>100000</v>
      </c>
      <c r="C4" s="20" t="e">
        <f>SUMIFS([1]Octobre!$C$1:$C$65536,[1]Octobre!$B$1:$B$65536,"1*")</f>
        <v>#VALUE!</v>
      </c>
      <c r="D4" s="20" t="e">
        <f>SUMIFS([1]Octobre!$D$1:$D$65536,[1]Octobre!$B$1:$B$65536,"1*")</f>
        <v>#VALUE!</v>
      </c>
      <c r="E4" s="20" t="e">
        <f>SUMIFS([1]Octobre!$E$1:$E$65536,[1]Octobre!$B$1:$B$65536,"1*")</f>
        <v>#VALUE!</v>
      </c>
      <c r="F4" s="20" t="e">
        <f>SUMIFS([1]Octobre!$F$1:$F$65536,[1]Octobre!$B$1:$B$65536,"1*")</f>
        <v>#VALUE!</v>
      </c>
      <c r="G4" s="20" t="e">
        <f>SUMIFS([1]Octobre!$G$1:$G$65536,[1]Octobre!$B$1:$B$65536,"1*")</f>
        <v>#VALUE!</v>
      </c>
      <c r="H4" s="20" t="e">
        <f>SUMIFS([1]Octobre!$H$1:$H$65536,[1]Octobre!$B$1:$B$65536,"1*")</f>
        <v>#VALUE!</v>
      </c>
      <c r="I4" s="20" t="e">
        <f>SUMIFS([1]Octobre!$I$1:$I$65536,[1]Octobre!$B$1:$B$65536,"1*")</f>
        <v>#VALUE!</v>
      </c>
      <c r="J4" s="20" t="e">
        <f>SUMIFS([1]Octobre!$J$1:$J$65536,[1]Octobre!$B$1:$B$65536,"1*")</f>
        <v>#VALUE!</v>
      </c>
      <c r="K4" s="20" t="e">
        <f>SUMIFS([1]Octobre!$K$1:$K$65536,[1]Octobre!$B$1:$B$65536,"1*")</f>
        <v>#VALUE!</v>
      </c>
      <c r="L4" s="21" t="e">
        <f t="shared" si="0"/>
        <v>#VALUE!</v>
      </c>
      <c r="M4" s="20" t="e">
        <f>SUMIFS([1]Octobre!$M$1:$M$65536,[1]Octobre!$B$1:$B$65536,"1*")</f>
        <v>#VALUE!</v>
      </c>
      <c r="N4" s="21" t="e">
        <f t="shared" si="1"/>
        <v>#VALUE!</v>
      </c>
      <c r="O4" s="32" t="e">
        <f>SUMIFS([1]Octobre!$O$1:$O$65536,[1]Octobre!$B$1:$B$65536,"1*")</f>
        <v>#VALUE!</v>
      </c>
      <c r="P4" s="22" t="e">
        <f t="shared" si="2"/>
        <v>#VALUE!</v>
      </c>
    </row>
    <row r="5" spans="1:16" s="19" customFormat="1" x14ac:dyDescent="0.25">
      <c r="A5" s="18" t="s">
        <v>86</v>
      </c>
      <c r="B5" s="18">
        <v>400000</v>
      </c>
      <c r="C5" s="20" t="e">
        <f>SUMIFS([1]Octobre!$C$1:$C$65536,[1]Octobre!$B$1:$B$65536,"4*")</f>
        <v>#VALUE!</v>
      </c>
      <c r="D5" s="20" t="e">
        <f>SUMIFS([1]Octobre!$D$1:$D$65536,[1]Octobre!$B$1:$B$65536,"4*")</f>
        <v>#VALUE!</v>
      </c>
      <c r="E5" s="20" t="e">
        <f>SUMIFS([1]Octobre!$E$1:$E$65536,[1]Octobre!$B$1:$B$65536,"4*")</f>
        <v>#VALUE!</v>
      </c>
      <c r="F5" s="20" t="e">
        <f>SUMIFS([1]Octobre!$F$1:$F$65536,[1]Octobre!$B$1:$B$65536,"4*")</f>
        <v>#VALUE!</v>
      </c>
      <c r="G5" s="20" t="e">
        <f>SUMIFS([1]Octobre!$G$1:$G$65536,[1]Octobre!$B$1:$B$65536,"4*")</f>
        <v>#VALUE!</v>
      </c>
      <c r="H5" s="20" t="e">
        <f>SUMIFS([1]Octobre!$H$1:$H$65536,[1]Octobre!$B$1:$B$65536,"4*")</f>
        <v>#VALUE!</v>
      </c>
      <c r="I5" s="20" t="e">
        <f>SUMIFS([1]Octobre!$I$1:$I$65536,[1]Octobre!$B$1:$B$65536,"4*")</f>
        <v>#VALUE!</v>
      </c>
      <c r="J5" s="20" t="e">
        <f>SUMIFS([1]Octobre!$J$1:$J$65536,[1]Octobre!$B$1:$B$65536,"4*")</f>
        <v>#VALUE!</v>
      </c>
      <c r="K5" s="20" t="e">
        <f>SUMIFS([1]Octobre!$K$1:$K$65536,[1]Octobre!$B$1:$B$65536,"4*")</f>
        <v>#VALUE!</v>
      </c>
      <c r="L5" s="21" t="e">
        <f t="shared" si="0"/>
        <v>#VALUE!</v>
      </c>
      <c r="M5" s="20" t="e">
        <f>SUMIFS([1]Octobre!$M$1:$M$65536,[1]Octobre!$B$1:$B$65536,"4*")</f>
        <v>#VALUE!</v>
      </c>
      <c r="N5" s="21" t="e">
        <f t="shared" si="1"/>
        <v>#VALUE!</v>
      </c>
      <c r="O5" s="32" t="e">
        <f>SUMIFS([1]Octobre!$O$1:$O$65536,[1]Octobre!$B$1:$B$65536,"4*")</f>
        <v>#VALUE!</v>
      </c>
      <c r="P5" s="22" t="e">
        <f t="shared" si="2"/>
        <v>#VALUE!</v>
      </c>
    </row>
    <row r="6" spans="1:16" s="19" customFormat="1" x14ac:dyDescent="0.25">
      <c r="A6" s="18" t="s">
        <v>87</v>
      </c>
      <c r="B6" s="18">
        <v>200000</v>
      </c>
      <c r="C6" s="20" t="e">
        <f>SUMIFS([1]Octobre!$C$1:$C$65536,[1]Octobre!$B$1:$B$65536,"2*")</f>
        <v>#VALUE!</v>
      </c>
      <c r="D6" s="20" t="e">
        <f>SUMIFS([1]Octobre!$D$1:$D$65536,[1]Octobre!$B$1:$B$65536,"2*")</f>
        <v>#VALUE!</v>
      </c>
      <c r="E6" s="20" t="e">
        <f>SUMIFS([1]Octobre!$E$1:$E$65536,[1]Octobre!$B$1:$B$65536,"2*")</f>
        <v>#VALUE!</v>
      </c>
      <c r="F6" s="20" t="e">
        <f>SUMIFS([1]Octobre!$F$1:$F$65536,[1]Octobre!$B$1:$B$65536,"2*")</f>
        <v>#VALUE!</v>
      </c>
      <c r="G6" s="20" t="e">
        <f>SUMIFS([1]Octobre!$G$1:$G$65536,[1]Octobre!$B$1:$B$65536,"2*")</f>
        <v>#VALUE!</v>
      </c>
      <c r="H6" s="20" t="e">
        <f>SUMIFS([1]Octobre!$H$1:$H$65536,[1]Octobre!$B$1:$B$65536,"2*")</f>
        <v>#VALUE!</v>
      </c>
      <c r="I6" s="20" t="e">
        <f>SUMIFS([1]Octobre!$I$1:$I$65536,[1]Octobre!$B$1:$B$65536,"2*")</f>
        <v>#VALUE!</v>
      </c>
      <c r="J6" s="20" t="e">
        <f>SUMIFS([1]Octobre!$J$1:$J$65536,[1]Octobre!$B$1:$B$65536,"2*")</f>
        <v>#VALUE!</v>
      </c>
      <c r="K6" s="20" t="e">
        <f>SUMIFS([1]Octobre!$K$1:$K$65536,[1]Octobre!$B$1:$B$65536,"2*")</f>
        <v>#VALUE!</v>
      </c>
      <c r="L6" s="21" t="e">
        <f t="shared" si="0"/>
        <v>#VALUE!</v>
      </c>
      <c r="M6" s="20" t="e">
        <f>SUMIFS([1]Octobre!$M$1:$M$65536,[1]Octobre!$B$1:$B$65536,"2*")</f>
        <v>#VALUE!</v>
      </c>
      <c r="N6" s="21" t="e">
        <f t="shared" si="1"/>
        <v>#VALUE!</v>
      </c>
      <c r="O6" s="32" t="e">
        <f>SUMIFS([1]Octobre!$O$1:$O$65536,[1]Octobre!$B$1:$B$65536,"2*")</f>
        <v>#VALUE!</v>
      </c>
      <c r="P6" s="22" t="e">
        <f t="shared" si="2"/>
        <v>#VALUE!</v>
      </c>
    </row>
    <row r="7" spans="1:16" s="19" customFormat="1" x14ac:dyDescent="0.25">
      <c r="A7" s="18" t="s">
        <v>88</v>
      </c>
      <c r="B7" s="18">
        <v>600000</v>
      </c>
      <c r="C7" s="20" t="e">
        <f>SUMIFS([1]Octobre!$C$1:$C$65536,[1]Octobre!$B$1:$B$65536,"6*")</f>
        <v>#VALUE!</v>
      </c>
      <c r="D7" s="20" t="e">
        <f>SUMIFS([1]Octobre!$D$1:$D$65536,[1]Octobre!$B$1:$B$65536,"6*")</f>
        <v>#VALUE!</v>
      </c>
      <c r="E7" s="20" t="e">
        <f>SUMIFS([1]Octobre!$E$1:$E$65536,[1]Octobre!$B$1:$B$65536,"6*")</f>
        <v>#VALUE!</v>
      </c>
      <c r="F7" s="20" t="e">
        <f>SUMIFS([1]Octobre!$F$1:$F$65536,[1]Octobre!$B$1:$B$65536,"6*")</f>
        <v>#VALUE!</v>
      </c>
      <c r="G7" s="20" t="e">
        <f>SUMIFS([1]Octobre!$G$1:$G$65536,[1]Octobre!$B$1:$B$65536,"6*")</f>
        <v>#VALUE!</v>
      </c>
      <c r="H7" s="20" t="e">
        <f>SUMIFS([1]Octobre!$H$1:$H$65536,[1]Octobre!$B$1:$B$65536,"6*")</f>
        <v>#VALUE!</v>
      </c>
      <c r="I7" s="20" t="e">
        <f>SUMIFS([1]Octobre!$I$1:$I$65536,[1]Octobre!$B$1:$B$65536,"6*")</f>
        <v>#VALUE!</v>
      </c>
      <c r="J7" s="20" t="e">
        <f>SUMIFS([1]Octobre!$J$1:$J$65536,[1]Octobre!$B$1:$B$65536,"6*")</f>
        <v>#VALUE!</v>
      </c>
      <c r="K7" s="20" t="e">
        <f>SUMIFS([1]Octobre!$K$1:$K$65536,[1]Octobre!$B$1:$B$65536,"6*")</f>
        <v>#VALUE!</v>
      </c>
      <c r="L7" s="21" t="e">
        <f t="shared" si="0"/>
        <v>#VALUE!</v>
      </c>
      <c r="M7" s="20" t="e">
        <f>SUMIFS([1]Octobre!$M$1:$M$65536,[1]Octobre!$B$1:$B$65536,"6*")</f>
        <v>#VALUE!</v>
      </c>
      <c r="N7" s="21" t="e">
        <f t="shared" si="1"/>
        <v>#VALUE!</v>
      </c>
      <c r="O7" s="32" t="e">
        <f>SUMIFS([1]Octobre!$O$1:$O$65536,[1]Octobre!$B$1:$B$65536,"6*")</f>
        <v>#VALUE!</v>
      </c>
      <c r="P7" s="22" t="e">
        <f t="shared" si="2"/>
        <v>#VALUE!</v>
      </c>
    </row>
    <row r="8" spans="1:16" x14ac:dyDescent="0.25">
      <c r="C8" s="23" t="e">
        <f>SUM(C2:C7)</f>
        <v>#VALUE!</v>
      </c>
      <c r="D8" s="24" t="e">
        <f t="shared" ref="D8:P8" si="3">SUM(D2:D7)</f>
        <v>#VALUE!</v>
      </c>
      <c r="E8" s="24" t="e">
        <f t="shared" si="3"/>
        <v>#VALUE!</v>
      </c>
      <c r="F8" s="24" t="e">
        <f t="shared" si="3"/>
        <v>#VALUE!</v>
      </c>
      <c r="G8" s="24" t="e">
        <f t="shared" si="3"/>
        <v>#VALUE!</v>
      </c>
      <c r="H8" s="24" t="e">
        <f t="shared" si="3"/>
        <v>#VALUE!</v>
      </c>
      <c r="I8" s="24" t="e">
        <f t="shared" si="3"/>
        <v>#VALUE!</v>
      </c>
      <c r="J8" s="24" t="e">
        <f t="shared" si="3"/>
        <v>#VALUE!</v>
      </c>
      <c r="K8" s="24" t="e">
        <f t="shared" si="3"/>
        <v>#VALUE!</v>
      </c>
      <c r="L8" s="24" t="e">
        <f t="shared" si="3"/>
        <v>#VALUE!</v>
      </c>
      <c r="M8" s="24" t="e">
        <f t="shared" si="3"/>
        <v>#VALUE!</v>
      </c>
      <c r="N8" s="24" t="e">
        <f t="shared" si="3"/>
        <v>#VALUE!</v>
      </c>
      <c r="O8" s="24" t="e">
        <f t="shared" si="3"/>
        <v>#VALUE!</v>
      </c>
      <c r="P8" s="24" t="e">
        <f t="shared" si="3"/>
        <v>#VALUE!</v>
      </c>
    </row>
    <row r="9" spans="1:16" x14ac:dyDescent="0.25">
      <c r="C9" s="33"/>
      <c r="D9" s="25" t="e">
        <f>D8/$C$8</f>
        <v>#VALUE!</v>
      </c>
      <c r="E9" s="25" t="e">
        <f t="shared" ref="E9:P9" si="4">E8/$C$8</f>
        <v>#VALUE!</v>
      </c>
      <c r="F9" s="25" t="e">
        <f t="shared" si="4"/>
        <v>#VALUE!</v>
      </c>
      <c r="G9" s="25" t="e">
        <f t="shared" si="4"/>
        <v>#VALUE!</v>
      </c>
      <c r="H9" s="25" t="e">
        <f t="shared" si="4"/>
        <v>#VALUE!</v>
      </c>
      <c r="I9" s="25" t="e">
        <f t="shared" si="4"/>
        <v>#VALUE!</v>
      </c>
      <c r="J9" s="25" t="e">
        <f t="shared" si="4"/>
        <v>#VALUE!</v>
      </c>
      <c r="K9" s="25" t="e">
        <f t="shared" si="4"/>
        <v>#VALUE!</v>
      </c>
      <c r="L9" s="25" t="e">
        <f t="shared" si="4"/>
        <v>#VALUE!</v>
      </c>
      <c r="M9" s="25" t="e">
        <f t="shared" si="4"/>
        <v>#VALUE!</v>
      </c>
      <c r="N9" s="25" t="e">
        <f t="shared" si="4"/>
        <v>#VALUE!</v>
      </c>
      <c r="O9" s="25" t="e">
        <f t="shared" si="4"/>
        <v>#VALUE!</v>
      </c>
      <c r="P9" s="25" t="e">
        <f t="shared" si="4"/>
        <v>#VALUE!</v>
      </c>
    </row>
    <row r="10" spans="1:16" x14ac:dyDescent="0.25">
      <c r="N10" s="14" t="s">
        <v>89</v>
      </c>
      <c r="O10" s="26" t="e">
        <f>+P8/M8</f>
        <v>#VALUE!</v>
      </c>
      <c r="P10" s="27" t="e">
        <f>P9</f>
        <v>#VALUE!</v>
      </c>
    </row>
    <row r="11" spans="1:16" x14ac:dyDescent="0.25">
      <c r="N11" s="15" t="s">
        <v>90</v>
      </c>
      <c r="O11" s="28">
        <v>0.1017</v>
      </c>
      <c r="P11" s="29">
        <v>0.06</v>
      </c>
    </row>
    <row r="12" spans="1:16" ht="15.75" thickBot="1" x14ac:dyDescent="0.3">
      <c r="N12" s="16" t="s">
        <v>91</v>
      </c>
      <c r="O12" s="30" t="e">
        <f>+O10-O11</f>
        <v>#VALUE!</v>
      </c>
      <c r="P12" s="31" t="e">
        <f>+P10-P11</f>
        <v>#VALUE!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545"/>
  <sheetViews>
    <sheetView topLeftCell="A520" workbookViewId="0">
      <selection activeCell="B507" sqref="B507"/>
    </sheetView>
  </sheetViews>
  <sheetFormatPr baseColWidth="10" defaultColWidth="11.42578125" defaultRowHeight="15" x14ac:dyDescent="0.25"/>
  <cols>
    <col min="1" max="1" width="30" style="57" customWidth="1"/>
    <col min="2" max="2" width="21.7109375" customWidth="1"/>
    <col min="3" max="3" width="13" bestFit="1" customWidth="1"/>
    <col min="4" max="4" width="13.28515625" bestFit="1" customWidth="1"/>
    <col min="5" max="8" width="12.140625" bestFit="1" customWidth="1"/>
    <col min="11" max="11" width="12.140625" bestFit="1" customWidth="1"/>
    <col min="12" max="13" width="13" bestFit="1" customWidth="1"/>
    <col min="14" max="14" width="18" bestFit="1" customWidth="1"/>
    <col min="15" max="15" width="13.7109375" bestFit="1" customWidth="1"/>
    <col min="16" max="16" width="12.7109375" bestFit="1" customWidth="1"/>
    <col min="18" max="18" width="19.28515625" bestFit="1" customWidth="1"/>
    <col min="19" max="19" width="13" bestFit="1" customWidth="1"/>
    <col min="23" max="23" width="13.28515625" bestFit="1" customWidth="1"/>
    <col min="257" max="257" width="30" customWidth="1"/>
    <col min="258" max="258" width="21.7109375" customWidth="1"/>
    <col min="259" max="259" width="13" bestFit="1" customWidth="1"/>
    <col min="260" max="260" width="13.28515625" bestFit="1" customWidth="1"/>
    <col min="261" max="264" width="12.140625" bestFit="1" customWidth="1"/>
    <col min="267" max="267" width="12.140625" bestFit="1" customWidth="1"/>
    <col min="268" max="269" width="13" bestFit="1" customWidth="1"/>
    <col min="270" max="270" width="18" bestFit="1" customWidth="1"/>
    <col min="271" max="271" width="13.7109375" bestFit="1" customWidth="1"/>
    <col min="272" max="272" width="12.7109375" bestFit="1" customWidth="1"/>
    <col min="274" max="274" width="19.28515625" bestFit="1" customWidth="1"/>
    <col min="275" max="275" width="13" bestFit="1" customWidth="1"/>
    <col min="279" max="279" width="13.28515625" bestFit="1" customWidth="1"/>
    <col min="513" max="513" width="30" customWidth="1"/>
    <col min="514" max="514" width="21.7109375" customWidth="1"/>
    <col min="515" max="515" width="13" bestFit="1" customWidth="1"/>
    <col min="516" max="516" width="13.28515625" bestFit="1" customWidth="1"/>
    <col min="517" max="520" width="12.140625" bestFit="1" customWidth="1"/>
    <col min="523" max="523" width="12.140625" bestFit="1" customWidth="1"/>
    <col min="524" max="525" width="13" bestFit="1" customWidth="1"/>
    <col min="526" max="526" width="18" bestFit="1" customWidth="1"/>
    <col min="527" max="527" width="13.7109375" bestFit="1" customWidth="1"/>
    <col min="528" max="528" width="12.7109375" bestFit="1" customWidth="1"/>
    <col min="530" max="530" width="19.28515625" bestFit="1" customWidth="1"/>
    <col min="531" max="531" width="13" bestFit="1" customWidth="1"/>
    <col min="535" max="535" width="13.28515625" bestFit="1" customWidth="1"/>
    <col min="769" max="769" width="30" customWidth="1"/>
    <col min="770" max="770" width="21.7109375" customWidth="1"/>
    <col min="771" max="771" width="13" bestFit="1" customWidth="1"/>
    <col min="772" max="772" width="13.28515625" bestFit="1" customWidth="1"/>
    <col min="773" max="776" width="12.140625" bestFit="1" customWidth="1"/>
    <col min="779" max="779" width="12.140625" bestFit="1" customWidth="1"/>
    <col min="780" max="781" width="13" bestFit="1" customWidth="1"/>
    <col min="782" max="782" width="18" bestFit="1" customWidth="1"/>
    <col min="783" max="783" width="13.7109375" bestFit="1" customWidth="1"/>
    <col min="784" max="784" width="12.7109375" bestFit="1" customWidth="1"/>
    <col min="786" max="786" width="19.28515625" bestFit="1" customWidth="1"/>
    <col min="787" max="787" width="13" bestFit="1" customWidth="1"/>
    <col min="791" max="791" width="13.28515625" bestFit="1" customWidth="1"/>
    <col min="1025" max="1025" width="30" customWidth="1"/>
    <col min="1026" max="1026" width="21.7109375" customWidth="1"/>
    <col min="1027" max="1027" width="13" bestFit="1" customWidth="1"/>
    <col min="1028" max="1028" width="13.28515625" bestFit="1" customWidth="1"/>
    <col min="1029" max="1032" width="12.140625" bestFit="1" customWidth="1"/>
    <col min="1035" max="1035" width="12.140625" bestFit="1" customWidth="1"/>
    <col min="1036" max="1037" width="13" bestFit="1" customWidth="1"/>
    <col min="1038" max="1038" width="18" bestFit="1" customWidth="1"/>
    <col min="1039" max="1039" width="13.7109375" bestFit="1" customWidth="1"/>
    <col min="1040" max="1040" width="12.7109375" bestFit="1" customWidth="1"/>
    <col min="1042" max="1042" width="19.28515625" bestFit="1" customWidth="1"/>
    <col min="1043" max="1043" width="13" bestFit="1" customWidth="1"/>
    <col min="1047" max="1047" width="13.28515625" bestFit="1" customWidth="1"/>
    <col min="1281" max="1281" width="30" customWidth="1"/>
    <col min="1282" max="1282" width="21.7109375" customWidth="1"/>
    <col min="1283" max="1283" width="13" bestFit="1" customWidth="1"/>
    <col min="1284" max="1284" width="13.28515625" bestFit="1" customWidth="1"/>
    <col min="1285" max="1288" width="12.140625" bestFit="1" customWidth="1"/>
    <col min="1291" max="1291" width="12.140625" bestFit="1" customWidth="1"/>
    <col min="1292" max="1293" width="13" bestFit="1" customWidth="1"/>
    <col min="1294" max="1294" width="18" bestFit="1" customWidth="1"/>
    <col min="1295" max="1295" width="13.7109375" bestFit="1" customWidth="1"/>
    <col min="1296" max="1296" width="12.7109375" bestFit="1" customWidth="1"/>
    <col min="1298" max="1298" width="19.28515625" bestFit="1" customWidth="1"/>
    <col min="1299" max="1299" width="13" bestFit="1" customWidth="1"/>
    <col min="1303" max="1303" width="13.28515625" bestFit="1" customWidth="1"/>
    <col min="1537" max="1537" width="30" customWidth="1"/>
    <col min="1538" max="1538" width="21.7109375" customWidth="1"/>
    <col min="1539" max="1539" width="13" bestFit="1" customWidth="1"/>
    <col min="1540" max="1540" width="13.28515625" bestFit="1" customWidth="1"/>
    <col min="1541" max="1544" width="12.140625" bestFit="1" customWidth="1"/>
    <col min="1547" max="1547" width="12.140625" bestFit="1" customWidth="1"/>
    <col min="1548" max="1549" width="13" bestFit="1" customWidth="1"/>
    <col min="1550" max="1550" width="18" bestFit="1" customWidth="1"/>
    <col min="1551" max="1551" width="13.7109375" bestFit="1" customWidth="1"/>
    <col min="1552" max="1552" width="12.7109375" bestFit="1" customWidth="1"/>
    <col min="1554" max="1554" width="19.28515625" bestFit="1" customWidth="1"/>
    <col min="1555" max="1555" width="13" bestFit="1" customWidth="1"/>
    <col min="1559" max="1559" width="13.28515625" bestFit="1" customWidth="1"/>
    <col min="1793" max="1793" width="30" customWidth="1"/>
    <col min="1794" max="1794" width="21.7109375" customWidth="1"/>
    <col min="1795" max="1795" width="13" bestFit="1" customWidth="1"/>
    <col min="1796" max="1796" width="13.28515625" bestFit="1" customWidth="1"/>
    <col min="1797" max="1800" width="12.140625" bestFit="1" customWidth="1"/>
    <col min="1803" max="1803" width="12.140625" bestFit="1" customWidth="1"/>
    <col min="1804" max="1805" width="13" bestFit="1" customWidth="1"/>
    <col min="1806" max="1806" width="18" bestFit="1" customWidth="1"/>
    <col min="1807" max="1807" width="13.7109375" bestFit="1" customWidth="1"/>
    <col min="1808" max="1808" width="12.7109375" bestFit="1" customWidth="1"/>
    <col min="1810" max="1810" width="19.28515625" bestFit="1" customWidth="1"/>
    <col min="1811" max="1811" width="13" bestFit="1" customWidth="1"/>
    <col min="1815" max="1815" width="13.28515625" bestFit="1" customWidth="1"/>
    <col min="2049" max="2049" width="30" customWidth="1"/>
    <col min="2050" max="2050" width="21.7109375" customWidth="1"/>
    <col min="2051" max="2051" width="13" bestFit="1" customWidth="1"/>
    <col min="2052" max="2052" width="13.28515625" bestFit="1" customWidth="1"/>
    <col min="2053" max="2056" width="12.140625" bestFit="1" customWidth="1"/>
    <col min="2059" max="2059" width="12.140625" bestFit="1" customWidth="1"/>
    <col min="2060" max="2061" width="13" bestFit="1" customWidth="1"/>
    <col min="2062" max="2062" width="18" bestFit="1" customWidth="1"/>
    <col min="2063" max="2063" width="13.7109375" bestFit="1" customWidth="1"/>
    <col min="2064" max="2064" width="12.7109375" bestFit="1" customWidth="1"/>
    <col min="2066" max="2066" width="19.28515625" bestFit="1" customWidth="1"/>
    <col min="2067" max="2067" width="13" bestFit="1" customWidth="1"/>
    <col min="2071" max="2071" width="13.28515625" bestFit="1" customWidth="1"/>
    <col min="2305" max="2305" width="30" customWidth="1"/>
    <col min="2306" max="2306" width="21.7109375" customWidth="1"/>
    <col min="2307" max="2307" width="13" bestFit="1" customWidth="1"/>
    <col min="2308" max="2308" width="13.28515625" bestFit="1" customWidth="1"/>
    <col min="2309" max="2312" width="12.140625" bestFit="1" customWidth="1"/>
    <col min="2315" max="2315" width="12.140625" bestFit="1" customWidth="1"/>
    <col min="2316" max="2317" width="13" bestFit="1" customWidth="1"/>
    <col min="2318" max="2318" width="18" bestFit="1" customWidth="1"/>
    <col min="2319" max="2319" width="13.7109375" bestFit="1" customWidth="1"/>
    <col min="2320" max="2320" width="12.7109375" bestFit="1" customWidth="1"/>
    <col min="2322" max="2322" width="19.28515625" bestFit="1" customWidth="1"/>
    <col min="2323" max="2323" width="13" bestFit="1" customWidth="1"/>
    <col min="2327" max="2327" width="13.28515625" bestFit="1" customWidth="1"/>
    <col min="2561" max="2561" width="30" customWidth="1"/>
    <col min="2562" max="2562" width="21.7109375" customWidth="1"/>
    <col min="2563" max="2563" width="13" bestFit="1" customWidth="1"/>
    <col min="2564" max="2564" width="13.28515625" bestFit="1" customWidth="1"/>
    <col min="2565" max="2568" width="12.140625" bestFit="1" customWidth="1"/>
    <col min="2571" max="2571" width="12.140625" bestFit="1" customWidth="1"/>
    <col min="2572" max="2573" width="13" bestFit="1" customWidth="1"/>
    <col min="2574" max="2574" width="18" bestFit="1" customWidth="1"/>
    <col min="2575" max="2575" width="13.7109375" bestFit="1" customWidth="1"/>
    <col min="2576" max="2576" width="12.7109375" bestFit="1" customWidth="1"/>
    <col min="2578" max="2578" width="19.28515625" bestFit="1" customWidth="1"/>
    <col min="2579" max="2579" width="13" bestFit="1" customWidth="1"/>
    <col min="2583" max="2583" width="13.28515625" bestFit="1" customWidth="1"/>
    <col min="2817" max="2817" width="30" customWidth="1"/>
    <col min="2818" max="2818" width="21.7109375" customWidth="1"/>
    <col min="2819" max="2819" width="13" bestFit="1" customWidth="1"/>
    <col min="2820" max="2820" width="13.28515625" bestFit="1" customWidth="1"/>
    <col min="2821" max="2824" width="12.140625" bestFit="1" customWidth="1"/>
    <col min="2827" max="2827" width="12.140625" bestFit="1" customWidth="1"/>
    <col min="2828" max="2829" width="13" bestFit="1" customWidth="1"/>
    <col min="2830" max="2830" width="18" bestFit="1" customWidth="1"/>
    <col min="2831" max="2831" width="13.7109375" bestFit="1" customWidth="1"/>
    <col min="2832" max="2832" width="12.7109375" bestFit="1" customWidth="1"/>
    <col min="2834" max="2834" width="19.28515625" bestFit="1" customWidth="1"/>
    <col min="2835" max="2835" width="13" bestFit="1" customWidth="1"/>
    <col min="2839" max="2839" width="13.28515625" bestFit="1" customWidth="1"/>
    <col min="3073" max="3073" width="30" customWidth="1"/>
    <col min="3074" max="3074" width="21.7109375" customWidth="1"/>
    <col min="3075" max="3075" width="13" bestFit="1" customWidth="1"/>
    <col min="3076" max="3076" width="13.28515625" bestFit="1" customWidth="1"/>
    <col min="3077" max="3080" width="12.140625" bestFit="1" customWidth="1"/>
    <col min="3083" max="3083" width="12.140625" bestFit="1" customWidth="1"/>
    <col min="3084" max="3085" width="13" bestFit="1" customWidth="1"/>
    <col min="3086" max="3086" width="18" bestFit="1" customWidth="1"/>
    <col min="3087" max="3087" width="13.7109375" bestFit="1" customWidth="1"/>
    <col min="3088" max="3088" width="12.7109375" bestFit="1" customWidth="1"/>
    <col min="3090" max="3090" width="19.28515625" bestFit="1" customWidth="1"/>
    <col min="3091" max="3091" width="13" bestFit="1" customWidth="1"/>
    <col min="3095" max="3095" width="13.28515625" bestFit="1" customWidth="1"/>
    <col min="3329" max="3329" width="30" customWidth="1"/>
    <col min="3330" max="3330" width="21.7109375" customWidth="1"/>
    <col min="3331" max="3331" width="13" bestFit="1" customWidth="1"/>
    <col min="3332" max="3332" width="13.28515625" bestFit="1" customWidth="1"/>
    <col min="3333" max="3336" width="12.140625" bestFit="1" customWidth="1"/>
    <col min="3339" max="3339" width="12.140625" bestFit="1" customWidth="1"/>
    <col min="3340" max="3341" width="13" bestFit="1" customWidth="1"/>
    <col min="3342" max="3342" width="18" bestFit="1" customWidth="1"/>
    <col min="3343" max="3343" width="13.7109375" bestFit="1" customWidth="1"/>
    <col min="3344" max="3344" width="12.7109375" bestFit="1" customWidth="1"/>
    <col min="3346" max="3346" width="19.28515625" bestFit="1" customWidth="1"/>
    <col min="3347" max="3347" width="13" bestFit="1" customWidth="1"/>
    <col min="3351" max="3351" width="13.28515625" bestFit="1" customWidth="1"/>
    <col min="3585" max="3585" width="30" customWidth="1"/>
    <col min="3586" max="3586" width="21.7109375" customWidth="1"/>
    <col min="3587" max="3587" width="13" bestFit="1" customWidth="1"/>
    <col min="3588" max="3588" width="13.28515625" bestFit="1" customWidth="1"/>
    <col min="3589" max="3592" width="12.140625" bestFit="1" customWidth="1"/>
    <col min="3595" max="3595" width="12.140625" bestFit="1" customWidth="1"/>
    <col min="3596" max="3597" width="13" bestFit="1" customWidth="1"/>
    <col min="3598" max="3598" width="18" bestFit="1" customWidth="1"/>
    <col min="3599" max="3599" width="13.7109375" bestFit="1" customWidth="1"/>
    <col min="3600" max="3600" width="12.7109375" bestFit="1" customWidth="1"/>
    <col min="3602" max="3602" width="19.28515625" bestFit="1" customWidth="1"/>
    <col min="3603" max="3603" width="13" bestFit="1" customWidth="1"/>
    <col min="3607" max="3607" width="13.28515625" bestFit="1" customWidth="1"/>
    <col min="3841" max="3841" width="30" customWidth="1"/>
    <col min="3842" max="3842" width="21.7109375" customWidth="1"/>
    <col min="3843" max="3843" width="13" bestFit="1" customWidth="1"/>
    <col min="3844" max="3844" width="13.28515625" bestFit="1" customWidth="1"/>
    <col min="3845" max="3848" width="12.140625" bestFit="1" customWidth="1"/>
    <col min="3851" max="3851" width="12.140625" bestFit="1" customWidth="1"/>
    <col min="3852" max="3853" width="13" bestFit="1" customWidth="1"/>
    <col min="3854" max="3854" width="18" bestFit="1" customWidth="1"/>
    <col min="3855" max="3855" width="13.7109375" bestFit="1" customWidth="1"/>
    <col min="3856" max="3856" width="12.7109375" bestFit="1" customWidth="1"/>
    <col min="3858" max="3858" width="19.28515625" bestFit="1" customWidth="1"/>
    <col min="3859" max="3859" width="13" bestFit="1" customWidth="1"/>
    <col min="3863" max="3863" width="13.28515625" bestFit="1" customWidth="1"/>
    <col min="4097" max="4097" width="30" customWidth="1"/>
    <col min="4098" max="4098" width="21.7109375" customWidth="1"/>
    <col min="4099" max="4099" width="13" bestFit="1" customWidth="1"/>
    <col min="4100" max="4100" width="13.28515625" bestFit="1" customWidth="1"/>
    <col min="4101" max="4104" width="12.140625" bestFit="1" customWidth="1"/>
    <col min="4107" max="4107" width="12.140625" bestFit="1" customWidth="1"/>
    <col min="4108" max="4109" width="13" bestFit="1" customWidth="1"/>
    <col min="4110" max="4110" width="18" bestFit="1" customWidth="1"/>
    <col min="4111" max="4111" width="13.7109375" bestFit="1" customWidth="1"/>
    <col min="4112" max="4112" width="12.7109375" bestFit="1" customWidth="1"/>
    <col min="4114" max="4114" width="19.28515625" bestFit="1" customWidth="1"/>
    <col min="4115" max="4115" width="13" bestFit="1" customWidth="1"/>
    <col min="4119" max="4119" width="13.28515625" bestFit="1" customWidth="1"/>
    <col min="4353" max="4353" width="30" customWidth="1"/>
    <col min="4354" max="4354" width="21.7109375" customWidth="1"/>
    <col min="4355" max="4355" width="13" bestFit="1" customWidth="1"/>
    <col min="4356" max="4356" width="13.28515625" bestFit="1" customWidth="1"/>
    <col min="4357" max="4360" width="12.140625" bestFit="1" customWidth="1"/>
    <col min="4363" max="4363" width="12.140625" bestFit="1" customWidth="1"/>
    <col min="4364" max="4365" width="13" bestFit="1" customWidth="1"/>
    <col min="4366" max="4366" width="18" bestFit="1" customWidth="1"/>
    <col min="4367" max="4367" width="13.7109375" bestFit="1" customWidth="1"/>
    <col min="4368" max="4368" width="12.7109375" bestFit="1" customWidth="1"/>
    <col min="4370" max="4370" width="19.28515625" bestFit="1" customWidth="1"/>
    <col min="4371" max="4371" width="13" bestFit="1" customWidth="1"/>
    <col min="4375" max="4375" width="13.28515625" bestFit="1" customWidth="1"/>
    <col min="4609" max="4609" width="30" customWidth="1"/>
    <col min="4610" max="4610" width="21.7109375" customWidth="1"/>
    <col min="4611" max="4611" width="13" bestFit="1" customWidth="1"/>
    <col min="4612" max="4612" width="13.28515625" bestFit="1" customWidth="1"/>
    <col min="4613" max="4616" width="12.140625" bestFit="1" customWidth="1"/>
    <col min="4619" max="4619" width="12.140625" bestFit="1" customWidth="1"/>
    <col min="4620" max="4621" width="13" bestFit="1" customWidth="1"/>
    <col min="4622" max="4622" width="18" bestFit="1" customWidth="1"/>
    <col min="4623" max="4623" width="13.7109375" bestFit="1" customWidth="1"/>
    <col min="4624" max="4624" width="12.7109375" bestFit="1" customWidth="1"/>
    <col min="4626" max="4626" width="19.28515625" bestFit="1" customWidth="1"/>
    <col min="4627" max="4627" width="13" bestFit="1" customWidth="1"/>
    <col min="4631" max="4631" width="13.28515625" bestFit="1" customWidth="1"/>
    <col min="4865" max="4865" width="30" customWidth="1"/>
    <col min="4866" max="4866" width="21.7109375" customWidth="1"/>
    <col min="4867" max="4867" width="13" bestFit="1" customWidth="1"/>
    <col min="4868" max="4868" width="13.28515625" bestFit="1" customWidth="1"/>
    <col min="4869" max="4872" width="12.140625" bestFit="1" customWidth="1"/>
    <col min="4875" max="4875" width="12.140625" bestFit="1" customWidth="1"/>
    <col min="4876" max="4877" width="13" bestFit="1" customWidth="1"/>
    <col min="4878" max="4878" width="18" bestFit="1" customWidth="1"/>
    <col min="4879" max="4879" width="13.7109375" bestFit="1" customWidth="1"/>
    <col min="4880" max="4880" width="12.7109375" bestFit="1" customWidth="1"/>
    <col min="4882" max="4882" width="19.28515625" bestFit="1" customWidth="1"/>
    <col min="4883" max="4883" width="13" bestFit="1" customWidth="1"/>
    <col min="4887" max="4887" width="13.28515625" bestFit="1" customWidth="1"/>
    <col min="5121" max="5121" width="30" customWidth="1"/>
    <col min="5122" max="5122" width="21.7109375" customWidth="1"/>
    <col min="5123" max="5123" width="13" bestFit="1" customWidth="1"/>
    <col min="5124" max="5124" width="13.28515625" bestFit="1" customWidth="1"/>
    <col min="5125" max="5128" width="12.140625" bestFit="1" customWidth="1"/>
    <col min="5131" max="5131" width="12.140625" bestFit="1" customWidth="1"/>
    <col min="5132" max="5133" width="13" bestFit="1" customWidth="1"/>
    <col min="5134" max="5134" width="18" bestFit="1" customWidth="1"/>
    <col min="5135" max="5135" width="13.7109375" bestFit="1" customWidth="1"/>
    <col min="5136" max="5136" width="12.7109375" bestFit="1" customWidth="1"/>
    <col min="5138" max="5138" width="19.28515625" bestFit="1" customWidth="1"/>
    <col min="5139" max="5139" width="13" bestFit="1" customWidth="1"/>
    <col min="5143" max="5143" width="13.28515625" bestFit="1" customWidth="1"/>
    <col min="5377" max="5377" width="30" customWidth="1"/>
    <col min="5378" max="5378" width="21.7109375" customWidth="1"/>
    <col min="5379" max="5379" width="13" bestFit="1" customWidth="1"/>
    <col min="5380" max="5380" width="13.28515625" bestFit="1" customWidth="1"/>
    <col min="5381" max="5384" width="12.140625" bestFit="1" customWidth="1"/>
    <col min="5387" max="5387" width="12.140625" bestFit="1" customWidth="1"/>
    <col min="5388" max="5389" width="13" bestFit="1" customWidth="1"/>
    <col min="5390" max="5390" width="18" bestFit="1" customWidth="1"/>
    <col min="5391" max="5391" width="13.7109375" bestFit="1" customWidth="1"/>
    <col min="5392" max="5392" width="12.7109375" bestFit="1" customWidth="1"/>
    <col min="5394" max="5394" width="19.28515625" bestFit="1" customWidth="1"/>
    <col min="5395" max="5395" width="13" bestFit="1" customWidth="1"/>
    <col min="5399" max="5399" width="13.28515625" bestFit="1" customWidth="1"/>
    <col min="5633" max="5633" width="30" customWidth="1"/>
    <col min="5634" max="5634" width="21.7109375" customWidth="1"/>
    <col min="5635" max="5635" width="13" bestFit="1" customWidth="1"/>
    <col min="5636" max="5636" width="13.28515625" bestFit="1" customWidth="1"/>
    <col min="5637" max="5640" width="12.140625" bestFit="1" customWidth="1"/>
    <col min="5643" max="5643" width="12.140625" bestFit="1" customWidth="1"/>
    <col min="5644" max="5645" width="13" bestFit="1" customWidth="1"/>
    <col min="5646" max="5646" width="18" bestFit="1" customWidth="1"/>
    <col min="5647" max="5647" width="13.7109375" bestFit="1" customWidth="1"/>
    <col min="5648" max="5648" width="12.7109375" bestFit="1" customWidth="1"/>
    <col min="5650" max="5650" width="19.28515625" bestFit="1" customWidth="1"/>
    <col min="5651" max="5651" width="13" bestFit="1" customWidth="1"/>
    <col min="5655" max="5655" width="13.28515625" bestFit="1" customWidth="1"/>
    <col min="5889" max="5889" width="30" customWidth="1"/>
    <col min="5890" max="5890" width="21.7109375" customWidth="1"/>
    <col min="5891" max="5891" width="13" bestFit="1" customWidth="1"/>
    <col min="5892" max="5892" width="13.28515625" bestFit="1" customWidth="1"/>
    <col min="5893" max="5896" width="12.140625" bestFit="1" customWidth="1"/>
    <col min="5899" max="5899" width="12.140625" bestFit="1" customWidth="1"/>
    <col min="5900" max="5901" width="13" bestFit="1" customWidth="1"/>
    <col min="5902" max="5902" width="18" bestFit="1" customWidth="1"/>
    <col min="5903" max="5903" width="13.7109375" bestFit="1" customWidth="1"/>
    <col min="5904" max="5904" width="12.7109375" bestFit="1" customWidth="1"/>
    <col min="5906" max="5906" width="19.28515625" bestFit="1" customWidth="1"/>
    <col min="5907" max="5907" width="13" bestFit="1" customWidth="1"/>
    <col min="5911" max="5911" width="13.28515625" bestFit="1" customWidth="1"/>
    <col min="6145" max="6145" width="30" customWidth="1"/>
    <col min="6146" max="6146" width="21.7109375" customWidth="1"/>
    <col min="6147" max="6147" width="13" bestFit="1" customWidth="1"/>
    <col min="6148" max="6148" width="13.28515625" bestFit="1" customWidth="1"/>
    <col min="6149" max="6152" width="12.140625" bestFit="1" customWidth="1"/>
    <col min="6155" max="6155" width="12.140625" bestFit="1" customWidth="1"/>
    <col min="6156" max="6157" width="13" bestFit="1" customWidth="1"/>
    <col min="6158" max="6158" width="18" bestFit="1" customWidth="1"/>
    <col min="6159" max="6159" width="13.7109375" bestFit="1" customWidth="1"/>
    <col min="6160" max="6160" width="12.7109375" bestFit="1" customWidth="1"/>
    <col min="6162" max="6162" width="19.28515625" bestFit="1" customWidth="1"/>
    <col min="6163" max="6163" width="13" bestFit="1" customWidth="1"/>
    <col min="6167" max="6167" width="13.28515625" bestFit="1" customWidth="1"/>
    <col min="6401" max="6401" width="30" customWidth="1"/>
    <col min="6402" max="6402" width="21.7109375" customWidth="1"/>
    <col min="6403" max="6403" width="13" bestFit="1" customWidth="1"/>
    <col min="6404" max="6404" width="13.28515625" bestFit="1" customWidth="1"/>
    <col min="6405" max="6408" width="12.140625" bestFit="1" customWidth="1"/>
    <col min="6411" max="6411" width="12.140625" bestFit="1" customWidth="1"/>
    <col min="6412" max="6413" width="13" bestFit="1" customWidth="1"/>
    <col min="6414" max="6414" width="18" bestFit="1" customWidth="1"/>
    <col min="6415" max="6415" width="13.7109375" bestFit="1" customWidth="1"/>
    <col min="6416" max="6416" width="12.7109375" bestFit="1" customWidth="1"/>
    <col min="6418" max="6418" width="19.28515625" bestFit="1" customWidth="1"/>
    <col min="6419" max="6419" width="13" bestFit="1" customWidth="1"/>
    <col min="6423" max="6423" width="13.28515625" bestFit="1" customWidth="1"/>
    <col min="6657" max="6657" width="30" customWidth="1"/>
    <col min="6658" max="6658" width="21.7109375" customWidth="1"/>
    <col min="6659" max="6659" width="13" bestFit="1" customWidth="1"/>
    <col min="6660" max="6660" width="13.28515625" bestFit="1" customWidth="1"/>
    <col min="6661" max="6664" width="12.140625" bestFit="1" customWidth="1"/>
    <col min="6667" max="6667" width="12.140625" bestFit="1" customWidth="1"/>
    <col min="6668" max="6669" width="13" bestFit="1" customWidth="1"/>
    <col min="6670" max="6670" width="18" bestFit="1" customWidth="1"/>
    <col min="6671" max="6671" width="13.7109375" bestFit="1" customWidth="1"/>
    <col min="6672" max="6672" width="12.7109375" bestFit="1" customWidth="1"/>
    <col min="6674" max="6674" width="19.28515625" bestFit="1" customWidth="1"/>
    <col min="6675" max="6675" width="13" bestFit="1" customWidth="1"/>
    <col min="6679" max="6679" width="13.28515625" bestFit="1" customWidth="1"/>
    <col min="6913" max="6913" width="30" customWidth="1"/>
    <col min="6914" max="6914" width="21.7109375" customWidth="1"/>
    <col min="6915" max="6915" width="13" bestFit="1" customWidth="1"/>
    <col min="6916" max="6916" width="13.28515625" bestFit="1" customWidth="1"/>
    <col min="6917" max="6920" width="12.140625" bestFit="1" customWidth="1"/>
    <col min="6923" max="6923" width="12.140625" bestFit="1" customWidth="1"/>
    <col min="6924" max="6925" width="13" bestFit="1" customWidth="1"/>
    <col min="6926" max="6926" width="18" bestFit="1" customWidth="1"/>
    <col min="6927" max="6927" width="13.7109375" bestFit="1" customWidth="1"/>
    <col min="6928" max="6928" width="12.7109375" bestFit="1" customWidth="1"/>
    <col min="6930" max="6930" width="19.28515625" bestFit="1" customWidth="1"/>
    <col min="6931" max="6931" width="13" bestFit="1" customWidth="1"/>
    <col min="6935" max="6935" width="13.28515625" bestFit="1" customWidth="1"/>
    <col min="7169" max="7169" width="30" customWidth="1"/>
    <col min="7170" max="7170" width="21.7109375" customWidth="1"/>
    <col min="7171" max="7171" width="13" bestFit="1" customWidth="1"/>
    <col min="7172" max="7172" width="13.28515625" bestFit="1" customWidth="1"/>
    <col min="7173" max="7176" width="12.140625" bestFit="1" customWidth="1"/>
    <col min="7179" max="7179" width="12.140625" bestFit="1" customWidth="1"/>
    <col min="7180" max="7181" width="13" bestFit="1" customWidth="1"/>
    <col min="7182" max="7182" width="18" bestFit="1" customWidth="1"/>
    <col min="7183" max="7183" width="13.7109375" bestFit="1" customWidth="1"/>
    <col min="7184" max="7184" width="12.7109375" bestFit="1" customWidth="1"/>
    <col min="7186" max="7186" width="19.28515625" bestFit="1" customWidth="1"/>
    <col min="7187" max="7187" width="13" bestFit="1" customWidth="1"/>
    <col min="7191" max="7191" width="13.28515625" bestFit="1" customWidth="1"/>
    <col min="7425" max="7425" width="30" customWidth="1"/>
    <col min="7426" max="7426" width="21.7109375" customWidth="1"/>
    <col min="7427" max="7427" width="13" bestFit="1" customWidth="1"/>
    <col min="7428" max="7428" width="13.28515625" bestFit="1" customWidth="1"/>
    <col min="7429" max="7432" width="12.140625" bestFit="1" customWidth="1"/>
    <col min="7435" max="7435" width="12.140625" bestFit="1" customWidth="1"/>
    <col min="7436" max="7437" width="13" bestFit="1" customWidth="1"/>
    <col min="7438" max="7438" width="18" bestFit="1" customWidth="1"/>
    <col min="7439" max="7439" width="13.7109375" bestFit="1" customWidth="1"/>
    <col min="7440" max="7440" width="12.7109375" bestFit="1" customWidth="1"/>
    <col min="7442" max="7442" width="19.28515625" bestFit="1" customWidth="1"/>
    <col min="7443" max="7443" width="13" bestFit="1" customWidth="1"/>
    <col min="7447" max="7447" width="13.28515625" bestFit="1" customWidth="1"/>
    <col min="7681" max="7681" width="30" customWidth="1"/>
    <col min="7682" max="7682" width="21.7109375" customWidth="1"/>
    <col min="7683" max="7683" width="13" bestFit="1" customWidth="1"/>
    <col min="7684" max="7684" width="13.28515625" bestFit="1" customWidth="1"/>
    <col min="7685" max="7688" width="12.140625" bestFit="1" customWidth="1"/>
    <col min="7691" max="7691" width="12.140625" bestFit="1" customWidth="1"/>
    <col min="7692" max="7693" width="13" bestFit="1" customWidth="1"/>
    <col min="7694" max="7694" width="18" bestFit="1" customWidth="1"/>
    <col min="7695" max="7695" width="13.7109375" bestFit="1" customWidth="1"/>
    <col min="7696" max="7696" width="12.7109375" bestFit="1" customWidth="1"/>
    <col min="7698" max="7698" width="19.28515625" bestFit="1" customWidth="1"/>
    <col min="7699" max="7699" width="13" bestFit="1" customWidth="1"/>
    <col min="7703" max="7703" width="13.28515625" bestFit="1" customWidth="1"/>
    <col min="7937" max="7937" width="30" customWidth="1"/>
    <col min="7938" max="7938" width="21.7109375" customWidth="1"/>
    <col min="7939" max="7939" width="13" bestFit="1" customWidth="1"/>
    <col min="7940" max="7940" width="13.28515625" bestFit="1" customWidth="1"/>
    <col min="7941" max="7944" width="12.140625" bestFit="1" customWidth="1"/>
    <col min="7947" max="7947" width="12.140625" bestFit="1" customWidth="1"/>
    <col min="7948" max="7949" width="13" bestFit="1" customWidth="1"/>
    <col min="7950" max="7950" width="18" bestFit="1" customWidth="1"/>
    <col min="7951" max="7951" width="13.7109375" bestFit="1" customWidth="1"/>
    <col min="7952" max="7952" width="12.7109375" bestFit="1" customWidth="1"/>
    <col min="7954" max="7954" width="19.28515625" bestFit="1" customWidth="1"/>
    <col min="7955" max="7955" width="13" bestFit="1" customWidth="1"/>
    <col min="7959" max="7959" width="13.28515625" bestFit="1" customWidth="1"/>
    <col min="8193" max="8193" width="30" customWidth="1"/>
    <col min="8194" max="8194" width="21.7109375" customWidth="1"/>
    <col min="8195" max="8195" width="13" bestFit="1" customWidth="1"/>
    <col min="8196" max="8196" width="13.28515625" bestFit="1" customWidth="1"/>
    <col min="8197" max="8200" width="12.140625" bestFit="1" customWidth="1"/>
    <col min="8203" max="8203" width="12.140625" bestFit="1" customWidth="1"/>
    <col min="8204" max="8205" width="13" bestFit="1" customWidth="1"/>
    <col min="8206" max="8206" width="18" bestFit="1" customWidth="1"/>
    <col min="8207" max="8207" width="13.7109375" bestFit="1" customWidth="1"/>
    <col min="8208" max="8208" width="12.7109375" bestFit="1" customWidth="1"/>
    <col min="8210" max="8210" width="19.28515625" bestFit="1" customWidth="1"/>
    <col min="8211" max="8211" width="13" bestFit="1" customWidth="1"/>
    <col min="8215" max="8215" width="13.28515625" bestFit="1" customWidth="1"/>
    <col min="8449" max="8449" width="30" customWidth="1"/>
    <col min="8450" max="8450" width="21.7109375" customWidth="1"/>
    <col min="8451" max="8451" width="13" bestFit="1" customWidth="1"/>
    <col min="8452" max="8452" width="13.28515625" bestFit="1" customWidth="1"/>
    <col min="8453" max="8456" width="12.140625" bestFit="1" customWidth="1"/>
    <col min="8459" max="8459" width="12.140625" bestFit="1" customWidth="1"/>
    <col min="8460" max="8461" width="13" bestFit="1" customWidth="1"/>
    <col min="8462" max="8462" width="18" bestFit="1" customWidth="1"/>
    <col min="8463" max="8463" width="13.7109375" bestFit="1" customWidth="1"/>
    <col min="8464" max="8464" width="12.7109375" bestFit="1" customWidth="1"/>
    <col min="8466" max="8466" width="19.28515625" bestFit="1" customWidth="1"/>
    <col min="8467" max="8467" width="13" bestFit="1" customWidth="1"/>
    <col min="8471" max="8471" width="13.28515625" bestFit="1" customWidth="1"/>
    <col min="8705" max="8705" width="30" customWidth="1"/>
    <col min="8706" max="8706" width="21.7109375" customWidth="1"/>
    <col min="8707" max="8707" width="13" bestFit="1" customWidth="1"/>
    <col min="8708" max="8708" width="13.28515625" bestFit="1" customWidth="1"/>
    <col min="8709" max="8712" width="12.140625" bestFit="1" customWidth="1"/>
    <col min="8715" max="8715" width="12.140625" bestFit="1" customWidth="1"/>
    <col min="8716" max="8717" width="13" bestFit="1" customWidth="1"/>
    <col min="8718" max="8718" width="18" bestFit="1" customWidth="1"/>
    <col min="8719" max="8719" width="13.7109375" bestFit="1" customWidth="1"/>
    <col min="8720" max="8720" width="12.7109375" bestFit="1" customWidth="1"/>
    <col min="8722" max="8722" width="19.28515625" bestFit="1" customWidth="1"/>
    <col min="8723" max="8723" width="13" bestFit="1" customWidth="1"/>
    <col min="8727" max="8727" width="13.28515625" bestFit="1" customWidth="1"/>
    <col min="8961" max="8961" width="30" customWidth="1"/>
    <col min="8962" max="8962" width="21.7109375" customWidth="1"/>
    <col min="8963" max="8963" width="13" bestFit="1" customWidth="1"/>
    <col min="8964" max="8964" width="13.28515625" bestFit="1" customWidth="1"/>
    <col min="8965" max="8968" width="12.140625" bestFit="1" customWidth="1"/>
    <col min="8971" max="8971" width="12.140625" bestFit="1" customWidth="1"/>
    <col min="8972" max="8973" width="13" bestFit="1" customWidth="1"/>
    <col min="8974" max="8974" width="18" bestFit="1" customWidth="1"/>
    <col min="8975" max="8975" width="13.7109375" bestFit="1" customWidth="1"/>
    <col min="8976" max="8976" width="12.7109375" bestFit="1" customWidth="1"/>
    <col min="8978" max="8978" width="19.28515625" bestFit="1" customWidth="1"/>
    <col min="8979" max="8979" width="13" bestFit="1" customWidth="1"/>
    <col min="8983" max="8983" width="13.28515625" bestFit="1" customWidth="1"/>
    <col min="9217" max="9217" width="30" customWidth="1"/>
    <col min="9218" max="9218" width="21.7109375" customWidth="1"/>
    <col min="9219" max="9219" width="13" bestFit="1" customWidth="1"/>
    <col min="9220" max="9220" width="13.28515625" bestFit="1" customWidth="1"/>
    <col min="9221" max="9224" width="12.140625" bestFit="1" customWidth="1"/>
    <col min="9227" max="9227" width="12.140625" bestFit="1" customWidth="1"/>
    <col min="9228" max="9229" width="13" bestFit="1" customWidth="1"/>
    <col min="9230" max="9230" width="18" bestFit="1" customWidth="1"/>
    <col min="9231" max="9231" width="13.7109375" bestFit="1" customWidth="1"/>
    <col min="9232" max="9232" width="12.7109375" bestFit="1" customWidth="1"/>
    <col min="9234" max="9234" width="19.28515625" bestFit="1" customWidth="1"/>
    <col min="9235" max="9235" width="13" bestFit="1" customWidth="1"/>
    <col min="9239" max="9239" width="13.28515625" bestFit="1" customWidth="1"/>
    <col min="9473" max="9473" width="30" customWidth="1"/>
    <col min="9474" max="9474" width="21.7109375" customWidth="1"/>
    <col min="9475" max="9475" width="13" bestFit="1" customWidth="1"/>
    <col min="9476" max="9476" width="13.28515625" bestFit="1" customWidth="1"/>
    <col min="9477" max="9480" width="12.140625" bestFit="1" customWidth="1"/>
    <col min="9483" max="9483" width="12.140625" bestFit="1" customWidth="1"/>
    <col min="9484" max="9485" width="13" bestFit="1" customWidth="1"/>
    <col min="9486" max="9486" width="18" bestFit="1" customWidth="1"/>
    <col min="9487" max="9487" width="13.7109375" bestFit="1" customWidth="1"/>
    <col min="9488" max="9488" width="12.7109375" bestFit="1" customWidth="1"/>
    <col min="9490" max="9490" width="19.28515625" bestFit="1" customWidth="1"/>
    <col min="9491" max="9491" width="13" bestFit="1" customWidth="1"/>
    <col min="9495" max="9495" width="13.28515625" bestFit="1" customWidth="1"/>
    <col min="9729" max="9729" width="30" customWidth="1"/>
    <col min="9730" max="9730" width="21.7109375" customWidth="1"/>
    <col min="9731" max="9731" width="13" bestFit="1" customWidth="1"/>
    <col min="9732" max="9732" width="13.28515625" bestFit="1" customWidth="1"/>
    <col min="9733" max="9736" width="12.140625" bestFit="1" customWidth="1"/>
    <col min="9739" max="9739" width="12.140625" bestFit="1" customWidth="1"/>
    <col min="9740" max="9741" width="13" bestFit="1" customWidth="1"/>
    <col min="9742" max="9742" width="18" bestFit="1" customWidth="1"/>
    <col min="9743" max="9743" width="13.7109375" bestFit="1" customWidth="1"/>
    <col min="9744" max="9744" width="12.7109375" bestFit="1" customWidth="1"/>
    <col min="9746" max="9746" width="19.28515625" bestFit="1" customWidth="1"/>
    <col min="9747" max="9747" width="13" bestFit="1" customWidth="1"/>
    <col min="9751" max="9751" width="13.28515625" bestFit="1" customWidth="1"/>
    <col min="9985" max="9985" width="30" customWidth="1"/>
    <col min="9986" max="9986" width="21.7109375" customWidth="1"/>
    <col min="9987" max="9987" width="13" bestFit="1" customWidth="1"/>
    <col min="9988" max="9988" width="13.28515625" bestFit="1" customWidth="1"/>
    <col min="9989" max="9992" width="12.140625" bestFit="1" customWidth="1"/>
    <col min="9995" max="9995" width="12.140625" bestFit="1" customWidth="1"/>
    <col min="9996" max="9997" width="13" bestFit="1" customWidth="1"/>
    <col min="9998" max="9998" width="18" bestFit="1" customWidth="1"/>
    <col min="9999" max="9999" width="13.7109375" bestFit="1" customWidth="1"/>
    <col min="10000" max="10000" width="12.7109375" bestFit="1" customWidth="1"/>
    <col min="10002" max="10002" width="19.28515625" bestFit="1" customWidth="1"/>
    <col min="10003" max="10003" width="13" bestFit="1" customWidth="1"/>
    <col min="10007" max="10007" width="13.28515625" bestFit="1" customWidth="1"/>
    <col min="10241" max="10241" width="30" customWidth="1"/>
    <col min="10242" max="10242" width="21.7109375" customWidth="1"/>
    <col min="10243" max="10243" width="13" bestFit="1" customWidth="1"/>
    <col min="10244" max="10244" width="13.28515625" bestFit="1" customWidth="1"/>
    <col min="10245" max="10248" width="12.140625" bestFit="1" customWidth="1"/>
    <col min="10251" max="10251" width="12.140625" bestFit="1" customWidth="1"/>
    <col min="10252" max="10253" width="13" bestFit="1" customWidth="1"/>
    <col min="10254" max="10254" width="18" bestFit="1" customWidth="1"/>
    <col min="10255" max="10255" width="13.7109375" bestFit="1" customWidth="1"/>
    <col min="10256" max="10256" width="12.7109375" bestFit="1" customWidth="1"/>
    <col min="10258" max="10258" width="19.28515625" bestFit="1" customWidth="1"/>
    <col min="10259" max="10259" width="13" bestFit="1" customWidth="1"/>
    <col min="10263" max="10263" width="13.28515625" bestFit="1" customWidth="1"/>
    <col min="10497" max="10497" width="30" customWidth="1"/>
    <col min="10498" max="10498" width="21.7109375" customWidth="1"/>
    <col min="10499" max="10499" width="13" bestFit="1" customWidth="1"/>
    <col min="10500" max="10500" width="13.28515625" bestFit="1" customWidth="1"/>
    <col min="10501" max="10504" width="12.140625" bestFit="1" customWidth="1"/>
    <col min="10507" max="10507" width="12.140625" bestFit="1" customWidth="1"/>
    <col min="10508" max="10509" width="13" bestFit="1" customWidth="1"/>
    <col min="10510" max="10510" width="18" bestFit="1" customWidth="1"/>
    <col min="10511" max="10511" width="13.7109375" bestFit="1" customWidth="1"/>
    <col min="10512" max="10512" width="12.7109375" bestFit="1" customWidth="1"/>
    <col min="10514" max="10514" width="19.28515625" bestFit="1" customWidth="1"/>
    <col min="10515" max="10515" width="13" bestFit="1" customWidth="1"/>
    <col min="10519" max="10519" width="13.28515625" bestFit="1" customWidth="1"/>
    <col min="10753" max="10753" width="30" customWidth="1"/>
    <col min="10754" max="10754" width="21.7109375" customWidth="1"/>
    <col min="10755" max="10755" width="13" bestFit="1" customWidth="1"/>
    <col min="10756" max="10756" width="13.28515625" bestFit="1" customWidth="1"/>
    <col min="10757" max="10760" width="12.140625" bestFit="1" customWidth="1"/>
    <col min="10763" max="10763" width="12.140625" bestFit="1" customWidth="1"/>
    <col min="10764" max="10765" width="13" bestFit="1" customWidth="1"/>
    <col min="10766" max="10766" width="18" bestFit="1" customWidth="1"/>
    <col min="10767" max="10767" width="13.7109375" bestFit="1" customWidth="1"/>
    <col min="10768" max="10768" width="12.7109375" bestFit="1" customWidth="1"/>
    <col min="10770" max="10770" width="19.28515625" bestFit="1" customWidth="1"/>
    <col min="10771" max="10771" width="13" bestFit="1" customWidth="1"/>
    <col min="10775" max="10775" width="13.28515625" bestFit="1" customWidth="1"/>
    <col min="11009" max="11009" width="30" customWidth="1"/>
    <col min="11010" max="11010" width="21.7109375" customWidth="1"/>
    <col min="11011" max="11011" width="13" bestFit="1" customWidth="1"/>
    <col min="11012" max="11012" width="13.28515625" bestFit="1" customWidth="1"/>
    <col min="11013" max="11016" width="12.140625" bestFit="1" customWidth="1"/>
    <col min="11019" max="11019" width="12.140625" bestFit="1" customWidth="1"/>
    <col min="11020" max="11021" width="13" bestFit="1" customWidth="1"/>
    <col min="11022" max="11022" width="18" bestFit="1" customWidth="1"/>
    <col min="11023" max="11023" width="13.7109375" bestFit="1" customWidth="1"/>
    <col min="11024" max="11024" width="12.7109375" bestFit="1" customWidth="1"/>
    <col min="11026" max="11026" width="19.28515625" bestFit="1" customWidth="1"/>
    <col min="11027" max="11027" width="13" bestFit="1" customWidth="1"/>
    <col min="11031" max="11031" width="13.28515625" bestFit="1" customWidth="1"/>
    <col min="11265" max="11265" width="30" customWidth="1"/>
    <col min="11266" max="11266" width="21.7109375" customWidth="1"/>
    <col min="11267" max="11267" width="13" bestFit="1" customWidth="1"/>
    <col min="11268" max="11268" width="13.28515625" bestFit="1" customWidth="1"/>
    <col min="11269" max="11272" width="12.140625" bestFit="1" customWidth="1"/>
    <col min="11275" max="11275" width="12.140625" bestFit="1" customWidth="1"/>
    <col min="11276" max="11277" width="13" bestFit="1" customWidth="1"/>
    <col min="11278" max="11278" width="18" bestFit="1" customWidth="1"/>
    <col min="11279" max="11279" width="13.7109375" bestFit="1" customWidth="1"/>
    <col min="11280" max="11280" width="12.7109375" bestFit="1" customWidth="1"/>
    <col min="11282" max="11282" width="19.28515625" bestFit="1" customWidth="1"/>
    <col min="11283" max="11283" width="13" bestFit="1" customWidth="1"/>
    <col min="11287" max="11287" width="13.28515625" bestFit="1" customWidth="1"/>
    <col min="11521" max="11521" width="30" customWidth="1"/>
    <col min="11522" max="11522" width="21.7109375" customWidth="1"/>
    <col min="11523" max="11523" width="13" bestFit="1" customWidth="1"/>
    <col min="11524" max="11524" width="13.28515625" bestFit="1" customWidth="1"/>
    <col min="11525" max="11528" width="12.140625" bestFit="1" customWidth="1"/>
    <col min="11531" max="11531" width="12.140625" bestFit="1" customWidth="1"/>
    <col min="11532" max="11533" width="13" bestFit="1" customWidth="1"/>
    <col min="11534" max="11534" width="18" bestFit="1" customWidth="1"/>
    <col min="11535" max="11535" width="13.7109375" bestFit="1" customWidth="1"/>
    <col min="11536" max="11536" width="12.7109375" bestFit="1" customWidth="1"/>
    <col min="11538" max="11538" width="19.28515625" bestFit="1" customWidth="1"/>
    <col min="11539" max="11539" width="13" bestFit="1" customWidth="1"/>
    <col min="11543" max="11543" width="13.28515625" bestFit="1" customWidth="1"/>
    <col min="11777" max="11777" width="30" customWidth="1"/>
    <col min="11778" max="11778" width="21.7109375" customWidth="1"/>
    <col min="11779" max="11779" width="13" bestFit="1" customWidth="1"/>
    <col min="11780" max="11780" width="13.28515625" bestFit="1" customWidth="1"/>
    <col min="11781" max="11784" width="12.140625" bestFit="1" customWidth="1"/>
    <col min="11787" max="11787" width="12.140625" bestFit="1" customWidth="1"/>
    <col min="11788" max="11789" width="13" bestFit="1" customWidth="1"/>
    <col min="11790" max="11790" width="18" bestFit="1" customWidth="1"/>
    <col min="11791" max="11791" width="13.7109375" bestFit="1" customWidth="1"/>
    <col min="11792" max="11792" width="12.7109375" bestFit="1" customWidth="1"/>
    <col min="11794" max="11794" width="19.28515625" bestFit="1" customWidth="1"/>
    <col min="11795" max="11795" width="13" bestFit="1" customWidth="1"/>
    <col min="11799" max="11799" width="13.28515625" bestFit="1" customWidth="1"/>
    <col min="12033" max="12033" width="30" customWidth="1"/>
    <col min="12034" max="12034" width="21.7109375" customWidth="1"/>
    <col min="12035" max="12035" width="13" bestFit="1" customWidth="1"/>
    <col min="12036" max="12036" width="13.28515625" bestFit="1" customWidth="1"/>
    <col min="12037" max="12040" width="12.140625" bestFit="1" customWidth="1"/>
    <col min="12043" max="12043" width="12.140625" bestFit="1" customWidth="1"/>
    <col min="12044" max="12045" width="13" bestFit="1" customWidth="1"/>
    <col min="12046" max="12046" width="18" bestFit="1" customWidth="1"/>
    <col min="12047" max="12047" width="13.7109375" bestFit="1" customWidth="1"/>
    <col min="12048" max="12048" width="12.7109375" bestFit="1" customWidth="1"/>
    <col min="12050" max="12050" width="19.28515625" bestFit="1" customWidth="1"/>
    <col min="12051" max="12051" width="13" bestFit="1" customWidth="1"/>
    <col min="12055" max="12055" width="13.28515625" bestFit="1" customWidth="1"/>
    <col min="12289" max="12289" width="30" customWidth="1"/>
    <col min="12290" max="12290" width="21.7109375" customWidth="1"/>
    <col min="12291" max="12291" width="13" bestFit="1" customWidth="1"/>
    <col min="12292" max="12292" width="13.28515625" bestFit="1" customWidth="1"/>
    <col min="12293" max="12296" width="12.140625" bestFit="1" customWidth="1"/>
    <col min="12299" max="12299" width="12.140625" bestFit="1" customWidth="1"/>
    <col min="12300" max="12301" width="13" bestFit="1" customWidth="1"/>
    <col min="12302" max="12302" width="18" bestFit="1" customWidth="1"/>
    <col min="12303" max="12303" width="13.7109375" bestFit="1" customWidth="1"/>
    <col min="12304" max="12304" width="12.7109375" bestFit="1" customWidth="1"/>
    <col min="12306" max="12306" width="19.28515625" bestFit="1" customWidth="1"/>
    <col min="12307" max="12307" width="13" bestFit="1" customWidth="1"/>
    <col min="12311" max="12311" width="13.28515625" bestFit="1" customWidth="1"/>
    <col min="12545" max="12545" width="30" customWidth="1"/>
    <col min="12546" max="12546" width="21.7109375" customWidth="1"/>
    <col min="12547" max="12547" width="13" bestFit="1" customWidth="1"/>
    <col min="12548" max="12548" width="13.28515625" bestFit="1" customWidth="1"/>
    <col min="12549" max="12552" width="12.140625" bestFit="1" customWidth="1"/>
    <col min="12555" max="12555" width="12.140625" bestFit="1" customWidth="1"/>
    <col min="12556" max="12557" width="13" bestFit="1" customWidth="1"/>
    <col min="12558" max="12558" width="18" bestFit="1" customWidth="1"/>
    <col min="12559" max="12559" width="13.7109375" bestFit="1" customWidth="1"/>
    <col min="12560" max="12560" width="12.7109375" bestFit="1" customWidth="1"/>
    <col min="12562" max="12562" width="19.28515625" bestFit="1" customWidth="1"/>
    <col min="12563" max="12563" width="13" bestFit="1" customWidth="1"/>
    <col min="12567" max="12567" width="13.28515625" bestFit="1" customWidth="1"/>
    <col min="12801" max="12801" width="30" customWidth="1"/>
    <col min="12802" max="12802" width="21.7109375" customWidth="1"/>
    <col min="12803" max="12803" width="13" bestFit="1" customWidth="1"/>
    <col min="12804" max="12804" width="13.28515625" bestFit="1" customWidth="1"/>
    <col min="12805" max="12808" width="12.140625" bestFit="1" customWidth="1"/>
    <col min="12811" max="12811" width="12.140625" bestFit="1" customWidth="1"/>
    <col min="12812" max="12813" width="13" bestFit="1" customWidth="1"/>
    <col min="12814" max="12814" width="18" bestFit="1" customWidth="1"/>
    <col min="12815" max="12815" width="13.7109375" bestFit="1" customWidth="1"/>
    <col min="12816" max="12816" width="12.7109375" bestFit="1" customWidth="1"/>
    <col min="12818" max="12818" width="19.28515625" bestFit="1" customWidth="1"/>
    <col min="12819" max="12819" width="13" bestFit="1" customWidth="1"/>
    <col min="12823" max="12823" width="13.28515625" bestFit="1" customWidth="1"/>
    <col min="13057" max="13057" width="30" customWidth="1"/>
    <col min="13058" max="13058" width="21.7109375" customWidth="1"/>
    <col min="13059" max="13059" width="13" bestFit="1" customWidth="1"/>
    <col min="13060" max="13060" width="13.28515625" bestFit="1" customWidth="1"/>
    <col min="13061" max="13064" width="12.140625" bestFit="1" customWidth="1"/>
    <col min="13067" max="13067" width="12.140625" bestFit="1" customWidth="1"/>
    <col min="13068" max="13069" width="13" bestFit="1" customWidth="1"/>
    <col min="13070" max="13070" width="18" bestFit="1" customWidth="1"/>
    <col min="13071" max="13071" width="13.7109375" bestFit="1" customWidth="1"/>
    <col min="13072" max="13072" width="12.7109375" bestFit="1" customWidth="1"/>
    <col min="13074" max="13074" width="19.28515625" bestFit="1" customWidth="1"/>
    <col min="13075" max="13075" width="13" bestFit="1" customWidth="1"/>
    <col min="13079" max="13079" width="13.28515625" bestFit="1" customWidth="1"/>
    <col min="13313" max="13313" width="30" customWidth="1"/>
    <col min="13314" max="13314" width="21.7109375" customWidth="1"/>
    <col min="13315" max="13315" width="13" bestFit="1" customWidth="1"/>
    <col min="13316" max="13316" width="13.28515625" bestFit="1" customWidth="1"/>
    <col min="13317" max="13320" width="12.140625" bestFit="1" customWidth="1"/>
    <col min="13323" max="13323" width="12.140625" bestFit="1" customWidth="1"/>
    <col min="13324" max="13325" width="13" bestFit="1" customWidth="1"/>
    <col min="13326" max="13326" width="18" bestFit="1" customWidth="1"/>
    <col min="13327" max="13327" width="13.7109375" bestFit="1" customWidth="1"/>
    <col min="13328" max="13328" width="12.7109375" bestFit="1" customWidth="1"/>
    <col min="13330" max="13330" width="19.28515625" bestFit="1" customWidth="1"/>
    <col min="13331" max="13331" width="13" bestFit="1" customWidth="1"/>
    <col min="13335" max="13335" width="13.28515625" bestFit="1" customWidth="1"/>
    <col min="13569" max="13569" width="30" customWidth="1"/>
    <col min="13570" max="13570" width="21.7109375" customWidth="1"/>
    <col min="13571" max="13571" width="13" bestFit="1" customWidth="1"/>
    <col min="13572" max="13572" width="13.28515625" bestFit="1" customWidth="1"/>
    <col min="13573" max="13576" width="12.140625" bestFit="1" customWidth="1"/>
    <col min="13579" max="13579" width="12.140625" bestFit="1" customWidth="1"/>
    <col min="13580" max="13581" width="13" bestFit="1" customWidth="1"/>
    <col min="13582" max="13582" width="18" bestFit="1" customWidth="1"/>
    <col min="13583" max="13583" width="13.7109375" bestFit="1" customWidth="1"/>
    <col min="13584" max="13584" width="12.7109375" bestFit="1" customWidth="1"/>
    <col min="13586" max="13586" width="19.28515625" bestFit="1" customWidth="1"/>
    <col min="13587" max="13587" width="13" bestFit="1" customWidth="1"/>
    <col min="13591" max="13591" width="13.28515625" bestFit="1" customWidth="1"/>
    <col min="13825" max="13825" width="30" customWidth="1"/>
    <col min="13826" max="13826" width="21.7109375" customWidth="1"/>
    <col min="13827" max="13827" width="13" bestFit="1" customWidth="1"/>
    <col min="13828" max="13828" width="13.28515625" bestFit="1" customWidth="1"/>
    <col min="13829" max="13832" width="12.140625" bestFit="1" customWidth="1"/>
    <col min="13835" max="13835" width="12.140625" bestFit="1" customWidth="1"/>
    <col min="13836" max="13837" width="13" bestFit="1" customWidth="1"/>
    <col min="13838" max="13838" width="18" bestFit="1" customWidth="1"/>
    <col min="13839" max="13839" width="13.7109375" bestFit="1" customWidth="1"/>
    <col min="13840" max="13840" width="12.7109375" bestFit="1" customWidth="1"/>
    <col min="13842" max="13842" width="19.28515625" bestFit="1" customWidth="1"/>
    <col min="13843" max="13843" width="13" bestFit="1" customWidth="1"/>
    <col min="13847" max="13847" width="13.28515625" bestFit="1" customWidth="1"/>
    <col min="14081" max="14081" width="30" customWidth="1"/>
    <col min="14082" max="14082" width="21.7109375" customWidth="1"/>
    <col min="14083" max="14083" width="13" bestFit="1" customWidth="1"/>
    <col min="14084" max="14084" width="13.28515625" bestFit="1" customWidth="1"/>
    <col min="14085" max="14088" width="12.140625" bestFit="1" customWidth="1"/>
    <col min="14091" max="14091" width="12.140625" bestFit="1" customWidth="1"/>
    <col min="14092" max="14093" width="13" bestFit="1" customWidth="1"/>
    <col min="14094" max="14094" width="18" bestFit="1" customWidth="1"/>
    <col min="14095" max="14095" width="13.7109375" bestFit="1" customWidth="1"/>
    <col min="14096" max="14096" width="12.7109375" bestFit="1" customWidth="1"/>
    <col min="14098" max="14098" width="19.28515625" bestFit="1" customWidth="1"/>
    <col min="14099" max="14099" width="13" bestFit="1" customWidth="1"/>
    <col min="14103" max="14103" width="13.28515625" bestFit="1" customWidth="1"/>
    <col min="14337" max="14337" width="30" customWidth="1"/>
    <col min="14338" max="14338" width="21.7109375" customWidth="1"/>
    <col min="14339" max="14339" width="13" bestFit="1" customWidth="1"/>
    <col min="14340" max="14340" width="13.28515625" bestFit="1" customWidth="1"/>
    <col min="14341" max="14344" width="12.140625" bestFit="1" customWidth="1"/>
    <col min="14347" max="14347" width="12.140625" bestFit="1" customWidth="1"/>
    <col min="14348" max="14349" width="13" bestFit="1" customWidth="1"/>
    <col min="14350" max="14350" width="18" bestFit="1" customWidth="1"/>
    <col min="14351" max="14351" width="13.7109375" bestFit="1" customWidth="1"/>
    <col min="14352" max="14352" width="12.7109375" bestFit="1" customWidth="1"/>
    <col min="14354" max="14354" width="19.28515625" bestFit="1" customWidth="1"/>
    <col min="14355" max="14355" width="13" bestFit="1" customWidth="1"/>
    <col min="14359" max="14359" width="13.28515625" bestFit="1" customWidth="1"/>
    <col min="14593" max="14593" width="30" customWidth="1"/>
    <col min="14594" max="14594" width="21.7109375" customWidth="1"/>
    <col min="14595" max="14595" width="13" bestFit="1" customWidth="1"/>
    <col min="14596" max="14596" width="13.28515625" bestFit="1" customWidth="1"/>
    <col min="14597" max="14600" width="12.140625" bestFit="1" customWidth="1"/>
    <col min="14603" max="14603" width="12.140625" bestFit="1" customWidth="1"/>
    <col min="14604" max="14605" width="13" bestFit="1" customWidth="1"/>
    <col min="14606" max="14606" width="18" bestFit="1" customWidth="1"/>
    <col min="14607" max="14607" width="13.7109375" bestFit="1" customWidth="1"/>
    <col min="14608" max="14608" width="12.7109375" bestFit="1" customWidth="1"/>
    <col min="14610" max="14610" width="19.28515625" bestFit="1" customWidth="1"/>
    <col min="14611" max="14611" width="13" bestFit="1" customWidth="1"/>
    <col min="14615" max="14615" width="13.28515625" bestFit="1" customWidth="1"/>
    <col min="14849" max="14849" width="30" customWidth="1"/>
    <col min="14850" max="14850" width="21.7109375" customWidth="1"/>
    <col min="14851" max="14851" width="13" bestFit="1" customWidth="1"/>
    <col min="14852" max="14852" width="13.28515625" bestFit="1" customWidth="1"/>
    <col min="14853" max="14856" width="12.140625" bestFit="1" customWidth="1"/>
    <col min="14859" max="14859" width="12.140625" bestFit="1" customWidth="1"/>
    <col min="14860" max="14861" width="13" bestFit="1" customWidth="1"/>
    <col min="14862" max="14862" width="18" bestFit="1" customWidth="1"/>
    <col min="14863" max="14863" width="13.7109375" bestFit="1" customWidth="1"/>
    <col min="14864" max="14864" width="12.7109375" bestFit="1" customWidth="1"/>
    <col min="14866" max="14866" width="19.28515625" bestFit="1" customWidth="1"/>
    <col min="14867" max="14867" width="13" bestFit="1" customWidth="1"/>
    <col min="14871" max="14871" width="13.28515625" bestFit="1" customWidth="1"/>
    <col min="15105" max="15105" width="30" customWidth="1"/>
    <col min="15106" max="15106" width="21.7109375" customWidth="1"/>
    <col min="15107" max="15107" width="13" bestFit="1" customWidth="1"/>
    <col min="15108" max="15108" width="13.28515625" bestFit="1" customWidth="1"/>
    <col min="15109" max="15112" width="12.140625" bestFit="1" customWidth="1"/>
    <col min="15115" max="15115" width="12.140625" bestFit="1" customWidth="1"/>
    <col min="15116" max="15117" width="13" bestFit="1" customWidth="1"/>
    <col min="15118" max="15118" width="18" bestFit="1" customWidth="1"/>
    <col min="15119" max="15119" width="13.7109375" bestFit="1" customWidth="1"/>
    <col min="15120" max="15120" width="12.7109375" bestFit="1" customWidth="1"/>
    <col min="15122" max="15122" width="19.28515625" bestFit="1" customWidth="1"/>
    <col min="15123" max="15123" width="13" bestFit="1" customWidth="1"/>
    <col min="15127" max="15127" width="13.28515625" bestFit="1" customWidth="1"/>
    <col min="15361" max="15361" width="30" customWidth="1"/>
    <col min="15362" max="15362" width="21.7109375" customWidth="1"/>
    <col min="15363" max="15363" width="13" bestFit="1" customWidth="1"/>
    <col min="15364" max="15364" width="13.28515625" bestFit="1" customWidth="1"/>
    <col min="15365" max="15368" width="12.140625" bestFit="1" customWidth="1"/>
    <col min="15371" max="15371" width="12.140625" bestFit="1" customWidth="1"/>
    <col min="15372" max="15373" width="13" bestFit="1" customWidth="1"/>
    <col min="15374" max="15374" width="18" bestFit="1" customWidth="1"/>
    <col min="15375" max="15375" width="13.7109375" bestFit="1" customWidth="1"/>
    <col min="15376" max="15376" width="12.7109375" bestFit="1" customWidth="1"/>
    <col min="15378" max="15378" width="19.28515625" bestFit="1" customWidth="1"/>
    <col min="15379" max="15379" width="13" bestFit="1" customWidth="1"/>
    <col min="15383" max="15383" width="13.28515625" bestFit="1" customWidth="1"/>
    <col min="15617" max="15617" width="30" customWidth="1"/>
    <col min="15618" max="15618" width="21.7109375" customWidth="1"/>
    <col min="15619" max="15619" width="13" bestFit="1" customWidth="1"/>
    <col min="15620" max="15620" width="13.28515625" bestFit="1" customWidth="1"/>
    <col min="15621" max="15624" width="12.140625" bestFit="1" customWidth="1"/>
    <col min="15627" max="15627" width="12.140625" bestFit="1" customWidth="1"/>
    <col min="15628" max="15629" width="13" bestFit="1" customWidth="1"/>
    <col min="15630" max="15630" width="18" bestFit="1" customWidth="1"/>
    <col min="15631" max="15631" width="13.7109375" bestFit="1" customWidth="1"/>
    <col min="15632" max="15632" width="12.7109375" bestFit="1" customWidth="1"/>
    <col min="15634" max="15634" width="19.28515625" bestFit="1" customWidth="1"/>
    <col min="15635" max="15635" width="13" bestFit="1" customWidth="1"/>
    <col min="15639" max="15639" width="13.28515625" bestFit="1" customWidth="1"/>
    <col min="15873" max="15873" width="30" customWidth="1"/>
    <col min="15874" max="15874" width="21.7109375" customWidth="1"/>
    <col min="15875" max="15875" width="13" bestFit="1" customWidth="1"/>
    <col min="15876" max="15876" width="13.28515625" bestFit="1" customWidth="1"/>
    <col min="15877" max="15880" width="12.140625" bestFit="1" customWidth="1"/>
    <col min="15883" max="15883" width="12.140625" bestFit="1" customWidth="1"/>
    <col min="15884" max="15885" width="13" bestFit="1" customWidth="1"/>
    <col min="15886" max="15886" width="18" bestFit="1" customWidth="1"/>
    <col min="15887" max="15887" width="13.7109375" bestFit="1" customWidth="1"/>
    <col min="15888" max="15888" width="12.7109375" bestFit="1" customWidth="1"/>
    <col min="15890" max="15890" width="19.28515625" bestFit="1" customWidth="1"/>
    <col min="15891" max="15891" width="13" bestFit="1" customWidth="1"/>
    <col min="15895" max="15895" width="13.28515625" bestFit="1" customWidth="1"/>
    <col min="16129" max="16129" width="30" customWidth="1"/>
    <col min="16130" max="16130" width="21.7109375" customWidth="1"/>
    <col min="16131" max="16131" width="13" bestFit="1" customWidth="1"/>
    <col min="16132" max="16132" width="13.28515625" bestFit="1" customWidth="1"/>
    <col min="16133" max="16136" width="12.140625" bestFit="1" customWidth="1"/>
    <col min="16139" max="16139" width="12.140625" bestFit="1" customWidth="1"/>
    <col min="16140" max="16141" width="13" bestFit="1" customWidth="1"/>
    <col min="16142" max="16142" width="18" bestFit="1" customWidth="1"/>
    <col min="16143" max="16143" width="13.7109375" bestFit="1" customWidth="1"/>
    <col min="16144" max="16144" width="12.7109375" bestFit="1" customWidth="1"/>
    <col min="16146" max="16146" width="19.28515625" bestFit="1" customWidth="1"/>
    <col min="16147" max="16147" width="13" bestFit="1" customWidth="1"/>
    <col min="16151" max="16151" width="13.28515625" bestFit="1" customWidth="1"/>
  </cols>
  <sheetData>
    <row r="1" spans="1:25" s="19" customFormat="1" x14ac:dyDescent="0.2">
      <c r="A1" s="60"/>
      <c r="B1" s="38"/>
      <c r="C1" s="38" t="s">
        <v>120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61"/>
    </row>
    <row r="2" spans="1:25" s="19" customFormat="1" x14ac:dyDescent="0.2">
      <c r="A2" s="56">
        <v>500000</v>
      </c>
      <c r="B2" s="39" t="s">
        <v>92</v>
      </c>
      <c r="C2" s="39" t="s">
        <v>121</v>
      </c>
      <c r="D2" s="39" t="s">
        <v>70</v>
      </c>
      <c r="E2" s="39" t="s">
        <v>71</v>
      </c>
      <c r="F2" s="39" t="s">
        <v>72</v>
      </c>
      <c r="G2" s="39" t="s">
        <v>73</v>
      </c>
      <c r="H2" s="39" t="s">
        <v>74</v>
      </c>
      <c r="I2" s="39" t="s">
        <v>75</v>
      </c>
      <c r="J2" s="39" t="s">
        <v>76</v>
      </c>
      <c r="K2" s="39" t="s">
        <v>77</v>
      </c>
      <c r="L2" s="39" t="s">
        <v>78</v>
      </c>
      <c r="M2" s="39" t="s">
        <v>79</v>
      </c>
      <c r="N2" s="39" t="s">
        <v>80</v>
      </c>
      <c r="O2" s="39" t="s">
        <v>81</v>
      </c>
      <c r="P2" s="39" t="s">
        <v>82</v>
      </c>
      <c r="Q2" s="61"/>
      <c r="R2" s="62" t="s">
        <v>0</v>
      </c>
      <c r="S2" s="63" t="s">
        <v>1</v>
      </c>
      <c r="T2" s="63" t="s">
        <v>2</v>
      </c>
      <c r="U2" s="63" t="s">
        <v>3</v>
      </c>
      <c r="V2" s="63" t="s">
        <v>4</v>
      </c>
      <c r="W2" s="63" t="s">
        <v>122</v>
      </c>
      <c r="X2" s="63" t="s">
        <v>6</v>
      </c>
      <c r="Y2" s="64" t="s">
        <v>7</v>
      </c>
    </row>
    <row r="3" spans="1:25" x14ac:dyDescent="0.25">
      <c r="A3" s="65" t="s">
        <v>94</v>
      </c>
      <c r="B3" s="41" t="s">
        <v>95</v>
      </c>
      <c r="C3" s="66">
        <v>41812.5</v>
      </c>
      <c r="D3" s="66">
        <v>8252.43</v>
      </c>
      <c r="E3" s="66">
        <v>1061.3599999999999</v>
      </c>
      <c r="F3" s="67">
        <v>2328.83</v>
      </c>
      <c r="G3" s="67">
        <v>1648</v>
      </c>
      <c r="H3" s="66">
        <v>2701.07</v>
      </c>
      <c r="I3" s="66">
        <v>37.08</v>
      </c>
      <c r="J3" s="67">
        <v>979.16</v>
      </c>
      <c r="K3" s="67"/>
      <c r="L3" s="66">
        <v>17007.93</v>
      </c>
      <c r="M3" s="66">
        <v>23342.2</v>
      </c>
      <c r="N3" s="66">
        <v>40350.130000000005</v>
      </c>
      <c r="O3" s="66">
        <v>24804.57</v>
      </c>
      <c r="P3" s="67">
        <v>1462.369999999999</v>
      </c>
      <c r="Q3" s="68"/>
      <c r="R3" s="69" t="s">
        <v>94</v>
      </c>
      <c r="S3" s="3">
        <f>C14</f>
        <v>88117.5</v>
      </c>
      <c r="T3" s="69">
        <f>S3/$S$4*100</f>
        <v>100</v>
      </c>
      <c r="U3" s="9">
        <f>P14</f>
        <v>7408.5699999999988</v>
      </c>
      <c r="V3" s="69">
        <f>U3/S3*100</f>
        <v>8.4076034839844507</v>
      </c>
      <c r="W3" s="3">
        <f>M14</f>
        <v>46590.039999999994</v>
      </c>
      <c r="X3" s="69">
        <f>W3/$W$4*100</f>
        <v>100</v>
      </c>
      <c r="Y3" s="69">
        <f>W3/S3*100</f>
        <v>52.872630294776854</v>
      </c>
    </row>
    <row r="4" spans="1:25" x14ac:dyDescent="0.25">
      <c r="A4" s="65"/>
      <c r="B4" s="41" t="s">
        <v>96</v>
      </c>
      <c r="C4" s="66">
        <v>25631</v>
      </c>
      <c r="D4" s="66">
        <v>4077.55</v>
      </c>
      <c r="E4" s="66">
        <v>429.16</v>
      </c>
      <c r="F4" s="67">
        <v>1816.92</v>
      </c>
      <c r="G4" s="67">
        <v>803.4</v>
      </c>
      <c r="H4" s="66">
        <v>1453.54</v>
      </c>
      <c r="I4" s="66">
        <v>64.27</v>
      </c>
      <c r="J4" s="67">
        <v>540.75</v>
      </c>
      <c r="K4" s="67"/>
      <c r="L4" s="66">
        <v>9185.59</v>
      </c>
      <c r="M4" s="66">
        <v>13059.59</v>
      </c>
      <c r="N4" s="66">
        <v>22245.18</v>
      </c>
      <c r="O4" s="66">
        <v>16445.41</v>
      </c>
      <c r="P4" s="67">
        <v>3385.8199999999997</v>
      </c>
      <c r="Q4" s="68"/>
      <c r="R4" s="69" t="s">
        <v>123</v>
      </c>
      <c r="S4" s="3">
        <f>SUM(S3)</f>
        <v>88117.5</v>
      </c>
      <c r="T4" s="69">
        <f>S4/$S$4*100</f>
        <v>100</v>
      </c>
      <c r="U4" s="9">
        <f>SUM(U3)</f>
        <v>7408.5699999999988</v>
      </c>
      <c r="V4" s="69">
        <f>U4/S4*100</f>
        <v>8.4076034839844507</v>
      </c>
      <c r="W4" s="3">
        <f>SUM(W3)</f>
        <v>46590.039999999994</v>
      </c>
      <c r="X4" s="69">
        <f>W4/$W$4*100</f>
        <v>100</v>
      </c>
      <c r="Y4" s="69">
        <f>W4/S4*100</f>
        <v>52.872630294776854</v>
      </c>
    </row>
    <row r="5" spans="1:25" ht="15.75" thickBot="1" x14ac:dyDescent="0.3">
      <c r="A5" s="65"/>
      <c r="B5" s="41" t="s">
        <v>97</v>
      </c>
      <c r="C5" s="66">
        <v>12593.7</v>
      </c>
      <c r="D5" s="66">
        <v>2621.58</v>
      </c>
      <c r="E5" s="66">
        <v>3.51</v>
      </c>
      <c r="F5" s="67"/>
      <c r="G5" s="67"/>
      <c r="H5" s="66">
        <v>908.05</v>
      </c>
      <c r="I5" s="66">
        <v>1068.6300000000001</v>
      </c>
      <c r="J5" s="67">
        <v>769.41</v>
      </c>
      <c r="K5" s="67">
        <v>226.6</v>
      </c>
      <c r="L5" s="66">
        <v>5597.7800000000007</v>
      </c>
      <c r="M5" s="66">
        <v>4755.08</v>
      </c>
      <c r="N5" s="66">
        <v>10352.86</v>
      </c>
      <c r="O5" s="66">
        <v>6995.92</v>
      </c>
      <c r="P5" s="67">
        <v>2240.84</v>
      </c>
      <c r="Q5" s="68"/>
      <c r="R5" s="70"/>
      <c r="S5" s="71"/>
      <c r="T5" s="70"/>
      <c r="U5" s="72"/>
      <c r="V5" s="70"/>
      <c r="W5" s="71"/>
      <c r="X5" s="70"/>
      <c r="Y5" s="70"/>
    </row>
    <row r="6" spans="1:25" ht="18" thickBot="1" x14ac:dyDescent="0.35">
      <c r="A6" s="65"/>
      <c r="B6" s="41" t="s">
        <v>98</v>
      </c>
      <c r="C6" s="66">
        <v>2405</v>
      </c>
      <c r="D6" s="66">
        <v>457.35</v>
      </c>
      <c r="E6" s="66">
        <v>8.2799999999999994</v>
      </c>
      <c r="F6" s="67"/>
      <c r="G6" s="67"/>
      <c r="H6" s="66">
        <v>185.4</v>
      </c>
      <c r="I6" s="66"/>
      <c r="J6" s="67"/>
      <c r="K6" s="67">
        <v>180.25</v>
      </c>
      <c r="L6" s="66">
        <v>831.28</v>
      </c>
      <c r="M6" s="66">
        <v>1729.75</v>
      </c>
      <c r="N6" s="66">
        <v>2561.0299999999997</v>
      </c>
      <c r="O6" s="66">
        <v>1573.72</v>
      </c>
      <c r="P6" s="67">
        <v>-156.02999999999997</v>
      </c>
      <c r="Q6" s="68"/>
      <c r="R6" s="70"/>
      <c r="S6" s="73"/>
      <c r="T6" s="73"/>
      <c r="U6" s="72"/>
      <c r="V6" s="69"/>
      <c r="W6" s="3" t="s">
        <v>124</v>
      </c>
      <c r="X6" s="74" t="e">
        <f>HLOOKUP(W6,A1:B14,MATCH(V7,A1:B14,FALSE),FALSE)</f>
        <v>#N/A</v>
      </c>
      <c r="Y6" s="70"/>
    </row>
    <row r="7" spans="1:25" ht="15.75" thickBot="1" x14ac:dyDescent="0.3">
      <c r="A7" s="65"/>
      <c r="B7" s="41" t="s">
        <v>99</v>
      </c>
      <c r="C7" s="66">
        <v>568.1</v>
      </c>
      <c r="D7" s="66">
        <v>111.22</v>
      </c>
      <c r="E7" s="66">
        <v>1.19</v>
      </c>
      <c r="F7" s="67"/>
      <c r="G7" s="67"/>
      <c r="H7" s="66"/>
      <c r="I7" s="66"/>
      <c r="J7" s="67"/>
      <c r="K7" s="67"/>
      <c r="L7" s="66">
        <v>112.41</v>
      </c>
      <c r="M7" s="66">
        <v>499.33</v>
      </c>
      <c r="N7" s="66">
        <v>611.74</v>
      </c>
      <c r="O7" s="66">
        <v>455.69000000000005</v>
      </c>
      <c r="P7" s="67">
        <v>-43.63999999999993</v>
      </c>
      <c r="Q7" s="68"/>
      <c r="R7" s="70">
        <f>LOOKUP(9^9,A$1:A14)</f>
        <v>500000</v>
      </c>
      <c r="T7" s="70"/>
      <c r="U7" s="72"/>
      <c r="V7" s="69" t="s">
        <v>8</v>
      </c>
      <c r="W7" s="3"/>
      <c r="X7" s="70"/>
      <c r="Y7" s="70"/>
    </row>
    <row r="8" spans="1:25" ht="15.75" thickBot="1" x14ac:dyDescent="0.3">
      <c r="A8" s="65"/>
      <c r="B8" s="41" t="s">
        <v>100</v>
      </c>
      <c r="C8" s="66">
        <v>495</v>
      </c>
      <c r="D8" s="66">
        <v>77.25</v>
      </c>
      <c r="E8" s="66"/>
      <c r="F8" s="67"/>
      <c r="G8" s="67"/>
      <c r="H8" s="66">
        <v>25.75</v>
      </c>
      <c r="I8" s="66"/>
      <c r="J8" s="67"/>
      <c r="K8" s="67"/>
      <c r="L8" s="66">
        <v>103</v>
      </c>
      <c r="M8" s="66">
        <v>484.67</v>
      </c>
      <c r="N8" s="66">
        <v>587.67000000000007</v>
      </c>
      <c r="O8" s="66">
        <v>392</v>
      </c>
      <c r="P8" s="67">
        <v>-92.670000000000016</v>
      </c>
      <c r="Q8" s="68"/>
      <c r="R8" s="70" t="str">
        <f>LOOKUP("Client*",A$1:A20)</f>
        <v>ALTERVAL</v>
      </c>
      <c r="S8" s="71"/>
      <c r="T8" s="51">
        <f>COUNTIF(A:A,"B"&amp;"*")</f>
        <v>1</v>
      </c>
      <c r="U8" s="75"/>
      <c r="V8" s="70"/>
      <c r="W8" s="71"/>
      <c r="X8" s="74" t="e">
        <f>HLOOKUP(C3,'[2]donnees source BO'!B4:E9,MATCH(B4,'[2]donnees source BO'!B4:B9,0),0)</f>
        <v>#N/A</v>
      </c>
      <c r="Y8" s="70"/>
    </row>
    <row r="9" spans="1:25" ht="17.25" x14ac:dyDescent="0.3">
      <c r="A9" s="65"/>
      <c r="B9" s="41" t="s">
        <v>101</v>
      </c>
      <c r="C9" s="66">
        <v>2168.5</v>
      </c>
      <c r="D9" s="66">
        <v>333.33</v>
      </c>
      <c r="E9" s="66"/>
      <c r="F9" s="67"/>
      <c r="G9" s="67"/>
      <c r="H9" s="66">
        <v>133.38999999999999</v>
      </c>
      <c r="I9" s="66"/>
      <c r="J9" s="67"/>
      <c r="K9" s="67"/>
      <c r="L9" s="66">
        <v>466.71999999999997</v>
      </c>
      <c r="M9" s="66">
        <v>665.08999999999992</v>
      </c>
      <c r="N9" s="66">
        <v>1131.81</v>
      </c>
      <c r="O9" s="66">
        <v>1701.78</v>
      </c>
      <c r="P9" s="67">
        <v>1036.69</v>
      </c>
      <c r="Q9" s="68"/>
      <c r="R9" s="76" t="str">
        <f>LOOKUP("Client 5",A1:A17,A1:A17)</f>
        <v>ALTERVAL</v>
      </c>
      <c r="S9" s="71"/>
      <c r="T9" s="70"/>
      <c r="U9" s="73">
        <f>INDEX(A1:C14, 2, 1)</f>
        <v>500000</v>
      </c>
      <c r="V9" s="36" t="e">
        <f>INDEX(A1:B14, MATCH("NAF",$A$1:$B$14,0), MATCH(A13,$A$1:$B$14,0))</f>
        <v>#N/A</v>
      </c>
      <c r="W9" s="71"/>
      <c r="X9" s="70"/>
      <c r="Y9" s="70"/>
    </row>
    <row r="10" spans="1:25" x14ac:dyDescent="0.25">
      <c r="A10" s="65"/>
      <c r="B10" s="41" t="s">
        <v>102</v>
      </c>
      <c r="C10" s="66">
        <v>2011</v>
      </c>
      <c r="D10" s="66">
        <v>549.14</v>
      </c>
      <c r="E10" s="66"/>
      <c r="F10" s="67"/>
      <c r="G10" s="67"/>
      <c r="H10" s="66">
        <v>167.07</v>
      </c>
      <c r="I10" s="66"/>
      <c r="J10" s="67"/>
      <c r="K10" s="67"/>
      <c r="L10" s="66">
        <v>716.21</v>
      </c>
      <c r="M10" s="66">
        <v>1391.9099999999999</v>
      </c>
      <c r="N10" s="66">
        <v>2108.12</v>
      </c>
      <c r="O10" s="66">
        <v>1294.79</v>
      </c>
      <c r="P10" s="67">
        <v>-97.119999999999891</v>
      </c>
      <c r="Q10" s="68"/>
      <c r="R10" s="77"/>
      <c r="S10" s="71"/>
      <c r="T10" s="70"/>
      <c r="U10" s="78"/>
      <c r="V10" s="70"/>
      <c r="W10" s="71"/>
      <c r="X10" s="70"/>
      <c r="Y10" s="70"/>
    </row>
    <row r="11" spans="1:25" x14ac:dyDescent="0.25">
      <c r="A11" s="65"/>
      <c r="B11" s="41" t="s">
        <v>103</v>
      </c>
      <c r="C11" s="66">
        <v>348</v>
      </c>
      <c r="D11" s="66">
        <v>72.08</v>
      </c>
      <c r="E11" s="66"/>
      <c r="F11" s="67"/>
      <c r="G11" s="67"/>
      <c r="H11" s="66"/>
      <c r="I11" s="66"/>
      <c r="J11" s="67"/>
      <c r="K11" s="67"/>
      <c r="L11" s="66">
        <v>72.08</v>
      </c>
      <c r="M11" s="66">
        <v>592.58999999999992</v>
      </c>
      <c r="N11" s="66">
        <v>664.67</v>
      </c>
      <c r="O11" s="66">
        <v>275.92</v>
      </c>
      <c r="P11" s="67">
        <v>-316.6699999999999</v>
      </c>
      <c r="Q11" s="68"/>
      <c r="R11" s="70"/>
      <c r="S11" s="35"/>
      <c r="U11" s="72"/>
      <c r="V11" s="70"/>
      <c r="W11" s="71"/>
      <c r="X11" s="70"/>
      <c r="Y11" s="70"/>
    </row>
    <row r="12" spans="1:25" x14ac:dyDescent="0.25">
      <c r="A12" s="65"/>
      <c r="B12" s="41" t="s">
        <v>104</v>
      </c>
      <c r="C12" s="66">
        <v>84.7</v>
      </c>
      <c r="D12" s="66">
        <v>8.31</v>
      </c>
      <c r="E12" s="66"/>
      <c r="F12" s="67"/>
      <c r="G12" s="67"/>
      <c r="H12" s="66"/>
      <c r="I12" s="66"/>
      <c r="J12" s="67"/>
      <c r="K12" s="67">
        <v>17.579999999999998</v>
      </c>
      <c r="L12" s="66">
        <v>25.89</v>
      </c>
      <c r="M12" s="66">
        <v>69.83</v>
      </c>
      <c r="N12" s="66">
        <v>95.72</v>
      </c>
      <c r="O12" s="66">
        <v>58.81</v>
      </c>
      <c r="P12" s="67">
        <v>-11.019999999999996</v>
      </c>
      <c r="R12" s="70"/>
      <c r="S12" s="71"/>
      <c r="T12" s="70"/>
      <c r="U12" s="72"/>
      <c r="V12" s="70"/>
      <c r="W12" s="71"/>
      <c r="X12" s="70"/>
      <c r="Y12" s="70"/>
    </row>
    <row r="13" spans="1:25" x14ac:dyDescent="0.25">
      <c r="A13" s="79" t="s">
        <v>8</v>
      </c>
      <c r="B13" s="4" t="s">
        <v>125</v>
      </c>
      <c r="C13" s="80">
        <v>88117.5</v>
      </c>
      <c r="D13" s="80">
        <v>16560.240000000002</v>
      </c>
      <c r="E13" s="80">
        <v>1503.5</v>
      </c>
      <c r="F13" s="81">
        <v>4145.75</v>
      </c>
      <c r="G13" s="81">
        <v>2451.4</v>
      </c>
      <c r="H13" s="80">
        <v>5574.27</v>
      </c>
      <c r="I13" s="80">
        <v>1169.98</v>
      </c>
      <c r="J13" s="81">
        <v>2289.3199999999997</v>
      </c>
      <c r="K13" s="81">
        <v>424.43</v>
      </c>
      <c r="L13" s="80">
        <v>34118.890000000007</v>
      </c>
      <c r="M13" s="80">
        <v>46590.039999999994</v>
      </c>
      <c r="N13" s="80">
        <v>80708.930000000008</v>
      </c>
      <c r="O13" s="80">
        <v>53998.609999999993</v>
      </c>
      <c r="P13" s="81">
        <v>7408.5699999999988</v>
      </c>
      <c r="Q13" s="68"/>
      <c r="R13" s="70"/>
      <c r="S13" s="71"/>
      <c r="T13" s="70"/>
      <c r="U13" s="72"/>
      <c r="V13" s="70"/>
      <c r="W13" s="71"/>
      <c r="X13" s="70"/>
      <c r="Y13" s="70"/>
    </row>
    <row r="14" spans="1:25" ht="15.75" thickBot="1" x14ac:dyDescent="0.3">
      <c r="A14" s="82"/>
      <c r="B14" s="44"/>
      <c r="C14" s="83">
        <v>88117.5</v>
      </c>
      <c r="D14" s="83">
        <v>16560.240000000002</v>
      </c>
      <c r="E14" s="83">
        <v>1503.5</v>
      </c>
      <c r="F14" s="84">
        <v>4145.75</v>
      </c>
      <c r="G14" s="84">
        <v>2451.4</v>
      </c>
      <c r="H14" s="83">
        <v>5574.27</v>
      </c>
      <c r="I14" s="83">
        <v>1169.98</v>
      </c>
      <c r="J14" s="84">
        <v>2289.3199999999997</v>
      </c>
      <c r="K14" s="84">
        <v>424.43</v>
      </c>
      <c r="L14" s="83">
        <v>34118.890000000007</v>
      </c>
      <c r="M14" s="83">
        <v>46590.039999999994</v>
      </c>
      <c r="N14" s="83">
        <v>80708.930000000008</v>
      </c>
      <c r="O14" s="83">
        <v>53998.609999999993</v>
      </c>
      <c r="P14" s="84">
        <v>7408.5699999999988</v>
      </c>
      <c r="Q14" s="68"/>
      <c r="R14" s="70"/>
      <c r="S14" s="71"/>
      <c r="T14" s="70"/>
      <c r="U14" s="72"/>
      <c r="V14" s="70"/>
      <c r="W14" s="71"/>
      <c r="X14" s="70"/>
      <c r="Y14" s="70"/>
    </row>
    <row r="15" spans="1:25" x14ac:dyDescent="0.25">
      <c r="A15" s="60"/>
      <c r="B15" s="46"/>
      <c r="C15" s="46" t="s">
        <v>120</v>
      </c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68"/>
      <c r="R15" s="85" t="s">
        <v>0</v>
      </c>
      <c r="S15" s="86" t="s">
        <v>1</v>
      </c>
      <c r="T15" s="86" t="s">
        <v>2</v>
      </c>
      <c r="U15" s="86" t="s">
        <v>3</v>
      </c>
      <c r="V15" s="86" t="s">
        <v>4</v>
      </c>
      <c r="W15" s="86" t="s">
        <v>122</v>
      </c>
      <c r="X15" s="86" t="s">
        <v>6</v>
      </c>
      <c r="Y15" s="87" t="s">
        <v>7</v>
      </c>
    </row>
    <row r="16" spans="1:25" x14ac:dyDescent="0.25">
      <c r="A16" s="56">
        <v>300000</v>
      </c>
      <c r="B16" s="47" t="s">
        <v>92</v>
      </c>
      <c r="C16" s="88" t="s">
        <v>121</v>
      </c>
      <c r="D16" s="88" t="s">
        <v>70</v>
      </c>
      <c r="E16" s="88" t="s">
        <v>71</v>
      </c>
      <c r="F16" s="88" t="s">
        <v>72</v>
      </c>
      <c r="G16" s="88" t="s">
        <v>73</v>
      </c>
      <c r="H16" s="88" t="s">
        <v>74</v>
      </c>
      <c r="I16" s="88" t="s">
        <v>75</v>
      </c>
      <c r="J16" s="88" t="s">
        <v>76</v>
      </c>
      <c r="K16" s="88" t="s">
        <v>77</v>
      </c>
      <c r="L16" s="88" t="s">
        <v>78</v>
      </c>
      <c r="M16" s="88" t="s">
        <v>79</v>
      </c>
      <c r="N16" s="88" t="s">
        <v>80</v>
      </c>
      <c r="O16" s="88" t="s">
        <v>81</v>
      </c>
      <c r="P16" s="88" t="s">
        <v>82</v>
      </c>
      <c r="Q16" s="68"/>
      <c r="R16" s="89" t="s">
        <v>105</v>
      </c>
      <c r="S16" s="3">
        <v>1345</v>
      </c>
      <c r="T16" s="89">
        <f>S16/$S$36*100</f>
        <v>1.0836265637557125</v>
      </c>
      <c r="U16" s="9">
        <v>123.75</v>
      </c>
      <c r="V16" s="89">
        <f>U16/S16*100</f>
        <v>9.2007434944237918</v>
      </c>
      <c r="W16" s="3">
        <v>826.75</v>
      </c>
      <c r="X16" s="89">
        <f>W16/$W$36*100</f>
        <v>1.1333392279310717</v>
      </c>
      <c r="Y16" s="89">
        <f>W16/S16*100</f>
        <v>61.468401486988846</v>
      </c>
    </row>
    <row r="17" spans="1:26" x14ac:dyDescent="0.25">
      <c r="A17" s="65" t="s">
        <v>105</v>
      </c>
      <c r="B17" s="49" t="s">
        <v>106</v>
      </c>
      <c r="C17" s="66">
        <v>1345</v>
      </c>
      <c r="D17" s="66">
        <v>394.5</v>
      </c>
      <c r="E17" s="90"/>
      <c r="F17" s="67"/>
      <c r="G17" s="90"/>
      <c r="H17" s="66"/>
      <c r="I17" s="66"/>
      <c r="J17" s="91"/>
      <c r="K17" s="67"/>
      <c r="L17" s="66">
        <v>394.5</v>
      </c>
      <c r="M17" s="66">
        <v>826.75</v>
      </c>
      <c r="N17" s="66">
        <v>1221.25</v>
      </c>
      <c r="O17" s="66">
        <v>950.5</v>
      </c>
      <c r="P17" s="67">
        <v>123.75</v>
      </c>
      <c r="Q17" s="68"/>
      <c r="R17" s="89" t="s">
        <v>126</v>
      </c>
      <c r="S17" s="3">
        <v>17151</v>
      </c>
      <c r="T17" s="89">
        <f t="shared" ref="T17:T36" si="0">S17/$S$36*100</f>
        <v>13.818051446077492</v>
      </c>
      <c r="U17" s="9">
        <v>623.3900000000001</v>
      </c>
      <c r="V17" s="89">
        <f t="shared" ref="V17:V36" si="1">U17/S17*100</f>
        <v>3.6347151769576125</v>
      </c>
      <c r="W17" s="3">
        <v>10522.41</v>
      </c>
      <c r="X17" s="89">
        <f t="shared" ref="X17:X36" si="2">W17/$W$36*100</f>
        <v>14.424505624885622</v>
      </c>
      <c r="Y17" s="89">
        <f t="shared" ref="Y17:Y36" si="3">W17/S17*100</f>
        <v>61.351582998075912</v>
      </c>
    </row>
    <row r="18" spans="1:26" x14ac:dyDescent="0.25">
      <c r="A18" s="141" t="s">
        <v>9</v>
      </c>
      <c r="B18" s="4"/>
      <c r="C18" s="80">
        <v>1345</v>
      </c>
      <c r="D18" s="80">
        <v>394.5</v>
      </c>
      <c r="E18" s="92"/>
      <c r="F18" s="81"/>
      <c r="G18" s="92"/>
      <c r="H18" s="80"/>
      <c r="I18" s="80"/>
      <c r="J18" s="93"/>
      <c r="K18" s="81"/>
      <c r="L18" s="80">
        <v>394.5</v>
      </c>
      <c r="M18" s="80">
        <v>826.75</v>
      </c>
      <c r="N18" s="80">
        <v>1221.25</v>
      </c>
      <c r="O18" s="80">
        <v>950.5</v>
      </c>
      <c r="P18" s="81">
        <v>123.75</v>
      </c>
      <c r="Q18" s="68"/>
      <c r="R18" s="89" t="s">
        <v>113</v>
      </c>
      <c r="S18" s="3">
        <v>273.56</v>
      </c>
      <c r="T18" s="89">
        <f t="shared" si="0"/>
        <v>0.22039916935391282</v>
      </c>
      <c r="U18" s="9">
        <v>82.1</v>
      </c>
      <c r="V18" s="89">
        <f t="shared" si="1"/>
        <v>30.011697616610611</v>
      </c>
      <c r="W18" s="3">
        <v>153.41</v>
      </c>
      <c r="X18" s="89">
        <f t="shared" si="2"/>
        <v>0.21030005558742754</v>
      </c>
      <c r="Y18" s="89">
        <f t="shared" si="3"/>
        <v>56.079105132329289</v>
      </c>
    </row>
    <row r="19" spans="1:26" x14ac:dyDescent="0.25">
      <c r="A19" s="65" t="s">
        <v>107</v>
      </c>
      <c r="B19" s="49" t="s">
        <v>108</v>
      </c>
      <c r="C19" s="66">
        <v>1780</v>
      </c>
      <c r="D19" s="66">
        <v>787.34</v>
      </c>
      <c r="E19" s="90">
        <v>2.23</v>
      </c>
      <c r="F19" s="67"/>
      <c r="G19" s="90"/>
      <c r="H19" s="66"/>
      <c r="I19" s="66"/>
      <c r="J19" s="91"/>
      <c r="K19" s="67"/>
      <c r="L19" s="66">
        <v>789.57</v>
      </c>
      <c r="M19" s="66">
        <v>952.17</v>
      </c>
      <c r="N19" s="66">
        <v>1741.74</v>
      </c>
      <c r="O19" s="66">
        <v>990.43</v>
      </c>
      <c r="P19" s="67">
        <v>38.259999999999991</v>
      </c>
      <c r="Q19" s="68"/>
      <c r="R19" s="89" t="s">
        <v>116</v>
      </c>
      <c r="S19" s="3">
        <v>16239.1</v>
      </c>
      <c r="T19" s="89">
        <f t="shared" si="0"/>
        <v>13.083360692554196</v>
      </c>
      <c r="U19" s="9">
        <v>1026.1600000000003</v>
      </c>
      <c r="V19" s="89">
        <f t="shared" si="1"/>
        <v>6.3190694065557844</v>
      </c>
      <c r="W19" s="3">
        <v>10921.33</v>
      </c>
      <c r="X19" s="89">
        <f t="shared" si="2"/>
        <v>14.971359794593834</v>
      </c>
      <c r="Y19" s="89">
        <f t="shared" si="3"/>
        <v>67.253296057047493</v>
      </c>
    </row>
    <row r="20" spans="1:26" x14ac:dyDescent="0.25">
      <c r="A20" s="65"/>
      <c r="B20" s="49" t="s">
        <v>109</v>
      </c>
      <c r="C20" s="66">
        <v>4236</v>
      </c>
      <c r="D20" s="66">
        <v>24.75</v>
      </c>
      <c r="E20" s="90"/>
      <c r="F20" s="67"/>
      <c r="G20" s="90"/>
      <c r="H20" s="66"/>
      <c r="I20" s="66"/>
      <c r="J20" s="91"/>
      <c r="K20" s="67"/>
      <c r="L20" s="66">
        <v>24.75</v>
      </c>
      <c r="M20" s="66">
        <v>3598.25</v>
      </c>
      <c r="N20" s="66">
        <v>3623</v>
      </c>
      <c r="O20" s="66">
        <v>4211.25</v>
      </c>
      <c r="P20" s="67">
        <v>613</v>
      </c>
      <c r="Q20" s="68"/>
      <c r="R20" s="89" t="s">
        <v>127</v>
      </c>
      <c r="S20" s="3">
        <v>863.9</v>
      </c>
      <c r="T20" s="89">
        <f t="shared" si="0"/>
        <v>0.69601857875729378</v>
      </c>
      <c r="U20" s="9">
        <v>386.27</v>
      </c>
      <c r="V20" s="89">
        <f t="shared" si="1"/>
        <v>44.712350966547056</v>
      </c>
      <c r="W20" s="3">
        <v>149.91</v>
      </c>
      <c r="X20" s="89">
        <f t="shared" si="2"/>
        <v>0.20550212719582334</v>
      </c>
      <c r="Y20" s="89">
        <f t="shared" si="3"/>
        <v>17.352702859127213</v>
      </c>
    </row>
    <row r="21" spans="1:26" x14ac:dyDescent="0.25">
      <c r="A21" s="65"/>
      <c r="B21" s="49" t="s">
        <v>110</v>
      </c>
      <c r="C21" s="66">
        <v>4820</v>
      </c>
      <c r="D21" s="66">
        <v>2574</v>
      </c>
      <c r="E21" s="90"/>
      <c r="F21" s="67"/>
      <c r="G21" s="90"/>
      <c r="H21" s="66"/>
      <c r="I21" s="66"/>
      <c r="J21" s="91"/>
      <c r="K21" s="67"/>
      <c r="L21" s="66">
        <v>2574</v>
      </c>
      <c r="M21" s="66">
        <v>2713.25</v>
      </c>
      <c r="N21" s="66">
        <v>5287.25</v>
      </c>
      <c r="O21" s="66">
        <v>2246</v>
      </c>
      <c r="P21" s="67">
        <v>-467.25</v>
      </c>
      <c r="Q21" s="68"/>
      <c r="R21" s="89" t="s">
        <v>128</v>
      </c>
      <c r="S21" s="3">
        <v>13150</v>
      </c>
      <c r="T21" s="89">
        <f t="shared" si="0"/>
        <v>10.594564545269607</v>
      </c>
      <c r="U21" s="9">
        <v>1990.9200000000008</v>
      </c>
      <c r="V21" s="89">
        <f t="shared" si="1"/>
        <v>15.140076045627382</v>
      </c>
      <c r="W21" s="3">
        <v>5348</v>
      </c>
      <c r="X21" s="89">
        <f t="shared" si="2"/>
        <v>7.3312345823711782</v>
      </c>
      <c r="Y21" s="89">
        <f t="shared" si="3"/>
        <v>40.669201520912544</v>
      </c>
    </row>
    <row r="22" spans="1:26" x14ac:dyDescent="0.25">
      <c r="A22" s="65"/>
      <c r="B22" s="49" t="s">
        <v>111</v>
      </c>
      <c r="C22" s="66">
        <v>5840</v>
      </c>
      <c r="D22" s="66">
        <v>2146.06</v>
      </c>
      <c r="E22" s="90">
        <v>84.79</v>
      </c>
      <c r="F22" s="67"/>
      <c r="G22" s="90"/>
      <c r="H22" s="66"/>
      <c r="I22" s="66"/>
      <c r="J22" s="91"/>
      <c r="K22" s="67">
        <v>328.57</v>
      </c>
      <c r="L22" s="66">
        <v>2559.42</v>
      </c>
      <c r="M22" s="66">
        <v>3254.16</v>
      </c>
      <c r="N22" s="66">
        <v>5813.58</v>
      </c>
      <c r="O22" s="66">
        <v>3280.58</v>
      </c>
      <c r="P22" s="67">
        <v>26.420000000000073</v>
      </c>
      <c r="Q22" s="68"/>
      <c r="R22" s="89" t="s">
        <v>129</v>
      </c>
      <c r="S22" s="3">
        <v>56</v>
      </c>
      <c r="T22" s="89">
        <f t="shared" si="0"/>
        <v>4.5117537227003651E-2</v>
      </c>
      <c r="U22" s="9">
        <v>0.39000000000000057</v>
      </c>
      <c r="V22" s="89">
        <f t="shared" si="1"/>
        <v>0.6964285714285724</v>
      </c>
      <c r="W22" s="3">
        <v>37.75</v>
      </c>
      <c r="X22" s="89">
        <f t="shared" si="2"/>
        <v>5.1749084795159307E-2</v>
      </c>
      <c r="Y22" s="89">
        <f t="shared" si="3"/>
        <v>67.410714285714292</v>
      </c>
    </row>
    <row r="23" spans="1:26" x14ac:dyDescent="0.25">
      <c r="A23" s="65"/>
      <c r="B23" s="49" t="s">
        <v>112</v>
      </c>
      <c r="C23" s="66">
        <v>475</v>
      </c>
      <c r="D23" s="66">
        <v>57.46</v>
      </c>
      <c r="E23" s="90"/>
      <c r="F23" s="67"/>
      <c r="G23" s="90"/>
      <c r="H23" s="66"/>
      <c r="I23" s="66"/>
      <c r="J23" s="91"/>
      <c r="K23" s="67"/>
      <c r="L23" s="66">
        <v>57.46</v>
      </c>
      <c r="M23" s="66">
        <v>4.58</v>
      </c>
      <c r="N23" s="66">
        <v>62.04</v>
      </c>
      <c r="O23" s="66">
        <v>417.54</v>
      </c>
      <c r="P23" s="67">
        <v>412.96000000000004</v>
      </c>
      <c r="Q23" s="68"/>
      <c r="R23" s="89" t="s">
        <v>130</v>
      </c>
      <c r="S23" s="3">
        <v>4380</v>
      </c>
      <c r="T23" s="89">
        <f t="shared" si="0"/>
        <v>3.5288359473977855</v>
      </c>
      <c r="U23" s="9">
        <v>393.15000000000032</v>
      </c>
      <c r="V23" s="89">
        <f t="shared" si="1"/>
        <v>8.9760273972602818</v>
      </c>
      <c r="W23" s="3">
        <v>1363.7099999999998</v>
      </c>
      <c r="X23" s="89">
        <f t="shared" si="2"/>
        <v>1.8694236934041506</v>
      </c>
      <c r="Y23" s="89">
        <f t="shared" si="3"/>
        <v>31.134931506849313</v>
      </c>
    </row>
    <row r="24" spans="1:26" x14ac:dyDescent="0.25">
      <c r="A24" s="79" t="s">
        <v>10</v>
      </c>
      <c r="B24" s="4"/>
      <c r="C24" s="80">
        <v>17151</v>
      </c>
      <c r="D24" s="80">
        <v>5589.61</v>
      </c>
      <c r="E24" s="92">
        <v>87.02000000000001</v>
      </c>
      <c r="F24" s="81"/>
      <c r="G24" s="92"/>
      <c r="H24" s="80"/>
      <c r="I24" s="80"/>
      <c r="J24" s="93"/>
      <c r="K24" s="81">
        <v>328.57</v>
      </c>
      <c r="L24" s="80">
        <v>6005.2</v>
      </c>
      <c r="M24" s="80">
        <v>10522.41</v>
      </c>
      <c r="N24" s="80">
        <v>16527.61</v>
      </c>
      <c r="O24" s="80">
        <v>11145.800000000001</v>
      </c>
      <c r="P24" s="81">
        <v>623.3900000000001</v>
      </c>
      <c r="Q24" s="68"/>
      <c r="R24" s="89" t="s">
        <v>131</v>
      </c>
      <c r="S24" s="3">
        <v>14043.560000000001</v>
      </c>
      <c r="T24" s="89">
        <f t="shared" si="0"/>
        <v>11.314479305351062</v>
      </c>
      <c r="U24" s="9">
        <v>-426.38000000000011</v>
      </c>
      <c r="V24" s="89">
        <f t="shared" si="1"/>
        <v>-3.036124743298708</v>
      </c>
      <c r="W24" s="3">
        <v>8376.92</v>
      </c>
      <c r="X24" s="89">
        <f t="shared" si="2"/>
        <v>11.483389229199096</v>
      </c>
      <c r="Y24" s="89">
        <f t="shared" si="3"/>
        <v>59.649547550621065</v>
      </c>
    </row>
    <row r="25" spans="1:26" x14ac:dyDescent="0.25">
      <c r="A25" s="65" t="s">
        <v>113</v>
      </c>
      <c r="B25" s="49" t="s">
        <v>114</v>
      </c>
      <c r="C25" s="66">
        <v>224</v>
      </c>
      <c r="D25" s="66">
        <v>36.770000000000003</v>
      </c>
      <c r="E25" s="90"/>
      <c r="F25" s="67"/>
      <c r="G25" s="90"/>
      <c r="H25" s="66"/>
      <c r="I25" s="66"/>
      <c r="J25" s="91"/>
      <c r="K25" s="67"/>
      <c r="L25" s="66">
        <v>36.770000000000003</v>
      </c>
      <c r="M25" s="66">
        <v>117.08</v>
      </c>
      <c r="N25" s="66">
        <v>153.85</v>
      </c>
      <c r="O25" s="66">
        <v>187.23</v>
      </c>
      <c r="P25" s="67">
        <v>70.149999999999991</v>
      </c>
      <c r="Q25" s="68"/>
      <c r="R25" s="89" t="s">
        <v>132</v>
      </c>
      <c r="S25" s="3">
        <v>8147.1900000000005</v>
      </c>
      <c r="T25" s="89">
        <f t="shared" si="0"/>
        <v>6.563949073579856</v>
      </c>
      <c r="U25" s="9">
        <v>3423.51</v>
      </c>
      <c r="V25" s="89">
        <f t="shared" si="1"/>
        <v>42.02074580315422</v>
      </c>
      <c r="W25" s="3">
        <v>3085.24</v>
      </c>
      <c r="X25" s="89">
        <f t="shared" si="2"/>
        <v>4.2293601688322457</v>
      </c>
      <c r="Y25" s="89">
        <f t="shared" si="3"/>
        <v>37.868762113072108</v>
      </c>
      <c r="Z25" s="94"/>
    </row>
    <row r="26" spans="1:26" x14ac:dyDescent="0.25">
      <c r="A26" s="65"/>
      <c r="B26" s="49" t="s">
        <v>115</v>
      </c>
      <c r="C26" s="66">
        <v>49.56</v>
      </c>
      <c r="D26" s="66">
        <v>1.28</v>
      </c>
      <c r="E26" s="90"/>
      <c r="F26" s="67"/>
      <c r="G26" s="90"/>
      <c r="H26" s="66"/>
      <c r="I26" s="66"/>
      <c r="J26" s="91"/>
      <c r="K26" s="67"/>
      <c r="L26" s="66">
        <v>1.28</v>
      </c>
      <c r="M26" s="66">
        <v>36.33</v>
      </c>
      <c r="N26" s="66">
        <v>37.61</v>
      </c>
      <c r="O26" s="66">
        <v>48.28</v>
      </c>
      <c r="P26" s="67">
        <v>11.950000000000003</v>
      </c>
      <c r="Q26" s="68"/>
      <c r="R26" s="89" t="s">
        <v>133</v>
      </c>
      <c r="S26" s="3">
        <v>5923.32</v>
      </c>
      <c r="T26" s="89">
        <f t="shared" si="0"/>
        <v>4.7722430465617016</v>
      </c>
      <c r="U26" s="9">
        <v>793.88999999999965</v>
      </c>
      <c r="V26" s="89">
        <f t="shared" si="1"/>
        <v>13.402787625858467</v>
      </c>
      <c r="W26" s="3">
        <v>3754.6099999999997</v>
      </c>
      <c r="X26" s="89">
        <f t="shared" si="2"/>
        <v>5.1469571195431278</v>
      </c>
      <c r="Y26" s="89">
        <f t="shared" si="3"/>
        <v>63.386918147255258</v>
      </c>
    </row>
    <row r="27" spans="1:26" x14ac:dyDescent="0.25">
      <c r="A27" s="79" t="s">
        <v>11</v>
      </c>
      <c r="B27" s="4"/>
      <c r="C27" s="80">
        <v>273.56</v>
      </c>
      <c r="D27" s="80">
        <v>38.050000000000004</v>
      </c>
      <c r="E27" s="92"/>
      <c r="F27" s="81"/>
      <c r="G27" s="92"/>
      <c r="H27" s="80"/>
      <c r="I27" s="80"/>
      <c r="J27" s="93"/>
      <c r="K27" s="81"/>
      <c r="L27" s="80">
        <v>38.050000000000004</v>
      </c>
      <c r="M27" s="80">
        <v>153.41</v>
      </c>
      <c r="N27" s="80">
        <v>191.45999999999998</v>
      </c>
      <c r="O27" s="80">
        <v>235.51</v>
      </c>
      <c r="P27" s="81">
        <v>82.1</v>
      </c>
      <c r="Q27" s="68"/>
      <c r="R27" s="89" t="s">
        <v>134</v>
      </c>
      <c r="S27" s="3">
        <v>1020</v>
      </c>
      <c r="T27" s="89">
        <f t="shared" si="0"/>
        <v>0.82178371377756643</v>
      </c>
      <c r="U27" s="9">
        <v>555.22</v>
      </c>
      <c r="V27" s="89">
        <f t="shared" si="1"/>
        <v>54.433333333333337</v>
      </c>
      <c r="W27" s="3">
        <v>293.33</v>
      </c>
      <c r="X27" s="89">
        <f t="shared" si="2"/>
        <v>0.40210752431692925</v>
      </c>
      <c r="Y27" s="89">
        <f t="shared" si="3"/>
        <v>28.757843137254902</v>
      </c>
    </row>
    <row r="28" spans="1:26" x14ac:dyDescent="0.25">
      <c r="A28" s="65" t="s">
        <v>116</v>
      </c>
      <c r="B28" s="49" t="s">
        <v>117</v>
      </c>
      <c r="C28" s="66">
        <v>837.96</v>
      </c>
      <c r="D28" s="66">
        <v>62.83</v>
      </c>
      <c r="E28" s="90"/>
      <c r="F28" s="67"/>
      <c r="G28" s="90"/>
      <c r="H28" s="66"/>
      <c r="I28" s="66"/>
      <c r="J28" s="91"/>
      <c r="K28" s="67"/>
      <c r="L28" s="66">
        <v>62.83</v>
      </c>
      <c r="M28" s="66">
        <v>871.67</v>
      </c>
      <c r="N28" s="66">
        <v>934.5</v>
      </c>
      <c r="O28" s="66">
        <v>775.13</v>
      </c>
      <c r="P28" s="67">
        <v>-96.539999999999964</v>
      </c>
      <c r="Q28" s="68"/>
      <c r="R28" s="89" t="s">
        <v>135</v>
      </c>
      <c r="S28" s="3">
        <v>4820</v>
      </c>
      <c r="T28" s="89">
        <f t="shared" si="0"/>
        <v>3.8833308827528139</v>
      </c>
      <c r="U28" s="9">
        <v>-1107.94</v>
      </c>
      <c r="V28" s="89">
        <f t="shared" si="1"/>
        <v>-22.986307053941911</v>
      </c>
      <c r="W28" s="3">
        <v>5286.55</v>
      </c>
      <c r="X28" s="89">
        <f t="shared" si="2"/>
        <v>7.2469966681814419</v>
      </c>
      <c r="Y28" s="89">
        <f t="shared" si="3"/>
        <v>109.67946058091287</v>
      </c>
      <c r="Z28" s="94"/>
    </row>
    <row r="29" spans="1:26" x14ac:dyDescent="0.25">
      <c r="A29" s="65"/>
      <c r="B29" s="49" t="s">
        <v>118</v>
      </c>
      <c r="C29" s="66">
        <v>1280</v>
      </c>
      <c r="D29" s="66">
        <v>262.29000000000002</v>
      </c>
      <c r="E29" s="90"/>
      <c r="F29" s="67"/>
      <c r="G29" s="90"/>
      <c r="H29" s="66"/>
      <c r="I29" s="66"/>
      <c r="J29" s="91"/>
      <c r="K29" s="67"/>
      <c r="L29" s="66">
        <v>262.29000000000002</v>
      </c>
      <c r="M29" s="66">
        <v>1015.42</v>
      </c>
      <c r="N29" s="66">
        <v>1277.71</v>
      </c>
      <c r="O29" s="66">
        <v>1017.71</v>
      </c>
      <c r="P29" s="67">
        <v>2.2900000000000773</v>
      </c>
      <c r="Q29" s="68"/>
      <c r="R29" s="89" t="s">
        <v>136</v>
      </c>
      <c r="S29" s="3">
        <v>1244.26</v>
      </c>
      <c r="T29" s="89">
        <f t="shared" si="0"/>
        <v>1.0024633369655636</v>
      </c>
      <c r="U29" s="9">
        <v>-428.56999999999994</v>
      </c>
      <c r="V29" s="89">
        <f t="shared" si="1"/>
        <v>-34.443765772426985</v>
      </c>
      <c r="W29" s="3">
        <v>924.42</v>
      </c>
      <c r="X29" s="89">
        <f t="shared" si="2"/>
        <v>1.2672288467904944</v>
      </c>
      <c r="Y29" s="89">
        <f t="shared" si="3"/>
        <v>74.294761545014708</v>
      </c>
    </row>
    <row r="30" spans="1:26" x14ac:dyDescent="0.25">
      <c r="A30" s="65"/>
      <c r="B30" s="49" t="s">
        <v>137</v>
      </c>
      <c r="C30" s="66">
        <v>520.36</v>
      </c>
      <c r="D30" s="66">
        <v>132.05000000000001</v>
      </c>
      <c r="E30" s="90"/>
      <c r="F30" s="67"/>
      <c r="G30" s="90"/>
      <c r="H30" s="66"/>
      <c r="I30" s="66"/>
      <c r="J30" s="91"/>
      <c r="K30" s="67"/>
      <c r="L30" s="66">
        <v>132.05000000000001</v>
      </c>
      <c r="M30" s="66">
        <v>296.33000000000004</v>
      </c>
      <c r="N30" s="66">
        <v>428.38000000000005</v>
      </c>
      <c r="O30" s="66">
        <v>388.31</v>
      </c>
      <c r="P30" s="67">
        <v>91.979999999999961</v>
      </c>
      <c r="Q30" s="68"/>
      <c r="R30" s="95" t="s">
        <v>138</v>
      </c>
      <c r="S30" s="3">
        <v>18593.66</v>
      </c>
      <c r="T30" s="89">
        <f t="shared" si="0"/>
        <v>14.980359772075868</v>
      </c>
      <c r="U30" s="9">
        <v>4990.829999999999</v>
      </c>
      <c r="V30" s="89">
        <f t="shared" si="1"/>
        <v>26.841568577676473</v>
      </c>
      <c r="W30" s="3">
        <v>8166.74</v>
      </c>
      <c r="X30" s="89">
        <f t="shared" si="2"/>
        <v>11.195266775099849</v>
      </c>
      <c r="Y30" s="89">
        <f t="shared" si="3"/>
        <v>43.922175623303858</v>
      </c>
    </row>
    <row r="31" spans="1:26" x14ac:dyDescent="0.25">
      <c r="A31" s="65"/>
      <c r="B31" s="49" t="s">
        <v>139</v>
      </c>
      <c r="C31" s="66">
        <v>453.17</v>
      </c>
      <c r="D31" s="66">
        <v>111.78</v>
      </c>
      <c r="E31" s="90"/>
      <c r="F31" s="67"/>
      <c r="G31" s="90"/>
      <c r="H31" s="66"/>
      <c r="I31" s="66"/>
      <c r="J31" s="91"/>
      <c r="K31" s="67"/>
      <c r="L31" s="66">
        <v>111.78</v>
      </c>
      <c r="M31" s="66">
        <v>415.58</v>
      </c>
      <c r="N31" s="66">
        <v>527.36</v>
      </c>
      <c r="O31" s="66">
        <v>341.39</v>
      </c>
      <c r="P31" s="67">
        <v>-74.19</v>
      </c>
      <c r="Q31" s="68"/>
      <c r="R31" s="96" t="s">
        <v>140</v>
      </c>
      <c r="S31" s="3">
        <v>14615.2</v>
      </c>
      <c r="T31" s="89">
        <f t="shared" si="0"/>
        <v>11.775032680001853</v>
      </c>
      <c r="U31" s="9">
        <v>2514.6000000000004</v>
      </c>
      <c r="V31" s="89">
        <f t="shared" si="1"/>
        <v>17.205375225792327</v>
      </c>
      <c r="W31" s="3">
        <v>9125.26</v>
      </c>
      <c r="X31" s="89">
        <f t="shared" si="2"/>
        <v>12.5092411527914</v>
      </c>
      <c r="Y31" s="89">
        <f t="shared" si="3"/>
        <v>62.436778148776618</v>
      </c>
    </row>
    <row r="32" spans="1:26" x14ac:dyDescent="0.25">
      <c r="A32" s="65"/>
      <c r="B32" s="49" t="s">
        <v>141</v>
      </c>
      <c r="C32" s="66">
        <v>1788</v>
      </c>
      <c r="D32" s="66">
        <v>455.3</v>
      </c>
      <c r="E32" s="90"/>
      <c r="F32" s="67"/>
      <c r="G32" s="90"/>
      <c r="H32" s="66"/>
      <c r="I32" s="66"/>
      <c r="J32" s="91"/>
      <c r="K32" s="67"/>
      <c r="L32" s="66">
        <v>455.3</v>
      </c>
      <c r="M32" s="66">
        <v>1086</v>
      </c>
      <c r="N32" s="66">
        <v>1541.3</v>
      </c>
      <c r="O32" s="66">
        <v>1332.7</v>
      </c>
      <c r="P32" s="67">
        <v>246.70000000000005</v>
      </c>
      <c r="Q32" s="68"/>
      <c r="R32" s="96" t="s">
        <v>142</v>
      </c>
      <c r="S32" s="3">
        <v>2450</v>
      </c>
      <c r="T32" s="89">
        <f t="shared" si="0"/>
        <v>1.9738922536814099</v>
      </c>
      <c r="U32" s="9">
        <v>-815.75</v>
      </c>
      <c r="V32" s="89">
        <f t="shared" si="1"/>
        <v>-33.295918367346935</v>
      </c>
      <c r="W32" s="3">
        <v>2190.23</v>
      </c>
      <c r="X32" s="89">
        <f t="shared" si="2"/>
        <v>3.0024476288980599</v>
      </c>
      <c r="Y32" s="89">
        <f t="shared" si="3"/>
        <v>89.397142857142853</v>
      </c>
    </row>
    <row r="33" spans="1:25" x14ac:dyDescent="0.25">
      <c r="A33" s="65"/>
      <c r="B33" s="49" t="s">
        <v>143</v>
      </c>
      <c r="C33" s="66">
        <v>99.56</v>
      </c>
      <c r="D33" s="66">
        <v>44.33</v>
      </c>
      <c r="E33" s="90"/>
      <c r="F33" s="67"/>
      <c r="G33" s="90"/>
      <c r="H33" s="66"/>
      <c r="I33" s="66"/>
      <c r="J33" s="91"/>
      <c r="K33" s="67"/>
      <c r="L33" s="66">
        <v>44.33</v>
      </c>
      <c r="M33" s="66">
        <v>87.17</v>
      </c>
      <c r="N33" s="66">
        <v>131.5</v>
      </c>
      <c r="O33" s="66">
        <v>55.230000000000004</v>
      </c>
      <c r="P33" s="67">
        <v>-31.939999999999998</v>
      </c>
      <c r="Q33" s="68"/>
      <c r="R33" s="96" t="s">
        <v>144</v>
      </c>
      <c r="S33" s="3">
        <v>-4425</v>
      </c>
      <c r="T33" s="89">
        <f t="shared" si="0"/>
        <v>-3.5650911112409136</v>
      </c>
      <c r="U33" s="9">
        <v>-4425</v>
      </c>
      <c r="V33" s="89">
        <f t="shared" si="1"/>
        <v>100</v>
      </c>
      <c r="W33" s="3">
        <v>0</v>
      </c>
      <c r="X33" s="89">
        <f t="shared" si="2"/>
        <v>0</v>
      </c>
      <c r="Y33" s="89">
        <f t="shared" si="3"/>
        <v>0</v>
      </c>
    </row>
    <row r="34" spans="1:25" x14ac:dyDescent="0.25">
      <c r="A34" s="65"/>
      <c r="B34" s="49" t="s">
        <v>145</v>
      </c>
      <c r="C34" s="66">
        <v>427.2</v>
      </c>
      <c r="D34" s="66">
        <v>125.11</v>
      </c>
      <c r="E34" s="90"/>
      <c r="F34" s="67"/>
      <c r="G34" s="90"/>
      <c r="H34" s="66"/>
      <c r="I34" s="66"/>
      <c r="J34" s="91"/>
      <c r="K34" s="67"/>
      <c r="L34" s="66">
        <v>125.11</v>
      </c>
      <c r="M34" s="66">
        <v>184.42</v>
      </c>
      <c r="N34" s="66">
        <v>309.52999999999997</v>
      </c>
      <c r="O34" s="66">
        <v>302.08999999999997</v>
      </c>
      <c r="P34" s="67">
        <v>117.66999999999999</v>
      </c>
      <c r="Q34" s="68"/>
      <c r="R34" s="96" t="s">
        <v>146</v>
      </c>
      <c r="S34" s="3">
        <v>3949.5</v>
      </c>
      <c r="T34" s="89">
        <f t="shared" si="0"/>
        <v>3.1819948799651949</v>
      </c>
      <c r="U34" s="9">
        <v>-322.83000000000004</v>
      </c>
      <c r="V34" s="89">
        <f t="shared" si="1"/>
        <v>-8.1739460691226746</v>
      </c>
      <c r="W34" s="3">
        <v>2295.25</v>
      </c>
      <c r="X34" s="89">
        <f t="shared" si="2"/>
        <v>3.1464128973798515</v>
      </c>
      <c r="Y34" s="89">
        <f t="shared" si="3"/>
        <v>58.114951259653125</v>
      </c>
    </row>
    <row r="35" spans="1:25" x14ac:dyDescent="0.25">
      <c r="A35" s="65"/>
      <c r="B35" s="49" t="s">
        <v>147</v>
      </c>
      <c r="C35" s="66">
        <v>972.33</v>
      </c>
      <c r="D35" s="66">
        <v>755.73</v>
      </c>
      <c r="E35" s="90"/>
      <c r="F35" s="67"/>
      <c r="G35" s="90"/>
      <c r="H35" s="66"/>
      <c r="I35" s="66"/>
      <c r="J35" s="91"/>
      <c r="K35" s="67"/>
      <c r="L35" s="66">
        <v>755.73</v>
      </c>
      <c r="M35" s="66">
        <v>505.5</v>
      </c>
      <c r="N35" s="66">
        <v>1261.23</v>
      </c>
      <c r="O35" s="66">
        <v>216.60000000000002</v>
      </c>
      <c r="P35" s="67">
        <v>-288.89999999999998</v>
      </c>
      <c r="Q35" s="68"/>
      <c r="R35" s="96" t="s">
        <v>148</v>
      </c>
      <c r="S35" s="3">
        <v>280</v>
      </c>
      <c r="T35" s="89">
        <f t="shared" si="0"/>
        <v>0.22558768613501826</v>
      </c>
      <c r="U35" s="9">
        <v>52.810000000000016</v>
      </c>
      <c r="V35" s="89">
        <f t="shared" si="1"/>
        <v>18.860714285714291</v>
      </c>
      <c r="W35" s="3">
        <v>126.33</v>
      </c>
      <c r="X35" s="89">
        <f t="shared" si="2"/>
        <v>0.17317779820324439</v>
      </c>
      <c r="Y35" s="89">
        <f t="shared" si="3"/>
        <v>45.11785714285714</v>
      </c>
    </row>
    <row r="36" spans="1:25" x14ac:dyDescent="0.25">
      <c r="A36" s="65"/>
      <c r="B36" s="49" t="s">
        <v>149</v>
      </c>
      <c r="C36" s="66">
        <v>320.36</v>
      </c>
      <c r="D36" s="66">
        <v>86.93</v>
      </c>
      <c r="E36" s="90"/>
      <c r="F36" s="67"/>
      <c r="G36" s="90"/>
      <c r="H36" s="66"/>
      <c r="I36" s="66"/>
      <c r="J36" s="91"/>
      <c r="K36" s="67"/>
      <c r="L36" s="66">
        <v>86.93</v>
      </c>
      <c r="M36" s="66">
        <v>178.82999999999998</v>
      </c>
      <c r="N36" s="66">
        <v>265.76</v>
      </c>
      <c r="O36" s="66">
        <v>233.43</v>
      </c>
      <c r="P36" s="67">
        <v>54.600000000000023</v>
      </c>
      <c r="Q36" s="68"/>
      <c r="R36" s="96" t="s">
        <v>123</v>
      </c>
      <c r="S36" s="3">
        <f>SUM(S16:S35)</f>
        <v>124120.25</v>
      </c>
      <c r="T36" s="89">
        <f t="shared" si="0"/>
        <v>100</v>
      </c>
      <c r="U36" s="9">
        <f>SUM(U16:U35)</f>
        <v>9430.5199999999986</v>
      </c>
      <c r="V36" s="89">
        <f t="shared" si="1"/>
        <v>7.5978899494643288</v>
      </c>
      <c r="W36" s="3">
        <f>SUM(W16:W35)</f>
        <v>72948.149999999994</v>
      </c>
      <c r="X36" s="89">
        <f t="shared" si="2"/>
        <v>100</v>
      </c>
      <c r="Y36" s="89">
        <f t="shared" si="3"/>
        <v>58.772158451179394</v>
      </c>
    </row>
    <row r="37" spans="1:25" x14ac:dyDescent="0.25">
      <c r="A37" s="65"/>
      <c r="B37" s="49" t="s">
        <v>150</v>
      </c>
      <c r="C37" s="66">
        <v>174.04</v>
      </c>
      <c r="D37" s="66">
        <v>42.11</v>
      </c>
      <c r="E37" s="90"/>
      <c r="F37" s="67"/>
      <c r="G37" s="90"/>
      <c r="H37" s="66"/>
      <c r="I37" s="66"/>
      <c r="J37" s="91"/>
      <c r="K37" s="67"/>
      <c r="L37" s="66">
        <v>42.11</v>
      </c>
      <c r="M37" s="66">
        <v>187.5</v>
      </c>
      <c r="N37" s="66">
        <v>229.61</v>
      </c>
      <c r="O37" s="66">
        <v>131.93</v>
      </c>
      <c r="P37" s="67">
        <v>-55.569999999999993</v>
      </c>
      <c r="Q37" s="68"/>
      <c r="R37" s="97"/>
      <c r="S37" s="97"/>
      <c r="T37" s="97"/>
      <c r="U37" s="97"/>
      <c r="V37" s="97"/>
      <c r="W37" s="97"/>
      <c r="X37" s="97"/>
      <c r="Y37" s="97"/>
    </row>
    <row r="38" spans="1:25" x14ac:dyDescent="0.25">
      <c r="A38" s="65"/>
      <c r="B38" s="49" t="s">
        <v>151</v>
      </c>
      <c r="C38" s="66">
        <v>123</v>
      </c>
      <c r="D38" s="66">
        <v>17.32</v>
      </c>
      <c r="E38" s="90"/>
      <c r="F38" s="67"/>
      <c r="G38" s="90"/>
      <c r="H38" s="66"/>
      <c r="I38" s="66"/>
      <c r="J38" s="91"/>
      <c r="K38" s="67"/>
      <c r="L38" s="66">
        <v>17.32</v>
      </c>
      <c r="M38" s="66">
        <v>91.59</v>
      </c>
      <c r="N38" s="66">
        <v>108.91</v>
      </c>
      <c r="O38" s="66">
        <v>105.68</v>
      </c>
      <c r="P38" s="67">
        <v>14.090000000000003</v>
      </c>
      <c r="Q38" s="68"/>
      <c r="R38" s="97"/>
      <c r="S38" s="97"/>
      <c r="T38" s="97"/>
      <c r="U38" s="97"/>
      <c r="V38" s="97"/>
      <c r="W38" s="97"/>
      <c r="X38" s="97"/>
      <c r="Y38" s="97"/>
    </row>
    <row r="39" spans="1:25" x14ac:dyDescent="0.25">
      <c r="A39" s="65"/>
      <c r="B39" s="49" t="s">
        <v>152</v>
      </c>
      <c r="C39" s="66">
        <v>414.62</v>
      </c>
      <c r="D39" s="66">
        <v>152.86000000000001</v>
      </c>
      <c r="E39" s="90"/>
      <c r="F39" s="67"/>
      <c r="G39" s="90"/>
      <c r="H39" s="66"/>
      <c r="I39" s="66"/>
      <c r="J39" s="91"/>
      <c r="K39" s="67"/>
      <c r="L39" s="66">
        <v>152.86000000000001</v>
      </c>
      <c r="M39" s="66">
        <v>722.41000000000008</v>
      </c>
      <c r="N39" s="66">
        <v>875.2700000000001</v>
      </c>
      <c r="O39" s="66">
        <v>261.76</v>
      </c>
      <c r="P39" s="67">
        <v>-460.65000000000009</v>
      </c>
      <c r="Q39" s="68"/>
      <c r="R39" s="97"/>
      <c r="S39" s="97"/>
      <c r="T39" s="97"/>
      <c r="U39" s="97"/>
      <c r="V39" s="97"/>
      <c r="W39" s="97"/>
      <c r="X39" s="97"/>
      <c r="Y39" s="97"/>
    </row>
    <row r="40" spans="1:25" x14ac:dyDescent="0.25">
      <c r="A40" s="65"/>
      <c r="B40" s="49" t="s">
        <v>153</v>
      </c>
      <c r="C40" s="66">
        <v>3667.78</v>
      </c>
      <c r="D40" s="66">
        <v>1295.23</v>
      </c>
      <c r="E40" s="90"/>
      <c r="F40" s="67"/>
      <c r="G40" s="90"/>
      <c r="H40" s="66"/>
      <c r="I40" s="66"/>
      <c r="J40" s="91"/>
      <c r="K40" s="67"/>
      <c r="L40" s="66">
        <v>1295.23</v>
      </c>
      <c r="M40" s="66">
        <v>1537.25</v>
      </c>
      <c r="N40" s="66">
        <v>2832.48</v>
      </c>
      <c r="O40" s="66">
        <v>2372.5500000000002</v>
      </c>
      <c r="P40" s="67">
        <v>835.30000000000018</v>
      </c>
      <c r="Q40" s="68"/>
      <c r="R40" s="97"/>
      <c r="S40" s="97"/>
      <c r="T40" s="97"/>
      <c r="U40" s="97"/>
      <c r="V40" s="97"/>
      <c r="W40" s="97"/>
      <c r="X40" s="97"/>
      <c r="Y40" s="97"/>
    </row>
    <row r="41" spans="1:25" x14ac:dyDescent="0.25">
      <c r="A41" s="65"/>
      <c r="B41" s="49" t="s">
        <v>154</v>
      </c>
      <c r="C41" s="66">
        <v>3355.6</v>
      </c>
      <c r="D41" s="66">
        <v>199.23</v>
      </c>
      <c r="E41" s="90"/>
      <c r="F41" s="67"/>
      <c r="G41" s="90"/>
      <c r="H41" s="66"/>
      <c r="I41" s="66"/>
      <c r="J41" s="91"/>
      <c r="K41" s="67"/>
      <c r="L41" s="66">
        <v>199.23</v>
      </c>
      <c r="M41" s="66">
        <v>2419.33</v>
      </c>
      <c r="N41" s="66">
        <v>2618.56</v>
      </c>
      <c r="O41" s="66">
        <v>3156.37</v>
      </c>
      <c r="P41" s="67">
        <v>737.04</v>
      </c>
      <c r="Q41" s="68"/>
      <c r="R41" s="97"/>
      <c r="S41" s="97"/>
      <c r="T41" s="97"/>
      <c r="U41" s="97"/>
      <c r="V41" s="97"/>
      <c r="W41" s="97"/>
      <c r="X41" s="97"/>
      <c r="Y41" s="97"/>
    </row>
    <row r="42" spans="1:25" x14ac:dyDescent="0.25">
      <c r="A42" s="65"/>
      <c r="B42" s="49" t="s">
        <v>155</v>
      </c>
      <c r="C42" s="66">
        <v>165</v>
      </c>
      <c r="D42" s="66">
        <v>55.28</v>
      </c>
      <c r="E42" s="90"/>
      <c r="F42" s="67"/>
      <c r="G42" s="90"/>
      <c r="H42" s="66"/>
      <c r="I42" s="66"/>
      <c r="J42" s="91"/>
      <c r="K42" s="67"/>
      <c r="L42" s="66">
        <v>55.28</v>
      </c>
      <c r="M42" s="66">
        <v>90.25</v>
      </c>
      <c r="N42" s="66">
        <v>145.53</v>
      </c>
      <c r="O42" s="66">
        <v>109.72</v>
      </c>
      <c r="P42" s="67">
        <v>19.47</v>
      </c>
      <c r="Q42" s="68"/>
      <c r="R42" s="97"/>
      <c r="S42" s="97"/>
      <c r="T42" s="97"/>
      <c r="U42" s="97"/>
      <c r="V42" s="97"/>
      <c r="W42" s="97"/>
      <c r="X42" s="97"/>
      <c r="Y42" s="97"/>
    </row>
    <row r="43" spans="1:25" x14ac:dyDescent="0.25">
      <c r="A43" s="65"/>
      <c r="B43" s="49" t="s">
        <v>156</v>
      </c>
      <c r="C43" s="66">
        <v>777.5</v>
      </c>
      <c r="D43" s="66">
        <v>269.45</v>
      </c>
      <c r="E43" s="90"/>
      <c r="F43" s="67"/>
      <c r="G43" s="90"/>
      <c r="H43" s="66"/>
      <c r="I43" s="66"/>
      <c r="J43" s="91"/>
      <c r="K43" s="67"/>
      <c r="L43" s="66">
        <v>269.45</v>
      </c>
      <c r="M43" s="66">
        <v>412.5</v>
      </c>
      <c r="N43" s="66">
        <v>681.95</v>
      </c>
      <c r="O43" s="66">
        <v>508.05</v>
      </c>
      <c r="P43" s="67">
        <v>95.550000000000011</v>
      </c>
      <c r="Q43" s="68"/>
      <c r="R43" s="97"/>
      <c r="S43" s="97"/>
      <c r="T43" s="97"/>
      <c r="U43" s="97"/>
      <c r="V43" s="97"/>
      <c r="W43" s="97"/>
      <c r="X43" s="97"/>
      <c r="Y43" s="97"/>
    </row>
    <row r="44" spans="1:25" x14ac:dyDescent="0.25">
      <c r="A44" s="65"/>
      <c r="B44" s="49" t="s">
        <v>157</v>
      </c>
      <c r="C44" s="66">
        <v>320</v>
      </c>
      <c r="D44" s="66">
        <v>47.4</v>
      </c>
      <c r="E44" s="90"/>
      <c r="F44" s="67"/>
      <c r="G44" s="90"/>
      <c r="H44" s="66"/>
      <c r="I44" s="66"/>
      <c r="J44" s="91"/>
      <c r="K44" s="67"/>
      <c r="L44" s="66">
        <v>47.4</v>
      </c>
      <c r="M44" s="66">
        <v>119.42</v>
      </c>
      <c r="N44" s="66">
        <v>166.82</v>
      </c>
      <c r="O44" s="66">
        <v>272.60000000000002</v>
      </c>
      <c r="P44" s="67">
        <v>153.18</v>
      </c>
      <c r="Q44" s="68"/>
      <c r="R44" s="97"/>
      <c r="S44" s="97"/>
      <c r="T44" s="97"/>
      <c r="U44" s="97"/>
      <c r="V44" s="97"/>
      <c r="W44" s="97"/>
      <c r="X44" s="97"/>
      <c r="Y44" s="97"/>
    </row>
    <row r="45" spans="1:25" x14ac:dyDescent="0.25">
      <c r="A45" s="65"/>
      <c r="B45" s="49" t="s">
        <v>158</v>
      </c>
      <c r="C45" s="66">
        <v>152</v>
      </c>
      <c r="D45" s="66">
        <v>37.29</v>
      </c>
      <c r="E45" s="90"/>
      <c r="F45" s="67"/>
      <c r="G45" s="90"/>
      <c r="H45" s="66"/>
      <c r="I45" s="66"/>
      <c r="J45" s="91"/>
      <c r="K45" s="67"/>
      <c r="L45" s="66">
        <v>37.29</v>
      </c>
      <c r="M45" s="66">
        <v>119.25</v>
      </c>
      <c r="N45" s="66">
        <v>156.54</v>
      </c>
      <c r="O45" s="66">
        <v>114.71000000000001</v>
      </c>
      <c r="P45" s="67">
        <v>-4.539999999999992</v>
      </c>
      <c r="Q45" s="68"/>
      <c r="R45" s="97"/>
      <c r="S45" s="97"/>
      <c r="T45" s="97"/>
      <c r="U45" s="97"/>
      <c r="V45" s="97"/>
      <c r="W45" s="97"/>
      <c r="X45" s="97"/>
      <c r="Y45" s="97"/>
    </row>
    <row r="46" spans="1:25" x14ac:dyDescent="0.25">
      <c r="A46" s="65"/>
      <c r="B46" s="49" t="s">
        <v>159</v>
      </c>
      <c r="C46" s="66">
        <v>23.26</v>
      </c>
      <c r="D46" s="66">
        <v>11.43</v>
      </c>
      <c r="E46" s="90"/>
      <c r="F46" s="67"/>
      <c r="G46" s="90"/>
      <c r="H46" s="66"/>
      <c r="I46" s="66"/>
      <c r="J46" s="91"/>
      <c r="K46" s="67"/>
      <c r="L46" s="66">
        <v>11.43</v>
      </c>
      <c r="M46" s="66">
        <v>39.17</v>
      </c>
      <c r="N46" s="66">
        <v>50.6</v>
      </c>
      <c r="O46" s="66">
        <v>11.830000000000002</v>
      </c>
      <c r="P46" s="67">
        <v>-27.34</v>
      </c>
      <c r="Q46" s="68"/>
      <c r="R46" s="97"/>
      <c r="S46" s="97"/>
      <c r="T46" s="97"/>
      <c r="U46" s="97"/>
      <c r="V46" s="97"/>
      <c r="W46" s="97"/>
      <c r="X46" s="97"/>
      <c r="Y46" s="97"/>
    </row>
    <row r="47" spans="1:25" x14ac:dyDescent="0.25">
      <c r="A47" s="65"/>
      <c r="B47" s="49" t="s">
        <v>160</v>
      </c>
      <c r="C47" s="66">
        <v>182.96</v>
      </c>
      <c r="D47" s="66">
        <v>61.47</v>
      </c>
      <c r="E47" s="90"/>
      <c r="F47" s="67"/>
      <c r="G47" s="90"/>
      <c r="H47" s="66"/>
      <c r="I47" s="66"/>
      <c r="J47" s="91"/>
      <c r="K47" s="67"/>
      <c r="L47" s="66">
        <v>61.47</v>
      </c>
      <c r="M47" s="66">
        <v>172.57999999999998</v>
      </c>
      <c r="N47" s="66">
        <v>234.04999999999998</v>
      </c>
      <c r="O47" s="66">
        <v>121.49000000000001</v>
      </c>
      <c r="P47" s="67">
        <v>-51.089999999999975</v>
      </c>
      <c r="Q47" s="68"/>
      <c r="R47" s="97"/>
      <c r="S47" s="97"/>
      <c r="T47" s="97"/>
      <c r="U47" s="97"/>
      <c r="V47" s="97"/>
      <c r="W47" s="97"/>
      <c r="X47" s="97"/>
      <c r="Y47" s="97"/>
    </row>
    <row r="48" spans="1:25" x14ac:dyDescent="0.25">
      <c r="A48" s="65"/>
      <c r="B48" s="49" t="s">
        <v>161</v>
      </c>
      <c r="C48" s="66">
        <v>66.540000000000006</v>
      </c>
      <c r="D48" s="66">
        <v>27.18</v>
      </c>
      <c r="E48" s="90"/>
      <c r="F48" s="67"/>
      <c r="G48" s="90"/>
      <c r="H48" s="66"/>
      <c r="I48" s="66"/>
      <c r="J48" s="91"/>
      <c r="K48" s="67"/>
      <c r="L48" s="66">
        <v>27.18</v>
      </c>
      <c r="M48" s="66">
        <v>98.5</v>
      </c>
      <c r="N48" s="66">
        <v>125.68</v>
      </c>
      <c r="O48" s="66">
        <v>39.360000000000007</v>
      </c>
      <c r="P48" s="67">
        <v>-59.139999999999993</v>
      </c>
      <c r="Q48" s="68"/>
      <c r="R48" s="97"/>
      <c r="S48" s="97"/>
      <c r="T48" s="97"/>
      <c r="U48" s="97"/>
      <c r="V48" s="97"/>
      <c r="W48" s="97"/>
      <c r="X48" s="97"/>
      <c r="Y48" s="97"/>
    </row>
    <row r="49" spans="1:25" x14ac:dyDescent="0.25">
      <c r="A49" s="65"/>
      <c r="B49" s="49" t="s">
        <v>162</v>
      </c>
      <c r="C49" s="66">
        <v>117.86</v>
      </c>
      <c r="D49" s="66">
        <v>39.01</v>
      </c>
      <c r="E49" s="90"/>
      <c r="F49" s="67"/>
      <c r="G49" s="90"/>
      <c r="H49" s="66"/>
      <c r="I49" s="66"/>
      <c r="J49" s="91"/>
      <c r="K49" s="67"/>
      <c r="L49" s="66">
        <v>39.01</v>
      </c>
      <c r="M49" s="66">
        <v>270.66000000000003</v>
      </c>
      <c r="N49" s="66">
        <v>309.67</v>
      </c>
      <c r="O49" s="66">
        <v>78.849999999999994</v>
      </c>
      <c r="P49" s="67">
        <v>-191.81000000000003</v>
      </c>
      <c r="Q49" s="68"/>
      <c r="R49" s="97"/>
      <c r="S49" s="97"/>
      <c r="T49" s="97"/>
      <c r="U49" s="97"/>
      <c r="V49" s="97"/>
      <c r="W49" s="97"/>
      <c r="X49" s="97"/>
      <c r="Y49" s="97"/>
    </row>
    <row r="50" spans="1:25" x14ac:dyDescent="0.25">
      <c r="A50" s="79" t="s">
        <v>12</v>
      </c>
      <c r="B50" s="4"/>
      <c r="C50" s="80">
        <v>16239.1</v>
      </c>
      <c r="D50" s="80">
        <v>4291.6100000000015</v>
      </c>
      <c r="E50" s="92"/>
      <c r="F50" s="81"/>
      <c r="G50" s="92"/>
      <c r="H50" s="80"/>
      <c r="I50" s="80"/>
      <c r="J50" s="93"/>
      <c r="K50" s="81"/>
      <c r="L50" s="80">
        <v>4291.6100000000015</v>
      </c>
      <c r="M50" s="80">
        <v>10921.33</v>
      </c>
      <c r="N50" s="80">
        <v>15212.940000000002</v>
      </c>
      <c r="O50" s="80">
        <v>11947.49</v>
      </c>
      <c r="P50" s="81">
        <v>1026.1600000000003</v>
      </c>
      <c r="Q50" s="68"/>
      <c r="R50" s="97"/>
      <c r="S50" s="97"/>
      <c r="T50" s="97"/>
      <c r="U50" s="97"/>
      <c r="V50" s="97"/>
      <c r="W50" s="97"/>
      <c r="X50" s="97"/>
      <c r="Y50" s="97"/>
    </row>
    <row r="51" spans="1:25" x14ac:dyDescent="0.25">
      <c r="A51" s="65" t="s">
        <v>127</v>
      </c>
      <c r="B51" s="49" t="s">
        <v>163</v>
      </c>
      <c r="C51" s="66">
        <v>309.89999999999998</v>
      </c>
      <c r="D51" s="66">
        <v>3.48</v>
      </c>
      <c r="E51" s="90"/>
      <c r="F51" s="67"/>
      <c r="G51" s="90"/>
      <c r="H51" s="66"/>
      <c r="I51" s="66"/>
      <c r="J51" s="91"/>
      <c r="K51" s="67">
        <v>22.51</v>
      </c>
      <c r="L51" s="66">
        <v>25.990000000000002</v>
      </c>
      <c r="M51" s="66">
        <v>48.33</v>
      </c>
      <c r="N51" s="66">
        <v>74.319999999999993</v>
      </c>
      <c r="O51" s="66">
        <v>283.90999999999997</v>
      </c>
      <c r="P51" s="67">
        <v>235.57999999999998</v>
      </c>
      <c r="Q51" s="68"/>
      <c r="R51" s="97"/>
      <c r="S51" s="97"/>
      <c r="T51" s="97"/>
      <c r="U51" s="97"/>
      <c r="V51" s="97"/>
      <c r="W51" s="97"/>
      <c r="X51" s="97"/>
      <c r="Y51" s="97"/>
    </row>
    <row r="52" spans="1:25" x14ac:dyDescent="0.25">
      <c r="A52" s="65"/>
      <c r="B52" s="49" t="s">
        <v>164</v>
      </c>
      <c r="C52" s="66">
        <v>406</v>
      </c>
      <c r="D52" s="66"/>
      <c r="E52" s="90"/>
      <c r="F52" s="67">
        <v>236.9</v>
      </c>
      <c r="G52" s="90"/>
      <c r="H52" s="66"/>
      <c r="I52" s="66"/>
      <c r="J52" s="91"/>
      <c r="K52" s="67">
        <v>22.51</v>
      </c>
      <c r="L52" s="66">
        <v>259.41000000000003</v>
      </c>
      <c r="M52" s="66">
        <v>56.08</v>
      </c>
      <c r="N52" s="66">
        <v>315.49</v>
      </c>
      <c r="O52" s="66">
        <v>146.58999999999997</v>
      </c>
      <c r="P52" s="67">
        <v>90.509999999999977</v>
      </c>
      <c r="Q52" s="68"/>
      <c r="R52" s="97"/>
      <c r="S52" s="97"/>
      <c r="T52" s="97"/>
      <c r="U52" s="97"/>
      <c r="V52" s="97"/>
      <c r="W52" s="97"/>
      <c r="X52" s="97"/>
      <c r="Y52" s="97"/>
    </row>
    <row r="53" spans="1:25" x14ac:dyDescent="0.25">
      <c r="A53" s="65"/>
      <c r="B53" s="49" t="s">
        <v>165</v>
      </c>
      <c r="C53" s="66">
        <v>148</v>
      </c>
      <c r="D53" s="66">
        <v>11.39</v>
      </c>
      <c r="E53" s="90"/>
      <c r="F53" s="67"/>
      <c r="G53" s="90"/>
      <c r="H53" s="66"/>
      <c r="I53" s="66"/>
      <c r="J53" s="91"/>
      <c r="K53" s="67">
        <v>30.93</v>
      </c>
      <c r="L53" s="66">
        <v>42.32</v>
      </c>
      <c r="M53" s="66">
        <v>45.5</v>
      </c>
      <c r="N53" s="66">
        <v>87.82</v>
      </c>
      <c r="O53" s="66">
        <v>105.68</v>
      </c>
      <c r="P53" s="67">
        <v>60.180000000000007</v>
      </c>
      <c r="Q53" s="68"/>
      <c r="R53" s="97"/>
      <c r="S53" s="97"/>
      <c r="T53" s="97"/>
      <c r="U53" s="97"/>
      <c r="V53" s="97"/>
      <c r="W53" s="97"/>
      <c r="X53" s="97"/>
      <c r="Y53" s="97"/>
    </row>
    <row r="54" spans="1:25" x14ac:dyDescent="0.25">
      <c r="A54" s="79" t="s">
        <v>13</v>
      </c>
      <c r="B54" s="4"/>
      <c r="C54" s="80">
        <v>863.9</v>
      </c>
      <c r="D54" s="80">
        <v>14.870000000000001</v>
      </c>
      <c r="E54" s="92"/>
      <c r="F54" s="81">
        <v>236.9</v>
      </c>
      <c r="G54" s="92"/>
      <c r="H54" s="80"/>
      <c r="I54" s="80"/>
      <c r="J54" s="93"/>
      <c r="K54" s="81">
        <v>75.95</v>
      </c>
      <c r="L54" s="80">
        <v>327.72</v>
      </c>
      <c r="M54" s="80">
        <v>149.91</v>
      </c>
      <c r="N54" s="80">
        <v>477.63</v>
      </c>
      <c r="O54" s="80">
        <v>536.17999999999995</v>
      </c>
      <c r="P54" s="81">
        <v>386.27</v>
      </c>
      <c r="Q54" s="68"/>
      <c r="R54" s="97"/>
      <c r="S54" s="97"/>
      <c r="T54" s="97"/>
      <c r="U54" s="97"/>
      <c r="V54" s="97"/>
      <c r="W54" s="97"/>
      <c r="X54" s="97"/>
      <c r="Y54" s="97"/>
    </row>
    <row r="55" spans="1:25" x14ac:dyDescent="0.25">
      <c r="A55" s="65" t="s">
        <v>128</v>
      </c>
      <c r="B55" s="49" t="s">
        <v>166</v>
      </c>
      <c r="C55" s="66">
        <v>1150</v>
      </c>
      <c r="D55" s="66"/>
      <c r="E55" s="90"/>
      <c r="F55" s="67">
        <v>973.35</v>
      </c>
      <c r="G55" s="90"/>
      <c r="H55" s="66"/>
      <c r="I55" s="66"/>
      <c r="J55" s="91"/>
      <c r="K55" s="67">
        <v>30.93</v>
      </c>
      <c r="L55" s="66">
        <v>1004.28</v>
      </c>
      <c r="M55" s="66">
        <v>41.25</v>
      </c>
      <c r="N55" s="66">
        <v>1045.53</v>
      </c>
      <c r="O55" s="66">
        <v>145.72000000000003</v>
      </c>
      <c r="P55" s="67">
        <v>104.47000000000003</v>
      </c>
      <c r="Q55" s="68"/>
      <c r="R55" s="97"/>
      <c r="S55" s="97"/>
      <c r="T55" s="97"/>
      <c r="U55" s="97"/>
      <c r="V55" s="97"/>
      <c r="W55" s="97"/>
      <c r="X55" s="97"/>
      <c r="Y55" s="97"/>
    </row>
    <row r="56" spans="1:25" x14ac:dyDescent="0.25">
      <c r="A56" s="65"/>
      <c r="B56" s="49" t="s">
        <v>167</v>
      </c>
      <c r="C56" s="66">
        <v>12000</v>
      </c>
      <c r="D56" s="66">
        <v>2508.71</v>
      </c>
      <c r="E56" s="90">
        <v>696.44</v>
      </c>
      <c r="F56" s="67"/>
      <c r="G56" s="90"/>
      <c r="H56" s="66">
        <v>1287.5</v>
      </c>
      <c r="I56" s="66"/>
      <c r="J56" s="91"/>
      <c r="K56" s="67">
        <v>314.14999999999998</v>
      </c>
      <c r="L56" s="66">
        <v>4806.7999999999993</v>
      </c>
      <c r="M56" s="66">
        <v>5306.75</v>
      </c>
      <c r="N56" s="66">
        <v>10113.549999999999</v>
      </c>
      <c r="O56" s="66">
        <v>7193.2000000000007</v>
      </c>
      <c r="P56" s="67">
        <v>1886.4500000000007</v>
      </c>
      <c r="Q56" s="68"/>
      <c r="R56" s="97"/>
      <c r="S56" s="97"/>
      <c r="T56" s="97"/>
      <c r="U56" s="97"/>
      <c r="V56" s="97"/>
      <c r="W56" s="97"/>
      <c r="X56" s="97"/>
      <c r="Y56" s="97"/>
    </row>
    <row r="57" spans="1:25" x14ac:dyDescent="0.25">
      <c r="A57" s="79" t="s">
        <v>14</v>
      </c>
      <c r="B57" s="4"/>
      <c r="C57" s="80">
        <v>13150</v>
      </c>
      <c r="D57" s="80">
        <v>2508.71</v>
      </c>
      <c r="E57" s="92">
        <v>696.44</v>
      </c>
      <c r="F57" s="81">
        <v>973.35</v>
      </c>
      <c r="G57" s="92"/>
      <c r="H57" s="80">
        <v>1287.5</v>
      </c>
      <c r="I57" s="80"/>
      <c r="J57" s="93"/>
      <c r="K57" s="81">
        <v>345.08</v>
      </c>
      <c r="L57" s="80">
        <v>5811.079999999999</v>
      </c>
      <c r="M57" s="80">
        <v>5348</v>
      </c>
      <c r="N57" s="80">
        <v>11159.08</v>
      </c>
      <c r="O57" s="80">
        <v>7338.920000000001</v>
      </c>
      <c r="P57" s="81">
        <v>1990.9200000000008</v>
      </c>
      <c r="Q57" s="68"/>
      <c r="R57" s="97"/>
      <c r="S57" s="97"/>
      <c r="T57" s="97"/>
      <c r="U57" s="97"/>
      <c r="V57" s="97"/>
      <c r="W57" s="97"/>
      <c r="X57" s="97"/>
      <c r="Y57" s="97"/>
    </row>
    <row r="58" spans="1:25" x14ac:dyDescent="0.25">
      <c r="A58" s="65" t="s">
        <v>168</v>
      </c>
      <c r="B58" s="49" t="s">
        <v>169</v>
      </c>
      <c r="C58" s="66">
        <v>56</v>
      </c>
      <c r="D58" s="66">
        <v>17.86</v>
      </c>
      <c r="E58" s="90"/>
      <c r="F58" s="67"/>
      <c r="G58" s="90"/>
      <c r="H58" s="66"/>
      <c r="I58" s="66"/>
      <c r="J58" s="91"/>
      <c r="K58" s="67"/>
      <c r="L58" s="66">
        <v>17.86</v>
      </c>
      <c r="M58" s="66">
        <v>37.75</v>
      </c>
      <c r="N58" s="66">
        <v>55.61</v>
      </c>
      <c r="O58" s="66">
        <v>38.14</v>
      </c>
      <c r="P58" s="67">
        <v>0.39000000000000057</v>
      </c>
      <c r="Q58" s="68"/>
      <c r="R58" s="97"/>
      <c r="S58" s="97"/>
      <c r="T58" s="97"/>
      <c r="U58" s="97"/>
      <c r="V58" s="97"/>
      <c r="W58" s="97"/>
      <c r="X58" s="97"/>
      <c r="Y58" s="97"/>
    </row>
    <row r="59" spans="1:25" x14ac:dyDescent="0.25">
      <c r="A59" s="79" t="s">
        <v>15</v>
      </c>
      <c r="B59" s="4"/>
      <c r="C59" s="80">
        <v>56</v>
      </c>
      <c r="D59" s="80">
        <v>17.86</v>
      </c>
      <c r="E59" s="92"/>
      <c r="F59" s="81"/>
      <c r="G59" s="92"/>
      <c r="H59" s="80"/>
      <c r="I59" s="80"/>
      <c r="J59" s="93"/>
      <c r="K59" s="81"/>
      <c r="L59" s="80">
        <v>17.86</v>
      </c>
      <c r="M59" s="80">
        <v>37.75</v>
      </c>
      <c r="N59" s="80">
        <v>55.61</v>
      </c>
      <c r="O59" s="80">
        <v>38.14</v>
      </c>
      <c r="P59" s="81">
        <v>0.39000000000000057</v>
      </c>
      <c r="Q59" s="68"/>
      <c r="R59" s="97"/>
      <c r="S59" s="97"/>
      <c r="T59" s="97"/>
      <c r="U59" s="97"/>
      <c r="V59" s="97"/>
      <c r="W59" s="97"/>
      <c r="X59" s="97"/>
      <c r="Y59" s="97"/>
    </row>
    <row r="60" spans="1:25" x14ac:dyDescent="0.25">
      <c r="A60" s="65" t="s">
        <v>170</v>
      </c>
      <c r="B60" s="49" t="s">
        <v>171</v>
      </c>
      <c r="C60" s="66">
        <v>4380</v>
      </c>
      <c r="D60" s="66">
        <v>2527.39</v>
      </c>
      <c r="E60" s="90"/>
      <c r="F60" s="67"/>
      <c r="G60" s="90"/>
      <c r="H60" s="66"/>
      <c r="I60" s="66"/>
      <c r="J60" s="91"/>
      <c r="K60" s="67">
        <v>95.75</v>
      </c>
      <c r="L60" s="66">
        <v>2623.14</v>
      </c>
      <c r="M60" s="66">
        <v>1363.7099999999998</v>
      </c>
      <c r="N60" s="66">
        <v>3986.8499999999995</v>
      </c>
      <c r="O60" s="66">
        <v>1756.8600000000001</v>
      </c>
      <c r="P60" s="67">
        <v>393.15000000000032</v>
      </c>
      <c r="Q60" s="68"/>
      <c r="R60" s="97"/>
      <c r="S60" s="97"/>
      <c r="T60" s="97"/>
      <c r="U60" s="97"/>
      <c r="V60" s="97"/>
      <c r="W60" s="97"/>
      <c r="X60" s="97"/>
      <c r="Y60" s="97"/>
    </row>
    <row r="61" spans="1:25" x14ac:dyDescent="0.25">
      <c r="A61" s="79" t="s">
        <v>16</v>
      </c>
      <c r="B61" s="4"/>
      <c r="C61" s="80">
        <v>4380</v>
      </c>
      <c r="D61" s="80">
        <v>2527.39</v>
      </c>
      <c r="E61" s="92"/>
      <c r="F61" s="81"/>
      <c r="G61" s="92"/>
      <c r="H61" s="80"/>
      <c r="I61" s="80"/>
      <c r="J61" s="81"/>
      <c r="K61" s="81">
        <v>95.75</v>
      </c>
      <c r="L61" s="80">
        <v>2623.14</v>
      </c>
      <c r="M61" s="80">
        <v>1363.7099999999998</v>
      </c>
      <c r="N61" s="80">
        <v>3986.8499999999995</v>
      </c>
      <c r="O61" s="80">
        <v>1756.8600000000001</v>
      </c>
      <c r="P61" s="81">
        <v>393.15000000000032</v>
      </c>
      <c r="Q61" s="68"/>
      <c r="R61" s="97"/>
      <c r="S61" s="97"/>
      <c r="T61" s="97"/>
      <c r="U61" s="97"/>
      <c r="V61" s="97"/>
      <c r="W61" s="97"/>
      <c r="X61" s="97"/>
      <c r="Y61" s="97"/>
    </row>
    <row r="62" spans="1:25" x14ac:dyDescent="0.25">
      <c r="A62" s="65" t="s">
        <v>131</v>
      </c>
      <c r="B62" s="49" t="s">
        <v>172</v>
      </c>
      <c r="C62" s="66">
        <v>4803</v>
      </c>
      <c r="D62" s="66">
        <v>613.45000000000005</v>
      </c>
      <c r="E62" s="90"/>
      <c r="F62" s="67"/>
      <c r="G62" s="90"/>
      <c r="H62" s="66"/>
      <c r="I62" s="66">
        <v>699.55</v>
      </c>
      <c r="J62" s="91"/>
      <c r="K62" s="67">
        <v>206</v>
      </c>
      <c r="L62" s="66">
        <v>1519</v>
      </c>
      <c r="M62" s="66">
        <v>1963.4099999999999</v>
      </c>
      <c r="N62" s="66">
        <v>3482.41</v>
      </c>
      <c r="O62" s="66">
        <v>3284</v>
      </c>
      <c r="P62" s="67">
        <v>1320.5900000000001</v>
      </c>
      <c r="Q62" s="68"/>
      <c r="R62" s="97"/>
      <c r="S62" s="97"/>
      <c r="T62" s="97"/>
      <c r="U62" s="97"/>
      <c r="V62" s="97"/>
      <c r="W62" s="97"/>
      <c r="X62" s="97"/>
      <c r="Y62" s="97"/>
    </row>
    <row r="63" spans="1:25" x14ac:dyDescent="0.25">
      <c r="A63" s="65"/>
      <c r="B63" s="49" t="s">
        <v>173</v>
      </c>
      <c r="C63" s="66">
        <v>228</v>
      </c>
      <c r="D63" s="66">
        <v>10.72</v>
      </c>
      <c r="E63" s="90"/>
      <c r="F63" s="67"/>
      <c r="G63" s="90"/>
      <c r="H63" s="66"/>
      <c r="I63" s="66"/>
      <c r="J63" s="91"/>
      <c r="K63" s="67">
        <v>10.52</v>
      </c>
      <c r="L63" s="66">
        <v>21.240000000000002</v>
      </c>
      <c r="M63" s="66">
        <v>128.42000000000002</v>
      </c>
      <c r="N63" s="66">
        <v>149.66000000000003</v>
      </c>
      <c r="O63" s="66">
        <v>206.76</v>
      </c>
      <c r="P63" s="67">
        <v>78.339999999999975</v>
      </c>
      <c r="Q63" s="68"/>
      <c r="R63" s="97"/>
      <c r="S63" s="97"/>
      <c r="T63" s="97"/>
      <c r="U63" s="97"/>
      <c r="V63" s="97"/>
      <c r="W63" s="97"/>
      <c r="X63" s="97"/>
      <c r="Y63" s="97"/>
    </row>
    <row r="64" spans="1:25" x14ac:dyDescent="0.25">
      <c r="A64" s="65"/>
      <c r="B64" s="49" t="s">
        <v>174</v>
      </c>
      <c r="C64" s="66">
        <v>575</v>
      </c>
      <c r="D64" s="66">
        <v>263.77</v>
      </c>
      <c r="E64" s="90"/>
      <c r="F64" s="67"/>
      <c r="G64" s="90"/>
      <c r="H64" s="66"/>
      <c r="I64" s="66"/>
      <c r="J64" s="91"/>
      <c r="K64" s="67">
        <v>102.55</v>
      </c>
      <c r="L64" s="66">
        <v>366.32</v>
      </c>
      <c r="M64" s="66">
        <v>171.5</v>
      </c>
      <c r="N64" s="66">
        <v>537.81999999999994</v>
      </c>
      <c r="O64" s="66">
        <v>208.68</v>
      </c>
      <c r="P64" s="67">
        <v>37.180000000000007</v>
      </c>
      <c r="Q64" s="68"/>
      <c r="R64" s="97"/>
      <c r="S64" s="97"/>
      <c r="T64" s="97"/>
      <c r="U64" s="97"/>
      <c r="V64" s="97"/>
      <c r="W64" s="97"/>
      <c r="X64" s="97"/>
      <c r="Y64" s="97"/>
    </row>
    <row r="65" spans="1:25" x14ac:dyDescent="0.25">
      <c r="A65" s="65"/>
      <c r="B65" s="49" t="s">
        <v>175</v>
      </c>
      <c r="C65" s="66">
        <v>253.6</v>
      </c>
      <c r="D65" s="66">
        <v>18.079999999999998</v>
      </c>
      <c r="E65" s="90"/>
      <c r="F65" s="67"/>
      <c r="G65" s="90"/>
      <c r="H65" s="66"/>
      <c r="I65" s="66"/>
      <c r="J65" s="91"/>
      <c r="K65" s="67"/>
      <c r="L65" s="66">
        <v>18.079999999999998</v>
      </c>
      <c r="M65" s="66">
        <v>110.5</v>
      </c>
      <c r="N65" s="66">
        <v>128.57999999999998</v>
      </c>
      <c r="O65" s="66">
        <v>235.51999999999998</v>
      </c>
      <c r="P65" s="67">
        <v>125.01999999999998</v>
      </c>
      <c r="Q65" s="68"/>
      <c r="R65" s="97"/>
      <c r="S65" s="97"/>
      <c r="T65" s="97"/>
      <c r="U65" s="97"/>
      <c r="V65" s="97"/>
      <c r="W65" s="97"/>
      <c r="X65" s="97"/>
      <c r="Y65" s="97"/>
    </row>
    <row r="66" spans="1:25" x14ac:dyDescent="0.25">
      <c r="A66" s="65"/>
      <c r="B66" s="49" t="s">
        <v>176</v>
      </c>
      <c r="C66" s="66">
        <v>1420</v>
      </c>
      <c r="D66" s="66">
        <v>211.44</v>
      </c>
      <c r="E66" s="90"/>
      <c r="F66" s="67"/>
      <c r="G66" s="90"/>
      <c r="H66" s="66"/>
      <c r="I66" s="66"/>
      <c r="J66" s="91"/>
      <c r="K66" s="67"/>
      <c r="L66" s="66">
        <v>211.44</v>
      </c>
      <c r="M66" s="66">
        <v>1464</v>
      </c>
      <c r="N66" s="66">
        <v>1675.44</v>
      </c>
      <c r="O66" s="66">
        <v>1208.56</v>
      </c>
      <c r="P66" s="67">
        <v>-255.44000000000005</v>
      </c>
      <c r="Q66" s="68"/>
      <c r="R66" s="97"/>
      <c r="S66" s="97"/>
      <c r="T66" s="97"/>
      <c r="U66" s="97"/>
      <c r="V66" s="97"/>
      <c r="W66" s="97"/>
      <c r="X66" s="97"/>
      <c r="Y66" s="97"/>
    </row>
    <row r="67" spans="1:25" x14ac:dyDescent="0.25">
      <c r="A67" s="65"/>
      <c r="B67" s="49" t="s">
        <v>177</v>
      </c>
      <c r="C67" s="66">
        <v>78</v>
      </c>
      <c r="D67" s="66">
        <v>12.22</v>
      </c>
      <c r="E67" s="90"/>
      <c r="F67" s="67"/>
      <c r="G67" s="90"/>
      <c r="H67" s="66"/>
      <c r="I67" s="66"/>
      <c r="J67" s="91"/>
      <c r="K67" s="67"/>
      <c r="L67" s="66">
        <v>12.22</v>
      </c>
      <c r="M67" s="66">
        <v>46.58</v>
      </c>
      <c r="N67" s="66">
        <v>58.8</v>
      </c>
      <c r="O67" s="66">
        <v>65.78</v>
      </c>
      <c r="P67" s="67">
        <v>19.200000000000003</v>
      </c>
      <c r="Q67" s="68"/>
      <c r="R67" s="97"/>
      <c r="S67" s="97"/>
      <c r="T67" s="97"/>
      <c r="U67" s="97"/>
      <c r="V67" s="97"/>
      <c r="W67" s="97"/>
      <c r="X67" s="97"/>
      <c r="Y67" s="97"/>
    </row>
    <row r="68" spans="1:25" x14ac:dyDescent="0.25">
      <c r="A68" s="65"/>
      <c r="B68" s="49" t="s">
        <v>178</v>
      </c>
      <c r="C68" s="66">
        <v>527.1</v>
      </c>
      <c r="D68" s="66">
        <v>179.34</v>
      </c>
      <c r="E68" s="90"/>
      <c r="F68" s="67"/>
      <c r="G68" s="90"/>
      <c r="H68" s="66"/>
      <c r="I68" s="66"/>
      <c r="J68" s="91"/>
      <c r="K68" s="67"/>
      <c r="L68" s="66">
        <v>179.34</v>
      </c>
      <c r="M68" s="66">
        <v>388.5</v>
      </c>
      <c r="N68" s="66">
        <v>567.84</v>
      </c>
      <c r="O68" s="66">
        <v>347.76</v>
      </c>
      <c r="P68" s="67">
        <v>-40.740000000000009</v>
      </c>
      <c r="Q68" s="68"/>
      <c r="R68" s="97"/>
      <c r="S68" s="97"/>
      <c r="T68" s="97"/>
      <c r="U68" s="97"/>
      <c r="V68" s="97"/>
      <c r="W68" s="97"/>
      <c r="X68" s="97"/>
      <c r="Y68" s="97"/>
    </row>
    <row r="69" spans="1:25" x14ac:dyDescent="0.25">
      <c r="A69" s="65"/>
      <c r="B69" s="49" t="s">
        <v>179</v>
      </c>
      <c r="C69" s="66">
        <v>563</v>
      </c>
      <c r="D69" s="66">
        <v>207.8</v>
      </c>
      <c r="E69" s="90"/>
      <c r="F69" s="67"/>
      <c r="G69" s="90"/>
      <c r="H69" s="66"/>
      <c r="I69" s="66"/>
      <c r="J69" s="91"/>
      <c r="K69" s="67"/>
      <c r="L69" s="66">
        <v>207.8</v>
      </c>
      <c r="M69" s="66">
        <v>699.58</v>
      </c>
      <c r="N69" s="66">
        <v>907.38000000000011</v>
      </c>
      <c r="O69" s="66">
        <v>355.2</v>
      </c>
      <c r="P69" s="67">
        <v>-344.38000000000005</v>
      </c>
      <c r="Q69" s="68"/>
      <c r="R69" s="97"/>
      <c r="S69" s="97"/>
      <c r="T69" s="97"/>
      <c r="U69" s="97"/>
      <c r="V69" s="97"/>
      <c r="W69" s="97"/>
      <c r="X69" s="97"/>
      <c r="Y69" s="97"/>
    </row>
    <row r="70" spans="1:25" x14ac:dyDescent="0.25">
      <c r="A70" s="65"/>
      <c r="B70" s="49" t="s">
        <v>180</v>
      </c>
      <c r="C70" s="66">
        <v>809</v>
      </c>
      <c r="D70" s="66">
        <v>143.69</v>
      </c>
      <c r="E70" s="90"/>
      <c r="F70" s="67"/>
      <c r="G70" s="90"/>
      <c r="H70" s="66"/>
      <c r="I70" s="66"/>
      <c r="J70" s="91"/>
      <c r="K70" s="67"/>
      <c r="L70" s="66">
        <v>143.69</v>
      </c>
      <c r="M70" s="66">
        <v>387.75</v>
      </c>
      <c r="N70" s="66">
        <v>531.44000000000005</v>
      </c>
      <c r="O70" s="66">
        <v>665.31</v>
      </c>
      <c r="P70" s="67">
        <v>277.55999999999995</v>
      </c>
      <c r="Q70" s="68"/>
      <c r="R70" s="97"/>
      <c r="S70" s="97"/>
      <c r="T70" s="97"/>
      <c r="U70" s="97"/>
      <c r="V70" s="97"/>
      <c r="W70" s="97"/>
      <c r="X70" s="97"/>
      <c r="Y70" s="97"/>
    </row>
    <row r="71" spans="1:25" x14ac:dyDescent="0.25">
      <c r="A71" s="65"/>
      <c r="B71" s="49" t="s">
        <v>181</v>
      </c>
      <c r="C71" s="66">
        <v>180.26</v>
      </c>
      <c r="D71" s="66">
        <v>208.66</v>
      </c>
      <c r="E71" s="90"/>
      <c r="F71" s="67"/>
      <c r="G71" s="90"/>
      <c r="H71" s="66"/>
      <c r="I71" s="66"/>
      <c r="J71" s="91"/>
      <c r="K71" s="67"/>
      <c r="L71" s="66">
        <v>208.66</v>
      </c>
      <c r="M71" s="66">
        <v>451.09000000000003</v>
      </c>
      <c r="N71" s="66">
        <v>659.75</v>
      </c>
      <c r="O71" s="66">
        <v>-28.400000000000006</v>
      </c>
      <c r="P71" s="67">
        <v>-479.49</v>
      </c>
      <c r="Q71" s="68"/>
      <c r="R71" s="97"/>
      <c r="S71" s="97"/>
      <c r="T71" s="97"/>
      <c r="U71" s="97"/>
      <c r="V71" s="97"/>
      <c r="W71" s="97"/>
      <c r="X71" s="97"/>
      <c r="Y71" s="97"/>
    </row>
    <row r="72" spans="1:25" x14ac:dyDescent="0.25">
      <c r="A72" s="65"/>
      <c r="B72" s="49" t="s">
        <v>182</v>
      </c>
      <c r="C72" s="66">
        <v>1050</v>
      </c>
      <c r="D72" s="66">
        <v>347.96</v>
      </c>
      <c r="E72" s="90"/>
      <c r="F72" s="67"/>
      <c r="G72" s="90"/>
      <c r="H72" s="66"/>
      <c r="I72" s="66">
        <v>386.25</v>
      </c>
      <c r="J72" s="91"/>
      <c r="K72" s="67"/>
      <c r="L72" s="66">
        <v>734.21</v>
      </c>
      <c r="M72" s="66">
        <v>811.92</v>
      </c>
      <c r="N72" s="66">
        <v>1546.13</v>
      </c>
      <c r="O72" s="66">
        <v>315.78999999999996</v>
      </c>
      <c r="P72" s="67">
        <v>-496.13</v>
      </c>
      <c r="Q72" s="68"/>
      <c r="R72" s="97"/>
      <c r="S72" s="97"/>
      <c r="T72" s="97"/>
      <c r="U72" s="97"/>
      <c r="V72" s="97"/>
      <c r="W72" s="97"/>
      <c r="X72" s="97"/>
      <c r="Y72" s="97"/>
    </row>
    <row r="73" spans="1:25" x14ac:dyDescent="0.25">
      <c r="A73" s="65"/>
      <c r="B73" s="49" t="s">
        <v>183</v>
      </c>
      <c r="C73" s="66">
        <v>150.6</v>
      </c>
      <c r="D73" s="66">
        <v>17.670000000000002</v>
      </c>
      <c r="E73" s="90"/>
      <c r="F73" s="67"/>
      <c r="G73" s="90"/>
      <c r="H73" s="66"/>
      <c r="I73" s="66"/>
      <c r="J73" s="91"/>
      <c r="K73" s="67"/>
      <c r="L73" s="66">
        <v>17.670000000000002</v>
      </c>
      <c r="M73" s="66">
        <v>48</v>
      </c>
      <c r="N73" s="66">
        <v>65.67</v>
      </c>
      <c r="O73" s="66">
        <v>132.93</v>
      </c>
      <c r="P73" s="67">
        <v>84.93</v>
      </c>
      <c r="Q73" s="68"/>
      <c r="R73" s="97"/>
      <c r="S73" s="97"/>
      <c r="T73" s="97"/>
      <c r="U73" s="97"/>
      <c r="V73" s="97"/>
      <c r="W73" s="97"/>
      <c r="X73" s="97"/>
      <c r="Y73" s="97"/>
    </row>
    <row r="74" spans="1:25" x14ac:dyDescent="0.25">
      <c r="A74" s="65"/>
      <c r="B74" s="49" t="s">
        <v>184</v>
      </c>
      <c r="C74" s="66"/>
      <c r="D74" s="66">
        <v>4.4800000000000004</v>
      </c>
      <c r="E74" s="90"/>
      <c r="F74" s="67"/>
      <c r="G74" s="90"/>
      <c r="H74" s="66">
        <v>41.2</v>
      </c>
      <c r="I74" s="66"/>
      <c r="J74" s="91"/>
      <c r="K74" s="67"/>
      <c r="L74" s="66">
        <v>45.680000000000007</v>
      </c>
      <c r="M74" s="66">
        <v>59.59</v>
      </c>
      <c r="N74" s="66">
        <v>105.27000000000001</v>
      </c>
      <c r="O74" s="66">
        <v>-45.680000000000007</v>
      </c>
      <c r="P74" s="67">
        <v>-105.27000000000001</v>
      </c>
      <c r="Q74" s="68"/>
      <c r="R74" s="97"/>
      <c r="S74" s="97"/>
      <c r="T74" s="97"/>
      <c r="U74" s="97"/>
      <c r="V74" s="97"/>
      <c r="W74" s="97"/>
      <c r="X74" s="97"/>
      <c r="Y74" s="97"/>
    </row>
    <row r="75" spans="1:25" x14ac:dyDescent="0.25">
      <c r="A75" s="65"/>
      <c r="B75" s="49" t="s">
        <v>185</v>
      </c>
      <c r="C75" s="66">
        <v>3406</v>
      </c>
      <c r="D75" s="66">
        <v>2407.67</v>
      </c>
      <c r="E75" s="90"/>
      <c r="F75" s="67"/>
      <c r="G75" s="90"/>
      <c r="H75" s="66"/>
      <c r="I75" s="66"/>
      <c r="J75" s="91"/>
      <c r="K75" s="67"/>
      <c r="L75" s="66">
        <v>2407.67</v>
      </c>
      <c r="M75" s="66">
        <v>1646.08</v>
      </c>
      <c r="N75" s="66">
        <v>4053.75</v>
      </c>
      <c r="O75" s="66">
        <v>998.32999999999993</v>
      </c>
      <c r="P75" s="67">
        <v>-647.75</v>
      </c>
      <c r="Q75" s="68"/>
      <c r="R75" s="97"/>
      <c r="S75" s="97"/>
      <c r="T75" s="97"/>
      <c r="U75" s="97"/>
      <c r="V75" s="97"/>
      <c r="W75" s="97"/>
      <c r="X75" s="97"/>
      <c r="Y75" s="97"/>
    </row>
    <row r="76" spans="1:25" x14ac:dyDescent="0.25">
      <c r="A76" s="79" t="s">
        <v>17</v>
      </c>
      <c r="B76" s="4"/>
      <c r="C76" s="80">
        <v>14043.560000000001</v>
      </c>
      <c r="D76" s="80">
        <v>4646.9500000000007</v>
      </c>
      <c r="E76" s="92"/>
      <c r="F76" s="81"/>
      <c r="G76" s="92"/>
      <c r="H76" s="80">
        <v>41.2</v>
      </c>
      <c r="I76" s="80">
        <v>1085.8</v>
      </c>
      <c r="J76" s="93"/>
      <c r="K76" s="81">
        <v>319.07</v>
      </c>
      <c r="L76" s="80">
        <v>6093.02</v>
      </c>
      <c r="M76" s="80">
        <v>8376.92</v>
      </c>
      <c r="N76" s="80">
        <v>14469.94</v>
      </c>
      <c r="O76" s="80">
        <v>7950.54</v>
      </c>
      <c r="P76" s="81">
        <v>-426.38000000000011</v>
      </c>
      <c r="Q76" s="68"/>
      <c r="R76" s="97"/>
      <c r="S76" s="97"/>
      <c r="T76" s="97"/>
      <c r="U76" s="97"/>
      <c r="V76" s="97"/>
      <c r="W76" s="97"/>
      <c r="X76" s="97"/>
      <c r="Y76" s="97"/>
    </row>
    <row r="77" spans="1:25" x14ac:dyDescent="0.25">
      <c r="A77" s="65" t="s">
        <v>186</v>
      </c>
      <c r="B77" s="49" t="s">
        <v>187</v>
      </c>
      <c r="C77" s="66">
        <v>298.43</v>
      </c>
      <c r="D77" s="66">
        <v>6.59</v>
      </c>
      <c r="E77" s="90"/>
      <c r="F77" s="67"/>
      <c r="G77" s="90"/>
      <c r="H77" s="66"/>
      <c r="I77" s="66"/>
      <c r="J77" s="91"/>
      <c r="K77" s="67"/>
      <c r="L77" s="66">
        <v>6.59</v>
      </c>
      <c r="M77" s="66">
        <v>69.5</v>
      </c>
      <c r="N77" s="66">
        <v>76.09</v>
      </c>
      <c r="O77" s="66">
        <v>291.84000000000003</v>
      </c>
      <c r="P77" s="67">
        <v>222.34000000000003</v>
      </c>
      <c r="Q77" s="68"/>
      <c r="R77" s="97"/>
      <c r="S77" s="97"/>
      <c r="T77" s="97"/>
      <c r="U77" s="97"/>
      <c r="V77" s="97"/>
      <c r="W77" s="97"/>
      <c r="X77" s="97"/>
      <c r="Y77" s="97"/>
    </row>
    <row r="78" spans="1:25" x14ac:dyDescent="0.25">
      <c r="A78" s="65"/>
      <c r="B78" s="49" t="s">
        <v>188</v>
      </c>
      <c r="C78" s="66">
        <v>303.58</v>
      </c>
      <c r="D78" s="66">
        <v>8.5500000000000007</v>
      </c>
      <c r="E78" s="90"/>
      <c r="F78" s="67"/>
      <c r="G78" s="90"/>
      <c r="H78" s="66"/>
      <c r="I78" s="66"/>
      <c r="J78" s="91"/>
      <c r="K78" s="67"/>
      <c r="L78" s="66">
        <v>8.5500000000000007</v>
      </c>
      <c r="M78" s="66">
        <v>143.57999999999998</v>
      </c>
      <c r="N78" s="66">
        <v>152.13</v>
      </c>
      <c r="O78" s="66">
        <v>295.02999999999997</v>
      </c>
      <c r="P78" s="67">
        <v>151.44999999999999</v>
      </c>
      <c r="Q78" s="68"/>
      <c r="R78" s="97"/>
      <c r="S78" s="97"/>
      <c r="T78" s="97"/>
      <c r="U78" s="97"/>
      <c r="V78" s="97"/>
      <c r="W78" s="97"/>
      <c r="X78" s="97"/>
      <c r="Y78" s="97"/>
    </row>
    <row r="79" spans="1:25" x14ac:dyDescent="0.25">
      <c r="A79" s="65"/>
      <c r="B79" s="49" t="s">
        <v>189</v>
      </c>
      <c r="C79" s="66">
        <v>382.26</v>
      </c>
      <c r="D79" s="66">
        <v>22.5</v>
      </c>
      <c r="E79" s="90"/>
      <c r="F79" s="67"/>
      <c r="G79" s="90"/>
      <c r="H79" s="66"/>
      <c r="I79" s="66"/>
      <c r="J79" s="91"/>
      <c r="K79" s="67"/>
      <c r="L79" s="66">
        <v>22.5</v>
      </c>
      <c r="M79" s="66">
        <v>327.58</v>
      </c>
      <c r="N79" s="66">
        <v>350.08</v>
      </c>
      <c r="O79" s="66">
        <v>359.76</v>
      </c>
      <c r="P79" s="67">
        <v>32.180000000000007</v>
      </c>
      <c r="Q79" s="68"/>
      <c r="R79" s="97"/>
      <c r="S79" s="97"/>
      <c r="T79" s="97"/>
      <c r="U79" s="97"/>
      <c r="V79" s="97"/>
      <c r="W79" s="97"/>
      <c r="X79" s="97"/>
      <c r="Y79" s="97"/>
    </row>
    <row r="80" spans="1:25" x14ac:dyDescent="0.25">
      <c r="A80" s="65"/>
      <c r="B80" s="49" t="s">
        <v>190</v>
      </c>
      <c r="C80" s="66">
        <v>1116.02</v>
      </c>
      <c r="D80" s="66">
        <v>37.130000000000003</v>
      </c>
      <c r="E80" s="90"/>
      <c r="F80" s="67"/>
      <c r="G80" s="90"/>
      <c r="H80" s="66"/>
      <c r="I80" s="66"/>
      <c r="J80" s="91"/>
      <c r="K80" s="67"/>
      <c r="L80" s="66">
        <v>37.130000000000003</v>
      </c>
      <c r="M80" s="66">
        <v>236.5</v>
      </c>
      <c r="N80" s="66">
        <v>273.63</v>
      </c>
      <c r="O80" s="66">
        <v>1078.8899999999999</v>
      </c>
      <c r="P80" s="67">
        <v>842.38999999999987</v>
      </c>
      <c r="Q80" s="68"/>
      <c r="R80" s="97"/>
      <c r="S80" s="97"/>
      <c r="T80" s="97"/>
      <c r="U80" s="97"/>
      <c r="V80" s="97"/>
      <c r="W80" s="97"/>
      <c r="X80" s="97"/>
      <c r="Y80" s="97"/>
    </row>
    <row r="81" spans="1:25" x14ac:dyDescent="0.25">
      <c r="A81" s="65"/>
      <c r="B81" s="49" t="s">
        <v>191</v>
      </c>
      <c r="C81" s="66">
        <v>571.70000000000005</v>
      </c>
      <c r="D81" s="66">
        <v>21.08</v>
      </c>
      <c r="E81" s="90"/>
      <c r="F81" s="67"/>
      <c r="G81" s="90"/>
      <c r="H81" s="66"/>
      <c r="I81" s="66"/>
      <c r="J81" s="91"/>
      <c r="K81" s="67"/>
      <c r="L81" s="66">
        <v>21.08</v>
      </c>
      <c r="M81" s="66">
        <v>123.83</v>
      </c>
      <c r="N81" s="66">
        <v>144.91</v>
      </c>
      <c r="O81" s="66">
        <v>550.62</v>
      </c>
      <c r="P81" s="67">
        <v>426.79</v>
      </c>
      <c r="Q81" s="68"/>
      <c r="R81" s="97"/>
      <c r="S81" s="97"/>
      <c r="T81" s="97"/>
      <c r="U81" s="97"/>
      <c r="V81" s="97"/>
      <c r="W81" s="97"/>
      <c r="X81" s="97"/>
      <c r="Y81" s="97"/>
    </row>
    <row r="82" spans="1:25" x14ac:dyDescent="0.25">
      <c r="A82" s="65"/>
      <c r="B82" s="49" t="s">
        <v>192</v>
      </c>
      <c r="C82" s="66">
        <v>86.5</v>
      </c>
      <c r="D82" s="66">
        <v>1.43</v>
      </c>
      <c r="E82" s="90"/>
      <c r="F82" s="67"/>
      <c r="G82" s="90"/>
      <c r="H82" s="66"/>
      <c r="I82" s="66"/>
      <c r="J82" s="91"/>
      <c r="K82" s="67"/>
      <c r="L82" s="66">
        <v>1.43</v>
      </c>
      <c r="M82" s="66">
        <v>22.92</v>
      </c>
      <c r="N82" s="66">
        <v>24.35</v>
      </c>
      <c r="O82" s="66">
        <v>85.07</v>
      </c>
      <c r="P82" s="67">
        <v>62.149999999999991</v>
      </c>
      <c r="Q82" s="68"/>
      <c r="R82" s="97"/>
      <c r="S82" s="97"/>
      <c r="T82" s="97"/>
      <c r="U82" s="97"/>
      <c r="V82" s="97"/>
      <c r="W82" s="97"/>
      <c r="X82" s="97"/>
      <c r="Y82" s="97"/>
    </row>
    <row r="83" spans="1:25" x14ac:dyDescent="0.25">
      <c r="A83" s="65"/>
      <c r="B83" s="49" t="s">
        <v>193</v>
      </c>
      <c r="C83" s="66">
        <v>1059.48</v>
      </c>
      <c r="D83" s="66">
        <v>560.32000000000005</v>
      </c>
      <c r="E83" s="90"/>
      <c r="F83" s="67"/>
      <c r="G83" s="90"/>
      <c r="H83" s="66"/>
      <c r="I83" s="66"/>
      <c r="J83" s="91"/>
      <c r="K83" s="67"/>
      <c r="L83" s="66">
        <v>560.32000000000005</v>
      </c>
      <c r="M83" s="66">
        <v>257.08999999999997</v>
      </c>
      <c r="N83" s="66">
        <v>817.41000000000008</v>
      </c>
      <c r="O83" s="66">
        <v>499.15999999999997</v>
      </c>
      <c r="P83" s="67">
        <v>242.07</v>
      </c>
      <c r="Q83" s="68"/>
      <c r="R83" s="97"/>
      <c r="S83" s="97"/>
      <c r="T83" s="97"/>
      <c r="U83" s="97"/>
      <c r="V83" s="97"/>
      <c r="W83" s="97"/>
      <c r="X83" s="97"/>
      <c r="Y83" s="97"/>
    </row>
    <row r="84" spans="1:25" x14ac:dyDescent="0.25">
      <c r="A84" s="65"/>
      <c r="B84" s="49" t="s">
        <v>194</v>
      </c>
      <c r="C84" s="66">
        <v>238.56</v>
      </c>
      <c r="D84" s="66">
        <v>17.62</v>
      </c>
      <c r="E84" s="90"/>
      <c r="F84" s="67"/>
      <c r="G84" s="90"/>
      <c r="H84" s="66"/>
      <c r="I84" s="66"/>
      <c r="J84" s="91"/>
      <c r="K84" s="67"/>
      <c r="L84" s="66">
        <v>17.62</v>
      </c>
      <c r="M84" s="66">
        <v>162.25</v>
      </c>
      <c r="N84" s="66">
        <v>179.87</v>
      </c>
      <c r="O84" s="66">
        <v>220.94</v>
      </c>
      <c r="P84" s="67">
        <v>58.69</v>
      </c>
      <c r="Q84" s="68"/>
      <c r="R84" s="97"/>
      <c r="S84" s="97"/>
      <c r="T84" s="97"/>
      <c r="U84" s="97"/>
      <c r="V84" s="97"/>
      <c r="W84" s="97"/>
      <c r="X84" s="97"/>
      <c r="Y84" s="97"/>
    </row>
    <row r="85" spans="1:25" x14ac:dyDescent="0.25">
      <c r="A85" s="65"/>
      <c r="B85" s="49" t="s">
        <v>195</v>
      </c>
      <c r="C85" s="66">
        <v>85.72</v>
      </c>
      <c r="D85" s="66">
        <v>32.11</v>
      </c>
      <c r="E85" s="90"/>
      <c r="F85" s="67"/>
      <c r="G85" s="90"/>
      <c r="H85" s="66"/>
      <c r="I85" s="66"/>
      <c r="J85" s="91"/>
      <c r="K85" s="67"/>
      <c r="L85" s="66">
        <v>32.11</v>
      </c>
      <c r="M85" s="66">
        <v>42.33</v>
      </c>
      <c r="N85" s="66">
        <v>74.44</v>
      </c>
      <c r="O85" s="66">
        <v>53.61</v>
      </c>
      <c r="P85" s="67">
        <v>11.280000000000001</v>
      </c>
      <c r="Q85" s="68"/>
      <c r="R85" s="97"/>
      <c r="S85" s="97"/>
      <c r="T85" s="97"/>
      <c r="U85" s="97"/>
      <c r="V85" s="97"/>
      <c r="W85" s="97"/>
      <c r="X85" s="97"/>
      <c r="Y85" s="97"/>
    </row>
    <row r="86" spans="1:25" x14ac:dyDescent="0.25">
      <c r="A86" s="65"/>
      <c r="B86" s="49" t="s">
        <v>196</v>
      </c>
      <c r="C86" s="66">
        <v>1423.47</v>
      </c>
      <c r="D86" s="66">
        <v>481.87</v>
      </c>
      <c r="E86" s="90"/>
      <c r="F86" s="67"/>
      <c r="G86" s="90"/>
      <c r="H86" s="66"/>
      <c r="I86" s="66"/>
      <c r="J86" s="91"/>
      <c r="K86" s="67"/>
      <c r="L86" s="66">
        <v>481.87</v>
      </c>
      <c r="M86" s="66">
        <v>351.84000000000003</v>
      </c>
      <c r="N86" s="66">
        <v>833.71</v>
      </c>
      <c r="O86" s="66">
        <v>941.6</v>
      </c>
      <c r="P86" s="67">
        <v>589.76</v>
      </c>
      <c r="Q86" s="68"/>
      <c r="R86" s="97"/>
      <c r="S86" s="97"/>
      <c r="T86" s="97"/>
      <c r="U86" s="97"/>
      <c r="V86" s="97"/>
      <c r="W86" s="97"/>
      <c r="X86" s="97"/>
      <c r="Y86" s="97"/>
    </row>
    <row r="87" spans="1:25" x14ac:dyDescent="0.25">
      <c r="A87" s="65"/>
      <c r="B87" s="49" t="s">
        <v>197</v>
      </c>
      <c r="C87" s="66">
        <v>590.26</v>
      </c>
      <c r="D87" s="66">
        <v>43.11</v>
      </c>
      <c r="E87" s="90"/>
      <c r="F87" s="67"/>
      <c r="G87" s="90"/>
      <c r="H87" s="66"/>
      <c r="I87" s="66"/>
      <c r="J87" s="91"/>
      <c r="K87" s="67"/>
      <c r="L87" s="66">
        <v>43.11</v>
      </c>
      <c r="M87" s="66">
        <v>121.33</v>
      </c>
      <c r="N87" s="66">
        <v>164.44</v>
      </c>
      <c r="O87" s="66">
        <v>547.15</v>
      </c>
      <c r="P87" s="67">
        <v>425.82</v>
      </c>
      <c r="Q87" s="68"/>
      <c r="R87" s="97"/>
      <c r="S87" s="97"/>
      <c r="T87" s="97"/>
      <c r="U87" s="97"/>
      <c r="V87" s="97"/>
      <c r="W87" s="97"/>
      <c r="X87" s="97"/>
      <c r="Y87" s="97"/>
    </row>
    <row r="88" spans="1:25" x14ac:dyDescent="0.25">
      <c r="A88" s="65"/>
      <c r="B88" s="49" t="s">
        <v>198</v>
      </c>
      <c r="C88" s="66">
        <v>108.64</v>
      </c>
      <c r="D88" s="66">
        <v>8.34</v>
      </c>
      <c r="E88" s="90"/>
      <c r="F88" s="67"/>
      <c r="G88" s="90"/>
      <c r="H88" s="66"/>
      <c r="I88" s="66"/>
      <c r="J88" s="91"/>
      <c r="K88" s="67"/>
      <c r="L88" s="66">
        <v>8.34</v>
      </c>
      <c r="M88" s="66">
        <v>149.5</v>
      </c>
      <c r="N88" s="66">
        <v>157.84</v>
      </c>
      <c r="O88" s="66">
        <v>100.3</v>
      </c>
      <c r="P88" s="67">
        <v>-49.2</v>
      </c>
      <c r="Q88" s="68"/>
      <c r="R88" s="97"/>
      <c r="S88" s="97"/>
      <c r="T88" s="97"/>
      <c r="U88" s="97"/>
      <c r="V88" s="97"/>
      <c r="W88" s="97"/>
      <c r="X88" s="97"/>
      <c r="Y88" s="97"/>
    </row>
    <row r="89" spans="1:25" x14ac:dyDescent="0.25">
      <c r="A89" s="65"/>
      <c r="B89" s="49" t="s">
        <v>199</v>
      </c>
      <c r="C89" s="66">
        <v>840</v>
      </c>
      <c r="D89" s="66">
        <v>133.49</v>
      </c>
      <c r="E89" s="90"/>
      <c r="F89" s="67"/>
      <c r="G89" s="90"/>
      <c r="H89" s="66"/>
      <c r="I89" s="66"/>
      <c r="J89" s="91"/>
      <c r="K89" s="67"/>
      <c r="L89" s="66">
        <v>133.49</v>
      </c>
      <c r="M89" s="66">
        <v>507.58</v>
      </c>
      <c r="N89" s="66">
        <v>641.06999999999994</v>
      </c>
      <c r="O89" s="66">
        <v>706.51</v>
      </c>
      <c r="P89" s="67">
        <v>198.93</v>
      </c>
      <c r="Q89" s="68"/>
      <c r="R89" s="97"/>
      <c r="S89" s="97"/>
      <c r="T89" s="97"/>
      <c r="U89" s="97"/>
      <c r="V89" s="97"/>
      <c r="W89" s="97"/>
      <c r="X89" s="97"/>
      <c r="Y89" s="97"/>
    </row>
    <row r="90" spans="1:25" x14ac:dyDescent="0.25">
      <c r="A90" s="65"/>
      <c r="B90" s="49" t="s">
        <v>200</v>
      </c>
      <c r="C90" s="66">
        <v>161.74</v>
      </c>
      <c r="D90" s="66">
        <v>8.2200000000000006</v>
      </c>
      <c r="E90" s="90"/>
      <c r="F90" s="67"/>
      <c r="G90" s="90"/>
      <c r="H90" s="66"/>
      <c r="I90" s="66"/>
      <c r="J90" s="91"/>
      <c r="K90" s="67"/>
      <c r="L90" s="66">
        <v>8.2200000000000006</v>
      </c>
      <c r="M90" s="66">
        <v>76.16</v>
      </c>
      <c r="N90" s="66">
        <v>84.38</v>
      </c>
      <c r="O90" s="66">
        <v>153.52000000000001</v>
      </c>
      <c r="P90" s="67">
        <v>77.360000000000014</v>
      </c>
      <c r="Q90" s="68"/>
      <c r="R90" s="97"/>
      <c r="S90" s="97"/>
      <c r="T90" s="97"/>
      <c r="U90" s="97"/>
      <c r="V90" s="97"/>
      <c r="W90" s="97"/>
      <c r="X90" s="97"/>
      <c r="Y90" s="97"/>
    </row>
    <row r="91" spans="1:25" x14ac:dyDescent="0.25">
      <c r="A91" s="65"/>
      <c r="B91" s="49" t="s">
        <v>201</v>
      </c>
      <c r="C91" s="66">
        <v>280.44</v>
      </c>
      <c r="D91" s="66">
        <v>151.78</v>
      </c>
      <c r="E91" s="90"/>
      <c r="F91" s="67"/>
      <c r="G91" s="90"/>
      <c r="H91" s="66"/>
      <c r="I91" s="66"/>
      <c r="J91" s="91"/>
      <c r="K91" s="67"/>
      <c r="L91" s="66">
        <v>151.78</v>
      </c>
      <c r="M91" s="66">
        <v>81.17</v>
      </c>
      <c r="N91" s="66">
        <v>232.95</v>
      </c>
      <c r="O91" s="66">
        <v>128.66</v>
      </c>
      <c r="P91" s="67">
        <v>47.489999999999995</v>
      </c>
      <c r="Q91" s="68"/>
      <c r="R91" s="97"/>
      <c r="S91" s="97"/>
      <c r="T91" s="97"/>
      <c r="U91" s="97"/>
      <c r="V91" s="97"/>
      <c r="W91" s="97"/>
      <c r="X91" s="97"/>
      <c r="Y91" s="97"/>
    </row>
    <row r="92" spans="1:25" x14ac:dyDescent="0.25">
      <c r="A92" s="65"/>
      <c r="B92" s="49" t="s">
        <v>202</v>
      </c>
      <c r="C92" s="66">
        <v>600.39</v>
      </c>
      <c r="D92" s="66">
        <v>104.3</v>
      </c>
      <c r="E92" s="90"/>
      <c r="F92" s="67"/>
      <c r="G92" s="90"/>
      <c r="H92" s="66"/>
      <c r="I92" s="66"/>
      <c r="J92" s="91"/>
      <c r="K92" s="67"/>
      <c r="L92" s="66">
        <v>104.3</v>
      </c>
      <c r="M92" s="66">
        <v>412.08</v>
      </c>
      <c r="N92" s="66">
        <v>516.38</v>
      </c>
      <c r="O92" s="66">
        <v>496.09</v>
      </c>
      <c r="P92" s="67">
        <v>84.009999999999991</v>
      </c>
      <c r="Q92" s="68"/>
      <c r="R92" s="97"/>
      <c r="S92" s="97"/>
      <c r="T92" s="97"/>
      <c r="U92" s="97"/>
      <c r="V92" s="97"/>
      <c r="W92" s="97"/>
      <c r="X92" s="97"/>
      <c r="Y92" s="97"/>
    </row>
    <row r="93" spans="1:25" x14ac:dyDescent="0.25">
      <c r="A93" s="79" t="s">
        <v>18</v>
      </c>
      <c r="B93" s="4"/>
      <c r="C93" s="80">
        <v>8147.1900000000005</v>
      </c>
      <c r="D93" s="80">
        <v>1638.4399999999998</v>
      </c>
      <c r="E93" s="92"/>
      <c r="F93" s="81"/>
      <c r="G93" s="92"/>
      <c r="H93" s="80"/>
      <c r="I93" s="80"/>
      <c r="J93" s="93"/>
      <c r="K93" s="81"/>
      <c r="L93" s="80">
        <v>1638.4399999999998</v>
      </c>
      <c r="M93" s="80">
        <v>3085.24</v>
      </c>
      <c r="N93" s="80">
        <v>4723.68</v>
      </c>
      <c r="O93" s="80">
        <v>6508.7500000000009</v>
      </c>
      <c r="P93" s="81">
        <v>3423.51</v>
      </c>
      <c r="Q93" s="68"/>
      <c r="R93" s="97"/>
      <c r="S93" s="97"/>
      <c r="T93" s="97"/>
      <c r="U93" s="97"/>
      <c r="V93" s="97"/>
      <c r="W93" s="97"/>
      <c r="X93" s="97"/>
      <c r="Y93" s="97"/>
    </row>
    <row r="94" spans="1:25" x14ac:dyDescent="0.25">
      <c r="A94" s="65" t="s">
        <v>203</v>
      </c>
      <c r="B94" s="41" t="s">
        <v>204</v>
      </c>
      <c r="C94" s="66">
        <v>116</v>
      </c>
      <c r="D94" s="66">
        <v>0.53</v>
      </c>
      <c r="E94" s="90"/>
      <c r="F94" s="67"/>
      <c r="G94" s="90"/>
      <c r="H94" s="66"/>
      <c r="I94" s="66"/>
      <c r="J94" s="91"/>
      <c r="K94" s="67">
        <v>23.69</v>
      </c>
      <c r="L94" s="66">
        <v>24.220000000000002</v>
      </c>
      <c r="M94" s="66">
        <v>63.84</v>
      </c>
      <c r="N94" s="66">
        <v>88.06</v>
      </c>
      <c r="O94" s="66">
        <v>91.78</v>
      </c>
      <c r="P94" s="67">
        <v>27.939999999999998</v>
      </c>
      <c r="Q94" s="68"/>
      <c r="R94" s="97"/>
      <c r="S94" s="97"/>
      <c r="T94" s="97"/>
      <c r="U94" s="97"/>
      <c r="V94" s="97"/>
      <c r="W94" s="97"/>
      <c r="X94" s="97"/>
      <c r="Y94" s="97"/>
    </row>
    <row r="95" spans="1:25" x14ac:dyDescent="0.25">
      <c r="A95" s="65"/>
      <c r="B95" s="49" t="s">
        <v>205</v>
      </c>
      <c r="C95" s="66">
        <v>2400</v>
      </c>
      <c r="D95" s="66">
        <v>165.95</v>
      </c>
      <c r="E95" s="90"/>
      <c r="F95" s="67">
        <v>220.09</v>
      </c>
      <c r="G95" s="90"/>
      <c r="H95" s="66">
        <v>150.38</v>
      </c>
      <c r="I95" s="66">
        <v>47.9</v>
      </c>
      <c r="J95" s="91"/>
      <c r="K95" s="67">
        <v>129.85</v>
      </c>
      <c r="L95" s="66">
        <v>714.17</v>
      </c>
      <c r="M95" s="66">
        <v>1911.25</v>
      </c>
      <c r="N95" s="66">
        <v>2625.42</v>
      </c>
      <c r="O95" s="66">
        <v>1685.83</v>
      </c>
      <c r="P95" s="67">
        <v>-225.42000000000007</v>
      </c>
      <c r="Q95" s="68"/>
      <c r="R95" s="97"/>
      <c r="S95" s="97"/>
      <c r="T95" s="97"/>
      <c r="U95" s="97"/>
      <c r="V95" s="97"/>
      <c r="W95" s="97"/>
      <c r="X95" s="97"/>
      <c r="Y95" s="97"/>
    </row>
    <row r="96" spans="1:25" x14ac:dyDescent="0.25">
      <c r="A96" s="65"/>
      <c r="B96" s="49" t="s">
        <v>206</v>
      </c>
      <c r="C96" s="66">
        <v>198</v>
      </c>
      <c r="D96" s="66">
        <v>56.35</v>
      </c>
      <c r="E96" s="90"/>
      <c r="F96" s="67"/>
      <c r="G96" s="90"/>
      <c r="H96" s="66"/>
      <c r="I96" s="66"/>
      <c r="J96" s="91"/>
      <c r="K96" s="67">
        <v>20.02</v>
      </c>
      <c r="L96" s="66">
        <v>76.37</v>
      </c>
      <c r="M96" s="66">
        <v>106.92</v>
      </c>
      <c r="N96" s="66">
        <v>183.29000000000002</v>
      </c>
      <c r="O96" s="66">
        <v>121.63</v>
      </c>
      <c r="P96" s="67">
        <v>14.709999999999994</v>
      </c>
      <c r="Q96" s="68"/>
      <c r="R96" s="97"/>
      <c r="S96" s="97"/>
      <c r="T96" s="97"/>
      <c r="U96" s="97"/>
      <c r="V96" s="97"/>
      <c r="W96" s="97"/>
      <c r="X96" s="97"/>
      <c r="Y96" s="97"/>
    </row>
    <row r="97" spans="1:25" x14ac:dyDescent="0.25">
      <c r="A97" s="65"/>
      <c r="B97" s="49" t="s">
        <v>207</v>
      </c>
      <c r="C97" s="66">
        <v>2562.12</v>
      </c>
      <c r="D97" s="66">
        <v>263.41000000000003</v>
      </c>
      <c r="E97" s="90"/>
      <c r="F97" s="67"/>
      <c r="G97" s="90"/>
      <c r="H97" s="66">
        <v>89.88</v>
      </c>
      <c r="I97" s="66">
        <v>79.36</v>
      </c>
      <c r="J97" s="91"/>
      <c r="K97" s="67">
        <v>53.61</v>
      </c>
      <c r="L97" s="66">
        <v>486.26000000000005</v>
      </c>
      <c r="M97" s="66">
        <v>1329.1</v>
      </c>
      <c r="N97" s="66">
        <v>1815.36</v>
      </c>
      <c r="O97" s="66">
        <v>2075.8599999999997</v>
      </c>
      <c r="P97" s="67">
        <v>746.75999999999976</v>
      </c>
      <c r="Q97" s="68"/>
      <c r="R97" s="97"/>
      <c r="S97" s="97"/>
      <c r="T97" s="97"/>
      <c r="U97" s="97"/>
      <c r="V97" s="97"/>
      <c r="W97" s="97"/>
      <c r="X97" s="97"/>
      <c r="Y97" s="97"/>
    </row>
    <row r="98" spans="1:25" x14ac:dyDescent="0.25">
      <c r="A98" s="65"/>
      <c r="B98" s="49" t="s">
        <v>208</v>
      </c>
      <c r="C98" s="66">
        <v>197.88</v>
      </c>
      <c r="D98" s="66">
        <v>29.55</v>
      </c>
      <c r="E98" s="90"/>
      <c r="F98" s="67"/>
      <c r="G98" s="90"/>
      <c r="H98" s="66">
        <v>28.84</v>
      </c>
      <c r="I98" s="66"/>
      <c r="J98" s="91"/>
      <c r="K98" s="67"/>
      <c r="L98" s="66">
        <v>58.39</v>
      </c>
      <c r="M98" s="66">
        <v>194</v>
      </c>
      <c r="N98" s="66">
        <v>252.39</v>
      </c>
      <c r="O98" s="66">
        <v>139.49</v>
      </c>
      <c r="P98" s="67">
        <v>-54.509999999999991</v>
      </c>
      <c r="Q98" s="68"/>
      <c r="R98" s="97"/>
      <c r="S98" s="97"/>
      <c r="T98" s="97"/>
      <c r="U98" s="97"/>
      <c r="V98" s="97"/>
      <c r="W98" s="97"/>
      <c r="X98" s="97"/>
      <c r="Y98" s="97"/>
    </row>
    <row r="99" spans="1:25" x14ac:dyDescent="0.25">
      <c r="A99" s="65"/>
      <c r="B99" s="49" t="s">
        <v>209</v>
      </c>
      <c r="C99" s="66">
        <v>264.48</v>
      </c>
      <c r="D99" s="66">
        <v>0.85</v>
      </c>
      <c r="E99" s="90"/>
      <c r="F99" s="67"/>
      <c r="G99" s="90"/>
      <c r="H99" s="66"/>
      <c r="I99" s="66">
        <v>10.199999999999999</v>
      </c>
      <c r="J99" s="91"/>
      <c r="K99" s="67"/>
      <c r="L99" s="66">
        <v>11.049999999999999</v>
      </c>
      <c r="M99" s="66">
        <v>85</v>
      </c>
      <c r="N99" s="66">
        <v>96.05</v>
      </c>
      <c r="O99" s="66">
        <v>253.43</v>
      </c>
      <c r="P99" s="67">
        <v>168.43</v>
      </c>
      <c r="Q99" s="68"/>
      <c r="R99" s="97"/>
      <c r="S99" s="97"/>
      <c r="T99" s="97"/>
      <c r="U99" s="97"/>
      <c r="V99" s="97"/>
      <c r="W99" s="97"/>
      <c r="X99" s="97"/>
      <c r="Y99" s="97"/>
    </row>
    <row r="100" spans="1:25" x14ac:dyDescent="0.25">
      <c r="A100" s="65"/>
      <c r="B100" s="49" t="s">
        <v>210</v>
      </c>
      <c r="C100" s="66">
        <v>184.84</v>
      </c>
      <c r="D100" s="66">
        <v>4.3600000000000003</v>
      </c>
      <c r="E100" s="90"/>
      <c r="F100" s="67"/>
      <c r="G100" s="90"/>
      <c r="H100" s="66"/>
      <c r="I100" s="66"/>
      <c r="J100" s="91"/>
      <c r="K100" s="67"/>
      <c r="L100" s="66">
        <v>4.3600000000000003</v>
      </c>
      <c r="M100" s="66">
        <v>64.5</v>
      </c>
      <c r="N100" s="66">
        <v>68.86</v>
      </c>
      <c r="O100" s="66">
        <v>180.48</v>
      </c>
      <c r="P100" s="67">
        <v>115.97999999999999</v>
      </c>
      <c r="Q100" s="68"/>
      <c r="R100" s="97"/>
      <c r="S100" s="97"/>
      <c r="T100" s="97"/>
      <c r="U100" s="97"/>
      <c r="V100" s="97"/>
      <c r="W100" s="97"/>
      <c r="X100" s="97"/>
      <c r="Y100" s="97"/>
    </row>
    <row r="101" spans="1:25" x14ac:dyDescent="0.25">
      <c r="A101" s="79" t="s">
        <v>19</v>
      </c>
      <c r="B101" s="4"/>
      <c r="C101" s="80">
        <v>5923.32</v>
      </c>
      <c r="D101" s="80">
        <v>521</v>
      </c>
      <c r="E101" s="92"/>
      <c r="F101" s="81">
        <v>220.09</v>
      </c>
      <c r="G101" s="92"/>
      <c r="H101" s="80">
        <v>269.09999999999997</v>
      </c>
      <c r="I101" s="80">
        <v>137.45999999999998</v>
      </c>
      <c r="J101" s="93"/>
      <c r="K101" s="81">
        <v>227.17000000000002</v>
      </c>
      <c r="L101" s="80">
        <v>1374.82</v>
      </c>
      <c r="M101" s="80">
        <v>3754.6099999999997</v>
      </c>
      <c r="N101" s="80">
        <v>5129.43</v>
      </c>
      <c r="O101" s="80">
        <v>4548.4999999999991</v>
      </c>
      <c r="P101" s="81">
        <v>793.88999999999965</v>
      </c>
      <c r="Q101" s="68"/>
      <c r="R101" s="97"/>
      <c r="S101" s="97"/>
      <c r="T101" s="97"/>
      <c r="U101" s="97"/>
      <c r="V101" s="97"/>
      <c r="W101" s="97"/>
      <c r="X101" s="97"/>
      <c r="Y101" s="97"/>
    </row>
    <row r="102" spans="1:25" x14ac:dyDescent="0.25">
      <c r="A102" s="65" t="s">
        <v>134</v>
      </c>
      <c r="B102" s="49" t="s">
        <v>211</v>
      </c>
      <c r="C102" s="66">
        <v>1020</v>
      </c>
      <c r="D102" s="66">
        <v>171.45</v>
      </c>
      <c r="E102" s="90"/>
      <c r="F102" s="67"/>
      <c r="G102" s="90"/>
      <c r="H102" s="66"/>
      <c r="I102" s="66"/>
      <c r="J102" s="91"/>
      <c r="K102" s="67"/>
      <c r="L102" s="66">
        <v>171.45</v>
      </c>
      <c r="M102" s="66">
        <v>293.33</v>
      </c>
      <c r="N102" s="66">
        <v>464.78</v>
      </c>
      <c r="O102" s="66">
        <v>848.55</v>
      </c>
      <c r="P102" s="67">
        <v>555.22</v>
      </c>
      <c r="Q102" s="68"/>
      <c r="R102" s="97"/>
      <c r="S102" s="97"/>
      <c r="T102" s="97"/>
      <c r="U102" s="97"/>
      <c r="V102" s="97"/>
      <c r="W102" s="97"/>
      <c r="X102" s="97"/>
      <c r="Y102" s="97"/>
    </row>
    <row r="103" spans="1:25" x14ac:dyDescent="0.25">
      <c r="A103" s="79" t="s">
        <v>20</v>
      </c>
      <c r="B103" s="4"/>
      <c r="C103" s="80">
        <v>1020</v>
      </c>
      <c r="D103" s="80">
        <v>171.45</v>
      </c>
      <c r="E103" s="92"/>
      <c r="F103" s="81"/>
      <c r="G103" s="92"/>
      <c r="H103" s="80"/>
      <c r="I103" s="80"/>
      <c r="J103" s="93"/>
      <c r="K103" s="81"/>
      <c r="L103" s="80">
        <v>171.45</v>
      </c>
      <c r="M103" s="80">
        <v>293.33</v>
      </c>
      <c r="N103" s="80">
        <v>464.78</v>
      </c>
      <c r="O103" s="80">
        <v>848.55</v>
      </c>
      <c r="P103" s="81">
        <v>555.22</v>
      </c>
      <c r="Q103" s="68"/>
      <c r="R103" s="97"/>
      <c r="S103" s="97"/>
      <c r="T103" s="97"/>
      <c r="U103" s="97"/>
      <c r="V103" s="97"/>
      <c r="W103" s="97"/>
      <c r="X103" s="97"/>
      <c r="Y103" s="97"/>
    </row>
    <row r="104" spans="1:25" x14ac:dyDescent="0.25">
      <c r="A104" s="65" t="s">
        <v>212</v>
      </c>
      <c r="B104" s="98" t="s">
        <v>213</v>
      </c>
      <c r="C104" s="66">
        <v>675</v>
      </c>
      <c r="D104" s="66"/>
      <c r="E104" s="90">
        <v>2.4300000000000002</v>
      </c>
      <c r="F104" s="67"/>
      <c r="G104" s="90"/>
      <c r="H104" s="66">
        <v>20.93</v>
      </c>
      <c r="I104" s="66"/>
      <c r="J104" s="91"/>
      <c r="K104" s="67">
        <v>17.47</v>
      </c>
      <c r="L104" s="66">
        <v>40.83</v>
      </c>
      <c r="M104" s="66">
        <v>707.6400000000001</v>
      </c>
      <c r="N104" s="66">
        <v>748.47000000000014</v>
      </c>
      <c r="O104" s="66">
        <v>634.16999999999996</v>
      </c>
      <c r="P104" s="67">
        <v>-73.470000000000141</v>
      </c>
      <c r="Q104" s="68"/>
      <c r="R104" s="97"/>
      <c r="S104" s="97"/>
      <c r="T104" s="97"/>
      <c r="U104" s="97"/>
      <c r="V104" s="97"/>
      <c r="W104" s="97"/>
      <c r="X104" s="97"/>
      <c r="Y104" s="97"/>
    </row>
    <row r="105" spans="1:25" x14ac:dyDescent="0.25">
      <c r="A105" s="65"/>
      <c r="B105" s="49" t="s">
        <v>214</v>
      </c>
      <c r="C105" s="66">
        <v>150</v>
      </c>
      <c r="D105" s="66">
        <v>0.26</v>
      </c>
      <c r="E105" s="90"/>
      <c r="F105" s="67"/>
      <c r="G105" s="90"/>
      <c r="H105" s="66"/>
      <c r="I105" s="66"/>
      <c r="J105" s="91"/>
      <c r="K105" s="67">
        <v>22.51</v>
      </c>
      <c r="L105" s="66">
        <v>22.770000000000003</v>
      </c>
      <c r="M105" s="66">
        <v>55</v>
      </c>
      <c r="N105" s="66">
        <v>77.77000000000001</v>
      </c>
      <c r="O105" s="66">
        <v>127.22999999999999</v>
      </c>
      <c r="P105" s="67">
        <v>72.22999999999999</v>
      </c>
      <c r="Q105" s="68"/>
      <c r="R105" s="97"/>
      <c r="S105" s="97"/>
      <c r="T105" s="97"/>
      <c r="U105" s="97"/>
      <c r="V105" s="97"/>
      <c r="W105" s="97"/>
      <c r="X105" s="97"/>
      <c r="Y105" s="97"/>
    </row>
    <row r="106" spans="1:25" x14ac:dyDescent="0.25">
      <c r="A106" s="65"/>
      <c r="B106" s="49" t="s">
        <v>215</v>
      </c>
      <c r="C106" s="66">
        <v>2000</v>
      </c>
      <c r="D106" s="66">
        <v>130.44999999999999</v>
      </c>
      <c r="E106" s="90">
        <v>88.95</v>
      </c>
      <c r="F106" s="67"/>
      <c r="G106" s="90"/>
      <c r="H106" s="66">
        <v>82.4</v>
      </c>
      <c r="I106" s="66"/>
      <c r="J106" s="91"/>
      <c r="K106" s="67">
        <v>109.18</v>
      </c>
      <c r="L106" s="66">
        <v>410.97999999999996</v>
      </c>
      <c r="M106" s="66">
        <v>1764.33</v>
      </c>
      <c r="N106" s="66">
        <v>2175.31</v>
      </c>
      <c r="O106" s="66">
        <v>1589.02</v>
      </c>
      <c r="P106" s="67">
        <v>-175.30999999999995</v>
      </c>
      <c r="Q106" s="68"/>
      <c r="R106" s="97"/>
      <c r="S106" s="97"/>
      <c r="T106" s="97"/>
      <c r="U106" s="97"/>
      <c r="V106" s="97"/>
      <c r="W106" s="97"/>
      <c r="X106" s="97"/>
      <c r="Y106" s="97"/>
    </row>
    <row r="107" spans="1:25" x14ac:dyDescent="0.25">
      <c r="A107" s="65"/>
      <c r="B107" s="49" t="s">
        <v>216</v>
      </c>
      <c r="C107" s="66">
        <v>1995</v>
      </c>
      <c r="D107" s="66">
        <v>111.6</v>
      </c>
      <c r="E107" s="90">
        <v>0</v>
      </c>
      <c r="F107" s="67"/>
      <c r="G107" s="90"/>
      <c r="H107" s="66">
        <v>26.36</v>
      </c>
      <c r="I107" s="66"/>
      <c r="J107" s="91"/>
      <c r="K107" s="67">
        <v>28.85</v>
      </c>
      <c r="L107" s="66">
        <v>166.80999999999997</v>
      </c>
      <c r="M107" s="66">
        <v>2759.58</v>
      </c>
      <c r="N107" s="66">
        <v>2926.39</v>
      </c>
      <c r="O107" s="66">
        <v>1828.19</v>
      </c>
      <c r="P107" s="67">
        <v>-931.38999999999987</v>
      </c>
      <c r="Q107" s="68"/>
      <c r="R107" s="97"/>
      <c r="S107" s="97"/>
      <c r="T107" s="97"/>
      <c r="U107" s="97"/>
      <c r="V107" s="97"/>
      <c r="W107" s="97"/>
      <c r="X107" s="97"/>
      <c r="Y107" s="97"/>
    </row>
    <row r="108" spans="1:25" x14ac:dyDescent="0.25">
      <c r="A108" s="79" t="s">
        <v>21</v>
      </c>
      <c r="B108" s="4"/>
      <c r="C108" s="80">
        <v>4820</v>
      </c>
      <c r="D108" s="80">
        <v>242.30999999999997</v>
      </c>
      <c r="E108" s="92">
        <v>91.38000000000001</v>
      </c>
      <c r="F108" s="81"/>
      <c r="G108" s="92"/>
      <c r="H108" s="80">
        <v>129.69</v>
      </c>
      <c r="I108" s="80"/>
      <c r="J108" s="93"/>
      <c r="K108" s="81">
        <v>178.01000000000002</v>
      </c>
      <c r="L108" s="80">
        <v>641.39</v>
      </c>
      <c r="M108" s="80">
        <v>5286.55</v>
      </c>
      <c r="N108" s="80">
        <v>5927.9400000000005</v>
      </c>
      <c r="O108" s="80">
        <v>4178.6100000000006</v>
      </c>
      <c r="P108" s="81">
        <v>-1107.94</v>
      </c>
      <c r="Q108" s="68"/>
      <c r="R108" s="97"/>
      <c r="S108" s="97"/>
      <c r="T108" s="97"/>
      <c r="U108" s="97"/>
      <c r="V108" s="97"/>
      <c r="W108" s="97"/>
      <c r="X108" s="97"/>
      <c r="Y108" s="97"/>
    </row>
    <row r="109" spans="1:25" x14ac:dyDescent="0.25">
      <c r="A109" s="65" t="s">
        <v>136</v>
      </c>
      <c r="B109" s="49" t="s">
        <v>217</v>
      </c>
      <c r="C109" s="66">
        <v>980</v>
      </c>
      <c r="D109" s="66">
        <v>143.58000000000001</v>
      </c>
      <c r="E109" s="90"/>
      <c r="F109" s="67"/>
      <c r="G109" s="90"/>
      <c r="H109" s="66"/>
      <c r="I109" s="66">
        <v>579.38</v>
      </c>
      <c r="J109" s="91"/>
      <c r="K109" s="67"/>
      <c r="L109" s="66">
        <v>722.96</v>
      </c>
      <c r="M109" s="66">
        <v>877.83999999999992</v>
      </c>
      <c r="N109" s="66">
        <v>1600.8</v>
      </c>
      <c r="O109" s="66">
        <v>257.03999999999996</v>
      </c>
      <c r="P109" s="67">
        <v>-620.79999999999995</v>
      </c>
      <c r="Q109" s="68"/>
      <c r="R109" s="97"/>
      <c r="S109" s="97"/>
      <c r="T109" s="97"/>
      <c r="U109" s="97"/>
      <c r="V109" s="97"/>
      <c r="W109" s="97"/>
      <c r="X109" s="97"/>
      <c r="Y109" s="97"/>
    </row>
    <row r="110" spans="1:25" x14ac:dyDescent="0.25">
      <c r="A110" s="65"/>
      <c r="B110" s="49" t="s">
        <v>218</v>
      </c>
      <c r="C110" s="66">
        <v>264.26</v>
      </c>
      <c r="D110" s="66">
        <v>7.87</v>
      </c>
      <c r="E110" s="90"/>
      <c r="F110" s="67"/>
      <c r="G110" s="90"/>
      <c r="H110" s="66"/>
      <c r="I110" s="66"/>
      <c r="J110" s="91"/>
      <c r="K110" s="67">
        <v>17.579999999999998</v>
      </c>
      <c r="L110" s="66">
        <v>25.45</v>
      </c>
      <c r="M110" s="66">
        <v>46.58</v>
      </c>
      <c r="N110" s="66">
        <v>72.03</v>
      </c>
      <c r="O110" s="66">
        <v>238.81</v>
      </c>
      <c r="P110" s="67">
        <v>192.23000000000002</v>
      </c>
      <c r="Q110" s="68"/>
      <c r="R110" s="97"/>
      <c r="S110" s="97"/>
      <c r="T110" s="97"/>
      <c r="U110" s="97"/>
      <c r="V110" s="97"/>
      <c r="W110" s="97"/>
      <c r="X110" s="97"/>
      <c r="Y110" s="97"/>
    </row>
    <row r="111" spans="1:25" x14ac:dyDescent="0.25">
      <c r="A111" s="79" t="s">
        <v>22</v>
      </c>
      <c r="B111" s="4"/>
      <c r="C111" s="80">
        <v>1244.26</v>
      </c>
      <c r="D111" s="80">
        <v>151.45000000000002</v>
      </c>
      <c r="E111" s="92"/>
      <c r="F111" s="81"/>
      <c r="G111" s="92"/>
      <c r="H111" s="80"/>
      <c r="I111" s="80">
        <v>579.38</v>
      </c>
      <c r="J111" s="93"/>
      <c r="K111" s="81">
        <v>17.579999999999998</v>
      </c>
      <c r="L111" s="80">
        <v>748.41000000000008</v>
      </c>
      <c r="M111" s="80">
        <v>924.42</v>
      </c>
      <c r="N111" s="80">
        <v>1672.83</v>
      </c>
      <c r="O111" s="80">
        <v>495.84999999999997</v>
      </c>
      <c r="P111" s="81">
        <v>-428.56999999999994</v>
      </c>
      <c r="Q111" s="68"/>
      <c r="R111" s="97"/>
      <c r="S111" s="97"/>
      <c r="T111" s="97"/>
      <c r="U111" s="97"/>
      <c r="V111" s="97"/>
      <c r="W111" s="97"/>
      <c r="X111" s="97"/>
      <c r="Y111" s="97"/>
    </row>
    <row r="112" spans="1:25" x14ac:dyDescent="0.25">
      <c r="A112" s="65" t="s">
        <v>138</v>
      </c>
      <c r="B112" s="49" t="s">
        <v>219</v>
      </c>
      <c r="C112" s="66">
        <v>922.59</v>
      </c>
      <c r="D112" s="66">
        <v>179.11</v>
      </c>
      <c r="E112" s="90">
        <v>0.8</v>
      </c>
      <c r="F112" s="67"/>
      <c r="G112" s="90"/>
      <c r="H112" s="66">
        <v>69.16</v>
      </c>
      <c r="I112" s="66">
        <v>32.82</v>
      </c>
      <c r="J112" s="91"/>
      <c r="K112" s="67">
        <v>26.15</v>
      </c>
      <c r="L112" s="66">
        <v>308.04000000000002</v>
      </c>
      <c r="M112" s="66">
        <v>425.74</v>
      </c>
      <c r="N112" s="66">
        <v>733.78</v>
      </c>
      <c r="O112" s="66">
        <v>614.54999999999995</v>
      </c>
      <c r="P112" s="67">
        <v>188.80999999999995</v>
      </c>
      <c r="Q112" s="68"/>
      <c r="R112" s="97"/>
      <c r="S112" s="97"/>
      <c r="T112" s="97"/>
      <c r="U112" s="97"/>
      <c r="V112" s="97"/>
      <c r="W112" s="97"/>
      <c r="X112" s="97"/>
      <c r="Y112" s="97"/>
    </row>
    <row r="113" spans="1:25" x14ac:dyDescent="0.25">
      <c r="A113" s="65"/>
      <c r="B113" s="49" t="s">
        <v>220</v>
      </c>
      <c r="C113" s="66">
        <v>3547.12</v>
      </c>
      <c r="D113" s="66">
        <v>593.5</v>
      </c>
      <c r="E113" s="90"/>
      <c r="F113" s="67"/>
      <c r="G113" s="90"/>
      <c r="H113" s="66">
        <v>173.04</v>
      </c>
      <c r="I113" s="66">
        <v>494.4</v>
      </c>
      <c r="J113" s="91"/>
      <c r="K113" s="67"/>
      <c r="L113" s="66">
        <v>1260.94</v>
      </c>
      <c r="M113" s="66">
        <v>994.92</v>
      </c>
      <c r="N113" s="66">
        <v>2255.86</v>
      </c>
      <c r="O113" s="66">
        <v>2286.1799999999998</v>
      </c>
      <c r="P113" s="67">
        <v>1291.2599999999998</v>
      </c>
      <c r="Q113" s="68"/>
      <c r="R113" s="97"/>
      <c r="S113" s="97"/>
      <c r="T113" s="97"/>
      <c r="U113" s="97"/>
      <c r="V113" s="97"/>
      <c r="W113" s="97"/>
      <c r="X113" s="97"/>
      <c r="Y113" s="97"/>
    </row>
    <row r="114" spans="1:25" x14ac:dyDescent="0.25">
      <c r="A114" s="65"/>
      <c r="B114" s="49" t="s">
        <v>221</v>
      </c>
      <c r="C114" s="66">
        <v>3373.48</v>
      </c>
      <c r="D114" s="66">
        <v>378.57</v>
      </c>
      <c r="E114" s="90">
        <v>7.2</v>
      </c>
      <c r="F114" s="67">
        <v>990.4</v>
      </c>
      <c r="G114" s="90">
        <v>222.28</v>
      </c>
      <c r="H114" s="66">
        <v>113.01</v>
      </c>
      <c r="I114" s="66">
        <v>7.46</v>
      </c>
      <c r="J114" s="91"/>
      <c r="K114" s="67"/>
      <c r="L114" s="66">
        <v>1718.92</v>
      </c>
      <c r="M114" s="66">
        <v>1059.5</v>
      </c>
      <c r="N114" s="66">
        <v>2778.42</v>
      </c>
      <c r="O114" s="66">
        <v>1654.56</v>
      </c>
      <c r="P114" s="67">
        <v>595.05999999999995</v>
      </c>
      <c r="Q114" s="68"/>
      <c r="R114" s="97"/>
      <c r="S114" s="97"/>
      <c r="T114" s="97"/>
      <c r="U114" s="97"/>
      <c r="V114" s="97"/>
      <c r="W114" s="97"/>
      <c r="X114" s="97"/>
      <c r="Y114" s="97"/>
    </row>
    <row r="115" spans="1:25" x14ac:dyDescent="0.25">
      <c r="A115" s="65"/>
      <c r="B115" s="49" t="s">
        <v>222</v>
      </c>
      <c r="C115" s="66">
        <v>1972.23</v>
      </c>
      <c r="D115" s="66">
        <v>333.95</v>
      </c>
      <c r="E115" s="90"/>
      <c r="F115" s="67">
        <v>92.7</v>
      </c>
      <c r="G115" s="90"/>
      <c r="H115" s="66">
        <v>64.89</v>
      </c>
      <c r="I115" s="66"/>
      <c r="J115" s="91"/>
      <c r="K115" s="67">
        <v>14.87</v>
      </c>
      <c r="L115" s="66">
        <v>506.40999999999997</v>
      </c>
      <c r="M115" s="66">
        <v>709.67</v>
      </c>
      <c r="N115" s="66">
        <v>1216.08</v>
      </c>
      <c r="O115" s="66">
        <v>1465.8200000000002</v>
      </c>
      <c r="P115" s="67">
        <v>756.1500000000002</v>
      </c>
      <c r="Q115" s="68"/>
      <c r="R115" s="97"/>
      <c r="S115" s="97"/>
      <c r="T115" s="97"/>
      <c r="U115" s="97"/>
      <c r="V115" s="97"/>
      <c r="W115" s="97"/>
      <c r="X115" s="97"/>
      <c r="Y115" s="97"/>
    </row>
    <row r="116" spans="1:25" x14ac:dyDescent="0.25">
      <c r="A116" s="65"/>
      <c r="B116" s="49" t="s">
        <v>223</v>
      </c>
      <c r="C116" s="66">
        <v>4455.62</v>
      </c>
      <c r="D116" s="66">
        <v>425.79</v>
      </c>
      <c r="E116" s="90">
        <v>237.04</v>
      </c>
      <c r="F116" s="67"/>
      <c r="G116" s="90"/>
      <c r="H116" s="66">
        <v>173.04</v>
      </c>
      <c r="I116" s="66"/>
      <c r="J116" s="91"/>
      <c r="K116" s="67"/>
      <c r="L116" s="66">
        <v>835.87</v>
      </c>
      <c r="M116" s="66">
        <v>2800.33</v>
      </c>
      <c r="N116" s="66">
        <v>3636.2</v>
      </c>
      <c r="O116" s="66">
        <v>3619.75</v>
      </c>
      <c r="P116" s="67">
        <v>819.42000000000007</v>
      </c>
      <c r="Q116" s="68"/>
      <c r="R116" s="97"/>
      <c r="S116" s="97"/>
      <c r="T116" s="97"/>
      <c r="U116" s="97"/>
      <c r="V116" s="97"/>
      <c r="W116" s="97"/>
      <c r="X116" s="97"/>
      <c r="Y116" s="97"/>
    </row>
    <row r="117" spans="1:25" x14ac:dyDescent="0.25">
      <c r="A117" s="65"/>
      <c r="B117" s="49" t="s">
        <v>224</v>
      </c>
      <c r="C117" s="66">
        <v>264</v>
      </c>
      <c r="D117" s="66">
        <v>45.9</v>
      </c>
      <c r="E117" s="90"/>
      <c r="F117" s="67"/>
      <c r="G117" s="90"/>
      <c r="H117" s="66"/>
      <c r="I117" s="66"/>
      <c r="J117" s="91"/>
      <c r="K117" s="67">
        <v>27.7</v>
      </c>
      <c r="L117" s="66">
        <v>73.599999999999994</v>
      </c>
      <c r="M117" s="66">
        <v>229.17</v>
      </c>
      <c r="N117" s="66">
        <v>302.77</v>
      </c>
      <c r="O117" s="66">
        <v>190.4</v>
      </c>
      <c r="P117" s="67">
        <v>-38.769999999999982</v>
      </c>
      <c r="Q117" s="68"/>
      <c r="R117" s="97"/>
      <c r="S117" s="97"/>
      <c r="T117" s="97"/>
      <c r="U117" s="97"/>
      <c r="V117" s="97"/>
      <c r="W117" s="97"/>
      <c r="X117" s="97"/>
      <c r="Y117" s="97"/>
    </row>
    <row r="118" spans="1:25" x14ac:dyDescent="0.25">
      <c r="A118" s="65"/>
      <c r="B118" s="49" t="s">
        <v>225</v>
      </c>
      <c r="C118" s="66">
        <v>3944.92</v>
      </c>
      <c r="D118" s="66">
        <v>353.08</v>
      </c>
      <c r="E118" s="90"/>
      <c r="F118" s="67"/>
      <c r="G118" s="90"/>
      <c r="H118" s="66">
        <v>360.72</v>
      </c>
      <c r="I118" s="66"/>
      <c r="J118" s="91"/>
      <c r="K118" s="67"/>
      <c r="L118" s="66">
        <v>713.8</v>
      </c>
      <c r="M118" s="66">
        <v>1885.33</v>
      </c>
      <c r="N118" s="66">
        <v>2599.13</v>
      </c>
      <c r="O118" s="66">
        <v>3231.12</v>
      </c>
      <c r="P118" s="67">
        <v>1345.79</v>
      </c>
      <c r="Q118" s="68"/>
      <c r="R118" s="97"/>
      <c r="S118" s="97"/>
      <c r="T118" s="97"/>
      <c r="U118" s="97"/>
      <c r="V118" s="97"/>
      <c r="W118" s="97"/>
      <c r="X118" s="97"/>
      <c r="Y118" s="97"/>
    </row>
    <row r="119" spans="1:25" x14ac:dyDescent="0.25">
      <c r="A119" s="65"/>
      <c r="B119" s="49" t="s">
        <v>226</v>
      </c>
      <c r="C119" s="66">
        <v>113.7</v>
      </c>
      <c r="D119" s="66">
        <v>18.510000000000002</v>
      </c>
      <c r="E119" s="90"/>
      <c r="F119" s="67"/>
      <c r="G119" s="90"/>
      <c r="H119" s="66"/>
      <c r="I119" s="66"/>
      <c r="J119" s="91"/>
      <c r="K119" s="67"/>
      <c r="L119" s="66">
        <v>18.510000000000002</v>
      </c>
      <c r="M119" s="66">
        <v>62.08</v>
      </c>
      <c r="N119" s="66">
        <v>80.59</v>
      </c>
      <c r="O119" s="66">
        <v>95.19</v>
      </c>
      <c r="P119" s="67">
        <v>33.11</v>
      </c>
      <c r="Q119" s="68"/>
      <c r="R119" s="97"/>
      <c r="S119" s="97"/>
      <c r="T119" s="97"/>
      <c r="U119" s="97"/>
      <c r="V119" s="97"/>
      <c r="W119" s="97"/>
      <c r="X119" s="97"/>
      <c r="Y119" s="97"/>
    </row>
    <row r="120" spans="1:25" x14ac:dyDescent="0.25">
      <c r="A120" s="79" t="s">
        <v>23</v>
      </c>
      <c r="B120" s="4"/>
      <c r="C120" s="80">
        <v>18593.66</v>
      </c>
      <c r="D120" s="80">
        <v>2328.4100000000003</v>
      </c>
      <c r="E120" s="92">
        <v>245.04</v>
      </c>
      <c r="F120" s="81">
        <v>1083.0999999999999</v>
      </c>
      <c r="G120" s="92">
        <v>222.28</v>
      </c>
      <c r="H120" s="80">
        <v>953.86</v>
      </c>
      <c r="I120" s="80">
        <v>534.68000000000006</v>
      </c>
      <c r="J120" s="93"/>
      <c r="K120" s="81">
        <v>68.72</v>
      </c>
      <c r="L120" s="80">
        <v>5436.0900000000011</v>
      </c>
      <c r="M120" s="80">
        <v>8166.74</v>
      </c>
      <c r="N120" s="80">
        <v>13602.830000000002</v>
      </c>
      <c r="O120" s="80">
        <v>13157.569999999998</v>
      </c>
      <c r="P120" s="81">
        <v>4990.829999999999</v>
      </c>
      <c r="Q120" s="68"/>
      <c r="R120" s="97"/>
      <c r="S120" s="97"/>
      <c r="T120" s="97"/>
      <c r="U120" s="97"/>
      <c r="V120" s="97"/>
      <c r="W120" s="97"/>
      <c r="X120" s="97"/>
      <c r="Y120" s="97"/>
    </row>
    <row r="121" spans="1:25" x14ac:dyDescent="0.25">
      <c r="A121" s="65" t="s">
        <v>227</v>
      </c>
      <c r="B121" s="49" t="s">
        <v>228</v>
      </c>
      <c r="C121" s="66">
        <v>14040</v>
      </c>
      <c r="D121" s="66">
        <v>2829.78</v>
      </c>
      <c r="E121" s="90">
        <v>61.12</v>
      </c>
      <c r="F121" s="67"/>
      <c r="G121" s="90"/>
      <c r="H121" s="66"/>
      <c r="I121" s="66"/>
      <c r="J121" s="91"/>
      <c r="K121" s="67"/>
      <c r="L121" s="66">
        <v>2890.9</v>
      </c>
      <c r="M121" s="66">
        <v>8520.51</v>
      </c>
      <c r="N121" s="66">
        <v>11411.41</v>
      </c>
      <c r="O121" s="66">
        <v>11149.1</v>
      </c>
      <c r="P121" s="67">
        <v>2628.59</v>
      </c>
      <c r="Q121" s="68"/>
      <c r="R121" s="97"/>
      <c r="S121" s="97"/>
      <c r="T121" s="97"/>
      <c r="U121" s="97"/>
      <c r="V121" s="97"/>
      <c r="W121" s="97"/>
      <c r="X121" s="97"/>
      <c r="Y121" s="97"/>
    </row>
    <row r="122" spans="1:25" x14ac:dyDescent="0.25">
      <c r="A122" s="65"/>
      <c r="B122" s="49" t="s">
        <v>229</v>
      </c>
      <c r="C122" s="66">
        <v>575.20000000000005</v>
      </c>
      <c r="D122" s="66">
        <v>84.44</v>
      </c>
      <c r="E122" s="90"/>
      <c r="F122" s="67"/>
      <c r="G122" s="90"/>
      <c r="H122" s="66"/>
      <c r="I122" s="66"/>
      <c r="J122" s="91"/>
      <c r="K122" s="67"/>
      <c r="L122" s="66">
        <v>84.44</v>
      </c>
      <c r="M122" s="66">
        <v>604.75</v>
      </c>
      <c r="N122" s="66">
        <v>689.19</v>
      </c>
      <c r="O122" s="66">
        <v>490.76000000000005</v>
      </c>
      <c r="P122" s="67">
        <v>-113.98999999999995</v>
      </c>
      <c r="Q122" s="68"/>
    </row>
    <row r="123" spans="1:25" x14ac:dyDescent="0.25">
      <c r="A123" s="79" t="s">
        <v>24</v>
      </c>
      <c r="B123" s="4"/>
      <c r="C123" s="80">
        <v>14615.2</v>
      </c>
      <c r="D123" s="80">
        <v>2914.2200000000003</v>
      </c>
      <c r="E123" s="92">
        <v>61.12</v>
      </c>
      <c r="F123" s="81"/>
      <c r="G123" s="92"/>
      <c r="H123" s="80"/>
      <c r="I123" s="80"/>
      <c r="J123" s="93"/>
      <c r="K123" s="81"/>
      <c r="L123" s="80">
        <v>2975.34</v>
      </c>
      <c r="M123" s="80">
        <v>9125.26</v>
      </c>
      <c r="N123" s="80">
        <v>12100.6</v>
      </c>
      <c r="O123" s="80">
        <v>11639.86</v>
      </c>
      <c r="P123" s="81">
        <v>2514.6000000000004</v>
      </c>
      <c r="Q123" s="68"/>
    </row>
    <row r="124" spans="1:25" x14ac:dyDescent="0.25">
      <c r="A124" s="65" t="s">
        <v>230</v>
      </c>
      <c r="B124" s="49" t="s">
        <v>231</v>
      </c>
      <c r="C124" s="66">
        <v>2450</v>
      </c>
      <c r="D124" s="66">
        <v>456.54</v>
      </c>
      <c r="E124" s="90">
        <v>220.15</v>
      </c>
      <c r="F124" s="67"/>
      <c r="G124" s="90"/>
      <c r="H124" s="66">
        <v>172.5</v>
      </c>
      <c r="I124" s="66"/>
      <c r="J124" s="91"/>
      <c r="K124" s="67">
        <v>226.33</v>
      </c>
      <c r="L124" s="66">
        <v>1075.52</v>
      </c>
      <c r="M124" s="66">
        <v>2190.23</v>
      </c>
      <c r="N124" s="66">
        <v>3265.75</v>
      </c>
      <c r="O124" s="66">
        <v>1374.48</v>
      </c>
      <c r="P124" s="67">
        <v>-815.75</v>
      </c>
      <c r="Q124" s="68"/>
    </row>
    <row r="125" spans="1:25" x14ac:dyDescent="0.25">
      <c r="A125" s="79" t="s">
        <v>25</v>
      </c>
      <c r="B125" s="4"/>
      <c r="C125" s="80">
        <v>2450</v>
      </c>
      <c r="D125" s="80">
        <v>456.54</v>
      </c>
      <c r="E125" s="92">
        <v>220.15</v>
      </c>
      <c r="F125" s="81"/>
      <c r="G125" s="92"/>
      <c r="H125" s="80">
        <v>172.5</v>
      </c>
      <c r="I125" s="80"/>
      <c r="J125" s="93"/>
      <c r="K125" s="81">
        <v>226.33</v>
      </c>
      <c r="L125" s="80">
        <v>1075.52</v>
      </c>
      <c r="M125" s="80">
        <v>2190.23</v>
      </c>
      <c r="N125" s="80">
        <v>3265.75</v>
      </c>
      <c r="O125" s="80">
        <v>1374.48</v>
      </c>
      <c r="P125" s="81">
        <v>-815.75</v>
      </c>
      <c r="Q125" s="68"/>
    </row>
    <row r="126" spans="1:25" x14ac:dyDescent="0.25">
      <c r="A126" s="65" t="s">
        <v>144</v>
      </c>
      <c r="B126" s="49" t="s">
        <v>232</v>
      </c>
      <c r="C126" s="66">
        <v>-4425</v>
      </c>
      <c r="D126" s="66"/>
      <c r="E126" s="90"/>
      <c r="F126" s="67"/>
      <c r="G126" s="90"/>
      <c r="H126" s="66"/>
      <c r="I126" s="66"/>
      <c r="J126" s="91"/>
      <c r="K126" s="67"/>
      <c r="L126" s="66">
        <v>0</v>
      </c>
      <c r="M126" s="66">
        <v>0</v>
      </c>
      <c r="N126" s="66">
        <v>0</v>
      </c>
      <c r="O126" s="66">
        <v>-4425</v>
      </c>
      <c r="P126" s="67">
        <v>-4425</v>
      </c>
      <c r="Q126" s="68"/>
    </row>
    <row r="127" spans="1:25" x14ac:dyDescent="0.25">
      <c r="A127" s="79" t="s">
        <v>26</v>
      </c>
      <c r="B127" s="4"/>
      <c r="C127" s="80">
        <v>-4425</v>
      </c>
      <c r="D127" s="80"/>
      <c r="E127" s="92"/>
      <c r="F127" s="81"/>
      <c r="G127" s="92"/>
      <c r="H127" s="80"/>
      <c r="I127" s="80"/>
      <c r="J127" s="93"/>
      <c r="K127" s="81"/>
      <c r="L127" s="80">
        <v>0</v>
      </c>
      <c r="M127" s="80">
        <v>0</v>
      </c>
      <c r="N127" s="80">
        <v>0</v>
      </c>
      <c r="O127" s="80">
        <v>-4425</v>
      </c>
      <c r="P127" s="81">
        <v>-4425</v>
      </c>
      <c r="Q127" s="68"/>
    </row>
    <row r="128" spans="1:25" x14ac:dyDescent="0.25">
      <c r="A128" s="65" t="s">
        <v>146</v>
      </c>
      <c r="B128" s="49" t="s">
        <v>233</v>
      </c>
      <c r="C128" s="66">
        <v>1904.5</v>
      </c>
      <c r="D128" s="66">
        <v>1032.19</v>
      </c>
      <c r="E128" s="90"/>
      <c r="F128" s="67"/>
      <c r="G128" s="90"/>
      <c r="H128" s="66"/>
      <c r="I128" s="66"/>
      <c r="J128" s="91"/>
      <c r="K128" s="67"/>
      <c r="L128" s="66">
        <v>1032.19</v>
      </c>
      <c r="M128" s="66">
        <v>1166.6599999999999</v>
      </c>
      <c r="N128" s="66">
        <v>2198.85</v>
      </c>
      <c r="O128" s="66">
        <v>872.31</v>
      </c>
      <c r="P128" s="67">
        <v>-294.34999999999991</v>
      </c>
      <c r="Q128" s="68"/>
    </row>
    <row r="129" spans="1:25" x14ac:dyDescent="0.25">
      <c r="A129" s="65"/>
      <c r="B129" s="49" t="s">
        <v>234</v>
      </c>
      <c r="C129" s="66">
        <v>560</v>
      </c>
      <c r="D129" s="66">
        <v>410.22</v>
      </c>
      <c r="E129" s="90"/>
      <c r="F129" s="67"/>
      <c r="G129" s="90"/>
      <c r="H129" s="66"/>
      <c r="I129" s="66"/>
      <c r="J129" s="91"/>
      <c r="K129" s="67"/>
      <c r="L129" s="66">
        <v>410.22</v>
      </c>
      <c r="M129" s="66">
        <v>134.59</v>
      </c>
      <c r="N129" s="66">
        <v>544.81000000000006</v>
      </c>
      <c r="O129" s="66">
        <v>149.77999999999997</v>
      </c>
      <c r="P129" s="67">
        <v>15.189999999999969</v>
      </c>
      <c r="Q129" s="68"/>
    </row>
    <row r="130" spans="1:25" x14ac:dyDescent="0.25">
      <c r="A130" s="65"/>
      <c r="B130" s="49" t="s">
        <v>235</v>
      </c>
      <c r="C130" s="66">
        <v>1485</v>
      </c>
      <c r="D130" s="66">
        <v>410.04</v>
      </c>
      <c r="E130" s="90"/>
      <c r="F130" s="67"/>
      <c r="G130" s="90"/>
      <c r="H130" s="66"/>
      <c r="I130" s="66"/>
      <c r="J130" s="91"/>
      <c r="K130" s="67">
        <v>124.63</v>
      </c>
      <c r="L130" s="66">
        <v>534.67000000000007</v>
      </c>
      <c r="M130" s="66">
        <v>994</v>
      </c>
      <c r="N130" s="66">
        <v>1528.67</v>
      </c>
      <c r="O130" s="66">
        <v>950.32999999999993</v>
      </c>
      <c r="P130" s="67">
        <v>-43.670000000000073</v>
      </c>
      <c r="Q130" s="68"/>
    </row>
    <row r="131" spans="1:25" x14ac:dyDescent="0.25">
      <c r="A131" s="79" t="s">
        <v>27</v>
      </c>
      <c r="B131" s="4"/>
      <c r="C131" s="80">
        <v>3949.5</v>
      </c>
      <c r="D131" s="80">
        <v>1852.45</v>
      </c>
      <c r="E131" s="92"/>
      <c r="F131" s="81"/>
      <c r="G131" s="92"/>
      <c r="H131" s="80"/>
      <c r="I131" s="80"/>
      <c r="J131" s="93"/>
      <c r="K131" s="81">
        <v>124.63</v>
      </c>
      <c r="L131" s="80">
        <v>1977.0800000000002</v>
      </c>
      <c r="M131" s="80">
        <v>2295.25</v>
      </c>
      <c r="N131" s="80">
        <v>4272.33</v>
      </c>
      <c r="O131" s="80">
        <v>1972.4199999999998</v>
      </c>
      <c r="P131" s="81">
        <v>-322.83000000000004</v>
      </c>
      <c r="Q131" s="68"/>
    </row>
    <row r="132" spans="1:25" x14ac:dyDescent="0.25">
      <c r="A132" s="65" t="s">
        <v>148</v>
      </c>
      <c r="B132" s="49" t="s">
        <v>236</v>
      </c>
      <c r="C132" s="66">
        <v>280</v>
      </c>
      <c r="D132" s="66">
        <v>6.64</v>
      </c>
      <c r="E132" s="90"/>
      <c r="F132" s="67">
        <v>77.25</v>
      </c>
      <c r="G132" s="90"/>
      <c r="H132" s="66">
        <v>6.18</v>
      </c>
      <c r="I132" s="66"/>
      <c r="J132" s="91"/>
      <c r="K132" s="67">
        <v>10.79</v>
      </c>
      <c r="L132" s="66">
        <v>100.85999999999999</v>
      </c>
      <c r="M132" s="66">
        <v>126.33</v>
      </c>
      <c r="N132" s="66">
        <v>227.19</v>
      </c>
      <c r="O132" s="66">
        <v>179.14000000000001</v>
      </c>
      <c r="P132" s="67">
        <v>52.810000000000016</v>
      </c>
      <c r="Q132" s="68"/>
    </row>
    <row r="133" spans="1:25" x14ac:dyDescent="0.25">
      <c r="A133" s="79" t="s">
        <v>28</v>
      </c>
      <c r="B133" s="4"/>
      <c r="C133" s="80">
        <v>280</v>
      </c>
      <c r="D133" s="80">
        <v>6.64</v>
      </c>
      <c r="E133" s="92"/>
      <c r="F133" s="81">
        <v>77.25</v>
      </c>
      <c r="G133" s="92"/>
      <c r="H133" s="80">
        <v>6.18</v>
      </c>
      <c r="I133" s="80"/>
      <c r="J133" s="93"/>
      <c r="K133" s="81">
        <v>10.79</v>
      </c>
      <c r="L133" s="80">
        <v>100.85999999999999</v>
      </c>
      <c r="M133" s="80">
        <v>126.33</v>
      </c>
      <c r="N133" s="80">
        <v>227.19</v>
      </c>
      <c r="O133" s="80">
        <v>179.14000000000001</v>
      </c>
      <c r="P133" s="81">
        <v>52.810000000000016</v>
      </c>
      <c r="Q133" s="68"/>
    </row>
    <row r="134" spans="1:25" ht="15.75" thickBot="1" x14ac:dyDescent="0.3">
      <c r="A134" s="82"/>
      <c r="B134" s="44"/>
      <c r="C134" s="83">
        <v>124120.24999999994</v>
      </c>
      <c r="D134" s="83">
        <v>30312.459999999995</v>
      </c>
      <c r="E134" s="99">
        <v>1401.15</v>
      </c>
      <c r="F134" s="84">
        <v>2590.6899999999996</v>
      </c>
      <c r="G134" s="99">
        <v>222.28</v>
      </c>
      <c r="H134" s="83">
        <v>2860.03</v>
      </c>
      <c r="I134" s="83">
        <v>2337.3199999999997</v>
      </c>
      <c r="J134" s="84"/>
      <c r="K134" s="84">
        <v>2017.6499999999996</v>
      </c>
      <c r="L134" s="83">
        <v>41741.580000000016</v>
      </c>
      <c r="M134" s="83">
        <v>72948.149999999994</v>
      </c>
      <c r="N134" s="83">
        <v>114689.73000000001</v>
      </c>
      <c r="O134" s="83">
        <v>82378.669999999984</v>
      </c>
      <c r="P134" s="84">
        <v>9430.5199999999986</v>
      </c>
      <c r="Q134" s="68"/>
      <c r="R134" s="85" t="s">
        <v>0</v>
      </c>
      <c r="S134" s="86" t="s">
        <v>1</v>
      </c>
      <c r="T134" s="86" t="s">
        <v>2</v>
      </c>
      <c r="U134" s="86" t="s">
        <v>3</v>
      </c>
      <c r="V134" s="86" t="s">
        <v>4</v>
      </c>
      <c r="W134" s="86" t="s">
        <v>122</v>
      </c>
      <c r="X134" s="86" t="s">
        <v>6</v>
      </c>
      <c r="Y134" s="87" t="s">
        <v>7</v>
      </c>
    </row>
    <row r="135" spans="1:25" x14ac:dyDescent="0.25">
      <c r="A135" s="60"/>
      <c r="B135" s="46"/>
      <c r="C135" s="46" t="s">
        <v>120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68"/>
      <c r="R135" s="100" t="s">
        <v>237</v>
      </c>
      <c r="S135" s="101">
        <v>946.1</v>
      </c>
      <c r="T135" s="102">
        <f>S135/$S$151*100</f>
        <v>25.853399936603012</v>
      </c>
      <c r="U135" s="103">
        <v>275.15999999999997</v>
      </c>
      <c r="V135" s="102">
        <f>U135/S135*100</f>
        <v>29.083606384103156</v>
      </c>
      <c r="W135" s="101">
        <v>312.24</v>
      </c>
      <c r="X135" s="102">
        <f>W135/$W$151*100</f>
        <v>1.2178127343803933</v>
      </c>
      <c r="Y135" s="104">
        <f>W135/S135*100</f>
        <v>33.002853820949156</v>
      </c>
    </row>
    <row r="136" spans="1:25" x14ac:dyDescent="0.25">
      <c r="A136" s="56">
        <v>100000</v>
      </c>
      <c r="B136" s="47" t="s">
        <v>92</v>
      </c>
      <c r="C136" s="88" t="s">
        <v>121</v>
      </c>
      <c r="D136" s="88" t="s">
        <v>70</v>
      </c>
      <c r="E136" s="88" t="s">
        <v>71</v>
      </c>
      <c r="F136" s="88" t="s">
        <v>72</v>
      </c>
      <c r="G136" s="88" t="s">
        <v>73</v>
      </c>
      <c r="H136" s="88" t="s">
        <v>74</v>
      </c>
      <c r="I136" s="88" t="s">
        <v>75</v>
      </c>
      <c r="J136" s="88" t="s">
        <v>76</v>
      </c>
      <c r="K136" s="88" t="s">
        <v>77</v>
      </c>
      <c r="L136" s="88" t="s">
        <v>78</v>
      </c>
      <c r="M136" s="88" t="s">
        <v>79</v>
      </c>
      <c r="N136" s="88" t="s">
        <v>80</v>
      </c>
      <c r="O136" s="88" t="s">
        <v>81</v>
      </c>
      <c r="P136" s="88" t="s">
        <v>82</v>
      </c>
      <c r="Q136" s="68"/>
      <c r="R136" s="105" t="s">
        <v>238</v>
      </c>
      <c r="S136" s="3">
        <v>-35331.67</v>
      </c>
      <c r="T136" s="69">
        <f t="shared" ref="T136:T151" si="4">S136/$S$151*100</f>
        <v>-965.48334736082688</v>
      </c>
      <c r="U136" s="9">
        <v>-39618.979999999996</v>
      </c>
      <c r="V136" s="69">
        <f t="shared" ref="V136:V151" si="5">U136/S136*100</f>
        <v>112.13446746219469</v>
      </c>
      <c r="W136" s="3">
        <v>2847.84</v>
      </c>
      <c r="X136" s="69">
        <f t="shared" ref="X136:X151" si="6">W136/$W$151*100</f>
        <v>11.107275869452534</v>
      </c>
      <c r="Y136" s="106">
        <f t="shared" ref="Y136:Y151" si="7">W136/S136*100</f>
        <v>-8.060303970913349</v>
      </c>
    </row>
    <row r="137" spans="1:25" x14ac:dyDescent="0.25">
      <c r="A137" s="65" t="s">
        <v>237</v>
      </c>
      <c r="B137" s="107" t="s">
        <v>239</v>
      </c>
      <c r="C137" s="66">
        <v>593.6</v>
      </c>
      <c r="D137" s="66">
        <v>57.84</v>
      </c>
      <c r="E137" s="66"/>
      <c r="F137" s="67"/>
      <c r="G137" s="66"/>
      <c r="H137" s="66">
        <v>116.39</v>
      </c>
      <c r="I137" s="66"/>
      <c r="J137" s="66"/>
      <c r="K137" s="67">
        <v>105.06</v>
      </c>
      <c r="L137" s="66">
        <v>279.29000000000002</v>
      </c>
      <c r="M137" s="66">
        <v>218.41000000000003</v>
      </c>
      <c r="N137" s="66">
        <v>497.70000000000005</v>
      </c>
      <c r="O137" s="66">
        <v>314.31</v>
      </c>
      <c r="P137" s="67">
        <v>95.899999999999977</v>
      </c>
      <c r="Q137" s="68"/>
      <c r="R137" s="105" t="s">
        <v>240</v>
      </c>
      <c r="S137" s="3">
        <v>1463</v>
      </c>
      <c r="T137" s="69">
        <f t="shared" si="4"/>
        <v>39.978357580858471</v>
      </c>
      <c r="U137" s="9">
        <v>637.95999999999992</v>
      </c>
      <c r="V137" s="69">
        <f t="shared" si="5"/>
        <v>43.606288448393705</v>
      </c>
      <c r="W137" s="3">
        <v>647.33000000000004</v>
      </c>
      <c r="X137" s="69">
        <f t="shared" si="6"/>
        <v>2.524746084250769</v>
      </c>
      <c r="Y137" s="106">
        <f t="shared" si="7"/>
        <v>44.246753246753251</v>
      </c>
    </row>
    <row r="138" spans="1:25" x14ac:dyDescent="0.25">
      <c r="A138" s="65"/>
      <c r="B138" s="107" t="s">
        <v>241</v>
      </c>
      <c r="C138" s="66">
        <v>127.5</v>
      </c>
      <c r="D138" s="66"/>
      <c r="E138" s="66"/>
      <c r="F138" s="67"/>
      <c r="G138" s="66"/>
      <c r="H138" s="66"/>
      <c r="I138" s="66"/>
      <c r="J138" s="66"/>
      <c r="K138" s="67"/>
      <c r="L138" s="66">
        <v>0</v>
      </c>
      <c r="M138" s="66">
        <v>0</v>
      </c>
      <c r="N138" s="66">
        <v>0</v>
      </c>
      <c r="O138" s="66">
        <v>127.5</v>
      </c>
      <c r="P138" s="67">
        <v>127.5</v>
      </c>
      <c r="Q138" s="68"/>
      <c r="R138" s="105" t="s">
        <v>242</v>
      </c>
      <c r="S138" s="3">
        <v>369.9</v>
      </c>
      <c r="T138" s="69">
        <f t="shared" si="4"/>
        <v>10.107993485413225</v>
      </c>
      <c r="U138" s="9">
        <v>142.03999999999996</v>
      </c>
      <c r="V138" s="69">
        <f t="shared" si="5"/>
        <v>38.399567450662339</v>
      </c>
      <c r="W138" s="3">
        <v>198.66000000000003</v>
      </c>
      <c r="X138" s="69">
        <f t="shared" si="6"/>
        <v>0.77482282158598825</v>
      </c>
      <c r="Y138" s="106">
        <f t="shared" si="7"/>
        <v>53.706407137064083</v>
      </c>
    </row>
    <row r="139" spans="1:25" x14ac:dyDescent="0.25">
      <c r="A139" s="65"/>
      <c r="B139" s="107" t="s">
        <v>243</v>
      </c>
      <c r="C139" s="66">
        <v>225</v>
      </c>
      <c r="D139" s="66">
        <v>79.41</v>
      </c>
      <c r="E139" s="66"/>
      <c r="F139" s="67"/>
      <c r="G139" s="66"/>
      <c r="H139" s="66"/>
      <c r="I139" s="66"/>
      <c r="J139" s="66"/>
      <c r="K139" s="67"/>
      <c r="L139" s="66">
        <v>79.41</v>
      </c>
      <c r="M139" s="66">
        <v>93.83</v>
      </c>
      <c r="N139" s="66">
        <v>173.24</v>
      </c>
      <c r="O139" s="66">
        <v>145.59</v>
      </c>
      <c r="P139" s="67">
        <v>51.760000000000005</v>
      </c>
      <c r="Q139" s="68"/>
      <c r="R139" s="105" t="s">
        <v>244</v>
      </c>
      <c r="S139" s="3">
        <v>190.4</v>
      </c>
      <c r="T139" s="69">
        <f t="shared" si="4"/>
        <v>5.2029250057385195</v>
      </c>
      <c r="U139" s="9">
        <v>42.42</v>
      </c>
      <c r="V139" s="69">
        <f t="shared" si="5"/>
        <v>22.279411764705884</v>
      </c>
      <c r="W139" s="3">
        <v>134.42000000000002</v>
      </c>
      <c r="X139" s="69">
        <f t="shared" si="6"/>
        <v>0.52427103431787248</v>
      </c>
      <c r="Y139" s="106">
        <f t="shared" si="7"/>
        <v>70.598739495798327</v>
      </c>
    </row>
    <row r="140" spans="1:25" x14ac:dyDescent="0.25">
      <c r="A140" s="79" t="s">
        <v>29</v>
      </c>
      <c r="B140" s="4"/>
      <c r="C140" s="80">
        <v>946.1</v>
      </c>
      <c r="D140" s="80">
        <v>137.25</v>
      </c>
      <c r="E140" s="80"/>
      <c r="F140" s="81"/>
      <c r="G140" s="80"/>
      <c r="H140" s="80">
        <v>116.39</v>
      </c>
      <c r="I140" s="80"/>
      <c r="J140" s="80"/>
      <c r="K140" s="81">
        <v>105.06</v>
      </c>
      <c r="L140" s="80">
        <v>358.70000000000005</v>
      </c>
      <c r="M140" s="80">
        <v>312.24</v>
      </c>
      <c r="N140" s="80">
        <v>670.94</v>
      </c>
      <c r="O140" s="80">
        <v>587.4</v>
      </c>
      <c r="P140" s="81">
        <v>275.15999999999997</v>
      </c>
      <c r="Q140" s="68"/>
      <c r="R140" s="105" t="s">
        <v>245</v>
      </c>
      <c r="S140" s="3">
        <v>5354.04</v>
      </c>
      <c r="T140" s="69">
        <f t="shared" si="4"/>
        <v>146.3060325510728</v>
      </c>
      <c r="U140" s="9">
        <v>64.192000000000007</v>
      </c>
      <c r="V140" s="69">
        <f t="shared" si="5"/>
        <v>1.1989450956660768</v>
      </c>
      <c r="W140" s="3">
        <v>2354.34</v>
      </c>
      <c r="X140" s="69">
        <f t="shared" si="6"/>
        <v>9.1825045896141919</v>
      </c>
      <c r="Y140" s="106">
        <f t="shared" si="7"/>
        <v>43.973149248044471</v>
      </c>
    </row>
    <row r="141" spans="1:25" x14ac:dyDescent="0.25">
      <c r="A141" s="65" t="s">
        <v>246</v>
      </c>
      <c r="B141" s="107" t="s">
        <v>247</v>
      </c>
      <c r="C141" s="66">
        <v>-26458.67</v>
      </c>
      <c r="D141" s="66"/>
      <c r="E141" s="66"/>
      <c r="F141" s="67"/>
      <c r="G141" s="66"/>
      <c r="H141" s="66"/>
      <c r="I141" s="66"/>
      <c r="J141" s="66"/>
      <c r="K141" s="67"/>
      <c r="L141" s="66">
        <v>0</v>
      </c>
      <c r="M141" s="66">
        <v>0</v>
      </c>
      <c r="N141" s="66">
        <v>0</v>
      </c>
      <c r="O141" s="66">
        <v>-26458.67</v>
      </c>
      <c r="P141" s="67">
        <v>-26458.67</v>
      </c>
      <c r="Q141" s="68"/>
      <c r="R141" s="105" t="s">
        <v>248</v>
      </c>
      <c r="S141" s="3">
        <v>1436.42</v>
      </c>
      <c r="T141" s="69">
        <f t="shared" si="4"/>
        <v>39.25202487785149</v>
      </c>
      <c r="U141" s="9">
        <v>437.76000000000005</v>
      </c>
      <c r="V141" s="69">
        <f t="shared" si="5"/>
        <v>30.475766140822323</v>
      </c>
      <c r="W141" s="3">
        <v>779.09</v>
      </c>
      <c r="X141" s="69">
        <f t="shared" si="6"/>
        <v>3.0386424648617112</v>
      </c>
      <c r="Y141" s="106">
        <f t="shared" si="7"/>
        <v>54.238314699043457</v>
      </c>
    </row>
    <row r="142" spans="1:25" x14ac:dyDescent="0.25">
      <c r="A142" s="65"/>
      <c r="B142" s="107" t="s">
        <v>249</v>
      </c>
      <c r="C142" s="66">
        <v>-13229.33</v>
      </c>
      <c r="D142" s="66"/>
      <c r="E142" s="66"/>
      <c r="F142" s="67"/>
      <c r="G142" s="66"/>
      <c r="H142" s="66"/>
      <c r="I142" s="66"/>
      <c r="J142" s="66"/>
      <c r="K142" s="67"/>
      <c r="L142" s="66">
        <v>0</v>
      </c>
      <c r="M142" s="66">
        <v>0</v>
      </c>
      <c r="N142" s="66">
        <v>0</v>
      </c>
      <c r="O142" s="66">
        <v>-13229.33</v>
      </c>
      <c r="P142" s="67">
        <v>-13229.33</v>
      </c>
      <c r="Q142" s="68"/>
      <c r="R142" s="105" t="s">
        <v>250</v>
      </c>
      <c r="S142" s="3">
        <v>1721.8000000000002</v>
      </c>
      <c r="T142" s="69">
        <f t="shared" si="4"/>
        <v>47.050400603364409</v>
      </c>
      <c r="U142" s="9">
        <v>79.069999999999936</v>
      </c>
      <c r="V142" s="69">
        <f t="shared" si="5"/>
        <v>4.592287141363685</v>
      </c>
      <c r="W142" s="3">
        <v>1374.49</v>
      </c>
      <c r="X142" s="69">
        <f t="shared" si="6"/>
        <v>5.360848787082074</v>
      </c>
      <c r="Y142" s="106">
        <f t="shared" si="7"/>
        <v>79.828667673365075</v>
      </c>
    </row>
    <row r="143" spans="1:25" x14ac:dyDescent="0.25">
      <c r="A143" s="65"/>
      <c r="B143" s="107" t="s">
        <v>251</v>
      </c>
      <c r="C143" s="66">
        <v>178.8</v>
      </c>
      <c r="D143" s="66">
        <v>17.03</v>
      </c>
      <c r="E143" s="66"/>
      <c r="F143" s="67"/>
      <c r="G143" s="66"/>
      <c r="H143" s="66"/>
      <c r="I143" s="66"/>
      <c r="J143" s="66"/>
      <c r="K143" s="67"/>
      <c r="L143" s="66">
        <v>17.03</v>
      </c>
      <c r="M143" s="66">
        <v>159.66999999999999</v>
      </c>
      <c r="N143" s="66">
        <v>176.7</v>
      </c>
      <c r="O143" s="66">
        <v>161.77000000000001</v>
      </c>
      <c r="P143" s="67">
        <v>2.1000000000000227</v>
      </c>
      <c r="Q143" s="68"/>
      <c r="R143" s="105" t="s">
        <v>252</v>
      </c>
      <c r="S143" s="3">
        <v>18705.3</v>
      </c>
      <c r="T143" s="69">
        <f t="shared" si="4"/>
        <v>511.14639238361718</v>
      </c>
      <c r="U143" s="9">
        <v>2428.6299999999997</v>
      </c>
      <c r="V143" s="69">
        <f t="shared" si="5"/>
        <v>12.983646346222727</v>
      </c>
      <c r="W143" s="3">
        <v>10757.93</v>
      </c>
      <c r="X143" s="69">
        <f t="shared" si="6"/>
        <v>41.958570809546714</v>
      </c>
      <c r="Y143" s="106">
        <f t="shared" si="7"/>
        <v>57.512737031750362</v>
      </c>
    </row>
    <row r="144" spans="1:25" x14ac:dyDescent="0.25">
      <c r="A144" s="65"/>
      <c r="B144" s="107" t="s">
        <v>253</v>
      </c>
      <c r="C144" s="66">
        <v>962.04</v>
      </c>
      <c r="D144" s="66">
        <v>301.93</v>
      </c>
      <c r="E144" s="66"/>
      <c r="F144" s="67"/>
      <c r="G144" s="66"/>
      <c r="H144" s="66">
        <v>101.14</v>
      </c>
      <c r="I144" s="66"/>
      <c r="J144" s="66"/>
      <c r="K144" s="67"/>
      <c r="L144" s="66">
        <v>403.07</v>
      </c>
      <c r="M144" s="66">
        <v>452.75</v>
      </c>
      <c r="N144" s="66">
        <v>855.81999999999994</v>
      </c>
      <c r="O144" s="66">
        <v>558.97</v>
      </c>
      <c r="P144" s="67">
        <v>106.22000000000003</v>
      </c>
      <c r="Q144" s="68"/>
      <c r="R144" s="105" t="s">
        <v>254</v>
      </c>
      <c r="S144" s="3">
        <v>1550.5</v>
      </c>
      <c r="T144" s="69">
        <f t="shared" si="4"/>
        <v>42.369407675407423</v>
      </c>
      <c r="U144" s="9">
        <v>-103.73000000000002</v>
      </c>
      <c r="V144" s="69">
        <f t="shared" si="5"/>
        <v>-6.6900999677523387</v>
      </c>
      <c r="W144" s="3">
        <v>1474.25</v>
      </c>
      <c r="X144" s="69">
        <f t="shared" si="6"/>
        <v>5.7499373035494967</v>
      </c>
      <c r="Y144" s="106">
        <f t="shared" si="7"/>
        <v>95.082231538213478</v>
      </c>
    </row>
    <row r="145" spans="1:25" x14ac:dyDescent="0.25">
      <c r="A145" s="65"/>
      <c r="B145" s="107" t="s">
        <v>255</v>
      </c>
      <c r="C145" s="66">
        <v>1242.45</v>
      </c>
      <c r="D145" s="66">
        <v>126.9</v>
      </c>
      <c r="E145" s="66"/>
      <c r="F145" s="67"/>
      <c r="G145" s="66"/>
      <c r="H145" s="66">
        <v>183.87</v>
      </c>
      <c r="I145" s="66">
        <v>64.27</v>
      </c>
      <c r="J145" s="66"/>
      <c r="K145" s="67"/>
      <c r="L145" s="66">
        <v>375.03999999999996</v>
      </c>
      <c r="M145" s="66">
        <v>1044.83</v>
      </c>
      <c r="N145" s="66">
        <v>1419.87</v>
      </c>
      <c r="O145" s="66">
        <v>867.41000000000008</v>
      </c>
      <c r="P145" s="67">
        <v>-177.41999999999985</v>
      </c>
      <c r="Q145" s="68"/>
      <c r="R145" s="105" t="s">
        <v>256</v>
      </c>
      <c r="S145" s="3">
        <v>4023.05</v>
      </c>
      <c r="T145" s="69">
        <f t="shared" si="4"/>
        <v>109.93501809000183</v>
      </c>
      <c r="U145" s="9">
        <v>-106.33999999999989</v>
      </c>
      <c r="V145" s="69">
        <f t="shared" si="5"/>
        <v>-2.6432681671865845</v>
      </c>
      <c r="W145" s="3">
        <v>2906.8199999999997</v>
      </c>
      <c r="X145" s="69">
        <f t="shared" si="6"/>
        <v>11.337312364052057</v>
      </c>
      <c r="Y145" s="106">
        <f t="shared" si="7"/>
        <v>72.254135543928101</v>
      </c>
    </row>
    <row r="146" spans="1:25" x14ac:dyDescent="0.25">
      <c r="A146" s="65"/>
      <c r="B146" s="107" t="s">
        <v>257</v>
      </c>
      <c r="C146" s="66">
        <v>44.35</v>
      </c>
      <c r="D146" s="66">
        <v>0.25</v>
      </c>
      <c r="E146" s="66"/>
      <c r="F146" s="67"/>
      <c r="G146" s="66"/>
      <c r="H146" s="66">
        <v>1.55</v>
      </c>
      <c r="I146" s="66"/>
      <c r="J146" s="66"/>
      <c r="K146" s="67"/>
      <c r="L146" s="66">
        <v>1.8</v>
      </c>
      <c r="M146" s="66">
        <v>57.42</v>
      </c>
      <c r="N146" s="66">
        <v>59.22</v>
      </c>
      <c r="O146" s="66">
        <v>42.550000000000004</v>
      </c>
      <c r="P146" s="67">
        <v>-14.869999999999997</v>
      </c>
      <c r="Q146" s="68"/>
      <c r="R146" s="105" t="s">
        <v>258</v>
      </c>
      <c r="S146" s="3">
        <v>1338</v>
      </c>
      <c r="T146" s="69">
        <f t="shared" si="4"/>
        <v>36.562571731502828</v>
      </c>
      <c r="U146" s="9">
        <v>370.06000000000006</v>
      </c>
      <c r="V146" s="69">
        <f t="shared" si="5"/>
        <v>27.657698056801198</v>
      </c>
      <c r="W146" s="3">
        <v>681.42</v>
      </c>
      <c r="X146" s="69">
        <f t="shared" si="6"/>
        <v>2.6577054620211618</v>
      </c>
      <c r="Y146" s="106">
        <f t="shared" si="7"/>
        <v>50.928251121076229</v>
      </c>
    </row>
    <row r="147" spans="1:25" x14ac:dyDescent="0.25">
      <c r="A147" s="65"/>
      <c r="B147" s="107" t="s">
        <v>259</v>
      </c>
      <c r="C147" s="66">
        <v>129.80000000000001</v>
      </c>
      <c r="D147" s="66">
        <v>4.0199999999999996</v>
      </c>
      <c r="E147" s="66"/>
      <c r="F147" s="67"/>
      <c r="G147" s="66"/>
      <c r="H147" s="66">
        <v>8.85</v>
      </c>
      <c r="I147" s="66"/>
      <c r="J147" s="66"/>
      <c r="K147" s="67"/>
      <c r="L147" s="66">
        <v>12.87</v>
      </c>
      <c r="M147" s="66">
        <v>110</v>
      </c>
      <c r="N147" s="66">
        <v>122.87</v>
      </c>
      <c r="O147" s="66">
        <v>116.93</v>
      </c>
      <c r="P147" s="67">
        <v>6.9300000000000068</v>
      </c>
      <c r="Q147" s="68"/>
      <c r="R147" s="105" t="s">
        <v>260</v>
      </c>
      <c r="S147" s="3">
        <v>695.14</v>
      </c>
      <c r="T147" s="69">
        <f t="shared" si="4"/>
        <v>18.995595002568667</v>
      </c>
      <c r="U147" s="9">
        <v>191.90999999999997</v>
      </c>
      <c r="V147" s="69">
        <f t="shared" si="5"/>
        <v>27.607388439738756</v>
      </c>
      <c r="W147" s="3">
        <v>398.00000000000006</v>
      </c>
      <c r="X147" s="69">
        <f t="shared" si="6"/>
        <v>1.5522978102850262</v>
      </c>
      <c r="Y147" s="106">
        <f t="shared" si="7"/>
        <v>57.254653738815207</v>
      </c>
    </row>
    <row r="148" spans="1:25" x14ac:dyDescent="0.25">
      <c r="A148" s="65"/>
      <c r="B148" s="107" t="s">
        <v>261</v>
      </c>
      <c r="C148" s="66">
        <v>240.32</v>
      </c>
      <c r="D148" s="66">
        <v>22.68</v>
      </c>
      <c r="E148" s="66"/>
      <c r="F148" s="67"/>
      <c r="G148" s="66"/>
      <c r="H148" s="66"/>
      <c r="I148" s="66"/>
      <c r="J148" s="66"/>
      <c r="K148" s="67"/>
      <c r="L148" s="66">
        <v>22.68</v>
      </c>
      <c r="M148" s="66">
        <v>121.33</v>
      </c>
      <c r="N148" s="66">
        <v>144.01</v>
      </c>
      <c r="O148" s="66">
        <v>217.64</v>
      </c>
      <c r="P148" s="67">
        <v>96.309999999999988</v>
      </c>
      <c r="Q148" s="68"/>
      <c r="R148" s="105" t="s">
        <v>262</v>
      </c>
      <c r="S148" s="3">
        <v>790</v>
      </c>
      <c r="T148" s="69">
        <f t="shared" si="4"/>
        <v>21.587766567927677</v>
      </c>
      <c r="U148" s="9">
        <v>80.779999999999973</v>
      </c>
      <c r="V148" s="69">
        <f t="shared" si="5"/>
        <v>10.225316455696198</v>
      </c>
      <c r="W148" s="3">
        <v>557.75</v>
      </c>
      <c r="X148" s="69">
        <f t="shared" si="6"/>
        <v>2.1753620695640032</v>
      </c>
      <c r="Y148" s="106">
        <f t="shared" si="7"/>
        <v>70.601265822784811</v>
      </c>
    </row>
    <row r="149" spans="1:25" x14ac:dyDescent="0.25">
      <c r="A149" s="65"/>
      <c r="B149" s="107" t="s">
        <v>263</v>
      </c>
      <c r="C149" s="66">
        <v>53.5</v>
      </c>
      <c r="D149" s="66">
        <v>0.86</v>
      </c>
      <c r="E149" s="66"/>
      <c r="F149" s="67"/>
      <c r="G149" s="66"/>
      <c r="H149" s="66">
        <v>1.9</v>
      </c>
      <c r="I149" s="66"/>
      <c r="J149" s="66"/>
      <c r="K149" s="67"/>
      <c r="L149" s="66">
        <v>2.76</v>
      </c>
      <c r="M149" s="66">
        <v>26.84</v>
      </c>
      <c r="N149" s="66">
        <v>29.6</v>
      </c>
      <c r="O149" s="66">
        <v>50.74</v>
      </c>
      <c r="P149" s="67">
        <v>23.900000000000002</v>
      </c>
      <c r="Q149" s="68"/>
      <c r="R149" s="105" t="s">
        <v>264</v>
      </c>
      <c r="S149" s="3">
        <v>197.5</v>
      </c>
      <c r="T149" s="69">
        <f t="shared" si="4"/>
        <v>5.3969416419819192</v>
      </c>
      <c r="U149" s="9">
        <v>106.61</v>
      </c>
      <c r="V149" s="69">
        <f t="shared" si="5"/>
        <v>53.979746835443045</v>
      </c>
      <c r="W149" s="3">
        <v>87.83</v>
      </c>
      <c r="X149" s="69">
        <f t="shared" si="6"/>
        <v>0.34255858461641664</v>
      </c>
      <c r="Y149" s="106">
        <f t="shared" si="7"/>
        <v>44.470886075949366</v>
      </c>
    </row>
    <row r="150" spans="1:25" x14ac:dyDescent="0.25">
      <c r="A150" s="65"/>
      <c r="B150" s="107" t="s">
        <v>265</v>
      </c>
      <c r="C150" s="66">
        <v>273.52</v>
      </c>
      <c r="D150" s="66">
        <v>5.17</v>
      </c>
      <c r="E150" s="66"/>
      <c r="F150" s="67"/>
      <c r="G150" s="66"/>
      <c r="H150" s="66"/>
      <c r="I150" s="66">
        <v>64.27</v>
      </c>
      <c r="J150" s="66"/>
      <c r="K150" s="67"/>
      <c r="L150" s="66">
        <v>69.44</v>
      </c>
      <c r="M150" s="66">
        <v>99.83</v>
      </c>
      <c r="N150" s="66">
        <v>169.26999999999998</v>
      </c>
      <c r="O150" s="66">
        <v>204.07999999999998</v>
      </c>
      <c r="P150" s="67">
        <v>104.24999999999999</v>
      </c>
      <c r="Q150" s="68"/>
      <c r="R150" s="105" t="s">
        <v>266</v>
      </c>
      <c r="S150" s="3">
        <v>210</v>
      </c>
      <c r="T150" s="69">
        <f t="shared" si="4"/>
        <v>5.7385202269174842</v>
      </c>
      <c r="U150" s="9">
        <v>-89.72</v>
      </c>
      <c r="V150" s="69">
        <f t="shared" si="5"/>
        <v>-42.723809523809528</v>
      </c>
      <c r="W150" s="3">
        <v>127</v>
      </c>
      <c r="X150" s="69">
        <f t="shared" si="6"/>
        <v>0.49533121081959369</v>
      </c>
      <c r="Y150" s="106">
        <f t="shared" si="7"/>
        <v>60.476190476190474</v>
      </c>
    </row>
    <row r="151" spans="1:25" ht="15.75" thickBot="1" x14ac:dyDescent="0.3">
      <c r="A151" s="65"/>
      <c r="B151" s="107" t="s">
        <v>267</v>
      </c>
      <c r="C151" s="66">
        <v>49.4</v>
      </c>
      <c r="D151" s="66">
        <v>3.14</v>
      </c>
      <c r="E151" s="66"/>
      <c r="F151" s="67"/>
      <c r="G151" s="66"/>
      <c r="H151" s="66"/>
      <c r="I151" s="66"/>
      <c r="J151" s="66"/>
      <c r="K151" s="67"/>
      <c r="L151" s="66">
        <v>3.14</v>
      </c>
      <c r="M151" s="66">
        <v>53.25</v>
      </c>
      <c r="N151" s="66">
        <v>56.39</v>
      </c>
      <c r="O151" s="66">
        <v>46.26</v>
      </c>
      <c r="P151" s="67">
        <v>-6.990000000000002</v>
      </c>
      <c r="Q151" s="68"/>
      <c r="R151" s="108" t="s">
        <v>123</v>
      </c>
      <c r="S151" s="109">
        <f>SUM(S135:S150)</f>
        <v>3659.4800000000009</v>
      </c>
      <c r="T151" s="110">
        <f t="shared" si="4"/>
        <v>100</v>
      </c>
      <c r="U151" s="111">
        <f>SUM(U135:U150)</f>
        <v>-35062.177999999993</v>
      </c>
      <c r="V151" s="110">
        <f t="shared" si="5"/>
        <v>-958.11913167991031</v>
      </c>
      <c r="W151" s="109">
        <f>SUM(W135:W150)</f>
        <v>25639.41</v>
      </c>
      <c r="X151" s="110">
        <f t="shared" si="6"/>
        <v>100</v>
      </c>
      <c r="Y151" s="112">
        <f t="shared" si="7"/>
        <v>700.62987091062098</v>
      </c>
    </row>
    <row r="152" spans="1:25" x14ac:dyDescent="0.25">
      <c r="A152" s="65"/>
      <c r="B152" s="107" t="s">
        <v>268</v>
      </c>
      <c r="C152" s="66">
        <v>679</v>
      </c>
      <c r="D152" s="66">
        <v>422.13</v>
      </c>
      <c r="E152" s="66"/>
      <c r="F152" s="67"/>
      <c r="G152" s="66"/>
      <c r="H152" s="66"/>
      <c r="I152" s="66"/>
      <c r="J152" s="66"/>
      <c r="K152" s="67"/>
      <c r="L152" s="66">
        <v>422.13</v>
      </c>
      <c r="M152" s="66">
        <v>452.75</v>
      </c>
      <c r="N152" s="66">
        <v>874.88</v>
      </c>
      <c r="O152" s="66">
        <v>256.87</v>
      </c>
      <c r="P152" s="67">
        <v>-195.88</v>
      </c>
      <c r="Q152" s="68"/>
    </row>
    <row r="153" spans="1:25" x14ac:dyDescent="0.25">
      <c r="A153" s="65"/>
      <c r="B153" s="107" t="s">
        <v>269</v>
      </c>
      <c r="C153" s="66">
        <v>233.15</v>
      </c>
      <c r="D153" s="66">
        <v>11.56</v>
      </c>
      <c r="E153" s="66"/>
      <c r="F153" s="67"/>
      <c r="G153" s="66"/>
      <c r="H153" s="66"/>
      <c r="I153" s="66"/>
      <c r="J153" s="66"/>
      <c r="K153" s="67"/>
      <c r="L153" s="66">
        <v>11.56</v>
      </c>
      <c r="M153" s="66">
        <v>109.33</v>
      </c>
      <c r="N153" s="66">
        <v>120.89</v>
      </c>
      <c r="O153" s="66">
        <v>221.59</v>
      </c>
      <c r="P153" s="67">
        <v>112.26</v>
      </c>
      <c r="Q153" s="68"/>
    </row>
    <row r="154" spans="1:25" x14ac:dyDescent="0.25">
      <c r="A154" s="65"/>
      <c r="B154" s="107" t="s">
        <v>270</v>
      </c>
      <c r="C154" s="66">
        <v>270</v>
      </c>
      <c r="D154" s="66">
        <v>33.68</v>
      </c>
      <c r="E154" s="66"/>
      <c r="F154" s="67"/>
      <c r="G154" s="66"/>
      <c r="H154" s="66"/>
      <c r="I154" s="66">
        <v>64.27</v>
      </c>
      <c r="J154" s="66"/>
      <c r="K154" s="67"/>
      <c r="L154" s="66">
        <v>97.949999999999989</v>
      </c>
      <c r="M154" s="66">
        <v>159.83999999999997</v>
      </c>
      <c r="N154" s="66">
        <v>257.78999999999996</v>
      </c>
      <c r="O154" s="66">
        <v>172.05</v>
      </c>
      <c r="P154" s="67">
        <v>12.210000000000036</v>
      </c>
      <c r="Q154" s="68"/>
    </row>
    <row r="155" spans="1:25" x14ac:dyDescent="0.25">
      <c r="A155" s="79" t="s">
        <v>30</v>
      </c>
      <c r="B155" s="4"/>
      <c r="C155" s="80">
        <v>-35331.67</v>
      </c>
      <c r="D155" s="80">
        <v>949.34999999999991</v>
      </c>
      <c r="E155" s="80"/>
      <c r="F155" s="81"/>
      <c r="G155" s="80"/>
      <c r="H155" s="80">
        <v>297.31</v>
      </c>
      <c r="I155" s="80">
        <v>192.81</v>
      </c>
      <c r="J155" s="80"/>
      <c r="K155" s="81"/>
      <c r="L155" s="80">
        <v>1439.4699999999998</v>
      </c>
      <c r="M155" s="80">
        <v>2847.84</v>
      </c>
      <c r="N155" s="80">
        <v>4287.3099999999995</v>
      </c>
      <c r="O155" s="80">
        <v>-36771.139999999992</v>
      </c>
      <c r="P155" s="81">
        <v>-39618.979999999996</v>
      </c>
      <c r="Q155" s="68"/>
    </row>
    <row r="156" spans="1:25" x14ac:dyDescent="0.25">
      <c r="A156" s="65" t="s">
        <v>271</v>
      </c>
      <c r="B156" s="107" t="s">
        <v>272</v>
      </c>
      <c r="C156" s="66">
        <v>452</v>
      </c>
      <c r="D156" s="66">
        <v>11.55</v>
      </c>
      <c r="E156" s="66"/>
      <c r="F156" s="67"/>
      <c r="G156" s="66"/>
      <c r="H156" s="66"/>
      <c r="I156" s="66"/>
      <c r="J156" s="66"/>
      <c r="K156" s="67"/>
      <c r="L156" s="66">
        <v>11.55</v>
      </c>
      <c r="M156" s="66">
        <v>279.33000000000004</v>
      </c>
      <c r="N156" s="66">
        <v>290.88000000000005</v>
      </c>
      <c r="O156" s="66">
        <v>440.45</v>
      </c>
      <c r="P156" s="67">
        <v>161.11999999999995</v>
      </c>
      <c r="Q156" s="68"/>
    </row>
    <row r="157" spans="1:25" x14ac:dyDescent="0.25">
      <c r="A157" s="65"/>
      <c r="B157" s="107" t="s">
        <v>273</v>
      </c>
      <c r="C157" s="66">
        <v>235</v>
      </c>
      <c r="D157" s="66">
        <v>67.14</v>
      </c>
      <c r="E157" s="66"/>
      <c r="F157" s="67"/>
      <c r="G157" s="66"/>
      <c r="H157" s="66"/>
      <c r="I157" s="66"/>
      <c r="J157" s="66"/>
      <c r="K157" s="67"/>
      <c r="L157" s="66">
        <v>67.14</v>
      </c>
      <c r="M157" s="66">
        <v>113.5</v>
      </c>
      <c r="N157" s="66">
        <v>180.64</v>
      </c>
      <c r="O157" s="66">
        <v>167.86</v>
      </c>
      <c r="P157" s="67">
        <v>54.360000000000014</v>
      </c>
      <c r="Q157" s="68"/>
    </row>
    <row r="158" spans="1:25" x14ac:dyDescent="0.25">
      <c r="A158" s="65"/>
      <c r="B158" s="107" t="s">
        <v>274</v>
      </c>
      <c r="C158" s="66">
        <v>579</v>
      </c>
      <c r="D158" s="66">
        <v>9.01</v>
      </c>
      <c r="E158" s="66"/>
      <c r="F158" s="67"/>
      <c r="G158" s="66"/>
      <c r="H158" s="66">
        <v>82.4</v>
      </c>
      <c r="I158" s="66"/>
      <c r="J158" s="66"/>
      <c r="K158" s="67"/>
      <c r="L158" s="66">
        <v>91.410000000000011</v>
      </c>
      <c r="M158" s="66">
        <v>140.25</v>
      </c>
      <c r="N158" s="66">
        <v>231.66000000000003</v>
      </c>
      <c r="O158" s="66">
        <v>487.59</v>
      </c>
      <c r="P158" s="67">
        <v>347.34</v>
      </c>
      <c r="Q158" s="68"/>
    </row>
    <row r="159" spans="1:25" x14ac:dyDescent="0.25">
      <c r="A159" s="65"/>
      <c r="B159" s="107" t="s">
        <v>275</v>
      </c>
      <c r="C159" s="66">
        <v>197</v>
      </c>
      <c r="D159" s="66">
        <v>7.61</v>
      </c>
      <c r="E159" s="66"/>
      <c r="F159" s="67"/>
      <c r="G159" s="66"/>
      <c r="H159" s="66"/>
      <c r="I159" s="66"/>
      <c r="J159" s="66"/>
      <c r="K159" s="67"/>
      <c r="L159" s="66">
        <v>7.61</v>
      </c>
      <c r="M159" s="66">
        <v>114.25</v>
      </c>
      <c r="N159" s="66">
        <v>121.86</v>
      </c>
      <c r="O159" s="66">
        <v>189.39</v>
      </c>
      <c r="P159" s="67">
        <v>75.139999999999986</v>
      </c>
      <c r="Q159" s="68"/>
    </row>
    <row r="160" spans="1:25" x14ac:dyDescent="0.25">
      <c r="A160" s="79" t="s">
        <v>31</v>
      </c>
      <c r="B160" s="4"/>
      <c r="C160" s="80">
        <v>1463</v>
      </c>
      <c r="D160" s="80">
        <v>95.31</v>
      </c>
      <c r="E160" s="80"/>
      <c r="F160" s="81"/>
      <c r="G160" s="80"/>
      <c r="H160" s="80">
        <v>82.4</v>
      </c>
      <c r="I160" s="80"/>
      <c r="J160" s="80"/>
      <c r="K160" s="81"/>
      <c r="L160" s="80">
        <v>177.71000000000004</v>
      </c>
      <c r="M160" s="80">
        <v>647.33000000000004</v>
      </c>
      <c r="N160" s="80">
        <v>825.04000000000008</v>
      </c>
      <c r="O160" s="80">
        <v>1285.29</v>
      </c>
      <c r="P160" s="81">
        <v>637.95999999999992</v>
      </c>
      <c r="Q160" s="68"/>
    </row>
    <row r="161" spans="1:17" x14ac:dyDescent="0.25">
      <c r="A161" s="65" t="s">
        <v>242</v>
      </c>
      <c r="B161" s="107" t="s">
        <v>276</v>
      </c>
      <c r="C161" s="66">
        <v>369.9</v>
      </c>
      <c r="D161" s="66">
        <v>29.2</v>
      </c>
      <c r="E161" s="66"/>
      <c r="F161" s="67"/>
      <c r="G161" s="66"/>
      <c r="H161" s="66"/>
      <c r="I161" s="66"/>
      <c r="J161" s="66"/>
      <c r="K161" s="67"/>
      <c r="L161" s="66">
        <v>29.2</v>
      </c>
      <c r="M161" s="66">
        <v>198.66000000000003</v>
      </c>
      <c r="N161" s="66">
        <v>227.86</v>
      </c>
      <c r="O161" s="66">
        <v>340.7</v>
      </c>
      <c r="P161" s="67">
        <v>142.03999999999996</v>
      </c>
      <c r="Q161" s="68"/>
    </row>
    <row r="162" spans="1:17" x14ac:dyDescent="0.25">
      <c r="A162" s="79" t="s">
        <v>32</v>
      </c>
      <c r="B162" s="4"/>
      <c r="C162" s="80">
        <v>369.9</v>
      </c>
      <c r="D162" s="80">
        <v>29.2</v>
      </c>
      <c r="E162" s="80"/>
      <c r="F162" s="81"/>
      <c r="G162" s="80"/>
      <c r="H162" s="80"/>
      <c r="I162" s="80"/>
      <c r="J162" s="80"/>
      <c r="K162" s="81"/>
      <c r="L162" s="80">
        <v>29.2</v>
      </c>
      <c r="M162" s="80">
        <v>198.66000000000003</v>
      </c>
      <c r="N162" s="80">
        <v>227.86</v>
      </c>
      <c r="O162" s="80">
        <v>340.7</v>
      </c>
      <c r="P162" s="81">
        <v>142.03999999999996</v>
      </c>
      <c r="Q162" s="68"/>
    </row>
    <row r="163" spans="1:17" x14ac:dyDescent="0.25">
      <c r="A163" s="65" t="s">
        <v>277</v>
      </c>
      <c r="B163" s="107" t="s">
        <v>278</v>
      </c>
      <c r="C163" s="66">
        <v>73</v>
      </c>
      <c r="D163" s="66">
        <v>9.57</v>
      </c>
      <c r="E163" s="66"/>
      <c r="F163" s="67"/>
      <c r="G163" s="66"/>
      <c r="H163" s="66"/>
      <c r="I163" s="66"/>
      <c r="J163" s="66"/>
      <c r="K163" s="67"/>
      <c r="L163" s="66">
        <v>9.57</v>
      </c>
      <c r="M163" s="66">
        <v>54.33</v>
      </c>
      <c r="N163" s="66">
        <v>63.9</v>
      </c>
      <c r="O163" s="66">
        <v>63.43</v>
      </c>
      <c r="P163" s="67">
        <v>9.1000000000000014</v>
      </c>
      <c r="Q163" s="68"/>
    </row>
    <row r="164" spans="1:17" x14ac:dyDescent="0.25">
      <c r="A164" s="65"/>
      <c r="B164" s="107" t="s">
        <v>279</v>
      </c>
      <c r="C164" s="66">
        <v>54</v>
      </c>
      <c r="D164" s="66">
        <v>0.98</v>
      </c>
      <c r="E164" s="66"/>
      <c r="F164" s="67"/>
      <c r="G164" s="66"/>
      <c r="H164" s="66"/>
      <c r="I164" s="66"/>
      <c r="J164" s="66"/>
      <c r="K164" s="67"/>
      <c r="L164" s="66">
        <v>0.98</v>
      </c>
      <c r="M164" s="66">
        <v>39.17</v>
      </c>
      <c r="N164" s="66">
        <v>40.15</v>
      </c>
      <c r="O164" s="66">
        <v>53.02</v>
      </c>
      <c r="P164" s="67">
        <v>13.850000000000001</v>
      </c>
      <c r="Q164" s="68"/>
    </row>
    <row r="165" spans="1:17" x14ac:dyDescent="0.25">
      <c r="A165" s="65"/>
      <c r="B165" s="107" t="s">
        <v>280</v>
      </c>
      <c r="C165" s="66">
        <v>63.4</v>
      </c>
      <c r="D165" s="66">
        <v>3.01</v>
      </c>
      <c r="E165" s="66"/>
      <c r="F165" s="67"/>
      <c r="G165" s="66"/>
      <c r="H165" s="66"/>
      <c r="I165" s="66"/>
      <c r="J165" s="66"/>
      <c r="K165" s="67"/>
      <c r="L165" s="66">
        <v>3.01</v>
      </c>
      <c r="M165" s="66">
        <v>40.92</v>
      </c>
      <c r="N165" s="66">
        <v>43.93</v>
      </c>
      <c r="O165" s="66">
        <v>60.39</v>
      </c>
      <c r="P165" s="67">
        <v>19.47</v>
      </c>
      <c r="Q165" s="68"/>
    </row>
    <row r="166" spans="1:17" x14ac:dyDescent="0.25">
      <c r="A166" s="79" t="s">
        <v>33</v>
      </c>
      <c r="B166" s="4"/>
      <c r="C166" s="80">
        <v>190.4</v>
      </c>
      <c r="D166" s="80">
        <v>13.56</v>
      </c>
      <c r="E166" s="80"/>
      <c r="F166" s="81"/>
      <c r="G166" s="80"/>
      <c r="H166" s="80"/>
      <c r="I166" s="80"/>
      <c r="J166" s="80"/>
      <c r="K166" s="81"/>
      <c r="L166" s="80">
        <v>13.56</v>
      </c>
      <c r="M166" s="80">
        <v>134.42000000000002</v>
      </c>
      <c r="N166" s="80">
        <v>147.97999999999999</v>
      </c>
      <c r="O166" s="80">
        <v>176.84</v>
      </c>
      <c r="P166" s="81">
        <v>42.42</v>
      </c>
      <c r="Q166" s="68"/>
    </row>
    <row r="167" spans="1:17" x14ac:dyDescent="0.25">
      <c r="A167" s="65" t="s">
        <v>245</v>
      </c>
      <c r="B167" s="107" t="s">
        <v>281</v>
      </c>
      <c r="C167" s="66">
        <v>2278</v>
      </c>
      <c r="D167" s="66">
        <v>11.52</v>
      </c>
      <c r="E167" s="66">
        <v>16.48</v>
      </c>
      <c r="F167" s="67">
        <v>367.71000000000004</v>
      </c>
      <c r="G167" s="66">
        <v>1212.04</v>
      </c>
      <c r="H167" s="66"/>
      <c r="I167" s="66"/>
      <c r="J167" s="66"/>
      <c r="K167" s="67">
        <v>124.85</v>
      </c>
      <c r="L167" s="66">
        <v>1732.6</v>
      </c>
      <c r="M167" s="66">
        <v>364.25</v>
      </c>
      <c r="N167" s="66">
        <v>2096.85</v>
      </c>
      <c r="O167" s="66">
        <v>545.40000000000009</v>
      </c>
      <c r="P167" s="67">
        <v>181.15000000000009</v>
      </c>
      <c r="Q167" s="68"/>
    </row>
    <row r="168" spans="1:17" x14ac:dyDescent="0.25">
      <c r="A168" s="65"/>
      <c r="B168" s="107" t="s">
        <v>282</v>
      </c>
      <c r="C168" s="66">
        <v>1858.4</v>
      </c>
      <c r="D168" s="66">
        <v>485.17</v>
      </c>
      <c r="E168" s="66"/>
      <c r="F168" s="67"/>
      <c r="G168" s="66"/>
      <c r="H168" s="66"/>
      <c r="I168" s="66"/>
      <c r="J168" s="66"/>
      <c r="K168" s="67">
        <v>224.27</v>
      </c>
      <c r="L168" s="66">
        <v>709.44</v>
      </c>
      <c r="M168" s="66">
        <v>1461.92</v>
      </c>
      <c r="N168" s="66">
        <v>2171.36</v>
      </c>
      <c r="O168" s="66">
        <v>1148.96</v>
      </c>
      <c r="P168" s="67">
        <v>-312.96000000000004</v>
      </c>
      <c r="Q168" s="68"/>
    </row>
    <row r="169" spans="1:17" x14ac:dyDescent="0.25">
      <c r="A169" s="65"/>
      <c r="B169" s="107" t="s">
        <v>283</v>
      </c>
      <c r="C169" s="66">
        <v>1217.6400000000001</v>
      </c>
      <c r="D169" s="66">
        <v>20.71</v>
      </c>
      <c r="E169" s="66">
        <v>8.24</v>
      </c>
      <c r="F169" s="67">
        <v>47.79</v>
      </c>
      <c r="G169" s="66">
        <v>111.2</v>
      </c>
      <c r="H169" s="66"/>
      <c r="I169" s="66"/>
      <c r="J169" s="66">
        <v>274.59800000000001</v>
      </c>
      <c r="K169" s="67">
        <v>30.93</v>
      </c>
      <c r="L169" s="66">
        <v>493.46800000000002</v>
      </c>
      <c r="M169" s="66">
        <v>528.17000000000007</v>
      </c>
      <c r="N169" s="66">
        <v>1021.6380000000001</v>
      </c>
      <c r="O169" s="66">
        <v>724.17200000000003</v>
      </c>
      <c r="P169" s="67">
        <v>196.00199999999995</v>
      </c>
      <c r="Q169" s="68"/>
    </row>
    <row r="170" spans="1:17" x14ac:dyDescent="0.25">
      <c r="A170" s="79" t="s">
        <v>34</v>
      </c>
      <c r="B170" s="4"/>
      <c r="C170" s="80">
        <v>5354.04</v>
      </c>
      <c r="D170" s="80">
        <v>517.4</v>
      </c>
      <c r="E170" s="80">
        <v>24.72</v>
      </c>
      <c r="F170" s="81">
        <v>415.50000000000006</v>
      </c>
      <c r="G170" s="80">
        <v>1323.24</v>
      </c>
      <c r="H170" s="80"/>
      <c r="I170" s="80"/>
      <c r="J170" s="80">
        <v>274.59800000000001</v>
      </c>
      <c r="K170" s="81">
        <v>380.05</v>
      </c>
      <c r="L170" s="80">
        <v>2935.5079999999998</v>
      </c>
      <c r="M170" s="80">
        <v>2354.34</v>
      </c>
      <c r="N170" s="80">
        <v>5289.848</v>
      </c>
      <c r="O170" s="80">
        <v>2418.5320000000002</v>
      </c>
      <c r="P170" s="81">
        <v>64.192000000000007</v>
      </c>
      <c r="Q170" s="68"/>
    </row>
    <row r="171" spans="1:17" x14ac:dyDescent="0.25">
      <c r="A171" s="65" t="s">
        <v>284</v>
      </c>
      <c r="B171" s="107" t="s">
        <v>285</v>
      </c>
      <c r="C171" s="66">
        <v>631.1</v>
      </c>
      <c r="D171" s="66">
        <v>71.14</v>
      </c>
      <c r="E171" s="66"/>
      <c r="F171" s="67"/>
      <c r="G171" s="66"/>
      <c r="H171" s="66"/>
      <c r="I171" s="66"/>
      <c r="J171" s="66"/>
      <c r="K171" s="67">
        <v>49.23</v>
      </c>
      <c r="L171" s="66">
        <v>120.37</v>
      </c>
      <c r="M171" s="66">
        <v>368</v>
      </c>
      <c r="N171" s="66">
        <v>488.37</v>
      </c>
      <c r="O171" s="66">
        <v>510.73</v>
      </c>
      <c r="P171" s="67">
        <v>142.73000000000002</v>
      </c>
      <c r="Q171" s="68"/>
    </row>
    <row r="172" spans="1:17" x14ac:dyDescent="0.25">
      <c r="A172" s="65"/>
      <c r="B172" s="107" t="s">
        <v>286</v>
      </c>
      <c r="C172" s="66">
        <v>578.1</v>
      </c>
      <c r="D172" s="66">
        <v>71.14</v>
      </c>
      <c r="E172" s="66"/>
      <c r="F172" s="67"/>
      <c r="G172" s="66"/>
      <c r="H172" s="66"/>
      <c r="I172" s="66"/>
      <c r="J172" s="66"/>
      <c r="K172" s="67"/>
      <c r="L172" s="66">
        <v>71.14</v>
      </c>
      <c r="M172" s="66">
        <v>330.67</v>
      </c>
      <c r="N172" s="66">
        <v>401.81</v>
      </c>
      <c r="O172" s="66">
        <v>506.96000000000004</v>
      </c>
      <c r="P172" s="67">
        <v>176.29000000000002</v>
      </c>
      <c r="Q172" s="68"/>
    </row>
    <row r="173" spans="1:17" x14ac:dyDescent="0.25">
      <c r="A173" s="65"/>
      <c r="B173" s="107" t="s">
        <v>287</v>
      </c>
      <c r="C173" s="66">
        <v>227.22</v>
      </c>
      <c r="D173" s="66">
        <v>5.12</v>
      </c>
      <c r="E173" s="66"/>
      <c r="F173" s="67"/>
      <c r="G173" s="66"/>
      <c r="H173" s="66"/>
      <c r="I173" s="66"/>
      <c r="J173" s="66"/>
      <c r="K173" s="67">
        <v>22.94</v>
      </c>
      <c r="L173" s="66">
        <v>28.060000000000002</v>
      </c>
      <c r="M173" s="66">
        <v>80.42</v>
      </c>
      <c r="N173" s="66">
        <v>108.48</v>
      </c>
      <c r="O173" s="66">
        <v>199.16</v>
      </c>
      <c r="P173" s="67">
        <v>118.74</v>
      </c>
      <c r="Q173" s="68"/>
    </row>
    <row r="174" spans="1:17" x14ac:dyDescent="0.25">
      <c r="A174" s="79" t="s">
        <v>35</v>
      </c>
      <c r="B174" s="4"/>
      <c r="C174" s="80">
        <v>1436.42</v>
      </c>
      <c r="D174" s="80">
        <v>147.4</v>
      </c>
      <c r="E174" s="80"/>
      <c r="F174" s="81"/>
      <c r="G174" s="80"/>
      <c r="H174" s="80"/>
      <c r="I174" s="80"/>
      <c r="J174" s="80"/>
      <c r="K174" s="81">
        <v>72.17</v>
      </c>
      <c r="L174" s="80">
        <v>219.57</v>
      </c>
      <c r="M174" s="80">
        <v>779.09</v>
      </c>
      <c r="N174" s="80">
        <v>998.66000000000008</v>
      </c>
      <c r="O174" s="80">
        <v>1216.8500000000001</v>
      </c>
      <c r="P174" s="81">
        <v>437.76000000000005</v>
      </c>
      <c r="Q174" s="68"/>
    </row>
    <row r="175" spans="1:17" x14ac:dyDescent="0.25">
      <c r="A175" s="65" t="s">
        <v>250</v>
      </c>
      <c r="B175" s="107" t="s">
        <v>288</v>
      </c>
      <c r="C175" s="66">
        <v>515</v>
      </c>
      <c r="D175" s="66">
        <v>4.2300000000000004</v>
      </c>
      <c r="E175" s="66"/>
      <c r="F175" s="67"/>
      <c r="G175" s="66"/>
      <c r="H175" s="66"/>
      <c r="I175" s="66"/>
      <c r="J175" s="66"/>
      <c r="K175" s="67">
        <v>38.44</v>
      </c>
      <c r="L175" s="66">
        <v>42.67</v>
      </c>
      <c r="M175" s="66">
        <v>353.67</v>
      </c>
      <c r="N175" s="66">
        <v>396.34000000000003</v>
      </c>
      <c r="O175" s="66">
        <v>472.33</v>
      </c>
      <c r="P175" s="67">
        <v>118.65999999999997</v>
      </c>
      <c r="Q175" s="68"/>
    </row>
    <row r="176" spans="1:17" x14ac:dyDescent="0.25">
      <c r="A176" s="65"/>
      <c r="B176" s="107" t="s">
        <v>289</v>
      </c>
      <c r="C176" s="66">
        <v>285</v>
      </c>
      <c r="D176" s="66">
        <v>2.74</v>
      </c>
      <c r="E176" s="66"/>
      <c r="F176" s="67"/>
      <c r="G176" s="66"/>
      <c r="H176" s="66"/>
      <c r="I176" s="66"/>
      <c r="J176" s="66"/>
      <c r="K176" s="67"/>
      <c r="L176" s="66">
        <v>2.74</v>
      </c>
      <c r="M176" s="66">
        <v>319.33</v>
      </c>
      <c r="N176" s="66">
        <v>322.07</v>
      </c>
      <c r="O176" s="66">
        <v>282.26</v>
      </c>
      <c r="P176" s="67">
        <v>-37.069999999999993</v>
      </c>
      <c r="Q176" s="68"/>
    </row>
    <row r="177" spans="1:18" x14ac:dyDescent="0.25">
      <c r="A177" s="65"/>
      <c r="B177" s="107" t="s">
        <v>290</v>
      </c>
      <c r="C177" s="66">
        <v>217.95</v>
      </c>
      <c r="D177" s="66">
        <v>83.27</v>
      </c>
      <c r="E177" s="66">
        <v>7.91</v>
      </c>
      <c r="F177" s="67"/>
      <c r="G177" s="66"/>
      <c r="H177" s="66"/>
      <c r="I177" s="66"/>
      <c r="J177" s="66"/>
      <c r="K177" s="67"/>
      <c r="L177" s="66">
        <v>91.179999999999993</v>
      </c>
      <c r="M177" s="66">
        <v>87.83</v>
      </c>
      <c r="N177" s="66">
        <v>179.01</v>
      </c>
      <c r="O177" s="66">
        <v>126.77</v>
      </c>
      <c r="P177" s="67">
        <v>38.94</v>
      </c>
      <c r="Q177" s="68"/>
    </row>
    <row r="178" spans="1:18" x14ac:dyDescent="0.25">
      <c r="A178" s="65"/>
      <c r="B178" s="107" t="s">
        <v>291</v>
      </c>
      <c r="C178" s="66">
        <v>119.65</v>
      </c>
      <c r="D178" s="66">
        <v>4.9000000000000004</v>
      </c>
      <c r="E178" s="66"/>
      <c r="F178" s="67"/>
      <c r="G178" s="66"/>
      <c r="H178" s="66"/>
      <c r="I178" s="66"/>
      <c r="J178" s="66"/>
      <c r="K178" s="67">
        <v>18.57</v>
      </c>
      <c r="L178" s="66">
        <v>23.47</v>
      </c>
      <c r="M178" s="66">
        <v>60.66</v>
      </c>
      <c r="N178" s="66">
        <v>84.13</v>
      </c>
      <c r="O178" s="66">
        <v>96.18</v>
      </c>
      <c r="P178" s="67">
        <v>35.52000000000001</v>
      </c>
      <c r="Q178" s="68"/>
    </row>
    <row r="179" spans="1:18" x14ac:dyDescent="0.25">
      <c r="A179" s="65"/>
      <c r="B179" s="107" t="s">
        <v>292</v>
      </c>
      <c r="C179" s="66">
        <v>194.1</v>
      </c>
      <c r="D179" s="66">
        <v>4.8099999999999996</v>
      </c>
      <c r="E179" s="66"/>
      <c r="F179" s="67"/>
      <c r="G179" s="66"/>
      <c r="H179" s="66"/>
      <c r="I179" s="66"/>
      <c r="J179" s="66"/>
      <c r="K179" s="67">
        <v>50.9</v>
      </c>
      <c r="L179" s="66">
        <v>55.71</v>
      </c>
      <c r="M179" s="66">
        <v>246.83</v>
      </c>
      <c r="N179" s="66">
        <v>302.54000000000002</v>
      </c>
      <c r="O179" s="66">
        <v>138.38999999999999</v>
      </c>
      <c r="P179" s="67">
        <v>-108.44000000000003</v>
      </c>
      <c r="Q179" s="68"/>
    </row>
    <row r="180" spans="1:18" x14ac:dyDescent="0.25">
      <c r="A180" s="65"/>
      <c r="B180" s="107" t="s">
        <v>293</v>
      </c>
      <c r="C180" s="66">
        <v>45</v>
      </c>
      <c r="D180" s="66">
        <v>0.55000000000000004</v>
      </c>
      <c r="E180" s="66"/>
      <c r="F180" s="67"/>
      <c r="G180" s="66"/>
      <c r="H180" s="66"/>
      <c r="I180" s="66"/>
      <c r="J180" s="66"/>
      <c r="K180" s="67"/>
      <c r="L180" s="66">
        <v>0.55000000000000004</v>
      </c>
      <c r="M180" s="66">
        <v>52.25</v>
      </c>
      <c r="N180" s="66">
        <v>52.8</v>
      </c>
      <c r="O180" s="66">
        <v>44.45</v>
      </c>
      <c r="P180" s="67">
        <v>-7.7999999999999972</v>
      </c>
      <c r="Q180" s="68"/>
    </row>
    <row r="181" spans="1:18" x14ac:dyDescent="0.25">
      <c r="A181" s="65"/>
      <c r="B181" s="107" t="s">
        <v>294</v>
      </c>
      <c r="C181" s="66">
        <v>261.2</v>
      </c>
      <c r="D181" s="66">
        <v>9.67</v>
      </c>
      <c r="E181" s="66"/>
      <c r="F181" s="67"/>
      <c r="G181" s="66"/>
      <c r="H181" s="66"/>
      <c r="I181" s="66"/>
      <c r="J181" s="66"/>
      <c r="K181" s="67">
        <v>21.82</v>
      </c>
      <c r="L181" s="66">
        <v>31.490000000000002</v>
      </c>
      <c r="M181" s="66">
        <v>207</v>
      </c>
      <c r="N181" s="66">
        <v>238.49</v>
      </c>
      <c r="O181" s="66">
        <v>229.70999999999998</v>
      </c>
      <c r="P181" s="67">
        <v>22.70999999999998</v>
      </c>
      <c r="Q181" s="68"/>
    </row>
    <row r="182" spans="1:18" x14ac:dyDescent="0.25">
      <c r="A182" s="65"/>
      <c r="B182" s="107" t="s">
        <v>295</v>
      </c>
      <c r="C182" s="66">
        <v>83.9</v>
      </c>
      <c r="D182" s="66">
        <v>1.73</v>
      </c>
      <c r="E182" s="66"/>
      <c r="F182" s="67"/>
      <c r="G182" s="66"/>
      <c r="H182" s="66"/>
      <c r="I182" s="66"/>
      <c r="J182" s="66"/>
      <c r="K182" s="67">
        <v>18.7</v>
      </c>
      <c r="L182" s="66">
        <v>20.43</v>
      </c>
      <c r="M182" s="66">
        <v>46.92</v>
      </c>
      <c r="N182" s="66">
        <v>67.349999999999994</v>
      </c>
      <c r="O182" s="66">
        <v>63.470000000000006</v>
      </c>
      <c r="P182" s="67">
        <v>16.550000000000004</v>
      </c>
      <c r="Q182" s="68"/>
    </row>
    <row r="183" spans="1:18" x14ac:dyDescent="0.25">
      <c r="A183" s="79" t="s">
        <v>36</v>
      </c>
      <c r="B183" s="4"/>
      <c r="C183" s="80">
        <v>1721.8000000000002</v>
      </c>
      <c r="D183" s="80">
        <v>111.9</v>
      </c>
      <c r="E183" s="80">
        <v>7.91</v>
      </c>
      <c r="F183" s="81"/>
      <c r="G183" s="80"/>
      <c r="H183" s="80"/>
      <c r="I183" s="80"/>
      <c r="J183" s="80"/>
      <c r="K183" s="81">
        <v>148.42999999999998</v>
      </c>
      <c r="L183" s="80">
        <v>268.24</v>
      </c>
      <c r="M183" s="80">
        <v>1374.49</v>
      </c>
      <c r="N183" s="80">
        <v>1642.73</v>
      </c>
      <c r="O183" s="80">
        <v>1453.56</v>
      </c>
      <c r="P183" s="81">
        <v>79.069999999999936</v>
      </c>
      <c r="Q183" s="68"/>
    </row>
    <row r="184" spans="1:18" x14ac:dyDescent="0.25">
      <c r="A184" s="65" t="s">
        <v>296</v>
      </c>
      <c r="B184" s="107" t="s">
        <v>297</v>
      </c>
      <c r="C184" s="66">
        <v>5570.5</v>
      </c>
      <c r="D184" s="66">
        <v>2418.3200000000002</v>
      </c>
      <c r="E184" s="66">
        <v>26.81</v>
      </c>
      <c r="F184" s="67"/>
      <c r="G184" s="66">
        <v>149.02000000000001</v>
      </c>
      <c r="H184" s="66"/>
      <c r="I184" s="66"/>
      <c r="J184" s="66"/>
      <c r="K184" s="67"/>
      <c r="L184" s="66">
        <v>2594.15</v>
      </c>
      <c r="M184" s="66">
        <v>2816.84</v>
      </c>
      <c r="N184" s="66">
        <v>5410.99</v>
      </c>
      <c r="O184" s="66">
        <v>2976.35</v>
      </c>
      <c r="P184" s="67">
        <v>159.50999999999976</v>
      </c>
      <c r="Q184" s="68"/>
    </row>
    <row r="185" spans="1:18" x14ac:dyDescent="0.25">
      <c r="A185" s="65"/>
      <c r="B185" s="107" t="s">
        <v>298</v>
      </c>
      <c r="C185" s="66">
        <v>1999</v>
      </c>
      <c r="D185" s="66">
        <v>351.12</v>
      </c>
      <c r="E185" s="66">
        <v>5.54</v>
      </c>
      <c r="F185" s="67"/>
      <c r="G185" s="66"/>
      <c r="H185" s="66"/>
      <c r="I185" s="66"/>
      <c r="J185" s="66"/>
      <c r="K185" s="67"/>
      <c r="L185" s="66">
        <v>356.66</v>
      </c>
      <c r="M185" s="66">
        <v>1387.5</v>
      </c>
      <c r="N185" s="66">
        <v>1744.16</v>
      </c>
      <c r="O185" s="66">
        <v>1642.34</v>
      </c>
      <c r="P185" s="67">
        <v>254.83999999999992</v>
      </c>
      <c r="Q185" s="68"/>
    </row>
    <row r="186" spans="1:18" x14ac:dyDescent="0.25">
      <c r="A186" s="65"/>
      <c r="B186" s="107" t="s">
        <v>299</v>
      </c>
      <c r="C186" s="66">
        <v>605</v>
      </c>
      <c r="D186" s="66">
        <v>376.86</v>
      </c>
      <c r="E186" s="66"/>
      <c r="F186" s="67"/>
      <c r="G186" s="66"/>
      <c r="H186" s="66"/>
      <c r="I186" s="66"/>
      <c r="J186" s="66"/>
      <c r="K186" s="67"/>
      <c r="L186" s="66">
        <v>376.86</v>
      </c>
      <c r="M186" s="66">
        <v>257.91999999999996</v>
      </c>
      <c r="N186" s="66">
        <v>634.78</v>
      </c>
      <c r="O186" s="66">
        <v>228.14</v>
      </c>
      <c r="P186" s="67">
        <v>-29.779999999999973</v>
      </c>
      <c r="Q186" s="68"/>
      <c r="R186" s="113"/>
    </row>
    <row r="187" spans="1:18" x14ac:dyDescent="0.25">
      <c r="A187" s="65"/>
      <c r="B187" s="107" t="s">
        <v>300</v>
      </c>
      <c r="C187" s="66">
        <v>5732.3</v>
      </c>
      <c r="D187" s="66">
        <v>907.04</v>
      </c>
      <c r="E187" s="66">
        <v>166.57</v>
      </c>
      <c r="F187" s="67">
        <v>140.08000000000001</v>
      </c>
      <c r="G187" s="66">
        <v>79.31</v>
      </c>
      <c r="H187" s="66"/>
      <c r="I187" s="66"/>
      <c r="J187" s="66"/>
      <c r="K187" s="67">
        <v>106.96</v>
      </c>
      <c r="L187" s="66">
        <v>1399.9599999999998</v>
      </c>
      <c r="M187" s="66">
        <v>4059.67</v>
      </c>
      <c r="N187" s="66">
        <v>5459.63</v>
      </c>
      <c r="O187" s="66">
        <v>4332.34</v>
      </c>
      <c r="P187" s="67">
        <v>272.67000000000007</v>
      </c>
      <c r="Q187" s="68"/>
    </row>
    <row r="188" spans="1:18" x14ac:dyDescent="0.25">
      <c r="A188" s="65"/>
      <c r="B188" s="107" t="s">
        <v>301</v>
      </c>
      <c r="C188" s="66">
        <v>2981</v>
      </c>
      <c r="D188" s="66">
        <v>326.82</v>
      </c>
      <c r="E188" s="66">
        <v>77.25</v>
      </c>
      <c r="F188" s="67"/>
      <c r="G188" s="66"/>
      <c r="H188" s="66"/>
      <c r="I188" s="66"/>
      <c r="J188" s="66"/>
      <c r="K188" s="67"/>
      <c r="L188" s="66">
        <v>404.07</v>
      </c>
      <c r="M188" s="66">
        <v>1470.5</v>
      </c>
      <c r="N188" s="66">
        <v>1874.57</v>
      </c>
      <c r="O188" s="66">
        <v>2576.9299999999998</v>
      </c>
      <c r="P188" s="67">
        <v>1106.4299999999998</v>
      </c>
      <c r="Q188" s="68"/>
    </row>
    <row r="189" spans="1:18" x14ac:dyDescent="0.25">
      <c r="A189" s="65"/>
      <c r="B189" s="107" t="s">
        <v>302</v>
      </c>
      <c r="C189" s="66">
        <v>470.5</v>
      </c>
      <c r="D189" s="66">
        <v>21.16</v>
      </c>
      <c r="E189" s="66">
        <v>1.57</v>
      </c>
      <c r="F189" s="67"/>
      <c r="G189" s="66"/>
      <c r="H189" s="66"/>
      <c r="I189" s="66"/>
      <c r="J189" s="66"/>
      <c r="K189" s="67"/>
      <c r="L189" s="66">
        <v>22.73</v>
      </c>
      <c r="M189" s="66">
        <v>314.83</v>
      </c>
      <c r="N189" s="66">
        <v>337.56</v>
      </c>
      <c r="O189" s="66">
        <v>447.77</v>
      </c>
      <c r="P189" s="67">
        <v>132.94</v>
      </c>
      <c r="Q189" s="68"/>
    </row>
    <row r="190" spans="1:18" x14ac:dyDescent="0.25">
      <c r="A190" s="65"/>
      <c r="B190" s="107" t="s">
        <v>303</v>
      </c>
      <c r="C190" s="66">
        <v>1347</v>
      </c>
      <c r="D190" s="66">
        <v>314.13</v>
      </c>
      <c r="E190" s="66"/>
      <c r="F190" s="67"/>
      <c r="G190" s="66"/>
      <c r="H190" s="66"/>
      <c r="I190" s="66"/>
      <c r="J190" s="66"/>
      <c r="K190" s="67">
        <v>50.18</v>
      </c>
      <c r="L190" s="66">
        <v>364.31</v>
      </c>
      <c r="M190" s="66">
        <v>450.67</v>
      </c>
      <c r="N190" s="66">
        <v>814.98</v>
      </c>
      <c r="O190" s="66">
        <v>982.69</v>
      </c>
      <c r="P190" s="67">
        <v>532.02</v>
      </c>
      <c r="Q190" s="68"/>
    </row>
    <row r="191" spans="1:18" x14ac:dyDescent="0.25">
      <c r="A191" s="79" t="s">
        <v>37</v>
      </c>
      <c r="B191" s="4"/>
      <c r="C191" s="80">
        <v>18705.3</v>
      </c>
      <c r="D191" s="80">
        <v>4715.45</v>
      </c>
      <c r="E191" s="80">
        <v>277.73999999999995</v>
      </c>
      <c r="F191" s="81">
        <v>140.08000000000001</v>
      </c>
      <c r="G191" s="80">
        <v>228.33</v>
      </c>
      <c r="H191" s="80"/>
      <c r="I191" s="80"/>
      <c r="J191" s="80"/>
      <c r="K191" s="81">
        <v>157.13999999999999</v>
      </c>
      <c r="L191" s="80">
        <v>5518.74</v>
      </c>
      <c r="M191" s="80">
        <v>10757.93</v>
      </c>
      <c r="N191" s="80">
        <v>16276.669999999998</v>
      </c>
      <c r="O191" s="80">
        <v>13186.560000000001</v>
      </c>
      <c r="P191" s="81">
        <v>2428.6299999999997</v>
      </c>
      <c r="Q191" s="68"/>
    </row>
    <row r="192" spans="1:18" x14ac:dyDescent="0.25">
      <c r="A192" s="65" t="s">
        <v>254</v>
      </c>
      <c r="B192" s="107" t="s">
        <v>304</v>
      </c>
      <c r="C192" s="66">
        <v>1550.5</v>
      </c>
      <c r="D192" s="66">
        <v>179.98</v>
      </c>
      <c r="E192" s="66"/>
      <c r="F192" s="67"/>
      <c r="G192" s="66"/>
      <c r="H192" s="66"/>
      <c r="I192" s="66"/>
      <c r="J192" s="66"/>
      <c r="K192" s="67"/>
      <c r="L192" s="66">
        <v>179.98</v>
      </c>
      <c r="M192" s="66">
        <v>1474.25</v>
      </c>
      <c r="N192" s="66">
        <v>1654.23</v>
      </c>
      <c r="O192" s="66">
        <v>1370.52</v>
      </c>
      <c r="P192" s="67">
        <v>-103.73000000000002</v>
      </c>
      <c r="Q192" s="68"/>
    </row>
    <row r="193" spans="1:17" x14ac:dyDescent="0.25">
      <c r="A193" s="79" t="s">
        <v>38</v>
      </c>
      <c r="B193" s="4"/>
      <c r="C193" s="80">
        <v>1550.5</v>
      </c>
      <c r="D193" s="80">
        <v>179.98</v>
      </c>
      <c r="E193" s="80"/>
      <c r="F193" s="81"/>
      <c r="G193" s="80"/>
      <c r="H193" s="80"/>
      <c r="I193" s="80"/>
      <c r="J193" s="80"/>
      <c r="K193" s="81"/>
      <c r="L193" s="80">
        <v>179.98</v>
      </c>
      <c r="M193" s="80">
        <v>1474.25</v>
      </c>
      <c r="N193" s="80">
        <v>1654.23</v>
      </c>
      <c r="O193" s="80">
        <v>1370.52</v>
      </c>
      <c r="P193" s="81">
        <v>-103.73000000000002</v>
      </c>
      <c r="Q193" s="68"/>
    </row>
    <row r="194" spans="1:17" x14ac:dyDescent="0.25">
      <c r="A194" s="65" t="s">
        <v>256</v>
      </c>
      <c r="B194" s="107" t="s">
        <v>305</v>
      </c>
      <c r="C194" s="66">
        <v>371.5</v>
      </c>
      <c r="D194" s="66">
        <v>120.57</v>
      </c>
      <c r="E194" s="66"/>
      <c r="F194" s="67"/>
      <c r="G194" s="66"/>
      <c r="H194" s="66"/>
      <c r="I194" s="66"/>
      <c r="J194" s="66"/>
      <c r="K194" s="67"/>
      <c r="L194" s="66">
        <v>120.57</v>
      </c>
      <c r="M194" s="66">
        <v>172.41000000000003</v>
      </c>
      <c r="N194" s="66">
        <v>292.98</v>
      </c>
      <c r="O194" s="66">
        <v>250.93</v>
      </c>
      <c r="P194" s="67">
        <v>78.519999999999982</v>
      </c>
      <c r="Q194" s="68"/>
    </row>
    <row r="195" spans="1:17" x14ac:dyDescent="0.25">
      <c r="A195" s="65"/>
      <c r="B195" s="107" t="s">
        <v>306</v>
      </c>
      <c r="C195" s="66">
        <v>899.3</v>
      </c>
      <c r="D195" s="66">
        <v>151.75</v>
      </c>
      <c r="E195" s="66">
        <v>5.13</v>
      </c>
      <c r="F195" s="67"/>
      <c r="G195" s="66"/>
      <c r="H195" s="66">
        <v>41.2</v>
      </c>
      <c r="I195" s="66"/>
      <c r="J195" s="66"/>
      <c r="K195" s="67">
        <v>165.83</v>
      </c>
      <c r="L195" s="66">
        <v>363.90999999999997</v>
      </c>
      <c r="M195" s="66">
        <v>552.66</v>
      </c>
      <c r="N195" s="66">
        <v>916.56999999999994</v>
      </c>
      <c r="O195" s="66">
        <v>535.39</v>
      </c>
      <c r="P195" s="67">
        <v>-17.269999999999982</v>
      </c>
      <c r="Q195" s="68"/>
    </row>
    <row r="196" spans="1:17" x14ac:dyDescent="0.25">
      <c r="A196" s="65"/>
      <c r="B196" s="107" t="s">
        <v>307</v>
      </c>
      <c r="C196" s="66">
        <v>152.4</v>
      </c>
      <c r="D196" s="66">
        <v>10.67</v>
      </c>
      <c r="E196" s="66"/>
      <c r="F196" s="67"/>
      <c r="G196" s="66"/>
      <c r="H196" s="66">
        <v>51.5</v>
      </c>
      <c r="I196" s="66"/>
      <c r="J196" s="66"/>
      <c r="K196" s="67"/>
      <c r="L196" s="66">
        <v>62.17</v>
      </c>
      <c r="M196" s="66">
        <v>104.75</v>
      </c>
      <c r="N196" s="66">
        <v>166.92000000000002</v>
      </c>
      <c r="O196" s="66">
        <v>90.23</v>
      </c>
      <c r="P196" s="67">
        <v>-14.519999999999996</v>
      </c>
      <c r="Q196" s="68"/>
    </row>
    <row r="197" spans="1:17" x14ac:dyDescent="0.25">
      <c r="A197" s="65"/>
      <c r="B197" s="107" t="s">
        <v>308</v>
      </c>
      <c r="C197" s="66">
        <v>1087.8</v>
      </c>
      <c r="D197" s="66">
        <v>148.91</v>
      </c>
      <c r="E197" s="66">
        <v>1.71</v>
      </c>
      <c r="F197" s="67"/>
      <c r="G197" s="66"/>
      <c r="H197" s="66"/>
      <c r="I197" s="66"/>
      <c r="J197" s="66"/>
      <c r="K197" s="67">
        <v>43.95</v>
      </c>
      <c r="L197" s="66">
        <v>194.57</v>
      </c>
      <c r="M197" s="66">
        <v>712.58999999999992</v>
      </c>
      <c r="N197" s="66">
        <v>907.15999999999985</v>
      </c>
      <c r="O197" s="66">
        <v>893.23</v>
      </c>
      <c r="P197" s="67">
        <v>180.6400000000001</v>
      </c>
      <c r="Q197" s="68"/>
    </row>
    <row r="198" spans="1:17" x14ac:dyDescent="0.25">
      <c r="A198" s="65"/>
      <c r="B198" s="107" t="s">
        <v>309</v>
      </c>
      <c r="C198" s="66">
        <v>217.1</v>
      </c>
      <c r="D198" s="66">
        <v>5.64</v>
      </c>
      <c r="E198" s="66"/>
      <c r="F198" s="67"/>
      <c r="G198" s="66"/>
      <c r="H198" s="66"/>
      <c r="I198" s="66"/>
      <c r="J198" s="66"/>
      <c r="K198" s="67"/>
      <c r="L198" s="66">
        <v>5.64</v>
      </c>
      <c r="M198" s="66">
        <v>176.67</v>
      </c>
      <c r="N198" s="66">
        <v>182.30999999999997</v>
      </c>
      <c r="O198" s="66">
        <v>211.46</v>
      </c>
      <c r="P198" s="67">
        <v>34.79000000000002</v>
      </c>
      <c r="Q198" s="68"/>
    </row>
    <row r="199" spans="1:17" x14ac:dyDescent="0.25">
      <c r="A199" s="65"/>
      <c r="B199" s="107" t="s">
        <v>310</v>
      </c>
      <c r="C199" s="66">
        <v>370</v>
      </c>
      <c r="D199" s="66">
        <v>161.44</v>
      </c>
      <c r="E199" s="66">
        <v>6.49</v>
      </c>
      <c r="F199" s="67"/>
      <c r="G199" s="66"/>
      <c r="H199" s="66"/>
      <c r="I199" s="66"/>
      <c r="J199" s="66"/>
      <c r="K199" s="67">
        <v>80.03</v>
      </c>
      <c r="L199" s="66">
        <v>247.96</v>
      </c>
      <c r="M199" s="66">
        <v>348.33</v>
      </c>
      <c r="N199" s="66">
        <v>596.29</v>
      </c>
      <c r="O199" s="66">
        <v>122.03999999999999</v>
      </c>
      <c r="P199" s="67">
        <v>-226.29</v>
      </c>
      <c r="Q199" s="68"/>
    </row>
    <row r="200" spans="1:17" x14ac:dyDescent="0.25">
      <c r="A200" s="65"/>
      <c r="B200" s="107" t="s">
        <v>311</v>
      </c>
      <c r="C200" s="66">
        <v>775.15</v>
      </c>
      <c r="D200" s="66">
        <v>24.16</v>
      </c>
      <c r="E200" s="66">
        <v>2.56</v>
      </c>
      <c r="F200" s="67"/>
      <c r="G200" s="66"/>
      <c r="H200" s="66">
        <v>82.4</v>
      </c>
      <c r="I200" s="66"/>
      <c r="J200" s="66"/>
      <c r="K200" s="67">
        <v>50.9</v>
      </c>
      <c r="L200" s="66">
        <v>160.02000000000001</v>
      </c>
      <c r="M200" s="66">
        <v>749.83</v>
      </c>
      <c r="N200" s="66">
        <v>909.85</v>
      </c>
      <c r="O200" s="66">
        <v>615.13</v>
      </c>
      <c r="P200" s="67">
        <v>-134.70000000000005</v>
      </c>
      <c r="Q200" s="68"/>
    </row>
    <row r="201" spans="1:17" x14ac:dyDescent="0.25">
      <c r="A201" s="65"/>
      <c r="B201" s="107" t="s">
        <v>312</v>
      </c>
      <c r="C201" s="66">
        <v>149.80000000000001</v>
      </c>
      <c r="D201" s="66">
        <v>7.31</v>
      </c>
      <c r="E201" s="66"/>
      <c r="F201" s="67"/>
      <c r="G201" s="66"/>
      <c r="H201" s="66">
        <v>41.2</v>
      </c>
      <c r="I201" s="66"/>
      <c r="J201" s="66"/>
      <c r="K201" s="67">
        <v>19.22</v>
      </c>
      <c r="L201" s="66">
        <v>67.73</v>
      </c>
      <c r="M201" s="66">
        <v>89.58</v>
      </c>
      <c r="N201" s="66">
        <v>157.31</v>
      </c>
      <c r="O201" s="66">
        <v>82.070000000000007</v>
      </c>
      <c r="P201" s="67">
        <v>-7.5099999999999909</v>
      </c>
      <c r="Q201" s="68"/>
    </row>
    <row r="202" spans="1:17" x14ac:dyDescent="0.25">
      <c r="A202" s="79" t="s">
        <v>39</v>
      </c>
      <c r="B202" s="4"/>
      <c r="C202" s="80">
        <v>4023.05</v>
      </c>
      <c r="D202" s="80">
        <v>630.44999999999993</v>
      </c>
      <c r="E202" s="80">
        <v>15.89</v>
      </c>
      <c r="F202" s="81"/>
      <c r="G202" s="80"/>
      <c r="H202" s="80">
        <v>216.3</v>
      </c>
      <c r="I202" s="80"/>
      <c r="J202" s="80"/>
      <c r="K202" s="81">
        <v>359.93000000000006</v>
      </c>
      <c r="L202" s="80">
        <v>1222.5700000000002</v>
      </c>
      <c r="M202" s="80">
        <v>2906.8199999999997</v>
      </c>
      <c r="N202" s="80">
        <v>4129.3900000000003</v>
      </c>
      <c r="O202" s="80">
        <v>2800.4800000000005</v>
      </c>
      <c r="P202" s="81">
        <v>-106.33999999999989</v>
      </c>
      <c r="Q202" s="68"/>
    </row>
    <row r="203" spans="1:17" x14ac:dyDescent="0.25">
      <c r="A203" s="65" t="s">
        <v>258</v>
      </c>
      <c r="B203" s="107" t="s">
        <v>313</v>
      </c>
      <c r="C203" s="66">
        <v>1338</v>
      </c>
      <c r="D203" s="66">
        <v>209.76000000000002</v>
      </c>
      <c r="E203" s="66">
        <v>12.32</v>
      </c>
      <c r="F203" s="67"/>
      <c r="G203" s="66"/>
      <c r="H203" s="66"/>
      <c r="I203" s="66"/>
      <c r="J203" s="66"/>
      <c r="K203" s="67">
        <v>64.44</v>
      </c>
      <c r="L203" s="66">
        <v>286.52</v>
      </c>
      <c r="M203" s="66">
        <v>681.42</v>
      </c>
      <c r="N203" s="66">
        <v>967.93999999999994</v>
      </c>
      <c r="O203" s="66">
        <v>1051.48</v>
      </c>
      <c r="P203" s="67">
        <v>370.06000000000006</v>
      </c>
      <c r="Q203" s="68"/>
    </row>
    <row r="204" spans="1:17" x14ac:dyDescent="0.25">
      <c r="A204" s="79" t="s">
        <v>40</v>
      </c>
      <c r="B204" s="4"/>
      <c r="C204" s="80">
        <v>1338</v>
      </c>
      <c r="D204" s="80">
        <v>209.76000000000002</v>
      </c>
      <c r="E204" s="80">
        <v>12.32</v>
      </c>
      <c r="F204" s="81"/>
      <c r="G204" s="80"/>
      <c r="H204" s="80"/>
      <c r="I204" s="80"/>
      <c r="J204" s="80"/>
      <c r="K204" s="81">
        <v>64.44</v>
      </c>
      <c r="L204" s="80">
        <v>286.52</v>
      </c>
      <c r="M204" s="80">
        <v>681.42</v>
      </c>
      <c r="N204" s="80">
        <v>967.93999999999994</v>
      </c>
      <c r="O204" s="80">
        <v>1051.48</v>
      </c>
      <c r="P204" s="81">
        <v>370.06000000000006</v>
      </c>
      <c r="Q204" s="68"/>
    </row>
    <row r="205" spans="1:17" x14ac:dyDescent="0.25">
      <c r="A205" s="65" t="s">
        <v>314</v>
      </c>
      <c r="B205" s="107" t="s">
        <v>315</v>
      </c>
      <c r="C205" s="66">
        <v>201</v>
      </c>
      <c r="D205" s="66">
        <v>19.07</v>
      </c>
      <c r="E205" s="66"/>
      <c r="F205" s="67"/>
      <c r="G205" s="66"/>
      <c r="H205" s="66"/>
      <c r="I205" s="66"/>
      <c r="J205" s="66"/>
      <c r="K205" s="67"/>
      <c r="L205" s="66">
        <v>19.07</v>
      </c>
      <c r="M205" s="66">
        <v>107.92</v>
      </c>
      <c r="N205" s="66">
        <v>126.99000000000001</v>
      </c>
      <c r="O205" s="66">
        <v>181.93</v>
      </c>
      <c r="P205" s="67">
        <v>74.010000000000005</v>
      </c>
      <c r="Q205" s="68"/>
    </row>
    <row r="206" spans="1:17" x14ac:dyDescent="0.25">
      <c r="A206" s="65"/>
      <c r="B206" s="107" t="s">
        <v>316</v>
      </c>
      <c r="C206" s="66">
        <v>494.14</v>
      </c>
      <c r="D206" s="66">
        <v>86.16</v>
      </c>
      <c r="E206" s="66"/>
      <c r="F206" s="67"/>
      <c r="G206" s="66"/>
      <c r="H206" s="66"/>
      <c r="I206" s="66"/>
      <c r="J206" s="66"/>
      <c r="K206" s="67"/>
      <c r="L206" s="66">
        <v>86.16</v>
      </c>
      <c r="M206" s="66">
        <v>290.08000000000004</v>
      </c>
      <c r="N206" s="66">
        <v>376.24</v>
      </c>
      <c r="O206" s="66">
        <v>407.98</v>
      </c>
      <c r="P206" s="67">
        <v>117.89999999999998</v>
      </c>
      <c r="Q206" s="68"/>
    </row>
    <row r="207" spans="1:17" x14ac:dyDescent="0.25">
      <c r="A207" s="79" t="s">
        <v>41</v>
      </c>
      <c r="B207" s="4"/>
      <c r="C207" s="80">
        <v>695.14</v>
      </c>
      <c r="D207" s="80">
        <v>105.22999999999999</v>
      </c>
      <c r="E207" s="80"/>
      <c r="F207" s="81"/>
      <c r="G207" s="80"/>
      <c r="H207" s="80"/>
      <c r="I207" s="80"/>
      <c r="J207" s="80"/>
      <c r="K207" s="81"/>
      <c r="L207" s="80">
        <v>105.22999999999999</v>
      </c>
      <c r="M207" s="80">
        <v>398.00000000000006</v>
      </c>
      <c r="N207" s="80">
        <v>503.23</v>
      </c>
      <c r="O207" s="80">
        <v>589.91000000000008</v>
      </c>
      <c r="P207" s="81">
        <v>191.90999999999997</v>
      </c>
      <c r="Q207" s="68"/>
    </row>
    <row r="208" spans="1:17" x14ac:dyDescent="0.25">
      <c r="A208" s="65" t="s">
        <v>262</v>
      </c>
      <c r="B208" s="107" t="s">
        <v>317</v>
      </c>
      <c r="C208" s="66">
        <v>790</v>
      </c>
      <c r="D208" s="66">
        <v>151.47</v>
      </c>
      <c r="E208" s="66"/>
      <c r="F208" s="67"/>
      <c r="G208" s="66"/>
      <c r="H208" s="66"/>
      <c r="I208" s="66"/>
      <c r="J208" s="66"/>
      <c r="K208" s="67"/>
      <c r="L208" s="66">
        <v>151.47</v>
      </c>
      <c r="M208" s="66">
        <v>557.75</v>
      </c>
      <c r="N208" s="66">
        <v>709.22</v>
      </c>
      <c r="O208" s="66">
        <v>638.53</v>
      </c>
      <c r="P208" s="67">
        <v>80.779999999999973</v>
      </c>
      <c r="Q208" s="68"/>
    </row>
    <row r="209" spans="1:25" x14ac:dyDescent="0.25">
      <c r="A209" s="79" t="s">
        <v>42</v>
      </c>
      <c r="B209" s="4"/>
      <c r="C209" s="80">
        <v>790</v>
      </c>
      <c r="D209" s="80">
        <v>151.47</v>
      </c>
      <c r="E209" s="80"/>
      <c r="F209" s="81"/>
      <c r="G209" s="80"/>
      <c r="H209" s="80"/>
      <c r="I209" s="80"/>
      <c r="J209" s="80"/>
      <c r="K209" s="81"/>
      <c r="L209" s="80">
        <v>151.47</v>
      </c>
      <c r="M209" s="80">
        <v>557.75</v>
      </c>
      <c r="N209" s="80">
        <v>709.22</v>
      </c>
      <c r="O209" s="80">
        <v>638.53</v>
      </c>
      <c r="P209" s="81">
        <v>80.779999999999973</v>
      </c>
      <c r="Q209" s="68"/>
    </row>
    <row r="210" spans="1:25" x14ac:dyDescent="0.25">
      <c r="A210" s="65" t="s">
        <v>264</v>
      </c>
      <c r="B210" s="107" t="s">
        <v>318</v>
      </c>
      <c r="C210" s="66">
        <v>197.5</v>
      </c>
      <c r="D210" s="66">
        <v>3.06</v>
      </c>
      <c r="E210" s="66"/>
      <c r="F210" s="67"/>
      <c r="G210" s="66"/>
      <c r="H210" s="66"/>
      <c r="I210" s="66"/>
      <c r="J210" s="66"/>
      <c r="K210" s="67"/>
      <c r="L210" s="66">
        <v>3.06</v>
      </c>
      <c r="M210" s="66">
        <v>87.83</v>
      </c>
      <c r="N210" s="66">
        <v>90.89</v>
      </c>
      <c r="O210" s="66">
        <v>194.44</v>
      </c>
      <c r="P210" s="67">
        <v>106.61</v>
      </c>
      <c r="Q210" s="68"/>
    </row>
    <row r="211" spans="1:25" x14ac:dyDescent="0.25">
      <c r="A211" s="79" t="s">
        <v>43</v>
      </c>
      <c r="B211" s="4"/>
      <c r="C211" s="80">
        <v>197.5</v>
      </c>
      <c r="D211" s="80">
        <v>3.06</v>
      </c>
      <c r="E211" s="80"/>
      <c r="F211" s="81"/>
      <c r="G211" s="80"/>
      <c r="H211" s="80"/>
      <c r="I211" s="80"/>
      <c r="J211" s="80"/>
      <c r="K211" s="81"/>
      <c r="L211" s="80">
        <v>3.06</v>
      </c>
      <c r="M211" s="80">
        <v>87.83</v>
      </c>
      <c r="N211" s="80">
        <v>90.89</v>
      </c>
      <c r="O211" s="80">
        <v>194.44</v>
      </c>
      <c r="P211" s="81">
        <v>106.61</v>
      </c>
      <c r="Q211" s="68"/>
    </row>
    <row r="212" spans="1:25" x14ac:dyDescent="0.25">
      <c r="A212" s="65" t="s">
        <v>319</v>
      </c>
      <c r="B212" s="107" t="s">
        <v>320</v>
      </c>
      <c r="C212" s="66">
        <v>210</v>
      </c>
      <c r="D212" s="66">
        <v>28.52</v>
      </c>
      <c r="E212" s="66"/>
      <c r="F212" s="67"/>
      <c r="G212" s="66"/>
      <c r="H212" s="66"/>
      <c r="I212" s="66"/>
      <c r="J212" s="66"/>
      <c r="K212" s="67">
        <v>144.19999999999999</v>
      </c>
      <c r="L212" s="66">
        <v>172.72</v>
      </c>
      <c r="M212" s="66">
        <v>127</v>
      </c>
      <c r="N212" s="66">
        <v>299.72000000000003</v>
      </c>
      <c r="O212" s="66">
        <v>37.28</v>
      </c>
      <c r="P212" s="67">
        <v>-89.72</v>
      </c>
      <c r="Q212" s="68"/>
    </row>
    <row r="213" spans="1:25" x14ac:dyDescent="0.25">
      <c r="A213" s="79" t="s">
        <v>44</v>
      </c>
      <c r="B213" s="4"/>
      <c r="C213" s="80">
        <v>210</v>
      </c>
      <c r="D213" s="80">
        <v>28.52</v>
      </c>
      <c r="E213" s="80"/>
      <c r="F213" s="81"/>
      <c r="G213" s="80"/>
      <c r="H213" s="80"/>
      <c r="I213" s="80"/>
      <c r="J213" s="80"/>
      <c r="K213" s="81">
        <v>144.19999999999999</v>
      </c>
      <c r="L213" s="80">
        <v>172.72</v>
      </c>
      <c r="M213" s="80">
        <v>127</v>
      </c>
      <c r="N213" s="80">
        <v>299.72000000000003</v>
      </c>
      <c r="O213" s="80">
        <v>37.28</v>
      </c>
      <c r="P213" s="81">
        <v>-89.72</v>
      </c>
      <c r="Q213" s="68"/>
    </row>
    <row r="214" spans="1:25" ht="15.75" thickBot="1" x14ac:dyDescent="0.3">
      <c r="A214" s="82"/>
      <c r="B214" s="44"/>
      <c r="C214" s="83">
        <v>3659.4800000000046</v>
      </c>
      <c r="D214" s="83">
        <v>8025.29</v>
      </c>
      <c r="E214" s="83">
        <v>338.58</v>
      </c>
      <c r="F214" s="84">
        <v>555.58000000000004</v>
      </c>
      <c r="G214" s="83">
        <v>1551.57</v>
      </c>
      <c r="H214" s="83">
        <v>712.40000000000009</v>
      </c>
      <c r="I214" s="83">
        <v>192.81</v>
      </c>
      <c r="J214" s="83">
        <v>274.59800000000001</v>
      </c>
      <c r="K214" s="84">
        <v>1431.4200000000003</v>
      </c>
      <c r="L214" s="83">
        <v>13082.247999999996</v>
      </c>
      <c r="M214" s="83">
        <v>25639.410000000003</v>
      </c>
      <c r="N214" s="83">
        <v>38721.657999999996</v>
      </c>
      <c r="O214" s="83">
        <v>-9422.7680000000055</v>
      </c>
      <c r="P214" s="84">
        <v>-35062.177999999993</v>
      </c>
      <c r="Q214" s="68"/>
    </row>
    <row r="215" spans="1:25" x14ac:dyDescent="0.25">
      <c r="A215" s="60"/>
      <c r="B215" s="46"/>
      <c r="C215" s="46" t="s">
        <v>120</v>
      </c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68"/>
    </row>
    <row r="216" spans="1:25" x14ac:dyDescent="0.25">
      <c r="A216" s="56">
        <v>400000</v>
      </c>
      <c r="B216" s="47" t="s">
        <v>92</v>
      </c>
      <c r="C216" s="88" t="s">
        <v>121</v>
      </c>
      <c r="D216" s="88" t="s">
        <v>70</v>
      </c>
      <c r="E216" s="88" t="s">
        <v>71</v>
      </c>
      <c r="F216" s="88" t="s">
        <v>72</v>
      </c>
      <c r="G216" s="88" t="s">
        <v>73</v>
      </c>
      <c r="H216" s="88" t="s">
        <v>74</v>
      </c>
      <c r="I216" s="88" t="s">
        <v>75</v>
      </c>
      <c r="J216" s="88" t="s">
        <v>76</v>
      </c>
      <c r="K216" s="88" t="s">
        <v>77</v>
      </c>
      <c r="L216" s="88" t="s">
        <v>78</v>
      </c>
      <c r="M216" s="88" t="s">
        <v>79</v>
      </c>
      <c r="N216" s="88" t="s">
        <v>80</v>
      </c>
      <c r="O216" s="88" t="s">
        <v>81</v>
      </c>
      <c r="P216" s="88" t="s">
        <v>82</v>
      </c>
      <c r="Q216" s="68"/>
    </row>
    <row r="217" spans="1:25" x14ac:dyDescent="0.25">
      <c r="A217" s="65" t="s">
        <v>105</v>
      </c>
      <c r="B217" s="107" t="s">
        <v>321</v>
      </c>
      <c r="C217" s="66">
        <v>1170</v>
      </c>
      <c r="D217" s="66"/>
      <c r="E217" s="66"/>
      <c r="F217" s="67"/>
      <c r="G217" s="66"/>
      <c r="H217" s="66"/>
      <c r="I217" s="66"/>
      <c r="J217" s="66"/>
      <c r="K217" s="67"/>
      <c r="L217" s="66">
        <v>0</v>
      </c>
      <c r="M217" s="66">
        <v>4.58</v>
      </c>
      <c r="N217" s="66">
        <v>4.58</v>
      </c>
      <c r="O217" s="66">
        <v>1170</v>
      </c>
      <c r="P217" s="67">
        <v>1165.42</v>
      </c>
      <c r="Q217" s="68"/>
    </row>
    <row r="218" spans="1:25" x14ac:dyDescent="0.25">
      <c r="A218" s="141" t="s">
        <v>9</v>
      </c>
      <c r="B218" s="4"/>
      <c r="C218" s="80">
        <v>1170</v>
      </c>
      <c r="D218" s="80"/>
      <c r="E218" s="80"/>
      <c r="F218" s="81"/>
      <c r="G218" s="80"/>
      <c r="H218" s="80"/>
      <c r="I218" s="80"/>
      <c r="J218" s="80"/>
      <c r="K218" s="81"/>
      <c r="L218" s="80">
        <v>0</v>
      </c>
      <c r="M218" s="80">
        <v>4.58</v>
      </c>
      <c r="N218" s="80">
        <v>4.58</v>
      </c>
      <c r="O218" s="80">
        <v>1170</v>
      </c>
      <c r="P218" s="81">
        <v>1165.42</v>
      </c>
      <c r="Q218" s="68"/>
    </row>
    <row r="219" spans="1:25" x14ac:dyDescent="0.25">
      <c r="A219" s="65" t="s">
        <v>322</v>
      </c>
      <c r="B219" s="107" t="s">
        <v>323</v>
      </c>
      <c r="C219" s="66">
        <v>1659</v>
      </c>
      <c r="D219" s="66">
        <v>141.76</v>
      </c>
      <c r="E219" s="66">
        <v>10.29</v>
      </c>
      <c r="F219" s="67"/>
      <c r="G219" s="66">
        <v>102.7</v>
      </c>
      <c r="H219" s="66">
        <v>365.65</v>
      </c>
      <c r="I219" s="66"/>
      <c r="J219" s="66"/>
      <c r="K219" s="67">
        <v>217.33</v>
      </c>
      <c r="L219" s="66">
        <v>837.73</v>
      </c>
      <c r="M219" s="66">
        <v>929.86</v>
      </c>
      <c r="N219" s="66">
        <v>1767.5900000000001</v>
      </c>
      <c r="O219" s="66">
        <v>821.27</v>
      </c>
      <c r="P219" s="67">
        <v>-108.59000000000003</v>
      </c>
      <c r="Q219" s="68"/>
    </row>
    <row r="220" spans="1:25" x14ac:dyDescent="0.25">
      <c r="A220" s="65"/>
      <c r="B220" s="107" t="s">
        <v>324</v>
      </c>
      <c r="C220" s="66">
        <v>1589</v>
      </c>
      <c r="D220" s="66">
        <v>283.52</v>
      </c>
      <c r="E220" s="66">
        <v>10.29</v>
      </c>
      <c r="F220" s="67"/>
      <c r="G220" s="66">
        <v>205.4</v>
      </c>
      <c r="H220" s="66">
        <v>365.65</v>
      </c>
      <c r="I220" s="66"/>
      <c r="J220" s="66"/>
      <c r="K220" s="67">
        <v>160.16999999999999</v>
      </c>
      <c r="L220" s="66">
        <v>1025.03</v>
      </c>
      <c r="M220" s="66">
        <v>1087.4299999999998</v>
      </c>
      <c r="N220" s="66">
        <v>2112.46</v>
      </c>
      <c r="O220" s="66">
        <v>563.97</v>
      </c>
      <c r="P220" s="67">
        <v>-523.45999999999981</v>
      </c>
      <c r="Q220" s="68"/>
    </row>
    <row r="221" spans="1:25" x14ac:dyDescent="0.25">
      <c r="A221" s="65"/>
      <c r="B221" s="107" t="s">
        <v>325</v>
      </c>
      <c r="C221" s="66">
        <v>1804</v>
      </c>
      <c r="D221" s="66">
        <v>143.38999999999999</v>
      </c>
      <c r="E221" s="66">
        <v>11.11</v>
      </c>
      <c r="F221" s="67"/>
      <c r="G221" s="66">
        <v>107.97</v>
      </c>
      <c r="H221" s="66">
        <v>478.44</v>
      </c>
      <c r="I221" s="66"/>
      <c r="J221" s="66"/>
      <c r="K221" s="67">
        <v>217.33</v>
      </c>
      <c r="L221" s="66">
        <v>958.24000000000012</v>
      </c>
      <c r="M221" s="66">
        <v>1002.5100000000001</v>
      </c>
      <c r="N221" s="66">
        <v>1960.7500000000002</v>
      </c>
      <c r="O221" s="66">
        <v>845.75999999999988</v>
      </c>
      <c r="P221" s="67">
        <v>-156.75000000000023</v>
      </c>
      <c r="Q221" s="68"/>
    </row>
    <row r="222" spans="1:25" x14ac:dyDescent="0.25">
      <c r="A222" s="65"/>
      <c r="B222" s="107" t="s">
        <v>326</v>
      </c>
      <c r="C222" s="66">
        <v>1659</v>
      </c>
      <c r="D222" s="66">
        <v>141.76</v>
      </c>
      <c r="E222" s="66">
        <v>10.29</v>
      </c>
      <c r="F222" s="67"/>
      <c r="G222" s="66">
        <v>102.7</v>
      </c>
      <c r="H222" s="66">
        <v>365.65</v>
      </c>
      <c r="I222" s="66"/>
      <c r="J222" s="66"/>
      <c r="K222" s="67">
        <v>217.33</v>
      </c>
      <c r="L222" s="66">
        <v>837.73</v>
      </c>
      <c r="M222" s="66">
        <v>846.44</v>
      </c>
      <c r="N222" s="66">
        <v>1684.17</v>
      </c>
      <c r="O222" s="66">
        <v>821.27</v>
      </c>
      <c r="P222" s="67">
        <v>-25.170000000000073</v>
      </c>
      <c r="Q222" s="68"/>
    </row>
    <row r="223" spans="1:25" x14ac:dyDescent="0.25">
      <c r="A223" s="65"/>
      <c r="B223" s="107" t="s">
        <v>327</v>
      </c>
      <c r="C223" s="66">
        <v>1698</v>
      </c>
      <c r="D223" s="66">
        <v>143.38999999999999</v>
      </c>
      <c r="E223" s="66">
        <v>10.29</v>
      </c>
      <c r="F223" s="67"/>
      <c r="G223" s="66">
        <v>107.97</v>
      </c>
      <c r="H223" s="66">
        <v>365.65</v>
      </c>
      <c r="I223" s="66"/>
      <c r="J223" s="66"/>
      <c r="K223" s="67">
        <v>346.08</v>
      </c>
      <c r="L223" s="66">
        <v>973.37999999999988</v>
      </c>
      <c r="M223" s="66">
        <v>873.2600000000001</v>
      </c>
      <c r="N223" s="66">
        <v>1846.6399999999999</v>
      </c>
      <c r="O223" s="66">
        <v>724.62000000000012</v>
      </c>
      <c r="P223" s="67">
        <v>-148.63999999999999</v>
      </c>
      <c r="Q223" s="68"/>
      <c r="R223" s="86" t="s">
        <v>0</v>
      </c>
      <c r="S223" s="86" t="s">
        <v>1</v>
      </c>
      <c r="T223" s="86" t="s">
        <v>2</v>
      </c>
      <c r="U223" s="86" t="s">
        <v>3</v>
      </c>
      <c r="V223" s="86" t="s">
        <v>4</v>
      </c>
      <c r="W223" s="86" t="s">
        <v>122</v>
      </c>
      <c r="X223" s="86" t="s">
        <v>6</v>
      </c>
      <c r="Y223" s="86" t="s">
        <v>7</v>
      </c>
    </row>
    <row r="224" spans="1:25" x14ac:dyDescent="0.25">
      <c r="A224" s="65"/>
      <c r="B224" s="107" t="s">
        <v>328</v>
      </c>
      <c r="C224" s="66">
        <v>1815</v>
      </c>
      <c r="D224" s="66">
        <v>142.34</v>
      </c>
      <c r="E224" s="66">
        <v>10.29</v>
      </c>
      <c r="F224" s="67"/>
      <c r="G224" s="66">
        <v>97.36</v>
      </c>
      <c r="H224" s="66">
        <v>365.65</v>
      </c>
      <c r="I224" s="66"/>
      <c r="J224" s="66"/>
      <c r="K224" s="67"/>
      <c r="L224" s="66">
        <v>615.64</v>
      </c>
      <c r="M224" s="66">
        <v>868.12999999999988</v>
      </c>
      <c r="N224" s="66">
        <v>1483.77</v>
      </c>
      <c r="O224" s="66">
        <v>1199.3600000000001</v>
      </c>
      <c r="P224" s="67">
        <v>331.23000000000025</v>
      </c>
      <c r="Q224" s="68"/>
      <c r="R224" s="69" t="s">
        <v>105</v>
      </c>
      <c r="S224" s="3">
        <v>1170</v>
      </c>
      <c r="T224" s="69">
        <f>S224/$S$231*100</f>
        <v>1.2896740100925259</v>
      </c>
      <c r="U224" s="9">
        <v>1165.42</v>
      </c>
      <c r="V224" s="69">
        <f>U224/S224*100</f>
        <v>99.608547008547006</v>
      </c>
      <c r="W224" s="3">
        <v>4.58</v>
      </c>
      <c r="X224" s="69">
        <f>W224/$W$231*100</f>
        <v>8.5799587525039727E-3</v>
      </c>
      <c r="Y224" s="69">
        <f>W224/S224*100</f>
        <v>0.39145299145299145</v>
      </c>
    </row>
    <row r="225" spans="1:25" x14ac:dyDescent="0.25">
      <c r="A225" s="65"/>
      <c r="B225" s="107" t="s">
        <v>329</v>
      </c>
      <c r="C225" s="66">
        <v>3699.7</v>
      </c>
      <c r="D225" s="66">
        <v>599.36</v>
      </c>
      <c r="E225" s="66"/>
      <c r="F225" s="67">
        <v>223.79000000000002</v>
      </c>
      <c r="G225" s="66"/>
      <c r="H225" s="66">
        <v>232.24</v>
      </c>
      <c r="I225" s="66">
        <v>221.15</v>
      </c>
      <c r="J225" s="66"/>
      <c r="K225" s="67"/>
      <c r="L225" s="66">
        <v>1276.5400000000002</v>
      </c>
      <c r="M225" s="66">
        <v>2212.25</v>
      </c>
      <c r="N225" s="66">
        <v>3488.79</v>
      </c>
      <c r="O225" s="66">
        <v>2423.16</v>
      </c>
      <c r="P225" s="67">
        <v>210.90999999999985</v>
      </c>
      <c r="Q225" s="68"/>
      <c r="R225" s="69" t="s">
        <v>322</v>
      </c>
      <c r="S225" s="3">
        <v>48980.75</v>
      </c>
      <c r="T225" s="69">
        <f t="shared" ref="T225:T231" si="8">S225/$S$231*100</f>
        <v>53.990769461401278</v>
      </c>
      <c r="U225" s="9">
        <v>313.99000000000098</v>
      </c>
      <c r="V225" s="69">
        <f t="shared" ref="V225:V231" si="9">U225/S225*100</f>
        <v>0.64104775855821106</v>
      </c>
      <c r="W225" s="3">
        <v>29973.079999999991</v>
      </c>
      <c r="X225" s="69">
        <f t="shared" ref="X225:X231" si="10">W225/$W$231*100</f>
        <v>56.150172507751464</v>
      </c>
      <c r="Y225" s="69">
        <f t="shared" ref="Y225:Y231" si="11">W225/S225*100</f>
        <v>61.19359135987095</v>
      </c>
    </row>
    <row r="226" spans="1:25" x14ac:dyDescent="0.25">
      <c r="A226" s="65"/>
      <c r="B226" s="107" t="s">
        <v>330</v>
      </c>
      <c r="C226" s="66">
        <v>1764</v>
      </c>
      <c r="D226" s="66">
        <v>141.76</v>
      </c>
      <c r="E226" s="66">
        <v>11.11</v>
      </c>
      <c r="F226" s="67"/>
      <c r="G226" s="66">
        <v>102.7</v>
      </c>
      <c r="H226" s="66">
        <v>365.65</v>
      </c>
      <c r="I226" s="66"/>
      <c r="J226" s="66"/>
      <c r="K226" s="67">
        <v>435.69</v>
      </c>
      <c r="L226" s="66">
        <v>1056.9100000000001</v>
      </c>
      <c r="M226" s="66">
        <v>878.53</v>
      </c>
      <c r="N226" s="66">
        <v>1935.44</v>
      </c>
      <c r="O226" s="66">
        <v>707.08999999999992</v>
      </c>
      <c r="P226" s="67">
        <v>-171.44000000000005</v>
      </c>
      <c r="Q226" s="68"/>
      <c r="R226" s="69" t="s">
        <v>331</v>
      </c>
      <c r="S226" s="3">
        <v>1830</v>
      </c>
      <c r="T226" s="69">
        <f t="shared" si="8"/>
        <v>2.0171824260421563</v>
      </c>
      <c r="U226" s="9">
        <v>-3.2199999999997999</v>
      </c>
      <c r="V226" s="69">
        <f t="shared" si="9"/>
        <v>-0.17595628415299452</v>
      </c>
      <c r="W226" s="3">
        <v>794.5</v>
      </c>
      <c r="X226" s="69">
        <f t="shared" si="10"/>
        <v>1.4883793076123157</v>
      </c>
      <c r="Y226" s="69">
        <f t="shared" si="11"/>
        <v>43.415300546448087</v>
      </c>
    </row>
    <row r="227" spans="1:25" x14ac:dyDescent="0.25">
      <c r="A227" s="65"/>
      <c r="B227" s="107" t="s">
        <v>332</v>
      </c>
      <c r="C227" s="66">
        <v>613.1</v>
      </c>
      <c r="D227" s="66">
        <v>92.73</v>
      </c>
      <c r="E227" s="66"/>
      <c r="F227" s="67">
        <v>29.66</v>
      </c>
      <c r="G227" s="66"/>
      <c r="H227" s="66"/>
      <c r="I227" s="66"/>
      <c r="J227" s="66"/>
      <c r="K227" s="67"/>
      <c r="L227" s="66">
        <v>122.39</v>
      </c>
      <c r="M227" s="66">
        <v>342.75</v>
      </c>
      <c r="N227" s="66">
        <v>465.14</v>
      </c>
      <c r="O227" s="66">
        <v>490.71000000000004</v>
      </c>
      <c r="P227" s="67">
        <v>147.96000000000004</v>
      </c>
      <c r="Q227" s="68"/>
      <c r="R227" s="69" t="s">
        <v>333</v>
      </c>
      <c r="S227" s="3">
        <v>915</v>
      </c>
      <c r="T227" s="69">
        <f t="shared" si="8"/>
        <v>1.0085912130210781</v>
      </c>
      <c r="U227" s="9">
        <v>641.6</v>
      </c>
      <c r="V227" s="69">
        <f t="shared" si="9"/>
        <v>70.120218579234972</v>
      </c>
      <c r="W227" s="3">
        <v>91.52</v>
      </c>
      <c r="X227" s="69">
        <f t="shared" si="10"/>
        <v>0.17144930677492654</v>
      </c>
      <c r="Y227" s="69">
        <f t="shared" si="11"/>
        <v>10.002185792349726</v>
      </c>
    </row>
    <row r="228" spans="1:25" x14ac:dyDescent="0.25">
      <c r="A228" s="65"/>
      <c r="B228" s="107" t="s">
        <v>334</v>
      </c>
      <c r="C228" s="66">
        <v>952</v>
      </c>
      <c r="D228" s="66">
        <v>112.41</v>
      </c>
      <c r="E228" s="66">
        <v>0.84</v>
      </c>
      <c r="F228" s="67">
        <v>71.2</v>
      </c>
      <c r="G228" s="66"/>
      <c r="H228" s="66">
        <v>143.61000000000001</v>
      </c>
      <c r="I228" s="66"/>
      <c r="J228" s="66"/>
      <c r="K228" s="67"/>
      <c r="L228" s="66">
        <v>328.06</v>
      </c>
      <c r="M228" s="66">
        <v>435.65000000000003</v>
      </c>
      <c r="N228" s="66">
        <v>763.71</v>
      </c>
      <c r="O228" s="66">
        <v>623.94000000000005</v>
      </c>
      <c r="P228" s="67">
        <v>188.29000000000002</v>
      </c>
      <c r="Q228" s="68"/>
      <c r="R228" s="69" t="s">
        <v>335</v>
      </c>
      <c r="S228" s="3">
        <v>18226.900000000001</v>
      </c>
      <c r="T228" s="69">
        <f t="shared" si="8"/>
        <v>20.091247191927746</v>
      </c>
      <c r="U228" s="9">
        <v>2361.4199999999992</v>
      </c>
      <c r="V228" s="69">
        <f t="shared" si="9"/>
        <v>12.955686375631617</v>
      </c>
      <c r="W228" s="3">
        <v>9064.3000000000011</v>
      </c>
      <c r="X228" s="69">
        <f t="shared" si="10"/>
        <v>16.980637580856282</v>
      </c>
      <c r="Y228" s="69">
        <f t="shared" si="11"/>
        <v>49.730343613011541</v>
      </c>
    </row>
    <row r="229" spans="1:25" x14ac:dyDescent="0.25">
      <c r="A229" s="65"/>
      <c r="B229" s="107" t="s">
        <v>336</v>
      </c>
      <c r="C229" s="66">
        <v>3404.1</v>
      </c>
      <c r="D229" s="66">
        <v>523.45000000000005</v>
      </c>
      <c r="E229" s="66"/>
      <c r="F229" s="67">
        <v>13.3</v>
      </c>
      <c r="G229" s="66"/>
      <c r="H229" s="66">
        <v>357.18</v>
      </c>
      <c r="I229" s="66">
        <v>102.38</v>
      </c>
      <c r="J229" s="66"/>
      <c r="K229" s="67"/>
      <c r="L229" s="66">
        <v>996.31000000000006</v>
      </c>
      <c r="M229" s="66">
        <v>1950.83</v>
      </c>
      <c r="N229" s="66">
        <v>2947.14</v>
      </c>
      <c r="O229" s="66">
        <v>2407.79</v>
      </c>
      <c r="P229" s="67">
        <v>456.96000000000004</v>
      </c>
      <c r="Q229" s="68"/>
      <c r="R229" s="69" t="s">
        <v>337</v>
      </c>
      <c r="S229" s="3">
        <v>19361.949999999997</v>
      </c>
      <c r="T229" s="69">
        <f t="shared" si="8"/>
        <v>21.342396324539298</v>
      </c>
      <c r="U229" s="9">
        <v>3629.1999999999994</v>
      </c>
      <c r="V229" s="69">
        <f t="shared" si="9"/>
        <v>18.743979816082572</v>
      </c>
      <c r="W229" s="3">
        <v>13231.31</v>
      </c>
      <c r="X229" s="69">
        <f t="shared" si="10"/>
        <v>24.786920096417759</v>
      </c>
      <c r="Y229" s="69">
        <f t="shared" si="11"/>
        <v>68.336660305392797</v>
      </c>
    </row>
    <row r="230" spans="1:25" x14ac:dyDescent="0.25">
      <c r="A230" s="65"/>
      <c r="B230" s="107" t="s">
        <v>338</v>
      </c>
      <c r="C230" s="66">
        <v>40</v>
      </c>
      <c r="D230" s="66">
        <v>3.28</v>
      </c>
      <c r="E230" s="66">
        <v>0.05</v>
      </c>
      <c r="F230" s="67"/>
      <c r="G230" s="66"/>
      <c r="H230" s="66"/>
      <c r="I230" s="66"/>
      <c r="J230" s="66"/>
      <c r="K230" s="67"/>
      <c r="L230" s="66">
        <v>3.3299999999999996</v>
      </c>
      <c r="M230" s="66">
        <v>27.96</v>
      </c>
      <c r="N230" s="66">
        <v>31.29</v>
      </c>
      <c r="O230" s="66">
        <v>36.67</v>
      </c>
      <c r="P230" s="67">
        <v>8.7100000000000009</v>
      </c>
      <c r="Q230" s="68"/>
      <c r="R230" s="69" t="s">
        <v>339</v>
      </c>
      <c r="S230" s="3">
        <v>236</v>
      </c>
      <c r="T230" s="69">
        <f t="shared" si="8"/>
        <v>0.26013937297592832</v>
      </c>
      <c r="U230" s="9">
        <v>-25.999999999999972</v>
      </c>
      <c r="V230" s="69">
        <f t="shared" si="9"/>
        <v>-11.01694915254236</v>
      </c>
      <c r="W230" s="3">
        <v>220.92</v>
      </c>
      <c r="X230" s="69">
        <f t="shared" si="10"/>
        <v>0.41386124183475492</v>
      </c>
      <c r="Y230" s="69">
        <f t="shared" si="11"/>
        <v>93.610169491525426</v>
      </c>
    </row>
    <row r="231" spans="1:25" x14ac:dyDescent="0.25">
      <c r="A231" s="65"/>
      <c r="B231" s="107" t="s">
        <v>340</v>
      </c>
      <c r="C231" s="66">
        <v>3346</v>
      </c>
      <c r="D231" s="66">
        <v>280.94</v>
      </c>
      <c r="E231" s="66">
        <v>20.58</v>
      </c>
      <c r="F231" s="67"/>
      <c r="G231" s="66">
        <v>233.22</v>
      </c>
      <c r="H231" s="66">
        <v>731.3</v>
      </c>
      <c r="I231" s="66"/>
      <c r="J231" s="66"/>
      <c r="K231" s="67"/>
      <c r="L231" s="66">
        <v>1266.04</v>
      </c>
      <c r="M231" s="66">
        <v>2231.4499999999998</v>
      </c>
      <c r="N231" s="66">
        <v>3497.49</v>
      </c>
      <c r="O231" s="66">
        <v>2079.96</v>
      </c>
      <c r="P231" s="67">
        <v>-151.48999999999978</v>
      </c>
      <c r="Q231" s="68"/>
      <c r="R231" s="69" t="s">
        <v>123</v>
      </c>
      <c r="S231" s="96">
        <f>SUM(S224:S230)</f>
        <v>90720.599999999991</v>
      </c>
      <c r="T231" s="69">
        <f t="shared" si="8"/>
        <v>100</v>
      </c>
      <c r="U231" s="114">
        <f>SUM(U224:U230)</f>
        <v>8082.41</v>
      </c>
      <c r="V231" s="69">
        <f t="shared" si="9"/>
        <v>8.9091231759931038</v>
      </c>
      <c r="W231" s="96">
        <f>SUM(W224:W230)</f>
        <v>53380.209999999992</v>
      </c>
      <c r="X231" s="69">
        <f t="shared" si="10"/>
        <v>100</v>
      </c>
      <c r="Y231" s="69">
        <f t="shared" si="11"/>
        <v>58.840230333573629</v>
      </c>
    </row>
    <row r="232" spans="1:25" x14ac:dyDescent="0.25">
      <c r="A232" s="65"/>
      <c r="B232" s="107" t="s">
        <v>341</v>
      </c>
      <c r="C232" s="66">
        <v>2019.5</v>
      </c>
      <c r="D232" s="66">
        <v>310.94</v>
      </c>
      <c r="E232" s="66"/>
      <c r="F232" s="67">
        <v>90.68</v>
      </c>
      <c r="G232" s="66"/>
      <c r="H232" s="66">
        <v>80.150000000000006</v>
      </c>
      <c r="I232" s="66">
        <v>95.95</v>
      </c>
      <c r="J232" s="66"/>
      <c r="K232" s="67"/>
      <c r="L232" s="66">
        <v>577.72</v>
      </c>
      <c r="M232" s="66">
        <v>1202.76</v>
      </c>
      <c r="N232" s="66">
        <v>1780.48</v>
      </c>
      <c r="O232" s="66">
        <v>1441.78</v>
      </c>
      <c r="P232" s="67">
        <v>239.01999999999998</v>
      </c>
      <c r="Q232" s="68"/>
    </row>
    <row r="233" spans="1:25" x14ac:dyDescent="0.25">
      <c r="A233" s="65"/>
      <c r="B233" s="107" t="s">
        <v>342</v>
      </c>
      <c r="C233" s="66">
        <v>2490</v>
      </c>
      <c r="D233" s="66">
        <v>47.13</v>
      </c>
      <c r="E233" s="66">
        <v>20.329999999999998</v>
      </c>
      <c r="F233" s="67"/>
      <c r="G233" s="66">
        <v>413.18</v>
      </c>
      <c r="H233" s="66">
        <v>288.39999999999998</v>
      </c>
      <c r="I233" s="66"/>
      <c r="J233" s="66"/>
      <c r="K233" s="67">
        <v>268.83</v>
      </c>
      <c r="L233" s="66">
        <v>1037.8699999999999</v>
      </c>
      <c r="M233" s="66">
        <v>1408</v>
      </c>
      <c r="N233" s="66">
        <v>2445.87</v>
      </c>
      <c r="O233" s="66">
        <v>1452.13</v>
      </c>
      <c r="P233" s="67">
        <v>44.130000000000109</v>
      </c>
      <c r="Q233" s="68"/>
    </row>
    <row r="234" spans="1:25" x14ac:dyDescent="0.25">
      <c r="A234" s="65"/>
      <c r="B234" s="107" t="s">
        <v>343</v>
      </c>
      <c r="C234" s="66">
        <v>264</v>
      </c>
      <c r="D234" s="66">
        <v>33.75</v>
      </c>
      <c r="E234" s="66"/>
      <c r="F234" s="67"/>
      <c r="G234" s="66"/>
      <c r="H234" s="66"/>
      <c r="I234" s="66"/>
      <c r="J234" s="66"/>
      <c r="K234" s="67"/>
      <c r="L234" s="66">
        <v>33.75</v>
      </c>
      <c r="M234" s="66">
        <v>182</v>
      </c>
      <c r="N234" s="66">
        <v>215.75</v>
      </c>
      <c r="O234" s="66">
        <v>230.25</v>
      </c>
      <c r="P234" s="67">
        <v>48.25</v>
      </c>
      <c r="Q234" s="68"/>
    </row>
    <row r="235" spans="1:25" x14ac:dyDescent="0.25">
      <c r="A235" s="65"/>
      <c r="B235" s="107" t="s">
        <v>344</v>
      </c>
      <c r="C235" s="66">
        <v>352</v>
      </c>
      <c r="D235" s="66">
        <v>46.28</v>
      </c>
      <c r="E235" s="66"/>
      <c r="F235" s="67">
        <v>82.04</v>
      </c>
      <c r="G235" s="66"/>
      <c r="H235" s="66">
        <v>28.48</v>
      </c>
      <c r="I235" s="66"/>
      <c r="J235" s="66"/>
      <c r="K235" s="67"/>
      <c r="L235" s="66">
        <v>156.79999999999998</v>
      </c>
      <c r="M235" s="66">
        <v>145.92000000000002</v>
      </c>
      <c r="N235" s="66">
        <v>302.72000000000003</v>
      </c>
      <c r="O235" s="66">
        <v>195.20000000000002</v>
      </c>
      <c r="P235" s="67">
        <v>49.28</v>
      </c>
      <c r="Q235" s="68"/>
    </row>
    <row r="236" spans="1:25" x14ac:dyDescent="0.25">
      <c r="A236" s="65"/>
      <c r="B236" s="107" t="s">
        <v>345</v>
      </c>
      <c r="C236" s="66">
        <v>2047.55</v>
      </c>
      <c r="D236" s="66">
        <v>302.3</v>
      </c>
      <c r="E236" s="66">
        <v>1.55</v>
      </c>
      <c r="F236" s="67">
        <v>13.23</v>
      </c>
      <c r="G236" s="66"/>
      <c r="H236" s="66">
        <v>261.62</v>
      </c>
      <c r="I236" s="66"/>
      <c r="J236" s="66"/>
      <c r="K236" s="67"/>
      <c r="L236" s="66">
        <v>578.70000000000005</v>
      </c>
      <c r="M236" s="66">
        <v>1192.17</v>
      </c>
      <c r="N236" s="66">
        <v>1770.8700000000001</v>
      </c>
      <c r="O236" s="66">
        <v>1468.85</v>
      </c>
      <c r="P236" s="67">
        <v>276.67999999999984</v>
      </c>
      <c r="Q236" s="68"/>
    </row>
    <row r="237" spans="1:25" x14ac:dyDescent="0.25">
      <c r="A237" s="65"/>
      <c r="B237" s="107" t="s">
        <v>346</v>
      </c>
      <c r="C237" s="66">
        <v>640</v>
      </c>
      <c r="D237" s="66">
        <v>179.86</v>
      </c>
      <c r="E237" s="66"/>
      <c r="F237" s="67"/>
      <c r="G237" s="66"/>
      <c r="H237" s="66"/>
      <c r="I237" s="66"/>
      <c r="J237" s="66"/>
      <c r="K237" s="67"/>
      <c r="L237" s="66">
        <v>179.86</v>
      </c>
      <c r="M237" s="66">
        <v>311.25</v>
      </c>
      <c r="N237" s="66">
        <v>491.11</v>
      </c>
      <c r="O237" s="66">
        <v>460.14</v>
      </c>
      <c r="P237" s="67">
        <v>148.88999999999999</v>
      </c>
      <c r="Q237" s="68"/>
    </row>
    <row r="238" spans="1:25" x14ac:dyDescent="0.25">
      <c r="A238" s="65"/>
      <c r="B238" s="107" t="s">
        <v>347</v>
      </c>
      <c r="C238" s="66">
        <v>593</v>
      </c>
      <c r="D238" s="66">
        <v>73.760000000000005</v>
      </c>
      <c r="E238" s="66"/>
      <c r="F238" s="67"/>
      <c r="G238" s="66"/>
      <c r="H238" s="66">
        <v>41.2</v>
      </c>
      <c r="I238" s="66"/>
      <c r="J238" s="66"/>
      <c r="K238" s="67"/>
      <c r="L238" s="66">
        <v>114.96000000000001</v>
      </c>
      <c r="M238" s="66">
        <v>215.42</v>
      </c>
      <c r="N238" s="66">
        <v>330.38</v>
      </c>
      <c r="O238" s="66">
        <v>478.03999999999996</v>
      </c>
      <c r="P238" s="67">
        <v>262.62</v>
      </c>
      <c r="Q238" s="68"/>
    </row>
    <row r="239" spans="1:25" x14ac:dyDescent="0.25">
      <c r="A239" s="65"/>
      <c r="B239" s="107" t="s">
        <v>348</v>
      </c>
      <c r="C239" s="66">
        <v>254</v>
      </c>
      <c r="D239" s="66">
        <v>3.63</v>
      </c>
      <c r="E239" s="66"/>
      <c r="F239" s="67"/>
      <c r="G239" s="66">
        <v>94.1</v>
      </c>
      <c r="H239" s="66">
        <v>51.5</v>
      </c>
      <c r="I239" s="66"/>
      <c r="J239" s="66"/>
      <c r="K239" s="67"/>
      <c r="L239" s="66">
        <v>149.22999999999999</v>
      </c>
      <c r="M239" s="66">
        <v>88.08</v>
      </c>
      <c r="N239" s="66">
        <v>237.31</v>
      </c>
      <c r="O239" s="66">
        <v>104.77000000000001</v>
      </c>
      <c r="P239" s="67">
        <v>16.690000000000012</v>
      </c>
      <c r="Q239" s="68"/>
    </row>
    <row r="240" spans="1:25" x14ac:dyDescent="0.25">
      <c r="A240" s="65"/>
      <c r="B240" s="107" t="s">
        <v>349</v>
      </c>
      <c r="C240" s="66">
        <v>258.8</v>
      </c>
      <c r="D240" s="66">
        <v>17.670000000000002</v>
      </c>
      <c r="E240" s="66"/>
      <c r="F240" s="67">
        <v>28.63</v>
      </c>
      <c r="G240" s="66"/>
      <c r="H240" s="66"/>
      <c r="I240" s="66"/>
      <c r="J240" s="66"/>
      <c r="K240" s="67"/>
      <c r="L240" s="66">
        <v>46.3</v>
      </c>
      <c r="M240" s="66">
        <v>159.75</v>
      </c>
      <c r="N240" s="66">
        <v>206.05</v>
      </c>
      <c r="O240" s="66">
        <v>212.5</v>
      </c>
      <c r="P240" s="67">
        <v>52.75</v>
      </c>
      <c r="Q240" s="68"/>
    </row>
    <row r="241" spans="1:18" x14ac:dyDescent="0.25">
      <c r="A241" s="65"/>
      <c r="B241" s="107" t="s">
        <v>350</v>
      </c>
      <c r="C241" s="66">
        <v>798.8</v>
      </c>
      <c r="D241" s="66">
        <v>113.13</v>
      </c>
      <c r="E241" s="66"/>
      <c r="F241" s="67">
        <v>9.58</v>
      </c>
      <c r="G241" s="66"/>
      <c r="H241" s="66"/>
      <c r="I241" s="66"/>
      <c r="J241" s="66"/>
      <c r="K241" s="67"/>
      <c r="L241" s="66">
        <v>122.71</v>
      </c>
      <c r="M241" s="66">
        <v>572.32999999999993</v>
      </c>
      <c r="N241" s="66">
        <v>695.04</v>
      </c>
      <c r="O241" s="66">
        <v>676.08999999999992</v>
      </c>
      <c r="P241" s="67">
        <v>103.75999999999999</v>
      </c>
      <c r="Q241" s="68"/>
    </row>
    <row r="242" spans="1:18" x14ac:dyDescent="0.25">
      <c r="A242" s="65"/>
      <c r="B242" s="107" t="s">
        <v>351</v>
      </c>
      <c r="C242" s="66">
        <v>1454.65</v>
      </c>
      <c r="D242" s="66">
        <v>192.01</v>
      </c>
      <c r="E242" s="66">
        <v>0.61</v>
      </c>
      <c r="F242" s="67">
        <v>41.86</v>
      </c>
      <c r="G242" s="66"/>
      <c r="H242" s="66">
        <v>181.28</v>
      </c>
      <c r="I242" s="66"/>
      <c r="J242" s="66"/>
      <c r="K242" s="67">
        <v>217.33</v>
      </c>
      <c r="L242" s="66">
        <v>633.09</v>
      </c>
      <c r="M242" s="66">
        <v>1100.5899999999999</v>
      </c>
      <c r="N242" s="66">
        <v>1733.6799999999998</v>
      </c>
      <c r="O242" s="66">
        <v>821.56000000000006</v>
      </c>
      <c r="P242" s="67">
        <v>-279.02999999999986</v>
      </c>
      <c r="Q242" s="68"/>
    </row>
    <row r="243" spans="1:18" x14ac:dyDescent="0.25">
      <c r="A243" s="65"/>
      <c r="B243" s="107" t="s">
        <v>352</v>
      </c>
      <c r="C243" s="66">
        <v>647.5</v>
      </c>
      <c r="D243" s="66">
        <v>64.28</v>
      </c>
      <c r="E243" s="66">
        <v>26.66</v>
      </c>
      <c r="F243" s="67"/>
      <c r="G243" s="66"/>
      <c r="H243" s="66">
        <v>56.65</v>
      </c>
      <c r="I243" s="66"/>
      <c r="J243" s="66"/>
      <c r="K243" s="67"/>
      <c r="L243" s="66">
        <v>147.59</v>
      </c>
      <c r="M243" s="66">
        <v>828.5</v>
      </c>
      <c r="N243" s="66">
        <v>976.09</v>
      </c>
      <c r="O243" s="66">
        <v>499.90999999999997</v>
      </c>
      <c r="P243" s="67">
        <v>-328.59000000000003</v>
      </c>
      <c r="Q243" s="68"/>
    </row>
    <row r="244" spans="1:18" x14ac:dyDescent="0.25">
      <c r="A244" s="65"/>
      <c r="B244" s="107" t="s">
        <v>353</v>
      </c>
      <c r="C244" s="66">
        <v>450</v>
      </c>
      <c r="D244" s="66">
        <v>194.69</v>
      </c>
      <c r="E244" s="66"/>
      <c r="F244" s="67"/>
      <c r="G244" s="66"/>
      <c r="H244" s="66"/>
      <c r="I244" s="66"/>
      <c r="J244" s="66"/>
      <c r="K244" s="67"/>
      <c r="L244" s="66">
        <v>194.69</v>
      </c>
      <c r="M244" s="66">
        <v>231.41000000000003</v>
      </c>
      <c r="N244" s="66">
        <v>426.1</v>
      </c>
      <c r="O244" s="66">
        <v>255.31</v>
      </c>
      <c r="P244" s="67">
        <v>23.899999999999977</v>
      </c>
      <c r="Q244" s="68"/>
    </row>
    <row r="245" spans="1:18" x14ac:dyDescent="0.25">
      <c r="A245" s="65"/>
      <c r="B245" s="107" t="s">
        <v>354</v>
      </c>
      <c r="C245" s="66">
        <v>460.2</v>
      </c>
      <c r="D245" s="66">
        <v>36.92</v>
      </c>
      <c r="E245" s="66"/>
      <c r="F245" s="67"/>
      <c r="G245" s="66"/>
      <c r="H245" s="66">
        <v>81.37</v>
      </c>
      <c r="I245" s="66"/>
      <c r="J245" s="66"/>
      <c r="K245" s="67"/>
      <c r="L245" s="66">
        <v>118.29</v>
      </c>
      <c r="M245" s="66">
        <v>269.08</v>
      </c>
      <c r="N245" s="66">
        <v>387.37</v>
      </c>
      <c r="O245" s="66">
        <v>341.90999999999997</v>
      </c>
      <c r="P245" s="67">
        <v>72.829999999999984</v>
      </c>
      <c r="Q245" s="68"/>
    </row>
    <row r="246" spans="1:18" x14ac:dyDescent="0.25">
      <c r="A246" s="65"/>
      <c r="B246" s="107" t="s">
        <v>355</v>
      </c>
      <c r="C246" s="66">
        <v>160</v>
      </c>
      <c r="D246" s="66">
        <v>3.3</v>
      </c>
      <c r="E246" s="66"/>
      <c r="F246" s="67"/>
      <c r="G246" s="66"/>
      <c r="H246" s="66">
        <v>25.75</v>
      </c>
      <c r="I246" s="66"/>
      <c r="J246" s="66"/>
      <c r="K246" s="67"/>
      <c r="L246" s="66">
        <v>29.05</v>
      </c>
      <c r="M246" s="66">
        <v>104.75</v>
      </c>
      <c r="N246" s="66">
        <v>133.80000000000001</v>
      </c>
      <c r="O246" s="66">
        <v>130.94999999999999</v>
      </c>
      <c r="P246" s="67">
        <v>26.199999999999989</v>
      </c>
      <c r="Q246" s="68"/>
    </row>
    <row r="247" spans="1:18" x14ac:dyDescent="0.25">
      <c r="A247" s="65"/>
      <c r="B247" s="107" t="s">
        <v>356</v>
      </c>
      <c r="C247" s="66">
        <v>542.6</v>
      </c>
      <c r="D247" s="66">
        <v>20.5</v>
      </c>
      <c r="E247" s="66">
        <v>14.87</v>
      </c>
      <c r="F247" s="67"/>
      <c r="G247" s="66"/>
      <c r="H247" s="66">
        <v>25.75</v>
      </c>
      <c r="I247" s="66"/>
      <c r="J247" s="66"/>
      <c r="K247" s="67"/>
      <c r="L247" s="66">
        <v>61.12</v>
      </c>
      <c r="M247" s="66">
        <v>363.75</v>
      </c>
      <c r="N247" s="66">
        <v>424.87</v>
      </c>
      <c r="O247" s="66">
        <v>481.48</v>
      </c>
      <c r="P247" s="67">
        <v>117.73000000000002</v>
      </c>
      <c r="Q247" s="68"/>
    </row>
    <row r="248" spans="1:18" x14ac:dyDescent="0.25">
      <c r="A248" s="65"/>
      <c r="B248" s="107" t="s">
        <v>357</v>
      </c>
      <c r="C248" s="66">
        <v>2698.8</v>
      </c>
      <c r="D248" s="66">
        <v>1261.57</v>
      </c>
      <c r="E248" s="66"/>
      <c r="F248" s="67"/>
      <c r="G248" s="66"/>
      <c r="H248" s="66"/>
      <c r="I248" s="66"/>
      <c r="J248" s="66"/>
      <c r="K248" s="67">
        <v>108.52</v>
      </c>
      <c r="L248" s="66">
        <v>1370.09</v>
      </c>
      <c r="M248" s="66">
        <v>1468.25</v>
      </c>
      <c r="N248" s="66">
        <v>2838.34</v>
      </c>
      <c r="O248" s="66">
        <v>1328.7100000000003</v>
      </c>
      <c r="P248" s="67">
        <v>-139.53999999999974</v>
      </c>
      <c r="Q248" s="68"/>
    </row>
    <row r="249" spans="1:18" x14ac:dyDescent="0.25">
      <c r="A249" s="65"/>
      <c r="B249" s="107" t="s">
        <v>358</v>
      </c>
      <c r="C249" s="66">
        <v>219.95</v>
      </c>
      <c r="D249" s="66">
        <v>39.729999999999997</v>
      </c>
      <c r="E249" s="66"/>
      <c r="F249" s="67"/>
      <c r="G249" s="66"/>
      <c r="H249" s="66"/>
      <c r="I249" s="66"/>
      <c r="J249" s="66"/>
      <c r="K249" s="67"/>
      <c r="L249" s="66">
        <v>39.729999999999997</v>
      </c>
      <c r="M249" s="66">
        <v>134.09</v>
      </c>
      <c r="N249" s="66">
        <v>173.82</v>
      </c>
      <c r="O249" s="66">
        <v>180.22</v>
      </c>
      <c r="P249" s="67">
        <v>46.129999999999995</v>
      </c>
      <c r="Q249" s="68"/>
    </row>
    <row r="250" spans="1:18" x14ac:dyDescent="0.25">
      <c r="A250" s="65"/>
      <c r="B250" s="107" t="s">
        <v>359</v>
      </c>
      <c r="C250" s="66">
        <v>105</v>
      </c>
      <c r="D250" s="66">
        <v>2.82</v>
      </c>
      <c r="E250" s="66"/>
      <c r="F250" s="67"/>
      <c r="G250" s="66"/>
      <c r="H250" s="66">
        <v>25.75</v>
      </c>
      <c r="I250" s="66"/>
      <c r="J250" s="66"/>
      <c r="K250" s="67"/>
      <c r="L250" s="66">
        <v>28.57</v>
      </c>
      <c r="M250" s="66">
        <v>92.42</v>
      </c>
      <c r="N250" s="66">
        <v>120.99000000000001</v>
      </c>
      <c r="O250" s="66">
        <v>76.430000000000007</v>
      </c>
      <c r="P250" s="67">
        <v>-15.989999999999995</v>
      </c>
      <c r="Q250" s="68"/>
    </row>
    <row r="251" spans="1:18" x14ac:dyDescent="0.25">
      <c r="A251" s="65"/>
      <c r="B251" s="107" t="s">
        <v>360</v>
      </c>
      <c r="C251" s="66">
        <v>121.6</v>
      </c>
      <c r="D251" s="66">
        <v>11.67</v>
      </c>
      <c r="E251" s="66"/>
      <c r="F251" s="67"/>
      <c r="G251" s="66"/>
      <c r="H251" s="66">
        <v>25.75</v>
      </c>
      <c r="I251" s="66"/>
      <c r="J251" s="66"/>
      <c r="K251" s="67"/>
      <c r="L251" s="66">
        <v>37.42</v>
      </c>
      <c r="M251" s="66">
        <v>146</v>
      </c>
      <c r="N251" s="66">
        <v>183.42000000000002</v>
      </c>
      <c r="O251" s="66">
        <v>84.179999999999993</v>
      </c>
      <c r="P251" s="67">
        <v>-61.820000000000007</v>
      </c>
      <c r="Q251" s="68"/>
      <c r="R251" s="8"/>
    </row>
    <row r="252" spans="1:18" x14ac:dyDescent="0.25">
      <c r="A252" s="65"/>
      <c r="B252" s="107" t="s">
        <v>361</v>
      </c>
      <c r="C252" s="66">
        <v>257.60000000000002</v>
      </c>
      <c r="D252" s="66">
        <v>60.08</v>
      </c>
      <c r="E252" s="66"/>
      <c r="F252" s="67"/>
      <c r="G252" s="66"/>
      <c r="H252" s="66"/>
      <c r="I252" s="66"/>
      <c r="J252" s="66"/>
      <c r="K252" s="67"/>
      <c r="L252" s="66">
        <v>60.08</v>
      </c>
      <c r="M252" s="66">
        <v>221.91000000000003</v>
      </c>
      <c r="N252" s="66">
        <v>281.99</v>
      </c>
      <c r="O252" s="66">
        <v>197.52000000000004</v>
      </c>
      <c r="P252" s="67">
        <v>-24.389999999999986</v>
      </c>
      <c r="Q252" s="68"/>
      <c r="R252" s="8"/>
    </row>
    <row r="253" spans="1:18" x14ac:dyDescent="0.25">
      <c r="A253" s="65"/>
      <c r="B253" s="107" t="s">
        <v>362</v>
      </c>
      <c r="C253" s="66">
        <v>363.3</v>
      </c>
      <c r="D253" s="66">
        <v>67.56</v>
      </c>
      <c r="E253" s="66"/>
      <c r="F253" s="67"/>
      <c r="G253" s="66"/>
      <c r="H253" s="66">
        <v>25.75</v>
      </c>
      <c r="I253" s="66"/>
      <c r="J253" s="66"/>
      <c r="K253" s="67"/>
      <c r="L253" s="66">
        <v>93.31</v>
      </c>
      <c r="M253" s="66">
        <v>242.75</v>
      </c>
      <c r="N253" s="66">
        <v>336.06</v>
      </c>
      <c r="O253" s="66">
        <v>269.99</v>
      </c>
      <c r="P253" s="67">
        <v>27.240000000000009</v>
      </c>
      <c r="Q253" s="68"/>
      <c r="R253" s="8"/>
    </row>
    <row r="254" spans="1:18" x14ac:dyDescent="0.25">
      <c r="A254" s="65"/>
      <c r="B254" s="107" t="s">
        <v>363</v>
      </c>
      <c r="C254" s="66">
        <v>340.5</v>
      </c>
      <c r="D254" s="66">
        <v>51.15</v>
      </c>
      <c r="E254" s="66"/>
      <c r="F254" s="67"/>
      <c r="G254" s="66"/>
      <c r="H254" s="66"/>
      <c r="I254" s="66"/>
      <c r="J254" s="66"/>
      <c r="K254" s="67"/>
      <c r="L254" s="66">
        <v>51.15</v>
      </c>
      <c r="M254" s="66">
        <v>207.5</v>
      </c>
      <c r="N254" s="66">
        <v>258.64999999999998</v>
      </c>
      <c r="O254" s="66">
        <v>289.35000000000002</v>
      </c>
      <c r="P254" s="67">
        <v>81.850000000000023</v>
      </c>
      <c r="Q254" s="68"/>
      <c r="R254" s="8"/>
    </row>
    <row r="255" spans="1:18" x14ac:dyDescent="0.25">
      <c r="A255" s="65"/>
      <c r="B255" s="107" t="s">
        <v>364</v>
      </c>
      <c r="C255" s="66">
        <v>870.85</v>
      </c>
      <c r="D255" s="66">
        <v>97.64</v>
      </c>
      <c r="E255" s="66">
        <v>7.61</v>
      </c>
      <c r="F255" s="67"/>
      <c r="G255" s="66"/>
      <c r="H255" s="66">
        <v>152.44</v>
      </c>
      <c r="I255" s="66"/>
      <c r="J255" s="66"/>
      <c r="K255" s="67"/>
      <c r="L255" s="66">
        <v>257.69</v>
      </c>
      <c r="M255" s="66">
        <v>429</v>
      </c>
      <c r="N255" s="66">
        <v>686.69</v>
      </c>
      <c r="O255" s="66">
        <v>613.16000000000008</v>
      </c>
      <c r="P255" s="67">
        <v>184.16000000000008</v>
      </c>
      <c r="Q255" s="68"/>
      <c r="R255" s="8"/>
    </row>
    <row r="256" spans="1:18" x14ac:dyDescent="0.25">
      <c r="A256" s="65"/>
      <c r="B256" s="107" t="s">
        <v>365</v>
      </c>
      <c r="C256" s="66">
        <v>185.2</v>
      </c>
      <c r="D256" s="66">
        <v>13.28</v>
      </c>
      <c r="E256" s="66"/>
      <c r="F256" s="67"/>
      <c r="G256" s="66"/>
      <c r="H256" s="66"/>
      <c r="I256" s="66"/>
      <c r="J256" s="66"/>
      <c r="K256" s="67"/>
      <c r="L256" s="66">
        <v>13.28</v>
      </c>
      <c r="M256" s="66">
        <v>131.92000000000002</v>
      </c>
      <c r="N256" s="66">
        <v>145.20000000000002</v>
      </c>
      <c r="O256" s="66">
        <v>171.92</v>
      </c>
      <c r="P256" s="67">
        <v>39.999999999999972</v>
      </c>
      <c r="Q256" s="68"/>
    </row>
    <row r="257" spans="1:17" x14ac:dyDescent="0.25">
      <c r="A257" s="65"/>
      <c r="B257" s="107" t="s">
        <v>366</v>
      </c>
      <c r="C257" s="66">
        <v>472</v>
      </c>
      <c r="D257" s="66">
        <v>76.010000000000005</v>
      </c>
      <c r="E257" s="66"/>
      <c r="F257" s="67">
        <v>66.25</v>
      </c>
      <c r="G257" s="66"/>
      <c r="H257" s="66"/>
      <c r="I257" s="66"/>
      <c r="J257" s="66"/>
      <c r="K257" s="67"/>
      <c r="L257" s="66">
        <v>142.26</v>
      </c>
      <c r="M257" s="66">
        <v>332.33</v>
      </c>
      <c r="N257" s="66">
        <v>474.59</v>
      </c>
      <c r="O257" s="66">
        <v>329.74</v>
      </c>
      <c r="P257" s="67">
        <v>-2.589999999999975</v>
      </c>
      <c r="Q257" s="68"/>
    </row>
    <row r="258" spans="1:17" x14ac:dyDescent="0.25">
      <c r="A258" s="65"/>
      <c r="B258" s="107" t="s">
        <v>367</v>
      </c>
      <c r="C258" s="66">
        <v>699</v>
      </c>
      <c r="D258" s="66">
        <v>249.22</v>
      </c>
      <c r="E258" s="66"/>
      <c r="F258" s="67"/>
      <c r="G258" s="66"/>
      <c r="H258" s="66"/>
      <c r="I258" s="66"/>
      <c r="J258" s="66"/>
      <c r="K258" s="67"/>
      <c r="L258" s="66">
        <v>249.22</v>
      </c>
      <c r="M258" s="66">
        <v>132.91999999999999</v>
      </c>
      <c r="N258" s="66">
        <v>382.14</v>
      </c>
      <c r="O258" s="66">
        <v>449.78</v>
      </c>
      <c r="P258" s="67">
        <v>316.86</v>
      </c>
      <c r="Q258" s="68"/>
    </row>
    <row r="259" spans="1:17" x14ac:dyDescent="0.25">
      <c r="A259" s="65"/>
      <c r="B259" s="107" t="s">
        <v>368</v>
      </c>
      <c r="C259" s="66">
        <v>187.95</v>
      </c>
      <c r="D259" s="66">
        <v>17.100000000000001</v>
      </c>
      <c r="E259" s="66">
        <v>0.28000000000000003</v>
      </c>
      <c r="F259" s="67"/>
      <c r="G259" s="66"/>
      <c r="H259" s="66">
        <v>25.75</v>
      </c>
      <c r="I259" s="66"/>
      <c r="J259" s="66"/>
      <c r="K259" s="67"/>
      <c r="L259" s="66">
        <v>43.13</v>
      </c>
      <c r="M259" s="66">
        <v>109.66</v>
      </c>
      <c r="N259" s="66">
        <v>152.79</v>
      </c>
      <c r="O259" s="66">
        <v>144.82</v>
      </c>
      <c r="P259" s="67">
        <v>35.159999999999997</v>
      </c>
      <c r="Q259" s="68"/>
    </row>
    <row r="260" spans="1:17" x14ac:dyDescent="0.25">
      <c r="A260" s="65"/>
      <c r="B260" s="107" t="s">
        <v>369</v>
      </c>
      <c r="C260" s="66">
        <v>1497.5</v>
      </c>
      <c r="D260" s="66">
        <v>252.60999999999999</v>
      </c>
      <c r="E260" s="66">
        <v>1.55</v>
      </c>
      <c r="F260" s="67">
        <v>115.52</v>
      </c>
      <c r="G260" s="66"/>
      <c r="H260" s="66">
        <v>271.21000000000004</v>
      </c>
      <c r="I260" s="66"/>
      <c r="J260" s="66"/>
      <c r="K260" s="67"/>
      <c r="L260" s="66">
        <v>640.8900000000001</v>
      </c>
      <c r="M260" s="66">
        <v>1084.9000000000001</v>
      </c>
      <c r="N260" s="66">
        <v>1725.7900000000002</v>
      </c>
      <c r="O260" s="66">
        <v>856.6099999999999</v>
      </c>
      <c r="P260" s="67">
        <v>-228.29000000000019</v>
      </c>
      <c r="Q260" s="68"/>
    </row>
    <row r="261" spans="1:17" x14ac:dyDescent="0.25">
      <c r="A261" s="65"/>
      <c r="B261" s="107" t="s">
        <v>370</v>
      </c>
      <c r="C261" s="66">
        <v>244</v>
      </c>
      <c r="D261" s="66">
        <v>32.43</v>
      </c>
      <c r="E261" s="66">
        <v>0.85</v>
      </c>
      <c r="F261" s="67"/>
      <c r="G261" s="66"/>
      <c r="H261" s="66">
        <v>41.2</v>
      </c>
      <c r="I261" s="66"/>
      <c r="J261" s="66"/>
      <c r="K261" s="67"/>
      <c r="L261" s="66">
        <v>74.48</v>
      </c>
      <c r="M261" s="66">
        <v>235.92</v>
      </c>
      <c r="N261" s="66">
        <v>310.39999999999998</v>
      </c>
      <c r="O261" s="66">
        <v>169.51999999999998</v>
      </c>
      <c r="P261" s="67">
        <v>-66.400000000000006</v>
      </c>
      <c r="Q261" s="68"/>
    </row>
    <row r="262" spans="1:17" x14ac:dyDescent="0.25">
      <c r="A262" s="65"/>
      <c r="B262" s="107" t="s">
        <v>371</v>
      </c>
      <c r="C262" s="66">
        <v>284</v>
      </c>
      <c r="D262" s="66">
        <v>55.32</v>
      </c>
      <c r="E262" s="66"/>
      <c r="F262" s="67"/>
      <c r="G262" s="66"/>
      <c r="H262" s="66"/>
      <c r="I262" s="66"/>
      <c r="J262" s="66"/>
      <c r="K262" s="67"/>
      <c r="L262" s="66">
        <v>55.32</v>
      </c>
      <c r="M262" s="66">
        <v>308.5</v>
      </c>
      <c r="N262" s="66">
        <v>363.82</v>
      </c>
      <c r="O262" s="66">
        <v>228.68</v>
      </c>
      <c r="P262" s="67">
        <v>-79.819999999999993</v>
      </c>
      <c r="Q262" s="68"/>
    </row>
    <row r="263" spans="1:17" x14ac:dyDescent="0.25">
      <c r="A263" s="65"/>
      <c r="B263" s="107" t="s">
        <v>372</v>
      </c>
      <c r="C263" s="66">
        <v>246.55</v>
      </c>
      <c r="D263" s="66">
        <v>92.64</v>
      </c>
      <c r="E263" s="66"/>
      <c r="F263" s="67"/>
      <c r="G263" s="66"/>
      <c r="H263" s="66"/>
      <c r="I263" s="66"/>
      <c r="J263" s="66"/>
      <c r="K263" s="67"/>
      <c r="L263" s="66">
        <v>92.64</v>
      </c>
      <c r="M263" s="66">
        <v>144.25</v>
      </c>
      <c r="N263" s="66">
        <v>236.89</v>
      </c>
      <c r="O263" s="66">
        <v>153.91000000000003</v>
      </c>
      <c r="P263" s="67">
        <v>9.660000000000025</v>
      </c>
      <c r="Q263" s="68"/>
    </row>
    <row r="264" spans="1:17" x14ac:dyDescent="0.25">
      <c r="A264" s="65"/>
      <c r="B264" s="107" t="s">
        <v>373</v>
      </c>
      <c r="C264" s="66">
        <v>357</v>
      </c>
      <c r="D264" s="66">
        <v>27.65</v>
      </c>
      <c r="E264" s="66">
        <v>7.97</v>
      </c>
      <c r="F264" s="67"/>
      <c r="G264" s="66"/>
      <c r="H264" s="66"/>
      <c r="I264" s="66"/>
      <c r="J264" s="66"/>
      <c r="K264" s="67"/>
      <c r="L264" s="66">
        <v>35.619999999999997</v>
      </c>
      <c r="M264" s="66">
        <v>359.25</v>
      </c>
      <c r="N264" s="66">
        <v>394.87</v>
      </c>
      <c r="O264" s="66">
        <v>321.38</v>
      </c>
      <c r="P264" s="67">
        <v>-37.870000000000005</v>
      </c>
      <c r="Q264" s="68"/>
    </row>
    <row r="265" spans="1:17" x14ac:dyDescent="0.25">
      <c r="A265" s="65"/>
      <c r="B265" s="107" t="s">
        <v>374</v>
      </c>
      <c r="C265" s="66">
        <v>56</v>
      </c>
      <c r="D265" s="66">
        <v>5.82</v>
      </c>
      <c r="E265" s="66"/>
      <c r="F265" s="67">
        <v>1.08</v>
      </c>
      <c r="G265" s="66"/>
      <c r="H265" s="66">
        <v>3.24</v>
      </c>
      <c r="I265" s="66"/>
      <c r="J265" s="66"/>
      <c r="K265" s="67"/>
      <c r="L265" s="66">
        <v>10.14</v>
      </c>
      <c r="M265" s="66">
        <v>40.89</v>
      </c>
      <c r="N265" s="66">
        <v>51.03</v>
      </c>
      <c r="O265" s="66">
        <v>45.86</v>
      </c>
      <c r="P265" s="67">
        <v>4.9699999999999989</v>
      </c>
      <c r="Q265" s="68"/>
    </row>
    <row r="266" spans="1:17" x14ac:dyDescent="0.25">
      <c r="A266" s="65"/>
      <c r="B266" s="107" t="s">
        <v>375</v>
      </c>
      <c r="C266" s="66">
        <v>198</v>
      </c>
      <c r="D266" s="66">
        <v>22.09</v>
      </c>
      <c r="E266" s="66"/>
      <c r="F266" s="67"/>
      <c r="G266" s="66"/>
      <c r="H266" s="66"/>
      <c r="I266" s="66"/>
      <c r="J266" s="66"/>
      <c r="K266" s="67"/>
      <c r="L266" s="66">
        <v>22.09</v>
      </c>
      <c r="M266" s="66">
        <v>168.92</v>
      </c>
      <c r="N266" s="66">
        <v>191.01</v>
      </c>
      <c r="O266" s="66">
        <v>175.91</v>
      </c>
      <c r="P266" s="67">
        <v>6.9900000000000091</v>
      </c>
      <c r="Q266" s="68"/>
    </row>
    <row r="267" spans="1:17" x14ac:dyDescent="0.25">
      <c r="A267" s="65"/>
      <c r="B267" s="107" t="s">
        <v>376</v>
      </c>
      <c r="C267" s="66">
        <v>58</v>
      </c>
      <c r="D267" s="66">
        <v>8.5399999999999991</v>
      </c>
      <c r="E267" s="66"/>
      <c r="F267" s="67"/>
      <c r="G267" s="66"/>
      <c r="H267" s="66"/>
      <c r="I267" s="66"/>
      <c r="J267" s="66"/>
      <c r="K267" s="67"/>
      <c r="L267" s="66">
        <v>8.5399999999999991</v>
      </c>
      <c r="M267" s="66">
        <v>118.84</v>
      </c>
      <c r="N267" s="66">
        <v>127.38</v>
      </c>
      <c r="O267" s="66">
        <v>49.46</v>
      </c>
      <c r="P267" s="67">
        <v>-69.38</v>
      </c>
      <c r="Q267" s="68"/>
    </row>
    <row r="268" spans="1:17" x14ac:dyDescent="0.25">
      <c r="A268" s="65"/>
      <c r="B268" s="107" t="s">
        <v>377</v>
      </c>
      <c r="C268" s="66">
        <v>654</v>
      </c>
      <c r="D268" s="66">
        <v>103.09</v>
      </c>
      <c r="E268" s="66"/>
      <c r="F268" s="67"/>
      <c r="G268" s="66"/>
      <c r="H268" s="66">
        <v>73.08</v>
      </c>
      <c r="I268" s="66"/>
      <c r="J268" s="66"/>
      <c r="K268" s="67">
        <v>346.63</v>
      </c>
      <c r="L268" s="66">
        <v>522.79999999999995</v>
      </c>
      <c r="M268" s="66">
        <v>746.75</v>
      </c>
      <c r="N268" s="66">
        <v>1269.55</v>
      </c>
      <c r="O268" s="66">
        <v>131.20000000000005</v>
      </c>
      <c r="P268" s="67">
        <v>-615.54999999999995</v>
      </c>
      <c r="Q268" s="68"/>
    </row>
    <row r="269" spans="1:17" x14ac:dyDescent="0.25">
      <c r="A269" s="65"/>
      <c r="B269" s="107" t="s">
        <v>378</v>
      </c>
      <c r="C269" s="66">
        <v>105</v>
      </c>
      <c r="D269" s="66">
        <v>3.2</v>
      </c>
      <c r="E269" s="66"/>
      <c r="F269" s="67"/>
      <c r="G269" s="66"/>
      <c r="H269" s="66">
        <v>25.75</v>
      </c>
      <c r="I269" s="66"/>
      <c r="J269" s="66"/>
      <c r="K269" s="67"/>
      <c r="L269" s="66">
        <v>28.95</v>
      </c>
      <c r="M269" s="66">
        <v>70.84</v>
      </c>
      <c r="N269" s="66">
        <v>99.79</v>
      </c>
      <c r="O269" s="66">
        <v>76.05</v>
      </c>
      <c r="P269" s="67">
        <v>5.2099999999999937</v>
      </c>
      <c r="Q269" s="68"/>
    </row>
    <row r="270" spans="1:17" x14ac:dyDescent="0.25">
      <c r="A270" s="65"/>
      <c r="B270" s="107" t="s">
        <v>379</v>
      </c>
      <c r="C270" s="66">
        <v>390.3</v>
      </c>
      <c r="D270" s="66">
        <v>108.95</v>
      </c>
      <c r="E270" s="66"/>
      <c r="F270" s="67"/>
      <c r="G270" s="66"/>
      <c r="H270" s="66"/>
      <c r="I270" s="66"/>
      <c r="J270" s="66"/>
      <c r="K270" s="67"/>
      <c r="L270" s="66">
        <v>108.95</v>
      </c>
      <c r="M270" s="66">
        <v>284.25</v>
      </c>
      <c r="N270" s="66">
        <v>393.2</v>
      </c>
      <c r="O270" s="66">
        <v>281.35000000000002</v>
      </c>
      <c r="P270" s="67">
        <v>-2.8999999999999773</v>
      </c>
      <c r="Q270" s="68"/>
    </row>
    <row r="271" spans="1:17" x14ac:dyDescent="0.25">
      <c r="A271" s="65"/>
      <c r="B271" s="107" t="s">
        <v>380</v>
      </c>
      <c r="C271" s="66">
        <v>495.25</v>
      </c>
      <c r="D271" s="66">
        <v>123.98</v>
      </c>
      <c r="E271" s="66"/>
      <c r="F271" s="67"/>
      <c r="G271" s="66"/>
      <c r="H271" s="66">
        <v>25.75</v>
      </c>
      <c r="I271" s="66"/>
      <c r="J271" s="66"/>
      <c r="K271" s="67"/>
      <c r="L271" s="66">
        <v>149.73000000000002</v>
      </c>
      <c r="M271" s="66">
        <v>412.25</v>
      </c>
      <c r="N271" s="66">
        <v>561.98</v>
      </c>
      <c r="O271" s="66">
        <v>345.52</v>
      </c>
      <c r="P271" s="67">
        <v>-66.730000000000018</v>
      </c>
      <c r="Q271" s="68"/>
    </row>
    <row r="272" spans="1:17" x14ac:dyDescent="0.25">
      <c r="A272" s="65"/>
      <c r="B272" s="107" t="s">
        <v>381</v>
      </c>
      <c r="C272" s="66">
        <v>122</v>
      </c>
      <c r="D272" s="66">
        <v>21.99</v>
      </c>
      <c r="E272" s="66"/>
      <c r="F272" s="67"/>
      <c r="G272" s="66"/>
      <c r="H272" s="66"/>
      <c r="I272" s="66"/>
      <c r="J272" s="66"/>
      <c r="K272" s="67"/>
      <c r="L272" s="66">
        <v>21.99</v>
      </c>
      <c r="M272" s="66">
        <v>90</v>
      </c>
      <c r="N272" s="66">
        <v>111.99</v>
      </c>
      <c r="O272" s="66">
        <v>100.01</v>
      </c>
      <c r="P272" s="67">
        <v>10.010000000000005</v>
      </c>
      <c r="Q272" s="68"/>
    </row>
    <row r="273" spans="1:17" x14ac:dyDescent="0.25">
      <c r="A273" s="65"/>
      <c r="B273" s="107" t="s">
        <v>382</v>
      </c>
      <c r="C273" s="66">
        <v>191.4</v>
      </c>
      <c r="D273" s="66">
        <v>17.93</v>
      </c>
      <c r="E273" s="66"/>
      <c r="F273" s="67"/>
      <c r="G273" s="66"/>
      <c r="H273" s="66"/>
      <c r="I273" s="66"/>
      <c r="J273" s="66"/>
      <c r="K273" s="67"/>
      <c r="L273" s="66">
        <v>17.93</v>
      </c>
      <c r="M273" s="66">
        <v>153.42000000000002</v>
      </c>
      <c r="N273" s="66">
        <v>171.35000000000002</v>
      </c>
      <c r="O273" s="66">
        <v>173.47</v>
      </c>
      <c r="P273" s="67">
        <v>20.049999999999983</v>
      </c>
      <c r="Q273" s="68"/>
    </row>
    <row r="274" spans="1:17" x14ac:dyDescent="0.25">
      <c r="A274" s="65"/>
      <c r="B274" s="107" t="s">
        <v>383</v>
      </c>
      <c r="C274" s="66">
        <v>84.5</v>
      </c>
      <c r="D274" s="66">
        <v>7.16</v>
      </c>
      <c r="E274" s="66"/>
      <c r="F274" s="67"/>
      <c r="G274" s="66"/>
      <c r="H274" s="66">
        <v>11.15</v>
      </c>
      <c r="I274" s="66"/>
      <c r="J274" s="66"/>
      <c r="K274" s="67">
        <v>20.309999999999999</v>
      </c>
      <c r="L274" s="66">
        <v>38.620000000000005</v>
      </c>
      <c r="M274" s="66">
        <v>42.54</v>
      </c>
      <c r="N274" s="66">
        <v>81.16</v>
      </c>
      <c r="O274" s="66">
        <v>45.879999999999995</v>
      </c>
      <c r="P274" s="67">
        <v>3.3399999999999963</v>
      </c>
      <c r="Q274" s="68"/>
    </row>
    <row r="275" spans="1:17" x14ac:dyDescent="0.25">
      <c r="A275" s="79" t="s">
        <v>45</v>
      </c>
      <c r="B275" s="4"/>
      <c r="C275" s="80">
        <v>48980.75</v>
      </c>
      <c r="D275" s="80">
        <v>7221.4699999999993</v>
      </c>
      <c r="E275" s="80">
        <v>177.42000000000002</v>
      </c>
      <c r="F275" s="81">
        <v>786.82000000000016</v>
      </c>
      <c r="G275" s="80">
        <v>1567.3000000000002</v>
      </c>
      <c r="H275" s="80">
        <v>5965.6399999999967</v>
      </c>
      <c r="I275" s="80">
        <v>419.47999999999996</v>
      </c>
      <c r="J275" s="80"/>
      <c r="K275" s="81">
        <v>2555.5500000000002</v>
      </c>
      <c r="L275" s="80">
        <v>18693.679999999997</v>
      </c>
      <c r="M275" s="80">
        <v>29973.079999999991</v>
      </c>
      <c r="N275" s="80">
        <v>48666.76</v>
      </c>
      <c r="O275" s="80">
        <v>30287.070000000003</v>
      </c>
      <c r="P275" s="81">
        <v>313.99000000000098</v>
      </c>
      <c r="Q275" s="68"/>
    </row>
    <row r="276" spans="1:17" x14ac:dyDescent="0.25">
      <c r="A276" s="65" t="s">
        <v>384</v>
      </c>
      <c r="B276" s="107" t="s">
        <v>385</v>
      </c>
      <c r="C276" s="66">
        <v>1830</v>
      </c>
      <c r="D276" s="66">
        <v>23.54</v>
      </c>
      <c r="E276" s="66"/>
      <c r="F276" s="67">
        <v>679.8</v>
      </c>
      <c r="G276" s="66"/>
      <c r="H276" s="66">
        <v>159.65</v>
      </c>
      <c r="I276" s="66">
        <v>61.8</v>
      </c>
      <c r="J276" s="66"/>
      <c r="K276" s="67">
        <v>113.93</v>
      </c>
      <c r="L276" s="66">
        <v>1038.7199999999998</v>
      </c>
      <c r="M276" s="66">
        <v>794.5</v>
      </c>
      <c r="N276" s="66">
        <v>1833.2199999999998</v>
      </c>
      <c r="O276" s="66">
        <v>791.2800000000002</v>
      </c>
      <c r="P276" s="67">
        <v>-3.2199999999997999</v>
      </c>
      <c r="Q276" s="68"/>
    </row>
    <row r="277" spans="1:17" x14ac:dyDescent="0.25">
      <c r="A277" s="79" t="s">
        <v>46</v>
      </c>
      <c r="B277" s="4"/>
      <c r="C277" s="80">
        <v>1830</v>
      </c>
      <c r="D277" s="80">
        <v>23.54</v>
      </c>
      <c r="E277" s="80"/>
      <c r="F277" s="81">
        <v>679.8</v>
      </c>
      <c r="G277" s="80"/>
      <c r="H277" s="80">
        <v>159.65</v>
      </c>
      <c r="I277" s="80">
        <v>61.8</v>
      </c>
      <c r="J277" s="80"/>
      <c r="K277" s="81">
        <v>113.93</v>
      </c>
      <c r="L277" s="80">
        <v>1038.7199999999998</v>
      </c>
      <c r="M277" s="80">
        <v>794.5</v>
      </c>
      <c r="N277" s="80">
        <v>1833.2199999999998</v>
      </c>
      <c r="O277" s="80">
        <v>791.2800000000002</v>
      </c>
      <c r="P277" s="81">
        <v>-3.2199999999997999</v>
      </c>
      <c r="Q277" s="68"/>
    </row>
    <row r="278" spans="1:17" x14ac:dyDescent="0.25">
      <c r="A278" s="65" t="s">
        <v>333</v>
      </c>
      <c r="B278" s="107" t="s">
        <v>386</v>
      </c>
      <c r="C278" s="66">
        <v>915</v>
      </c>
      <c r="D278" s="66">
        <v>14.75</v>
      </c>
      <c r="E278" s="66">
        <v>23.1</v>
      </c>
      <c r="F278" s="67"/>
      <c r="G278" s="66"/>
      <c r="H278" s="66">
        <v>80.400000000000006</v>
      </c>
      <c r="I278" s="66"/>
      <c r="J278" s="66"/>
      <c r="K278" s="67">
        <v>63.63</v>
      </c>
      <c r="L278" s="66">
        <v>181.88</v>
      </c>
      <c r="M278" s="66">
        <v>91.52</v>
      </c>
      <c r="N278" s="66">
        <v>273.39999999999998</v>
      </c>
      <c r="O278" s="66">
        <v>733.12</v>
      </c>
      <c r="P278" s="67">
        <v>641.6</v>
      </c>
      <c r="Q278" s="68"/>
    </row>
    <row r="279" spans="1:17" x14ac:dyDescent="0.25">
      <c r="A279" s="79" t="s">
        <v>47</v>
      </c>
      <c r="B279" s="4"/>
      <c r="C279" s="80">
        <v>915</v>
      </c>
      <c r="D279" s="80">
        <v>14.75</v>
      </c>
      <c r="E279" s="80">
        <v>23.1</v>
      </c>
      <c r="F279" s="81"/>
      <c r="G279" s="80"/>
      <c r="H279" s="80">
        <v>80.400000000000006</v>
      </c>
      <c r="I279" s="80"/>
      <c r="J279" s="80"/>
      <c r="K279" s="81">
        <v>63.63</v>
      </c>
      <c r="L279" s="80">
        <v>181.88</v>
      </c>
      <c r="M279" s="80">
        <v>91.52</v>
      </c>
      <c r="N279" s="80">
        <v>273.39999999999998</v>
      </c>
      <c r="O279" s="80">
        <v>733.12</v>
      </c>
      <c r="P279" s="81">
        <v>641.6</v>
      </c>
      <c r="Q279" s="68"/>
    </row>
    <row r="280" spans="1:17" x14ac:dyDescent="0.25">
      <c r="A280" s="65" t="s">
        <v>335</v>
      </c>
      <c r="B280" s="107" t="s">
        <v>387</v>
      </c>
      <c r="C280" s="66">
        <v>3052</v>
      </c>
      <c r="D280" s="66">
        <v>104.7</v>
      </c>
      <c r="E280" s="66">
        <v>197.09</v>
      </c>
      <c r="F280" s="67">
        <v>54.66</v>
      </c>
      <c r="G280" s="66"/>
      <c r="H280" s="66">
        <v>157.08000000000001</v>
      </c>
      <c r="I280" s="66"/>
      <c r="J280" s="66"/>
      <c r="K280" s="67">
        <v>30.9</v>
      </c>
      <c r="L280" s="66">
        <v>544.43000000000006</v>
      </c>
      <c r="M280" s="66">
        <v>2246.33</v>
      </c>
      <c r="N280" s="66">
        <v>2790.76</v>
      </c>
      <c r="O280" s="66">
        <v>2507.5699999999997</v>
      </c>
      <c r="P280" s="67">
        <v>261.23999999999978</v>
      </c>
      <c r="Q280" s="68"/>
    </row>
    <row r="281" spans="1:17" x14ac:dyDescent="0.25">
      <c r="A281" s="65"/>
      <c r="B281" s="107" t="s">
        <v>388</v>
      </c>
      <c r="C281" s="66">
        <v>1318</v>
      </c>
      <c r="D281" s="66">
        <v>55.66</v>
      </c>
      <c r="E281" s="66">
        <v>592</v>
      </c>
      <c r="F281" s="67">
        <v>234.26</v>
      </c>
      <c r="G281" s="66"/>
      <c r="H281" s="66">
        <v>34.6</v>
      </c>
      <c r="I281" s="66"/>
      <c r="J281" s="66"/>
      <c r="K281" s="67"/>
      <c r="L281" s="66">
        <v>916.52</v>
      </c>
      <c r="M281" s="66">
        <v>181.76000000000002</v>
      </c>
      <c r="N281" s="66">
        <v>1098.28</v>
      </c>
      <c r="O281" s="66">
        <v>401.48</v>
      </c>
      <c r="P281" s="67">
        <v>219.72</v>
      </c>
      <c r="Q281" s="68"/>
    </row>
    <row r="282" spans="1:17" x14ac:dyDescent="0.25">
      <c r="A282" s="65"/>
      <c r="B282" s="107" t="s">
        <v>389</v>
      </c>
      <c r="C282" s="66">
        <v>1175</v>
      </c>
      <c r="D282" s="66">
        <v>2.2799999999999998</v>
      </c>
      <c r="E282" s="66"/>
      <c r="F282" s="67">
        <v>104.8</v>
      </c>
      <c r="G282" s="66"/>
      <c r="H282" s="66"/>
      <c r="I282" s="66">
        <v>61.8</v>
      </c>
      <c r="J282" s="66"/>
      <c r="K282" s="67">
        <v>39.92</v>
      </c>
      <c r="L282" s="66">
        <v>208.8</v>
      </c>
      <c r="M282" s="66">
        <v>130.5</v>
      </c>
      <c r="N282" s="66">
        <v>339.3</v>
      </c>
      <c r="O282" s="66">
        <v>966.2</v>
      </c>
      <c r="P282" s="67">
        <v>835.7</v>
      </c>
      <c r="Q282" s="68"/>
    </row>
    <row r="283" spans="1:17" x14ac:dyDescent="0.25">
      <c r="A283" s="65"/>
      <c r="B283" s="107" t="s">
        <v>390</v>
      </c>
      <c r="C283" s="66">
        <v>4765</v>
      </c>
      <c r="D283" s="66">
        <v>148.56</v>
      </c>
      <c r="E283" s="66">
        <v>861</v>
      </c>
      <c r="F283" s="67">
        <v>295.73</v>
      </c>
      <c r="G283" s="66">
        <v>167.47</v>
      </c>
      <c r="H283" s="66">
        <v>278.10000000000002</v>
      </c>
      <c r="I283" s="66"/>
      <c r="J283" s="66"/>
      <c r="K283" s="67">
        <v>124.63</v>
      </c>
      <c r="L283" s="66">
        <v>1875.4900000000002</v>
      </c>
      <c r="M283" s="66">
        <v>2774.86</v>
      </c>
      <c r="N283" s="66">
        <v>4650.3500000000004</v>
      </c>
      <c r="O283" s="66">
        <v>2889.5099999999998</v>
      </c>
      <c r="P283" s="67">
        <v>114.64999999999964</v>
      </c>
      <c r="Q283" s="68"/>
    </row>
    <row r="284" spans="1:17" x14ac:dyDescent="0.25">
      <c r="A284" s="65"/>
      <c r="B284" s="107" t="s">
        <v>391</v>
      </c>
      <c r="C284" s="66">
        <v>2360</v>
      </c>
      <c r="D284" s="66">
        <v>263.91000000000003</v>
      </c>
      <c r="E284" s="66">
        <v>501.37</v>
      </c>
      <c r="F284" s="67">
        <v>45.83</v>
      </c>
      <c r="G284" s="66">
        <v>99.62</v>
      </c>
      <c r="H284" s="66">
        <v>263.64999999999998</v>
      </c>
      <c r="I284" s="66"/>
      <c r="J284" s="66">
        <v>63</v>
      </c>
      <c r="K284" s="67"/>
      <c r="L284" s="66">
        <v>1237.3800000000001</v>
      </c>
      <c r="M284" s="66">
        <v>1579.1100000000001</v>
      </c>
      <c r="N284" s="66">
        <v>2816.4900000000002</v>
      </c>
      <c r="O284" s="66">
        <v>1122.6199999999999</v>
      </c>
      <c r="P284" s="67">
        <v>-456.49000000000024</v>
      </c>
      <c r="Q284" s="68"/>
    </row>
    <row r="285" spans="1:17" x14ac:dyDescent="0.25">
      <c r="A285" s="65"/>
      <c r="B285" s="107" t="s">
        <v>392</v>
      </c>
      <c r="C285" s="66">
        <v>3530</v>
      </c>
      <c r="D285" s="66">
        <v>263.91000000000003</v>
      </c>
      <c r="E285" s="66">
        <v>501.37</v>
      </c>
      <c r="F285" s="67">
        <v>45.83</v>
      </c>
      <c r="G285" s="66">
        <v>99.62</v>
      </c>
      <c r="H285" s="66">
        <v>263.64999999999998</v>
      </c>
      <c r="I285" s="66"/>
      <c r="J285" s="66">
        <v>63</v>
      </c>
      <c r="K285" s="67">
        <v>306.94</v>
      </c>
      <c r="L285" s="66">
        <v>1544.3200000000002</v>
      </c>
      <c r="M285" s="66">
        <v>1582.15</v>
      </c>
      <c r="N285" s="66">
        <v>3126.4700000000003</v>
      </c>
      <c r="O285" s="66">
        <v>1985.6799999999998</v>
      </c>
      <c r="P285" s="67">
        <v>403.52999999999975</v>
      </c>
      <c r="Q285" s="68"/>
    </row>
    <row r="286" spans="1:17" x14ac:dyDescent="0.25">
      <c r="A286" s="65"/>
      <c r="B286" s="107" t="s">
        <v>393</v>
      </c>
      <c r="C286" s="66">
        <v>920</v>
      </c>
      <c r="D286" s="66"/>
      <c r="E286" s="66">
        <v>196.68</v>
      </c>
      <c r="F286" s="67">
        <v>27.19</v>
      </c>
      <c r="G286" s="66"/>
      <c r="H286" s="66"/>
      <c r="I286" s="66"/>
      <c r="J286" s="66"/>
      <c r="K286" s="67"/>
      <c r="L286" s="66">
        <v>223.87</v>
      </c>
      <c r="M286" s="66">
        <v>36.25</v>
      </c>
      <c r="N286" s="66">
        <v>260.12</v>
      </c>
      <c r="O286" s="66">
        <v>696.13</v>
      </c>
      <c r="P286" s="67">
        <v>659.88</v>
      </c>
      <c r="Q286" s="68"/>
    </row>
    <row r="287" spans="1:17" x14ac:dyDescent="0.25">
      <c r="A287" s="65"/>
      <c r="B287" s="107" t="s">
        <v>394</v>
      </c>
      <c r="C287" s="66">
        <v>107.9</v>
      </c>
      <c r="D287" s="66">
        <v>1.7</v>
      </c>
      <c r="E287" s="66"/>
      <c r="F287" s="67"/>
      <c r="G287" s="66"/>
      <c r="H287" s="66">
        <v>25.75</v>
      </c>
      <c r="I287" s="66"/>
      <c r="J287" s="66"/>
      <c r="K287" s="67">
        <v>22.78</v>
      </c>
      <c r="L287" s="66">
        <v>50.230000000000004</v>
      </c>
      <c r="M287" s="66">
        <v>16.59</v>
      </c>
      <c r="N287" s="66">
        <v>66.820000000000007</v>
      </c>
      <c r="O287" s="66">
        <v>57.67</v>
      </c>
      <c r="P287" s="67">
        <v>41.08</v>
      </c>
      <c r="Q287" s="68"/>
    </row>
    <row r="288" spans="1:17" x14ac:dyDescent="0.25">
      <c r="A288" s="65"/>
      <c r="B288" s="107" t="s">
        <v>395</v>
      </c>
      <c r="C288" s="66">
        <v>999</v>
      </c>
      <c r="D288" s="66">
        <v>104.31</v>
      </c>
      <c r="E288" s="66">
        <v>9.31</v>
      </c>
      <c r="F288" s="67"/>
      <c r="G288" s="66"/>
      <c r="H288" s="66"/>
      <c r="I288" s="66"/>
      <c r="J288" s="66"/>
      <c r="K288" s="67">
        <v>86.52</v>
      </c>
      <c r="L288" s="66">
        <v>200.14</v>
      </c>
      <c r="M288" s="66">
        <v>516.75</v>
      </c>
      <c r="N288" s="66">
        <v>716.89</v>
      </c>
      <c r="O288" s="66">
        <v>798.86</v>
      </c>
      <c r="P288" s="67">
        <v>282.11</v>
      </c>
      <c r="Q288" s="68"/>
    </row>
    <row r="289" spans="1:17" x14ac:dyDescent="0.25">
      <c r="A289" s="79" t="s">
        <v>48</v>
      </c>
      <c r="B289" s="4"/>
      <c r="C289" s="80">
        <v>18226.900000000001</v>
      </c>
      <c r="D289" s="80">
        <v>945.0300000000002</v>
      </c>
      <c r="E289" s="80">
        <v>2858.8199999999997</v>
      </c>
      <c r="F289" s="81">
        <v>808.30000000000018</v>
      </c>
      <c r="G289" s="80">
        <v>366.71000000000004</v>
      </c>
      <c r="H289" s="80">
        <v>1022.83</v>
      </c>
      <c r="I289" s="80">
        <v>61.8</v>
      </c>
      <c r="J289" s="80">
        <v>126</v>
      </c>
      <c r="K289" s="81">
        <v>611.68999999999994</v>
      </c>
      <c r="L289" s="80">
        <v>6801.18</v>
      </c>
      <c r="M289" s="80">
        <v>9064.3000000000011</v>
      </c>
      <c r="N289" s="80">
        <v>15865.480000000001</v>
      </c>
      <c r="O289" s="80">
        <v>11425.72</v>
      </c>
      <c r="P289" s="81">
        <v>2361.4199999999992</v>
      </c>
      <c r="Q289" s="68"/>
    </row>
    <row r="290" spans="1:17" x14ac:dyDescent="0.25">
      <c r="A290" s="65" t="s">
        <v>396</v>
      </c>
      <c r="B290" s="107" t="s">
        <v>397</v>
      </c>
      <c r="C290" s="66">
        <v>120</v>
      </c>
      <c r="D290" s="66">
        <v>6.85</v>
      </c>
      <c r="E290" s="66"/>
      <c r="F290" s="67"/>
      <c r="G290" s="66"/>
      <c r="H290" s="66"/>
      <c r="I290" s="66"/>
      <c r="J290" s="66"/>
      <c r="K290" s="67"/>
      <c r="L290" s="66">
        <v>6.85</v>
      </c>
      <c r="M290" s="66">
        <v>53.17</v>
      </c>
      <c r="N290" s="66">
        <v>60.02</v>
      </c>
      <c r="O290" s="66">
        <v>113.15</v>
      </c>
      <c r="P290" s="67">
        <v>59.980000000000004</v>
      </c>
      <c r="Q290" s="68"/>
    </row>
    <row r="291" spans="1:17" x14ac:dyDescent="0.25">
      <c r="A291" s="65"/>
      <c r="B291" s="107" t="s">
        <v>398</v>
      </c>
      <c r="C291" s="66">
        <v>889</v>
      </c>
      <c r="D291" s="66">
        <v>60.09</v>
      </c>
      <c r="E291" s="66"/>
      <c r="F291" s="67"/>
      <c r="G291" s="66"/>
      <c r="H291" s="66"/>
      <c r="I291" s="66"/>
      <c r="J291" s="66"/>
      <c r="K291" s="67"/>
      <c r="L291" s="66">
        <v>60.09</v>
      </c>
      <c r="M291" s="66">
        <v>433.09000000000003</v>
      </c>
      <c r="N291" s="66">
        <v>493.18000000000006</v>
      </c>
      <c r="O291" s="66">
        <v>828.91</v>
      </c>
      <c r="P291" s="67">
        <v>395.81999999999994</v>
      </c>
      <c r="Q291" s="68"/>
    </row>
    <row r="292" spans="1:17" x14ac:dyDescent="0.25">
      <c r="A292" s="65"/>
      <c r="B292" s="107" t="s">
        <v>399</v>
      </c>
      <c r="C292" s="66">
        <v>3276.5</v>
      </c>
      <c r="D292" s="66">
        <v>303.88</v>
      </c>
      <c r="E292" s="66">
        <v>2.33</v>
      </c>
      <c r="F292" s="67"/>
      <c r="G292" s="66"/>
      <c r="H292" s="66"/>
      <c r="I292" s="66"/>
      <c r="J292" s="66"/>
      <c r="K292" s="67"/>
      <c r="L292" s="66">
        <v>306.20999999999998</v>
      </c>
      <c r="M292" s="66">
        <v>1410.3899999999999</v>
      </c>
      <c r="N292" s="66">
        <v>1716.6</v>
      </c>
      <c r="O292" s="66">
        <v>2970.29</v>
      </c>
      <c r="P292" s="67">
        <v>1559.9</v>
      </c>
      <c r="Q292" s="68"/>
    </row>
    <row r="293" spans="1:17" x14ac:dyDescent="0.25">
      <c r="A293" s="65"/>
      <c r="B293" s="107" t="s">
        <v>400</v>
      </c>
      <c r="C293" s="66">
        <v>134.5</v>
      </c>
      <c r="D293" s="66">
        <v>10.39</v>
      </c>
      <c r="E293" s="66"/>
      <c r="F293" s="67"/>
      <c r="G293" s="66"/>
      <c r="H293" s="66"/>
      <c r="I293" s="66"/>
      <c r="J293" s="66"/>
      <c r="K293" s="67"/>
      <c r="L293" s="66">
        <v>10.39</v>
      </c>
      <c r="M293" s="66">
        <v>123.75</v>
      </c>
      <c r="N293" s="66">
        <v>134.13999999999999</v>
      </c>
      <c r="O293" s="66">
        <v>124.11</v>
      </c>
      <c r="P293" s="67">
        <v>0.35999999999999943</v>
      </c>
      <c r="Q293" s="68"/>
    </row>
    <row r="294" spans="1:17" x14ac:dyDescent="0.25">
      <c r="A294" s="65"/>
      <c r="B294" s="107" t="s">
        <v>401</v>
      </c>
      <c r="C294" s="66">
        <v>512.5</v>
      </c>
      <c r="D294" s="66">
        <v>157.9</v>
      </c>
      <c r="E294" s="66"/>
      <c r="F294" s="67"/>
      <c r="G294" s="66"/>
      <c r="H294" s="66"/>
      <c r="I294" s="66"/>
      <c r="J294" s="66"/>
      <c r="K294" s="67"/>
      <c r="L294" s="66">
        <v>157.9</v>
      </c>
      <c r="M294" s="66">
        <v>356.90999999999997</v>
      </c>
      <c r="N294" s="66">
        <v>514.80999999999995</v>
      </c>
      <c r="O294" s="66">
        <v>354.6</v>
      </c>
      <c r="P294" s="67">
        <v>-2.3099999999999454</v>
      </c>
      <c r="Q294" s="68"/>
    </row>
    <row r="295" spans="1:17" x14ac:dyDescent="0.25">
      <c r="A295" s="65"/>
      <c r="B295" s="107" t="s">
        <v>402</v>
      </c>
      <c r="C295" s="66">
        <v>1365.9</v>
      </c>
      <c r="D295" s="66">
        <v>196.31</v>
      </c>
      <c r="E295" s="66">
        <v>55.49</v>
      </c>
      <c r="F295" s="67"/>
      <c r="G295" s="66"/>
      <c r="H295" s="66"/>
      <c r="I295" s="66"/>
      <c r="J295" s="66"/>
      <c r="K295" s="67"/>
      <c r="L295" s="66">
        <v>251.8</v>
      </c>
      <c r="M295" s="66">
        <v>643.75</v>
      </c>
      <c r="N295" s="66">
        <v>895.55</v>
      </c>
      <c r="O295" s="66">
        <v>1114.1000000000001</v>
      </c>
      <c r="P295" s="67">
        <v>470.35000000000014</v>
      </c>
      <c r="Q295" s="68"/>
    </row>
    <row r="296" spans="1:17" x14ac:dyDescent="0.25">
      <c r="A296" s="65"/>
      <c r="B296" s="107" t="s">
        <v>403</v>
      </c>
      <c r="C296" s="66">
        <v>330</v>
      </c>
      <c r="D296" s="66">
        <v>25.23</v>
      </c>
      <c r="E296" s="66"/>
      <c r="F296" s="67"/>
      <c r="G296" s="66"/>
      <c r="H296" s="66"/>
      <c r="I296" s="66"/>
      <c r="J296" s="66"/>
      <c r="K296" s="67"/>
      <c r="L296" s="66">
        <v>25.23</v>
      </c>
      <c r="M296" s="66">
        <v>110.33</v>
      </c>
      <c r="N296" s="66">
        <v>135.56</v>
      </c>
      <c r="O296" s="66">
        <v>304.77</v>
      </c>
      <c r="P296" s="67">
        <v>194.44</v>
      </c>
      <c r="Q296" s="68"/>
    </row>
    <row r="297" spans="1:17" x14ac:dyDescent="0.25">
      <c r="A297" s="65"/>
      <c r="B297" s="107" t="s">
        <v>404</v>
      </c>
      <c r="C297" s="66">
        <v>246.4</v>
      </c>
      <c r="D297" s="66">
        <v>13.26</v>
      </c>
      <c r="E297" s="66"/>
      <c r="F297" s="67"/>
      <c r="G297" s="66"/>
      <c r="H297" s="66"/>
      <c r="I297" s="66"/>
      <c r="J297" s="66"/>
      <c r="K297" s="67"/>
      <c r="L297" s="66">
        <v>13.26</v>
      </c>
      <c r="M297" s="66">
        <v>330.75</v>
      </c>
      <c r="N297" s="66">
        <v>344.01</v>
      </c>
      <c r="O297" s="66">
        <v>233.14000000000001</v>
      </c>
      <c r="P297" s="67">
        <v>-97.609999999999985</v>
      </c>
      <c r="Q297" s="68"/>
    </row>
    <row r="298" spans="1:17" x14ac:dyDescent="0.25">
      <c r="A298" s="65"/>
      <c r="B298" s="107" t="s">
        <v>405</v>
      </c>
      <c r="C298" s="66">
        <v>715</v>
      </c>
      <c r="D298" s="66">
        <v>126.17</v>
      </c>
      <c r="E298" s="66"/>
      <c r="F298" s="67"/>
      <c r="G298" s="66"/>
      <c r="H298" s="66"/>
      <c r="I298" s="66"/>
      <c r="J298" s="66"/>
      <c r="K298" s="67"/>
      <c r="L298" s="66">
        <v>126.17</v>
      </c>
      <c r="M298" s="66">
        <v>287.5</v>
      </c>
      <c r="N298" s="66">
        <v>413.67</v>
      </c>
      <c r="O298" s="66">
        <v>588.83000000000004</v>
      </c>
      <c r="P298" s="67">
        <v>301.33000000000004</v>
      </c>
      <c r="Q298" s="68"/>
    </row>
    <row r="299" spans="1:17" x14ac:dyDescent="0.25">
      <c r="A299" s="65"/>
      <c r="B299" s="107" t="s">
        <v>406</v>
      </c>
      <c r="C299" s="66">
        <v>1454</v>
      </c>
      <c r="D299" s="66">
        <v>228.96</v>
      </c>
      <c r="E299" s="66">
        <v>86.4</v>
      </c>
      <c r="F299" s="67"/>
      <c r="G299" s="66"/>
      <c r="H299" s="66"/>
      <c r="I299" s="66"/>
      <c r="J299" s="66"/>
      <c r="K299" s="67"/>
      <c r="L299" s="66">
        <v>315.36</v>
      </c>
      <c r="M299" s="66">
        <v>1070</v>
      </c>
      <c r="N299" s="66">
        <v>1385.3600000000001</v>
      </c>
      <c r="O299" s="66">
        <v>1138.6399999999999</v>
      </c>
      <c r="P299" s="67">
        <v>68.639999999999873</v>
      </c>
      <c r="Q299" s="68"/>
    </row>
    <row r="300" spans="1:17" x14ac:dyDescent="0.25">
      <c r="A300" s="65"/>
      <c r="B300" s="107" t="s">
        <v>407</v>
      </c>
      <c r="C300" s="66">
        <v>1251.8</v>
      </c>
      <c r="D300" s="66">
        <v>138.53</v>
      </c>
      <c r="E300" s="66">
        <v>12.26</v>
      </c>
      <c r="F300" s="67"/>
      <c r="G300" s="66"/>
      <c r="H300" s="66"/>
      <c r="I300" s="66"/>
      <c r="J300" s="66"/>
      <c r="K300" s="67"/>
      <c r="L300" s="66">
        <v>150.79</v>
      </c>
      <c r="M300" s="66">
        <v>1333.5</v>
      </c>
      <c r="N300" s="66">
        <v>1484.29</v>
      </c>
      <c r="O300" s="66">
        <v>1101.01</v>
      </c>
      <c r="P300" s="67">
        <v>-232.49</v>
      </c>
      <c r="Q300" s="68"/>
    </row>
    <row r="301" spans="1:17" x14ac:dyDescent="0.25">
      <c r="A301" s="65"/>
      <c r="B301" s="107" t="s">
        <v>408</v>
      </c>
      <c r="C301" s="66">
        <v>1509.5</v>
      </c>
      <c r="D301" s="66">
        <v>255.8</v>
      </c>
      <c r="E301" s="66">
        <v>0.09</v>
      </c>
      <c r="F301" s="67"/>
      <c r="G301" s="66"/>
      <c r="H301" s="66"/>
      <c r="I301" s="66"/>
      <c r="J301" s="66"/>
      <c r="K301" s="67"/>
      <c r="L301" s="66">
        <v>255.89000000000001</v>
      </c>
      <c r="M301" s="66">
        <v>1198.25</v>
      </c>
      <c r="N301" s="66">
        <v>1454.14</v>
      </c>
      <c r="O301" s="66">
        <v>1253.6099999999999</v>
      </c>
      <c r="P301" s="67">
        <v>55.3599999999999</v>
      </c>
      <c r="Q301" s="68"/>
    </row>
    <row r="302" spans="1:17" x14ac:dyDescent="0.25">
      <c r="A302" s="65"/>
      <c r="B302" s="107" t="s">
        <v>409</v>
      </c>
      <c r="C302" s="66">
        <v>2130.4499999999998</v>
      </c>
      <c r="D302" s="66">
        <v>200.51</v>
      </c>
      <c r="E302" s="66">
        <v>10.63</v>
      </c>
      <c r="F302" s="67"/>
      <c r="G302" s="66"/>
      <c r="H302" s="66"/>
      <c r="I302" s="66"/>
      <c r="J302" s="66"/>
      <c r="K302" s="67"/>
      <c r="L302" s="66">
        <v>211.14</v>
      </c>
      <c r="M302" s="66">
        <v>1466.75</v>
      </c>
      <c r="N302" s="66">
        <v>1677.8899999999999</v>
      </c>
      <c r="O302" s="66">
        <v>1919.31</v>
      </c>
      <c r="P302" s="67">
        <v>452.55999999999995</v>
      </c>
      <c r="Q302" s="68"/>
    </row>
    <row r="303" spans="1:17" x14ac:dyDescent="0.25">
      <c r="A303" s="65"/>
      <c r="B303" s="107" t="s">
        <v>410</v>
      </c>
      <c r="C303" s="66">
        <v>1390.4</v>
      </c>
      <c r="D303" s="66">
        <v>73.150000000000006</v>
      </c>
      <c r="E303" s="66">
        <v>8.3800000000000008</v>
      </c>
      <c r="F303" s="67"/>
      <c r="G303" s="66"/>
      <c r="H303" s="66"/>
      <c r="I303" s="66"/>
      <c r="J303" s="66"/>
      <c r="K303" s="67"/>
      <c r="L303" s="66">
        <v>81.53</v>
      </c>
      <c r="M303" s="66">
        <v>919.91000000000008</v>
      </c>
      <c r="N303" s="66">
        <v>1001.44</v>
      </c>
      <c r="O303" s="66">
        <v>1308.8700000000001</v>
      </c>
      <c r="P303" s="67">
        <v>388.96000000000004</v>
      </c>
      <c r="Q303" s="68"/>
    </row>
    <row r="304" spans="1:17" x14ac:dyDescent="0.25">
      <c r="A304" s="65"/>
      <c r="B304" s="107" t="s">
        <v>411</v>
      </c>
      <c r="C304" s="66">
        <v>106</v>
      </c>
      <c r="D304" s="66">
        <v>4.09</v>
      </c>
      <c r="E304" s="66">
        <v>0.18</v>
      </c>
      <c r="F304" s="67"/>
      <c r="G304" s="66"/>
      <c r="H304" s="66"/>
      <c r="I304" s="66"/>
      <c r="J304" s="66"/>
      <c r="K304" s="67"/>
      <c r="L304" s="66">
        <v>4.2699999999999996</v>
      </c>
      <c r="M304" s="66">
        <v>118.84</v>
      </c>
      <c r="N304" s="66">
        <v>123.11</v>
      </c>
      <c r="O304" s="66">
        <v>101.73</v>
      </c>
      <c r="P304" s="67">
        <v>-17.11</v>
      </c>
      <c r="Q304" s="68"/>
    </row>
    <row r="305" spans="1:25" x14ac:dyDescent="0.25">
      <c r="A305" s="65"/>
      <c r="B305" s="107" t="s">
        <v>412</v>
      </c>
      <c r="C305" s="66">
        <v>1275</v>
      </c>
      <c r="D305" s="66">
        <v>135.88999999999999</v>
      </c>
      <c r="E305" s="66">
        <v>0.94</v>
      </c>
      <c r="F305" s="67"/>
      <c r="G305" s="66"/>
      <c r="H305" s="66"/>
      <c r="I305" s="66"/>
      <c r="J305" s="66"/>
      <c r="K305" s="67"/>
      <c r="L305" s="66">
        <v>136.82999999999998</v>
      </c>
      <c r="M305" s="66">
        <v>1181.92</v>
      </c>
      <c r="N305" s="66">
        <v>1318.75</v>
      </c>
      <c r="O305" s="66">
        <v>1138.17</v>
      </c>
      <c r="P305" s="67">
        <v>-43.75</v>
      </c>
      <c r="Q305" s="68"/>
    </row>
    <row r="306" spans="1:25" x14ac:dyDescent="0.25">
      <c r="A306" s="65"/>
      <c r="B306" s="107" t="s">
        <v>413</v>
      </c>
      <c r="C306" s="66">
        <v>2470</v>
      </c>
      <c r="D306" s="66">
        <v>234.89</v>
      </c>
      <c r="E306" s="66">
        <v>16.52</v>
      </c>
      <c r="F306" s="67">
        <v>123.6</v>
      </c>
      <c r="G306" s="66"/>
      <c r="H306" s="66"/>
      <c r="I306" s="66"/>
      <c r="J306" s="66"/>
      <c r="K306" s="67"/>
      <c r="L306" s="66">
        <v>375.01</v>
      </c>
      <c r="M306" s="66">
        <v>2032.75</v>
      </c>
      <c r="N306" s="66">
        <v>2407.7600000000002</v>
      </c>
      <c r="O306" s="66">
        <v>2094.9899999999998</v>
      </c>
      <c r="P306" s="67">
        <v>62.239999999999782</v>
      </c>
      <c r="Q306" s="68"/>
    </row>
    <row r="307" spans="1:25" x14ac:dyDescent="0.25">
      <c r="A307" s="65"/>
      <c r="B307" s="107" t="s">
        <v>414</v>
      </c>
      <c r="C307" s="66">
        <v>185</v>
      </c>
      <c r="D307" s="66">
        <v>11.52</v>
      </c>
      <c r="E307" s="66">
        <v>1.2</v>
      </c>
      <c r="F307" s="67"/>
      <c r="G307" s="66"/>
      <c r="H307" s="66"/>
      <c r="I307" s="66"/>
      <c r="J307" s="66"/>
      <c r="K307" s="67"/>
      <c r="L307" s="66">
        <v>12.719999999999999</v>
      </c>
      <c r="M307" s="66">
        <v>159.75</v>
      </c>
      <c r="N307" s="66">
        <v>172.47</v>
      </c>
      <c r="O307" s="66">
        <v>172.28</v>
      </c>
      <c r="P307" s="67">
        <v>12.530000000000001</v>
      </c>
      <c r="Q307" s="68"/>
    </row>
    <row r="308" spans="1:25" x14ac:dyDescent="0.25">
      <c r="A308" s="79" t="s">
        <v>49</v>
      </c>
      <c r="B308" s="4"/>
      <c r="C308" s="80">
        <v>19361.949999999997</v>
      </c>
      <c r="D308" s="80">
        <v>2183.4199999999996</v>
      </c>
      <c r="E308" s="80">
        <v>194.42</v>
      </c>
      <c r="F308" s="81">
        <v>123.6</v>
      </c>
      <c r="G308" s="80"/>
      <c r="H308" s="80"/>
      <c r="I308" s="80"/>
      <c r="J308" s="80"/>
      <c r="K308" s="81"/>
      <c r="L308" s="80">
        <v>2501.44</v>
      </c>
      <c r="M308" s="80">
        <v>13231.31</v>
      </c>
      <c r="N308" s="80">
        <v>15732.75</v>
      </c>
      <c r="O308" s="80">
        <v>16860.510000000002</v>
      </c>
      <c r="P308" s="81">
        <v>3629.1999999999994</v>
      </c>
      <c r="Q308" s="68"/>
    </row>
    <row r="309" spans="1:25" x14ac:dyDescent="0.25">
      <c r="A309" s="65" t="s">
        <v>415</v>
      </c>
      <c r="B309" s="107" t="s">
        <v>416</v>
      </c>
      <c r="C309" s="66">
        <v>236</v>
      </c>
      <c r="D309" s="66">
        <v>34.94</v>
      </c>
      <c r="E309" s="66">
        <v>6.14</v>
      </c>
      <c r="F309" s="67"/>
      <c r="G309" s="66"/>
      <c r="H309" s="66"/>
      <c r="I309" s="66"/>
      <c r="J309" s="66"/>
      <c r="K309" s="67"/>
      <c r="L309" s="66">
        <v>41.08</v>
      </c>
      <c r="M309" s="66">
        <v>220.92</v>
      </c>
      <c r="N309" s="66">
        <v>262</v>
      </c>
      <c r="O309" s="66">
        <v>194.92000000000002</v>
      </c>
      <c r="P309" s="67">
        <v>-25.999999999999972</v>
      </c>
      <c r="Q309" s="68"/>
    </row>
    <row r="310" spans="1:25" x14ac:dyDescent="0.25">
      <c r="A310" s="79" t="s">
        <v>50</v>
      </c>
      <c r="B310" s="4"/>
      <c r="C310" s="80">
        <v>236</v>
      </c>
      <c r="D310" s="80">
        <v>34.94</v>
      </c>
      <c r="E310" s="80">
        <v>6.14</v>
      </c>
      <c r="F310" s="81"/>
      <c r="G310" s="80"/>
      <c r="H310" s="80"/>
      <c r="I310" s="80"/>
      <c r="J310" s="80"/>
      <c r="K310" s="81"/>
      <c r="L310" s="80">
        <v>41.08</v>
      </c>
      <c r="M310" s="80">
        <v>220.92</v>
      </c>
      <c r="N310" s="80">
        <v>262</v>
      </c>
      <c r="O310" s="80">
        <v>194.92000000000002</v>
      </c>
      <c r="P310" s="81">
        <v>-25.999999999999972</v>
      </c>
      <c r="Q310" s="68"/>
    </row>
    <row r="311" spans="1:25" ht="15.75" thickBot="1" x14ac:dyDescent="0.3">
      <c r="A311" s="82"/>
      <c r="B311" s="44"/>
      <c r="C311" s="83">
        <v>90720.599999999977</v>
      </c>
      <c r="D311" s="83">
        <v>10423.149999999996</v>
      </c>
      <c r="E311" s="83">
        <v>3259.8999999999996</v>
      </c>
      <c r="F311" s="84">
        <v>2398.52</v>
      </c>
      <c r="G311" s="83">
        <v>1934.0100000000002</v>
      </c>
      <c r="H311" s="83">
        <v>7228.5199999999959</v>
      </c>
      <c r="I311" s="83">
        <v>543.07999999999993</v>
      </c>
      <c r="J311" s="83">
        <v>126</v>
      </c>
      <c r="K311" s="84">
        <v>3344.8000000000006</v>
      </c>
      <c r="L311" s="83">
        <v>29257.979999999996</v>
      </c>
      <c r="M311" s="83">
        <v>53380.209999999992</v>
      </c>
      <c r="N311" s="83">
        <v>82638.189999999988</v>
      </c>
      <c r="O311" s="83">
        <v>61462.62</v>
      </c>
      <c r="P311" s="84">
        <v>8082.4099999999971</v>
      </c>
      <c r="Q311" s="68"/>
    </row>
    <row r="312" spans="1:25" ht="15.75" thickBot="1" x14ac:dyDescent="0.3">
      <c r="A312" s="60"/>
      <c r="B312" s="46"/>
      <c r="C312" s="46" t="s">
        <v>120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68"/>
    </row>
    <row r="313" spans="1:25" x14ac:dyDescent="0.25">
      <c r="A313" s="56">
        <v>200000</v>
      </c>
      <c r="B313" s="47" t="s">
        <v>92</v>
      </c>
      <c r="C313" s="88" t="s">
        <v>121</v>
      </c>
      <c r="D313" s="88" t="s">
        <v>70</v>
      </c>
      <c r="E313" s="88" t="s">
        <v>71</v>
      </c>
      <c r="F313" s="88" t="s">
        <v>72</v>
      </c>
      <c r="G313" s="88" t="s">
        <v>73</v>
      </c>
      <c r="H313" s="88" t="s">
        <v>74</v>
      </c>
      <c r="I313" s="88" t="s">
        <v>75</v>
      </c>
      <c r="J313" s="88" t="s">
        <v>76</v>
      </c>
      <c r="K313" s="88" t="s">
        <v>77</v>
      </c>
      <c r="L313" s="88" t="s">
        <v>78</v>
      </c>
      <c r="M313" s="88" t="s">
        <v>79</v>
      </c>
      <c r="N313" s="88" t="s">
        <v>80</v>
      </c>
      <c r="O313" s="88" t="s">
        <v>81</v>
      </c>
      <c r="P313" s="88" t="s">
        <v>82</v>
      </c>
      <c r="Q313" s="68"/>
      <c r="R313" s="1" t="s">
        <v>0</v>
      </c>
      <c r="S313" s="2" t="s">
        <v>1</v>
      </c>
      <c r="T313" s="2" t="s">
        <v>2</v>
      </c>
      <c r="U313" s="2" t="s">
        <v>3</v>
      </c>
      <c r="V313" s="2" t="s">
        <v>4</v>
      </c>
      <c r="W313" s="2" t="s">
        <v>5</v>
      </c>
      <c r="X313" s="2" t="s">
        <v>6</v>
      </c>
      <c r="Y313" s="115" t="s">
        <v>7</v>
      </c>
    </row>
    <row r="314" spans="1:25" x14ac:dyDescent="0.25">
      <c r="A314" s="65" t="s">
        <v>417</v>
      </c>
      <c r="B314" s="107" t="s">
        <v>418</v>
      </c>
      <c r="C314" s="66">
        <v>230.7</v>
      </c>
      <c r="D314" s="66">
        <v>111.81</v>
      </c>
      <c r="E314" s="66"/>
      <c r="F314" s="67"/>
      <c r="G314" s="66"/>
      <c r="H314" s="66">
        <v>76.47</v>
      </c>
      <c r="I314" s="66"/>
      <c r="J314" s="66"/>
      <c r="K314" s="67">
        <v>53.35</v>
      </c>
      <c r="L314" s="66">
        <v>241.63</v>
      </c>
      <c r="M314" s="66">
        <v>535.92000000000007</v>
      </c>
      <c r="N314" s="66">
        <v>777.55000000000007</v>
      </c>
      <c r="O314" s="66">
        <v>-10.930000000000007</v>
      </c>
      <c r="P314" s="67">
        <v>-546.85000000000014</v>
      </c>
      <c r="Q314" s="68"/>
      <c r="R314" s="69" t="s">
        <v>417</v>
      </c>
      <c r="S314" s="3">
        <v>1495.69</v>
      </c>
      <c r="T314" s="96">
        <f>S314/$S$329*100</f>
        <v>0.6371465255111648</v>
      </c>
      <c r="U314" s="9">
        <v>-429.37000000000012</v>
      </c>
      <c r="V314" s="69">
        <f>U314/S314*100</f>
        <v>-28.70715188307738</v>
      </c>
      <c r="W314" s="3">
        <v>1427.18</v>
      </c>
      <c r="X314" s="69">
        <f>W314/$W$329*100</f>
        <v>1.1604662192835404</v>
      </c>
      <c r="Y314" s="69">
        <f>W314/S314*100</f>
        <v>95.419505378788386</v>
      </c>
    </row>
    <row r="315" spans="1:25" x14ac:dyDescent="0.25">
      <c r="A315" s="65"/>
      <c r="B315" s="107" t="s">
        <v>419</v>
      </c>
      <c r="C315" s="66">
        <v>125.1</v>
      </c>
      <c r="D315" s="66">
        <v>1.89</v>
      </c>
      <c r="E315" s="66">
        <v>1.39</v>
      </c>
      <c r="F315" s="67"/>
      <c r="G315" s="66"/>
      <c r="H315" s="66">
        <v>18.54</v>
      </c>
      <c r="I315" s="66"/>
      <c r="J315" s="66"/>
      <c r="K315" s="67">
        <v>26.68</v>
      </c>
      <c r="L315" s="66">
        <v>48.5</v>
      </c>
      <c r="M315" s="66">
        <v>159.33999999999997</v>
      </c>
      <c r="N315" s="66">
        <v>207.83999999999997</v>
      </c>
      <c r="O315" s="66">
        <v>76.599999999999994</v>
      </c>
      <c r="P315" s="67">
        <v>-82.739999999999981</v>
      </c>
      <c r="Q315" s="68"/>
      <c r="R315" s="69" t="s">
        <v>420</v>
      </c>
      <c r="S315" s="3">
        <v>6018.59</v>
      </c>
      <c r="T315" s="96">
        <f t="shared" ref="T315:T329" si="12">S315/$S$329*100</f>
        <v>2.5638492648718927</v>
      </c>
      <c r="U315" s="9">
        <v>1183.9799999999996</v>
      </c>
      <c r="V315" s="69">
        <f t="shared" ref="V315:V329" si="13">U315/S315*100</f>
        <v>19.672049433505183</v>
      </c>
      <c r="W315" s="3">
        <v>4040.76</v>
      </c>
      <c r="X315" s="69">
        <f t="shared" ref="X315:X329" si="14">W315/$W$329*100</f>
        <v>3.2856160261720024</v>
      </c>
      <c r="Y315" s="69">
        <f t="shared" ref="Y315:Y329" si="15">W315/S315*100</f>
        <v>67.137984145788295</v>
      </c>
    </row>
    <row r="316" spans="1:25" x14ac:dyDescent="0.25">
      <c r="A316" s="65"/>
      <c r="B316" s="107" t="s">
        <v>421</v>
      </c>
      <c r="C316" s="66">
        <v>899.72</v>
      </c>
      <c r="D316" s="66">
        <v>57.05</v>
      </c>
      <c r="E316" s="66"/>
      <c r="F316" s="67"/>
      <c r="G316" s="66"/>
      <c r="H316" s="66">
        <v>30.9</v>
      </c>
      <c r="I316" s="66"/>
      <c r="J316" s="66"/>
      <c r="K316" s="67">
        <v>50.9</v>
      </c>
      <c r="L316" s="66">
        <v>138.85</v>
      </c>
      <c r="M316" s="66">
        <v>547.5</v>
      </c>
      <c r="N316" s="66">
        <v>686.35</v>
      </c>
      <c r="O316" s="66">
        <v>760.87</v>
      </c>
      <c r="P316" s="67">
        <v>213.37</v>
      </c>
      <c r="Q316" s="68"/>
      <c r="R316" s="69" t="s">
        <v>422</v>
      </c>
      <c r="S316" s="3">
        <v>19836.120000000003</v>
      </c>
      <c r="T316" s="96">
        <f t="shared" si="12"/>
        <v>8.4499561657980777</v>
      </c>
      <c r="U316" s="9">
        <v>4258.93</v>
      </c>
      <c r="V316" s="69">
        <f t="shared" si="13"/>
        <v>21.470579931962501</v>
      </c>
      <c r="W316" s="3">
        <v>9539.58</v>
      </c>
      <c r="X316" s="69">
        <f t="shared" si="14"/>
        <v>7.756807365681186</v>
      </c>
      <c r="Y316" s="69">
        <f t="shared" si="15"/>
        <v>48.091965565846536</v>
      </c>
    </row>
    <row r="317" spans="1:25" x14ac:dyDescent="0.25">
      <c r="A317" s="65"/>
      <c r="B317" s="107" t="s">
        <v>423</v>
      </c>
      <c r="C317" s="66">
        <v>203.23</v>
      </c>
      <c r="D317" s="66">
        <v>26.64</v>
      </c>
      <c r="E317" s="66"/>
      <c r="F317" s="67"/>
      <c r="G317" s="66"/>
      <c r="H317" s="66"/>
      <c r="I317" s="66"/>
      <c r="J317" s="66"/>
      <c r="K317" s="67">
        <v>21.23</v>
      </c>
      <c r="L317" s="66">
        <v>47.870000000000005</v>
      </c>
      <c r="M317" s="66">
        <v>114.25</v>
      </c>
      <c r="N317" s="66">
        <v>162.12</v>
      </c>
      <c r="O317" s="66">
        <v>155.35999999999999</v>
      </c>
      <c r="P317" s="67">
        <v>41.109999999999985</v>
      </c>
      <c r="Q317" s="68"/>
      <c r="R317" s="69" t="s">
        <v>424</v>
      </c>
      <c r="S317" s="3">
        <v>133223.63</v>
      </c>
      <c r="T317" s="96">
        <f t="shared" si="12"/>
        <v>56.751715242119005</v>
      </c>
      <c r="U317" s="9">
        <v>15316.860000000002</v>
      </c>
      <c r="V317" s="69">
        <f t="shared" si="13"/>
        <v>11.49710453017982</v>
      </c>
      <c r="W317" s="3">
        <v>70658.61</v>
      </c>
      <c r="X317" s="69">
        <f t="shared" si="14"/>
        <v>57.453811016501177</v>
      </c>
      <c r="Y317" s="69">
        <f t="shared" si="15"/>
        <v>53.0375955076438</v>
      </c>
    </row>
    <row r="318" spans="1:25" x14ac:dyDescent="0.25">
      <c r="A318" s="65"/>
      <c r="B318" s="107" t="s">
        <v>425</v>
      </c>
      <c r="C318" s="66">
        <v>36.94</v>
      </c>
      <c r="D318" s="66">
        <v>1.81</v>
      </c>
      <c r="E318" s="66"/>
      <c r="F318" s="67"/>
      <c r="G318" s="66"/>
      <c r="H318" s="66"/>
      <c r="I318" s="66"/>
      <c r="J318" s="66"/>
      <c r="K318" s="67">
        <v>19.22</v>
      </c>
      <c r="L318" s="66">
        <v>21.029999999999998</v>
      </c>
      <c r="M318" s="66">
        <v>70.17</v>
      </c>
      <c r="N318" s="66">
        <v>91.2</v>
      </c>
      <c r="O318" s="66">
        <v>15.91</v>
      </c>
      <c r="P318" s="67">
        <v>-54.260000000000005</v>
      </c>
      <c r="Q318" s="68"/>
      <c r="R318" s="69" t="s">
        <v>426</v>
      </c>
      <c r="S318" s="3">
        <v>3772.3599999999997</v>
      </c>
      <c r="T318" s="96">
        <f t="shared" si="12"/>
        <v>1.6069814379833371</v>
      </c>
      <c r="U318" s="9">
        <v>672.68999999999994</v>
      </c>
      <c r="V318" s="69">
        <f t="shared" si="13"/>
        <v>17.832073290990255</v>
      </c>
      <c r="W318" s="3">
        <v>1426.6899999999998</v>
      </c>
      <c r="X318" s="69">
        <f t="shared" si="14"/>
        <v>1.1600677913014712</v>
      </c>
      <c r="Y318" s="69">
        <f t="shared" si="15"/>
        <v>37.819561229575115</v>
      </c>
    </row>
    <row r="319" spans="1:25" x14ac:dyDescent="0.25">
      <c r="A319" s="79" t="s">
        <v>51</v>
      </c>
      <c r="B319" s="4"/>
      <c r="C319" s="80">
        <v>1495.69</v>
      </c>
      <c r="D319" s="80">
        <v>199.2</v>
      </c>
      <c r="E319" s="80">
        <v>1.39</v>
      </c>
      <c r="F319" s="81"/>
      <c r="G319" s="80"/>
      <c r="H319" s="80">
        <v>125.91</v>
      </c>
      <c r="I319" s="80"/>
      <c r="J319" s="80"/>
      <c r="K319" s="81">
        <v>171.38</v>
      </c>
      <c r="L319" s="80">
        <v>497.88</v>
      </c>
      <c r="M319" s="80">
        <v>1427.18</v>
      </c>
      <c r="N319" s="80">
        <v>1925.0600000000002</v>
      </c>
      <c r="O319" s="80">
        <v>997.81</v>
      </c>
      <c r="P319" s="81">
        <v>-429.37000000000012</v>
      </c>
      <c r="Q319" s="68"/>
      <c r="R319" s="69" t="s">
        <v>427</v>
      </c>
      <c r="S319" s="3">
        <v>24957.830000000013</v>
      </c>
      <c r="T319" s="96">
        <f t="shared" si="12"/>
        <v>10.631744993145853</v>
      </c>
      <c r="U319" s="9">
        <v>4458.0600000000004</v>
      </c>
      <c r="V319" s="69">
        <f t="shared" si="13"/>
        <v>17.862370246131167</v>
      </c>
      <c r="W319" s="3">
        <v>13589.940000000002</v>
      </c>
      <c r="X319" s="69">
        <f t="shared" si="14"/>
        <v>11.050229327828417</v>
      </c>
      <c r="Y319" s="69">
        <f t="shared" si="15"/>
        <v>54.451608974017354</v>
      </c>
    </row>
    <row r="320" spans="1:25" x14ac:dyDescent="0.25">
      <c r="A320" s="65"/>
      <c r="B320" s="107" t="s">
        <v>428</v>
      </c>
      <c r="C320" s="66">
        <v>2760.61</v>
      </c>
      <c r="D320" s="66">
        <v>289.27999999999997</v>
      </c>
      <c r="E320" s="66"/>
      <c r="F320" s="67"/>
      <c r="G320" s="66"/>
      <c r="H320" s="66"/>
      <c r="I320" s="66"/>
      <c r="J320" s="66"/>
      <c r="K320" s="67"/>
      <c r="L320" s="66">
        <v>289.27999999999997</v>
      </c>
      <c r="M320" s="66">
        <v>2478.25</v>
      </c>
      <c r="N320" s="66">
        <v>2767.5299999999997</v>
      </c>
      <c r="O320" s="66">
        <v>2471.33</v>
      </c>
      <c r="P320" s="67">
        <v>-6.9200000000000728</v>
      </c>
      <c r="Q320" s="68"/>
      <c r="R320" s="69" t="s">
        <v>429</v>
      </c>
      <c r="S320" s="3">
        <v>3433.64</v>
      </c>
      <c r="T320" s="96">
        <f t="shared" si="12"/>
        <v>1.4626906617388333</v>
      </c>
      <c r="U320" s="9">
        <v>419.98999999999967</v>
      </c>
      <c r="V320" s="69">
        <f t="shared" si="13"/>
        <v>12.231625913025235</v>
      </c>
      <c r="W320" s="3">
        <v>1399.08</v>
      </c>
      <c r="X320" s="69">
        <f t="shared" si="14"/>
        <v>1.1376175941893911</v>
      </c>
      <c r="Y320" s="69">
        <f t="shared" si="15"/>
        <v>40.746263440547061</v>
      </c>
    </row>
    <row r="321" spans="1:25" x14ac:dyDescent="0.25">
      <c r="A321" s="65"/>
      <c r="B321" s="107" t="s">
        <v>430</v>
      </c>
      <c r="C321" s="66">
        <v>275.01</v>
      </c>
      <c r="D321" s="66">
        <v>38.049999999999997</v>
      </c>
      <c r="E321" s="66"/>
      <c r="F321" s="67"/>
      <c r="G321" s="66"/>
      <c r="H321" s="66"/>
      <c r="I321" s="66"/>
      <c r="J321" s="66"/>
      <c r="K321" s="67"/>
      <c r="L321" s="66">
        <v>38.049999999999997</v>
      </c>
      <c r="M321" s="66">
        <v>121.08</v>
      </c>
      <c r="N321" s="66">
        <v>159.13</v>
      </c>
      <c r="O321" s="66">
        <v>236.95999999999998</v>
      </c>
      <c r="P321" s="67">
        <v>115.87999999999998</v>
      </c>
      <c r="Q321" s="68"/>
      <c r="R321" s="69" t="s">
        <v>431</v>
      </c>
      <c r="S321" s="3">
        <v>66.180000000000007</v>
      </c>
      <c r="T321" s="96">
        <f t="shared" si="12"/>
        <v>2.819190945873068E-2</v>
      </c>
      <c r="U321" s="9">
        <v>-4.1599999999999966</v>
      </c>
      <c r="V321" s="69">
        <f t="shared" si="13"/>
        <v>-6.2858869749168882</v>
      </c>
      <c r="W321" s="3">
        <v>48.33</v>
      </c>
      <c r="X321" s="69">
        <f t="shared" si="14"/>
        <v>3.9298008925274665E-2</v>
      </c>
      <c r="Y321" s="69">
        <f t="shared" si="15"/>
        <v>73.028105167724377</v>
      </c>
    </row>
    <row r="322" spans="1:25" x14ac:dyDescent="0.25">
      <c r="A322" s="65"/>
      <c r="B322" s="107" t="s">
        <v>432</v>
      </c>
      <c r="C322" s="66">
        <v>494.91</v>
      </c>
      <c r="D322" s="66">
        <v>62.85</v>
      </c>
      <c r="E322" s="66"/>
      <c r="F322" s="67"/>
      <c r="G322" s="66"/>
      <c r="H322" s="66"/>
      <c r="I322" s="66"/>
      <c r="J322" s="66"/>
      <c r="K322" s="67"/>
      <c r="L322" s="66">
        <v>62.85</v>
      </c>
      <c r="M322" s="66">
        <v>287.5</v>
      </c>
      <c r="N322" s="66">
        <v>350.35</v>
      </c>
      <c r="O322" s="66">
        <v>432.06</v>
      </c>
      <c r="P322" s="67">
        <v>144.56</v>
      </c>
      <c r="Q322" s="68"/>
      <c r="R322" s="69" t="s">
        <v>433</v>
      </c>
      <c r="S322" s="3">
        <v>1457.99</v>
      </c>
      <c r="T322" s="96">
        <f t="shared" si="12"/>
        <v>0.62108676445655386</v>
      </c>
      <c r="U322" s="9">
        <v>341.47000000000014</v>
      </c>
      <c r="V322" s="69">
        <f t="shared" si="13"/>
        <v>23.420599592589809</v>
      </c>
      <c r="W322" s="3">
        <v>574.91</v>
      </c>
      <c r="X322" s="69">
        <f t="shared" si="14"/>
        <v>0.46746985953299519</v>
      </c>
      <c r="Y322" s="69">
        <f t="shared" si="15"/>
        <v>39.431683344878905</v>
      </c>
    </row>
    <row r="323" spans="1:25" x14ac:dyDescent="0.25">
      <c r="A323" s="65"/>
      <c r="B323" s="107" t="s">
        <v>434</v>
      </c>
      <c r="C323" s="66">
        <v>1342.33</v>
      </c>
      <c r="D323" s="66">
        <v>178.95</v>
      </c>
      <c r="E323" s="66"/>
      <c r="F323" s="67"/>
      <c r="G323" s="66"/>
      <c r="H323" s="66"/>
      <c r="I323" s="66"/>
      <c r="J323" s="66"/>
      <c r="K323" s="67"/>
      <c r="L323" s="66">
        <v>178.95</v>
      </c>
      <c r="M323" s="66">
        <v>669.42</v>
      </c>
      <c r="N323" s="66">
        <v>848.36999999999989</v>
      </c>
      <c r="O323" s="66">
        <v>1163.3799999999999</v>
      </c>
      <c r="P323" s="67">
        <v>493.95999999999992</v>
      </c>
      <c r="Q323" s="68"/>
      <c r="R323" s="69" t="s">
        <v>435</v>
      </c>
      <c r="S323" s="3">
        <v>2130.42</v>
      </c>
      <c r="T323" s="96">
        <f t="shared" si="12"/>
        <v>0.90753411527756145</v>
      </c>
      <c r="U323" s="9">
        <v>637.75000000000023</v>
      </c>
      <c r="V323" s="69">
        <f t="shared" si="13"/>
        <v>29.935411796734922</v>
      </c>
      <c r="W323" s="3">
        <v>993.17999999999984</v>
      </c>
      <c r="X323" s="69">
        <f t="shared" si="14"/>
        <v>0.80757286373689818</v>
      </c>
      <c r="Y323" s="69">
        <f t="shared" si="15"/>
        <v>46.618976539837206</v>
      </c>
    </row>
    <row r="324" spans="1:25" x14ac:dyDescent="0.25">
      <c r="A324" s="65"/>
      <c r="B324" s="107" t="s">
        <v>436</v>
      </c>
      <c r="C324" s="66">
        <v>341.22</v>
      </c>
      <c r="D324" s="66">
        <v>31.54</v>
      </c>
      <c r="E324" s="66"/>
      <c r="F324" s="67"/>
      <c r="G324" s="66"/>
      <c r="H324" s="66"/>
      <c r="I324" s="66"/>
      <c r="J324" s="66"/>
      <c r="K324" s="67"/>
      <c r="L324" s="66">
        <v>31.54</v>
      </c>
      <c r="M324" s="66">
        <v>216.67000000000002</v>
      </c>
      <c r="N324" s="66">
        <v>248.21</v>
      </c>
      <c r="O324" s="66">
        <v>309.68</v>
      </c>
      <c r="P324" s="67">
        <v>93.009999999999991</v>
      </c>
      <c r="Q324" s="68"/>
      <c r="R324" s="69" t="s">
        <v>437</v>
      </c>
      <c r="S324" s="3">
        <v>10817.150000000003</v>
      </c>
      <c r="T324" s="96">
        <f t="shared" si="12"/>
        <v>4.6079799546918796</v>
      </c>
      <c r="U324" s="9">
        <v>3468.9199999999996</v>
      </c>
      <c r="V324" s="69">
        <f t="shared" si="13"/>
        <v>32.068705712687709</v>
      </c>
      <c r="W324" s="3">
        <v>4473.43</v>
      </c>
      <c r="X324" s="69">
        <f t="shared" si="14"/>
        <v>3.637427934338743</v>
      </c>
      <c r="Y324" s="69">
        <f t="shared" si="15"/>
        <v>41.354977974790025</v>
      </c>
    </row>
    <row r="325" spans="1:25" x14ac:dyDescent="0.25">
      <c r="A325" s="65"/>
      <c r="B325" s="107" t="s">
        <v>438</v>
      </c>
      <c r="C325" s="66">
        <v>71.760000000000005</v>
      </c>
      <c r="D325" s="66">
        <v>9.6199999999999992</v>
      </c>
      <c r="E325" s="66"/>
      <c r="F325" s="67"/>
      <c r="G325" s="66"/>
      <c r="H325" s="66"/>
      <c r="I325" s="66"/>
      <c r="J325" s="66"/>
      <c r="K325" s="67"/>
      <c r="L325" s="66">
        <v>9.6199999999999992</v>
      </c>
      <c r="M325" s="66">
        <v>33.17</v>
      </c>
      <c r="N325" s="66">
        <v>42.79</v>
      </c>
      <c r="O325" s="66">
        <v>62.140000000000008</v>
      </c>
      <c r="P325" s="67">
        <v>28.970000000000006</v>
      </c>
      <c r="Q325" s="68"/>
      <c r="R325" s="69" t="s">
        <v>439</v>
      </c>
      <c r="S325" s="3">
        <v>6876.96</v>
      </c>
      <c r="T325" s="96">
        <f t="shared" si="12"/>
        <v>2.9295048907723253</v>
      </c>
      <c r="U325" s="9">
        <v>1340.2500000000007</v>
      </c>
      <c r="V325" s="69">
        <f t="shared" si="13"/>
        <v>19.488989320862718</v>
      </c>
      <c r="W325" s="3">
        <v>3423.16</v>
      </c>
      <c r="X325" s="69">
        <f t="shared" si="14"/>
        <v>2.7834341450991769</v>
      </c>
      <c r="Y325" s="69">
        <f t="shared" si="15"/>
        <v>49.77722714687885</v>
      </c>
    </row>
    <row r="326" spans="1:25" x14ac:dyDescent="0.25">
      <c r="A326" s="65"/>
      <c r="B326" s="107" t="s">
        <v>440</v>
      </c>
      <c r="C326" s="66">
        <v>228.58</v>
      </c>
      <c r="D326" s="66">
        <v>16.52</v>
      </c>
      <c r="E326" s="66"/>
      <c r="F326" s="67"/>
      <c r="G326" s="66"/>
      <c r="H326" s="66"/>
      <c r="I326" s="66"/>
      <c r="J326" s="66"/>
      <c r="K326" s="67"/>
      <c r="L326" s="66">
        <v>16.52</v>
      </c>
      <c r="M326" s="66">
        <v>85.75</v>
      </c>
      <c r="N326" s="66">
        <v>102.27</v>
      </c>
      <c r="O326" s="66">
        <v>212.06</v>
      </c>
      <c r="P326" s="67">
        <v>126.31</v>
      </c>
      <c r="Q326" s="68"/>
      <c r="R326" s="69" t="s">
        <v>441</v>
      </c>
      <c r="S326" s="3">
        <v>461.62</v>
      </c>
      <c r="T326" s="96">
        <f t="shared" si="12"/>
        <v>0.19664474530582129</v>
      </c>
      <c r="U326" s="9">
        <v>35.92000000000003</v>
      </c>
      <c r="V326" s="69">
        <f t="shared" si="13"/>
        <v>7.7812919717516635</v>
      </c>
      <c r="W326" s="3">
        <v>336</v>
      </c>
      <c r="X326" s="69">
        <f t="shared" si="14"/>
        <v>0.27320775913288414</v>
      </c>
      <c r="Y326" s="69">
        <f t="shared" si="15"/>
        <v>72.78714093843422</v>
      </c>
    </row>
    <row r="327" spans="1:25" x14ac:dyDescent="0.25">
      <c r="A327" s="65"/>
      <c r="B327" s="107" t="s">
        <v>442</v>
      </c>
      <c r="C327" s="66">
        <v>444.39</v>
      </c>
      <c r="D327" s="66">
        <v>164.8</v>
      </c>
      <c r="E327" s="66"/>
      <c r="F327" s="67"/>
      <c r="G327" s="66"/>
      <c r="H327" s="66"/>
      <c r="I327" s="66"/>
      <c r="J327" s="66"/>
      <c r="K327" s="67"/>
      <c r="L327" s="66">
        <v>164.8</v>
      </c>
      <c r="M327" s="66">
        <v>121.42</v>
      </c>
      <c r="N327" s="66">
        <v>286.22000000000003</v>
      </c>
      <c r="O327" s="66">
        <v>279.58999999999997</v>
      </c>
      <c r="P327" s="67">
        <v>158.16999999999996</v>
      </c>
      <c r="Q327" s="68"/>
      <c r="R327" s="69" t="s">
        <v>443</v>
      </c>
      <c r="S327" s="3">
        <v>2215.1</v>
      </c>
      <c r="T327" s="96">
        <f t="shared" si="12"/>
        <v>0.94360680933868712</v>
      </c>
      <c r="U327" s="9">
        <v>475.78000000000009</v>
      </c>
      <c r="V327" s="69">
        <f t="shared" si="13"/>
        <v>21.478940002708686</v>
      </c>
      <c r="W327" s="3">
        <v>442.75</v>
      </c>
      <c r="X327" s="69">
        <f t="shared" si="14"/>
        <v>0.36000814094072747</v>
      </c>
      <c r="Y327" s="69">
        <f t="shared" si="15"/>
        <v>19.987810934043608</v>
      </c>
    </row>
    <row r="328" spans="1:25" x14ac:dyDescent="0.25">
      <c r="A328" s="65"/>
      <c r="B328" s="107" t="s">
        <v>444</v>
      </c>
      <c r="C328" s="66">
        <v>59.78</v>
      </c>
      <c r="D328" s="66">
        <v>2.2400000000000002</v>
      </c>
      <c r="E328" s="66"/>
      <c r="F328" s="67"/>
      <c r="G328" s="66"/>
      <c r="H328" s="66"/>
      <c r="I328" s="66"/>
      <c r="J328" s="66"/>
      <c r="K328" s="67"/>
      <c r="L328" s="66">
        <v>2.2400000000000002</v>
      </c>
      <c r="M328" s="66">
        <v>27.5</v>
      </c>
      <c r="N328" s="66">
        <v>29.740000000000002</v>
      </c>
      <c r="O328" s="66">
        <v>57.54</v>
      </c>
      <c r="P328" s="67">
        <v>30.04</v>
      </c>
      <c r="Q328" s="68"/>
      <c r="R328" s="69" t="s">
        <v>445</v>
      </c>
      <c r="S328" s="3">
        <v>17984.919999999995</v>
      </c>
      <c r="T328" s="96">
        <f t="shared" si="12"/>
        <v>7.6613665195302865</v>
      </c>
      <c r="U328" s="9">
        <v>2882.8200000000006</v>
      </c>
      <c r="V328" s="69">
        <f t="shared" si="13"/>
        <v>16.02909548666328</v>
      </c>
      <c r="W328" s="3">
        <v>10609.73</v>
      </c>
      <c r="X328" s="69">
        <f t="shared" si="14"/>
        <v>8.6269659473361138</v>
      </c>
      <c r="Y328" s="69">
        <f t="shared" si="15"/>
        <v>58.992366938524064</v>
      </c>
    </row>
    <row r="329" spans="1:25" x14ac:dyDescent="0.25">
      <c r="A329" s="79" t="s">
        <v>52</v>
      </c>
      <c r="B329" s="4"/>
      <c r="C329" s="80">
        <v>6018.59</v>
      </c>
      <c r="D329" s="80">
        <v>793.84999999999991</v>
      </c>
      <c r="E329" s="80"/>
      <c r="F329" s="81"/>
      <c r="G329" s="80"/>
      <c r="H329" s="80"/>
      <c r="I329" s="80"/>
      <c r="J329" s="80"/>
      <c r="K329" s="81"/>
      <c r="L329" s="80">
        <v>793.84999999999991</v>
      </c>
      <c r="M329" s="80">
        <v>4040.76</v>
      </c>
      <c r="N329" s="80">
        <v>4834.6099999999997</v>
      </c>
      <c r="O329" s="80">
        <v>5224.7400000000007</v>
      </c>
      <c r="P329" s="81">
        <v>1183.9799999999996</v>
      </c>
      <c r="Q329" s="68"/>
      <c r="R329" s="69" t="s">
        <v>123</v>
      </c>
      <c r="S329" s="3">
        <f>SUM(S314:S328)</f>
        <v>234748.19999999998</v>
      </c>
      <c r="T329" s="96">
        <f t="shared" si="12"/>
        <v>100</v>
      </c>
      <c r="U329" s="9">
        <f>SUM(U314:U328)</f>
        <v>35059.89</v>
      </c>
      <c r="V329" s="69">
        <f t="shared" si="13"/>
        <v>14.935104933711955</v>
      </c>
      <c r="W329" s="3">
        <f>SUM(W314:W328)</f>
        <v>122983.33</v>
      </c>
      <c r="X329" s="69">
        <f t="shared" si="14"/>
        <v>100</v>
      </c>
      <c r="Y329" s="69">
        <f t="shared" si="15"/>
        <v>52.389466671096955</v>
      </c>
    </row>
    <row r="330" spans="1:25" x14ac:dyDescent="0.25">
      <c r="A330" s="65" t="s">
        <v>422</v>
      </c>
      <c r="B330" s="107" t="s">
        <v>446</v>
      </c>
      <c r="C330" s="66">
        <v>12779.16</v>
      </c>
      <c r="D330" s="66">
        <v>4339.34</v>
      </c>
      <c r="E330" s="66"/>
      <c r="F330" s="67"/>
      <c r="G330" s="66"/>
      <c r="H330" s="66">
        <v>363.45</v>
      </c>
      <c r="I330" s="66"/>
      <c r="J330" s="66"/>
      <c r="K330" s="67"/>
      <c r="L330" s="66">
        <v>4702.79</v>
      </c>
      <c r="M330" s="66">
        <v>5566.67</v>
      </c>
      <c r="N330" s="66">
        <v>10269.459999999999</v>
      </c>
      <c r="O330" s="66">
        <v>8076.37</v>
      </c>
      <c r="P330" s="67">
        <v>2509.6999999999998</v>
      </c>
      <c r="Q330" s="68"/>
    </row>
    <row r="331" spans="1:25" x14ac:dyDescent="0.25">
      <c r="A331" s="65"/>
      <c r="B331" s="107" t="s">
        <v>447</v>
      </c>
      <c r="C331" s="66">
        <v>1606.67</v>
      </c>
      <c r="D331" s="66">
        <v>52.52</v>
      </c>
      <c r="E331" s="66">
        <v>0.67</v>
      </c>
      <c r="F331" s="67"/>
      <c r="G331" s="66"/>
      <c r="H331" s="66">
        <v>36.049999999999997</v>
      </c>
      <c r="I331" s="66"/>
      <c r="J331" s="66"/>
      <c r="K331" s="67"/>
      <c r="L331" s="66">
        <v>89.240000000000009</v>
      </c>
      <c r="M331" s="66">
        <v>1494.92</v>
      </c>
      <c r="N331" s="66">
        <v>1584.16</v>
      </c>
      <c r="O331" s="66">
        <v>1517.43</v>
      </c>
      <c r="P331" s="67">
        <v>22.509999999999991</v>
      </c>
      <c r="Q331" s="68"/>
    </row>
    <row r="332" spans="1:25" x14ac:dyDescent="0.25">
      <c r="A332" s="65"/>
      <c r="B332" s="107" t="s">
        <v>448</v>
      </c>
      <c r="C332" s="66">
        <v>833.38</v>
      </c>
      <c r="D332" s="66">
        <v>158.11000000000001</v>
      </c>
      <c r="E332" s="66"/>
      <c r="F332" s="67"/>
      <c r="G332" s="66"/>
      <c r="H332" s="66"/>
      <c r="I332" s="66"/>
      <c r="J332" s="66"/>
      <c r="K332" s="67"/>
      <c r="L332" s="66">
        <v>158.11000000000001</v>
      </c>
      <c r="M332" s="66">
        <v>479.83</v>
      </c>
      <c r="N332" s="66">
        <v>637.94000000000005</v>
      </c>
      <c r="O332" s="66">
        <v>675.27</v>
      </c>
      <c r="P332" s="67">
        <v>195.44</v>
      </c>
      <c r="Q332" s="68"/>
    </row>
    <row r="333" spans="1:25" x14ac:dyDescent="0.25">
      <c r="A333" s="65"/>
      <c r="B333" s="107" t="s">
        <v>449</v>
      </c>
      <c r="C333" s="66">
        <v>2513.21</v>
      </c>
      <c r="D333" s="66">
        <v>451.94</v>
      </c>
      <c r="E333" s="66"/>
      <c r="F333" s="67"/>
      <c r="G333" s="66"/>
      <c r="H333" s="66">
        <v>122.61</v>
      </c>
      <c r="I333" s="66"/>
      <c r="J333" s="66"/>
      <c r="K333" s="67"/>
      <c r="L333" s="66">
        <v>574.54999999999995</v>
      </c>
      <c r="M333" s="66">
        <v>1106.08</v>
      </c>
      <c r="N333" s="66">
        <v>1680.6299999999999</v>
      </c>
      <c r="O333" s="66">
        <v>1938.66</v>
      </c>
      <c r="P333" s="67">
        <v>832.58000000000015</v>
      </c>
      <c r="Q333" s="68"/>
    </row>
    <row r="334" spans="1:25" x14ac:dyDescent="0.25">
      <c r="A334" s="65"/>
      <c r="B334" s="107" t="s">
        <v>450</v>
      </c>
      <c r="C334" s="66">
        <v>483.72</v>
      </c>
      <c r="D334" s="66">
        <v>174.86</v>
      </c>
      <c r="E334" s="66"/>
      <c r="F334" s="67"/>
      <c r="G334" s="66"/>
      <c r="H334" s="66"/>
      <c r="I334" s="66"/>
      <c r="J334" s="66"/>
      <c r="K334" s="67"/>
      <c r="L334" s="66">
        <v>174.86</v>
      </c>
      <c r="M334" s="66">
        <v>68.75</v>
      </c>
      <c r="N334" s="66">
        <v>243.61</v>
      </c>
      <c r="O334" s="66">
        <v>308.86</v>
      </c>
      <c r="P334" s="67">
        <v>240.11</v>
      </c>
      <c r="Q334" s="68"/>
    </row>
    <row r="335" spans="1:25" x14ac:dyDescent="0.25">
      <c r="A335" s="65"/>
      <c r="B335" s="107" t="s">
        <v>451</v>
      </c>
      <c r="C335" s="66">
        <v>71.58</v>
      </c>
      <c r="D335" s="66">
        <v>17.57</v>
      </c>
      <c r="E335" s="66"/>
      <c r="F335" s="67"/>
      <c r="G335" s="66"/>
      <c r="H335" s="66"/>
      <c r="I335" s="66"/>
      <c r="J335" s="66"/>
      <c r="K335" s="67"/>
      <c r="L335" s="66">
        <v>17.57</v>
      </c>
      <c r="M335" s="66">
        <v>40.92</v>
      </c>
      <c r="N335" s="66">
        <v>58.49</v>
      </c>
      <c r="O335" s="66">
        <v>54.01</v>
      </c>
      <c r="P335" s="67">
        <v>13.089999999999996</v>
      </c>
      <c r="Q335" s="68"/>
    </row>
    <row r="336" spans="1:25" x14ac:dyDescent="0.25">
      <c r="A336" s="65"/>
      <c r="B336" s="107" t="s">
        <v>452</v>
      </c>
      <c r="C336" s="66">
        <v>712.31</v>
      </c>
      <c r="D336" s="66">
        <v>105.58</v>
      </c>
      <c r="E336" s="66"/>
      <c r="F336" s="67"/>
      <c r="G336" s="66"/>
      <c r="H336" s="66">
        <v>111.59</v>
      </c>
      <c r="I336" s="66"/>
      <c r="J336" s="66"/>
      <c r="K336" s="67"/>
      <c r="L336" s="66">
        <v>217.17000000000002</v>
      </c>
      <c r="M336" s="66">
        <v>275.08999999999997</v>
      </c>
      <c r="N336" s="66">
        <v>492.26</v>
      </c>
      <c r="O336" s="66">
        <v>495.13999999999993</v>
      </c>
      <c r="P336" s="67">
        <v>220.04999999999995</v>
      </c>
      <c r="Q336" s="68"/>
    </row>
    <row r="337" spans="1:17" x14ac:dyDescent="0.25">
      <c r="A337" s="65"/>
      <c r="B337" s="107" t="s">
        <v>453</v>
      </c>
      <c r="C337" s="66">
        <v>74.77</v>
      </c>
      <c r="D337" s="66">
        <v>1.38</v>
      </c>
      <c r="E337" s="66"/>
      <c r="F337" s="67"/>
      <c r="G337" s="66"/>
      <c r="H337" s="66"/>
      <c r="I337" s="66"/>
      <c r="J337" s="66"/>
      <c r="K337" s="67"/>
      <c r="L337" s="66">
        <v>1.38</v>
      </c>
      <c r="M337" s="66">
        <v>59.25</v>
      </c>
      <c r="N337" s="66">
        <v>60.63</v>
      </c>
      <c r="O337" s="66">
        <v>73.39</v>
      </c>
      <c r="P337" s="67">
        <v>14.14</v>
      </c>
      <c r="Q337" s="68"/>
    </row>
    <row r="338" spans="1:17" x14ac:dyDescent="0.25">
      <c r="A338" s="65"/>
      <c r="B338" s="107" t="s">
        <v>454</v>
      </c>
      <c r="C338" s="66">
        <v>122.78</v>
      </c>
      <c r="D338" s="66">
        <v>25.24</v>
      </c>
      <c r="E338" s="66"/>
      <c r="F338" s="67"/>
      <c r="G338" s="66"/>
      <c r="H338" s="66"/>
      <c r="I338" s="66"/>
      <c r="J338" s="66"/>
      <c r="K338" s="67"/>
      <c r="L338" s="66">
        <v>25.24</v>
      </c>
      <c r="M338" s="66">
        <v>52.91</v>
      </c>
      <c r="N338" s="66">
        <v>78.149999999999991</v>
      </c>
      <c r="O338" s="66">
        <v>97.54</v>
      </c>
      <c r="P338" s="67">
        <v>44.63000000000001</v>
      </c>
      <c r="Q338" s="68"/>
    </row>
    <row r="339" spans="1:17" x14ac:dyDescent="0.25">
      <c r="A339" s="65"/>
      <c r="B339" s="107" t="s">
        <v>455</v>
      </c>
      <c r="C339" s="66">
        <v>576.07000000000005</v>
      </c>
      <c r="D339" s="66">
        <v>67.709999999999994</v>
      </c>
      <c r="E339" s="66">
        <v>1.73</v>
      </c>
      <c r="F339" s="67"/>
      <c r="G339" s="66"/>
      <c r="H339" s="66"/>
      <c r="I339" s="66"/>
      <c r="J339" s="66"/>
      <c r="K339" s="67"/>
      <c r="L339" s="66">
        <v>69.44</v>
      </c>
      <c r="M339" s="66">
        <v>372.25</v>
      </c>
      <c r="N339" s="66">
        <v>441.69</v>
      </c>
      <c r="O339" s="66">
        <v>506.63000000000005</v>
      </c>
      <c r="P339" s="67">
        <v>134.38000000000005</v>
      </c>
      <c r="Q339" s="68"/>
    </row>
    <row r="340" spans="1:17" x14ac:dyDescent="0.25">
      <c r="A340" s="65"/>
      <c r="B340" s="107" t="s">
        <v>456</v>
      </c>
      <c r="C340" s="66">
        <v>62.47</v>
      </c>
      <c r="D340" s="66">
        <v>7.26</v>
      </c>
      <c r="E340" s="66"/>
      <c r="F340" s="67"/>
      <c r="G340" s="66"/>
      <c r="H340" s="66"/>
      <c r="I340" s="66"/>
      <c r="J340" s="66"/>
      <c r="K340" s="67"/>
      <c r="L340" s="66">
        <v>7.26</v>
      </c>
      <c r="M340" s="66">
        <v>22.909999999999997</v>
      </c>
      <c r="N340" s="66">
        <v>30.169999999999995</v>
      </c>
      <c r="O340" s="66">
        <v>55.21</v>
      </c>
      <c r="P340" s="67">
        <v>32.300000000000004</v>
      </c>
      <c r="Q340" s="68"/>
    </row>
    <row r="341" spans="1:17" x14ac:dyDescent="0.25">
      <c r="A341" s="79" t="s">
        <v>53</v>
      </c>
      <c r="B341" s="4"/>
      <c r="C341" s="80">
        <v>19836.120000000003</v>
      </c>
      <c r="D341" s="80">
        <v>5401.5099999999993</v>
      </c>
      <c r="E341" s="80">
        <v>2.4</v>
      </c>
      <c r="F341" s="81"/>
      <c r="G341" s="80"/>
      <c r="H341" s="80">
        <v>633.70000000000005</v>
      </c>
      <c r="I341" s="80"/>
      <c r="J341" s="80"/>
      <c r="K341" s="81"/>
      <c r="L341" s="80">
        <v>6037.6099999999988</v>
      </c>
      <c r="M341" s="80">
        <v>9539.58</v>
      </c>
      <c r="N341" s="80">
        <v>15577.189999999999</v>
      </c>
      <c r="O341" s="80">
        <v>13798.509999999998</v>
      </c>
      <c r="P341" s="81">
        <v>4258.93</v>
      </c>
      <c r="Q341" s="68"/>
    </row>
    <row r="342" spans="1:17" x14ac:dyDescent="0.25">
      <c r="A342" s="65" t="s">
        <v>457</v>
      </c>
      <c r="B342" s="107" t="s">
        <v>458</v>
      </c>
      <c r="C342" s="66">
        <v>35309.15</v>
      </c>
      <c r="D342" s="66">
        <v>9203.58</v>
      </c>
      <c r="E342" s="66">
        <v>176.65</v>
      </c>
      <c r="F342" s="67"/>
      <c r="G342" s="66">
        <v>1705.89</v>
      </c>
      <c r="H342" s="66">
        <v>9866.91</v>
      </c>
      <c r="I342" s="66"/>
      <c r="J342" s="66"/>
      <c r="K342" s="67"/>
      <c r="L342" s="66">
        <v>20953.03</v>
      </c>
      <c r="M342" s="66">
        <v>14527.08</v>
      </c>
      <c r="N342" s="66">
        <v>35480.11</v>
      </c>
      <c r="O342" s="66">
        <v>14356.120000000003</v>
      </c>
      <c r="P342" s="67">
        <v>-170.95999999999731</v>
      </c>
      <c r="Q342" s="68"/>
    </row>
    <row r="343" spans="1:17" x14ac:dyDescent="0.25">
      <c r="A343" s="65"/>
      <c r="B343" s="107" t="s">
        <v>459</v>
      </c>
      <c r="C343" s="66">
        <v>566.29999999999995</v>
      </c>
      <c r="D343" s="66">
        <v>41.89</v>
      </c>
      <c r="E343" s="66"/>
      <c r="F343" s="67"/>
      <c r="G343" s="66"/>
      <c r="H343" s="66">
        <v>66.95</v>
      </c>
      <c r="I343" s="66"/>
      <c r="J343" s="66"/>
      <c r="K343" s="67"/>
      <c r="L343" s="66">
        <v>108.84</v>
      </c>
      <c r="M343" s="66">
        <v>303.42</v>
      </c>
      <c r="N343" s="66">
        <v>412.26</v>
      </c>
      <c r="O343" s="66">
        <v>457.45999999999992</v>
      </c>
      <c r="P343" s="67">
        <v>154.03999999999991</v>
      </c>
      <c r="Q343" s="68"/>
    </row>
    <row r="344" spans="1:17" x14ac:dyDescent="0.25">
      <c r="A344" s="65"/>
      <c r="B344" s="107" t="s">
        <v>460</v>
      </c>
      <c r="C344" s="66">
        <v>1141.56</v>
      </c>
      <c r="D344" s="66">
        <v>261.35000000000002</v>
      </c>
      <c r="E344" s="66"/>
      <c r="F344" s="67"/>
      <c r="G344" s="66"/>
      <c r="H344" s="66"/>
      <c r="I344" s="66"/>
      <c r="J344" s="66"/>
      <c r="K344" s="67"/>
      <c r="L344" s="66">
        <v>261.35000000000002</v>
      </c>
      <c r="M344" s="66">
        <v>596.16999999999996</v>
      </c>
      <c r="N344" s="66">
        <v>857.52</v>
      </c>
      <c r="O344" s="66">
        <v>880.20999999999992</v>
      </c>
      <c r="P344" s="67">
        <v>284.03999999999996</v>
      </c>
      <c r="Q344" s="68"/>
    </row>
    <row r="345" spans="1:17" x14ac:dyDescent="0.25">
      <c r="A345" s="65"/>
      <c r="B345" s="107" t="s">
        <v>461</v>
      </c>
      <c r="C345" s="66">
        <v>12805.58</v>
      </c>
      <c r="D345" s="66">
        <v>4062.83</v>
      </c>
      <c r="E345" s="66">
        <v>41</v>
      </c>
      <c r="F345" s="67"/>
      <c r="G345" s="66"/>
      <c r="H345" s="66">
        <v>1205.0999999999999</v>
      </c>
      <c r="I345" s="66"/>
      <c r="J345" s="66"/>
      <c r="K345" s="67"/>
      <c r="L345" s="66">
        <v>5308.93</v>
      </c>
      <c r="M345" s="66">
        <v>6941.5</v>
      </c>
      <c r="N345" s="66">
        <v>12250.43</v>
      </c>
      <c r="O345" s="66">
        <v>7496.65</v>
      </c>
      <c r="P345" s="67">
        <v>555.14999999999964</v>
      </c>
      <c r="Q345" s="68"/>
    </row>
    <row r="346" spans="1:17" x14ac:dyDescent="0.25">
      <c r="A346" s="65"/>
      <c r="B346" s="107" t="s">
        <v>462</v>
      </c>
      <c r="C346" s="66">
        <v>9512.31</v>
      </c>
      <c r="D346" s="66">
        <v>881.41</v>
      </c>
      <c r="E346" s="66">
        <v>19.190000000000001</v>
      </c>
      <c r="F346" s="67">
        <v>497.72</v>
      </c>
      <c r="G346" s="66">
        <v>182.85</v>
      </c>
      <c r="H346" s="66">
        <v>685.45</v>
      </c>
      <c r="I346" s="66"/>
      <c r="J346" s="66"/>
      <c r="K346" s="67"/>
      <c r="L346" s="66">
        <v>2266.62</v>
      </c>
      <c r="M346" s="66">
        <v>5272.84</v>
      </c>
      <c r="N346" s="66">
        <v>7539.46</v>
      </c>
      <c r="O346" s="66">
        <v>7245.69</v>
      </c>
      <c r="P346" s="67">
        <v>1972.8499999999995</v>
      </c>
      <c r="Q346" s="68"/>
    </row>
    <row r="347" spans="1:17" x14ac:dyDescent="0.25">
      <c r="A347" s="65"/>
      <c r="B347" s="107" t="s">
        <v>463</v>
      </c>
      <c r="C347" s="66">
        <v>692.63</v>
      </c>
      <c r="D347" s="66">
        <v>14.11</v>
      </c>
      <c r="E347" s="66"/>
      <c r="F347" s="67"/>
      <c r="G347" s="66">
        <v>153.22</v>
      </c>
      <c r="H347" s="66">
        <v>15.45</v>
      </c>
      <c r="I347" s="66"/>
      <c r="J347" s="66"/>
      <c r="K347" s="67"/>
      <c r="L347" s="66">
        <v>182.77999999999997</v>
      </c>
      <c r="M347" s="66">
        <v>272.58</v>
      </c>
      <c r="N347" s="66">
        <v>455.35999999999996</v>
      </c>
      <c r="O347" s="66">
        <v>509.85</v>
      </c>
      <c r="P347" s="67">
        <v>237.27000000000004</v>
      </c>
      <c r="Q347" s="68"/>
    </row>
    <row r="348" spans="1:17" x14ac:dyDescent="0.25">
      <c r="A348" s="65"/>
      <c r="B348" s="107" t="s">
        <v>464</v>
      </c>
      <c r="C348" s="66">
        <v>1175.44</v>
      </c>
      <c r="D348" s="66">
        <v>44.5</v>
      </c>
      <c r="E348" s="66"/>
      <c r="F348" s="67"/>
      <c r="G348" s="66"/>
      <c r="H348" s="66">
        <v>180.37</v>
      </c>
      <c r="I348" s="66"/>
      <c r="J348" s="66"/>
      <c r="K348" s="67"/>
      <c r="L348" s="66">
        <v>224.87</v>
      </c>
      <c r="M348" s="66">
        <v>794.25</v>
      </c>
      <c r="N348" s="66">
        <v>1019.12</v>
      </c>
      <c r="O348" s="66">
        <v>950.57</v>
      </c>
      <c r="P348" s="67">
        <v>156.32000000000005</v>
      </c>
      <c r="Q348" s="68"/>
    </row>
    <row r="349" spans="1:17" x14ac:dyDescent="0.25">
      <c r="A349" s="65"/>
      <c r="B349" s="107" t="s">
        <v>465</v>
      </c>
      <c r="C349" s="66">
        <v>2312.6</v>
      </c>
      <c r="D349" s="66">
        <v>250.36</v>
      </c>
      <c r="E349" s="66">
        <v>5.21</v>
      </c>
      <c r="F349" s="67"/>
      <c r="G349" s="66"/>
      <c r="H349" s="66">
        <v>280.68</v>
      </c>
      <c r="I349" s="66"/>
      <c r="J349" s="66"/>
      <c r="K349" s="67"/>
      <c r="L349" s="66">
        <v>536.25</v>
      </c>
      <c r="M349" s="66">
        <v>979.42</v>
      </c>
      <c r="N349" s="66">
        <v>1515.67</v>
      </c>
      <c r="O349" s="66">
        <v>1776.35</v>
      </c>
      <c r="P349" s="67">
        <v>796.93</v>
      </c>
      <c r="Q349" s="68"/>
    </row>
    <row r="350" spans="1:17" x14ac:dyDescent="0.25">
      <c r="A350" s="65"/>
      <c r="B350" s="107" t="s">
        <v>466</v>
      </c>
      <c r="C350" s="66">
        <v>76.72</v>
      </c>
      <c r="D350" s="66">
        <v>0.62</v>
      </c>
      <c r="E350" s="66"/>
      <c r="F350" s="67"/>
      <c r="G350" s="66">
        <v>75.83</v>
      </c>
      <c r="H350" s="66">
        <v>2.4700000000000002</v>
      </c>
      <c r="I350" s="66"/>
      <c r="J350" s="66"/>
      <c r="K350" s="67"/>
      <c r="L350" s="66">
        <v>78.92</v>
      </c>
      <c r="M350" s="66">
        <v>69.75</v>
      </c>
      <c r="N350" s="66">
        <v>148.67000000000002</v>
      </c>
      <c r="O350" s="66">
        <v>-2.2000000000000028</v>
      </c>
      <c r="P350" s="67">
        <v>-71.95</v>
      </c>
      <c r="Q350" s="68"/>
    </row>
    <row r="351" spans="1:17" x14ac:dyDescent="0.25">
      <c r="A351" s="65"/>
      <c r="B351" s="107" t="s">
        <v>467</v>
      </c>
      <c r="C351" s="66">
        <v>192.17</v>
      </c>
      <c r="D351" s="66">
        <v>68.650000000000006</v>
      </c>
      <c r="E351" s="66"/>
      <c r="F351" s="67"/>
      <c r="G351" s="66"/>
      <c r="H351" s="66">
        <v>47.45</v>
      </c>
      <c r="I351" s="66"/>
      <c r="J351" s="66"/>
      <c r="K351" s="67"/>
      <c r="L351" s="66">
        <v>116.10000000000001</v>
      </c>
      <c r="M351" s="66">
        <v>154</v>
      </c>
      <c r="N351" s="66">
        <v>270.10000000000002</v>
      </c>
      <c r="O351" s="66">
        <v>76.069999999999979</v>
      </c>
      <c r="P351" s="67">
        <v>-77.930000000000021</v>
      </c>
      <c r="Q351" s="68"/>
    </row>
    <row r="352" spans="1:17" x14ac:dyDescent="0.25">
      <c r="A352" s="65"/>
      <c r="B352" s="107" t="s">
        <v>468</v>
      </c>
      <c r="C352" s="66">
        <v>22148.85</v>
      </c>
      <c r="D352" s="66">
        <v>697.59</v>
      </c>
      <c r="E352" s="66"/>
      <c r="F352" s="67"/>
      <c r="G352" s="66"/>
      <c r="H352" s="66">
        <v>2946.57</v>
      </c>
      <c r="I352" s="66"/>
      <c r="J352" s="66"/>
      <c r="K352" s="67"/>
      <c r="L352" s="66">
        <v>3644.1600000000003</v>
      </c>
      <c r="M352" s="66">
        <v>16005.59</v>
      </c>
      <c r="N352" s="66">
        <v>19649.75</v>
      </c>
      <c r="O352" s="66">
        <v>18504.689999999999</v>
      </c>
      <c r="P352" s="67">
        <v>2499.0999999999985</v>
      </c>
      <c r="Q352" s="68"/>
    </row>
    <row r="353" spans="1:17" x14ac:dyDescent="0.25">
      <c r="A353" s="65"/>
      <c r="B353" s="107" t="s">
        <v>469</v>
      </c>
      <c r="C353" s="66">
        <v>253.25</v>
      </c>
      <c r="D353" s="66">
        <v>12.43</v>
      </c>
      <c r="E353" s="66"/>
      <c r="F353" s="67"/>
      <c r="G353" s="66"/>
      <c r="H353" s="66">
        <v>7.21</v>
      </c>
      <c r="I353" s="66"/>
      <c r="J353" s="66"/>
      <c r="K353" s="67"/>
      <c r="L353" s="66">
        <v>19.64</v>
      </c>
      <c r="M353" s="66">
        <v>155.16</v>
      </c>
      <c r="N353" s="66">
        <v>174.8</v>
      </c>
      <c r="O353" s="66">
        <v>233.61</v>
      </c>
      <c r="P353" s="67">
        <v>78.450000000000017</v>
      </c>
      <c r="Q353" s="68"/>
    </row>
    <row r="354" spans="1:17" x14ac:dyDescent="0.25">
      <c r="A354" s="65"/>
      <c r="B354" s="107" t="s">
        <v>470</v>
      </c>
      <c r="C354" s="66">
        <v>669.6</v>
      </c>
      <c r="D354" s="66">
        <v>2.2799999999999998</v>
      </c>
      <c r="E354" s="66"/>
      <c r="F354" s="67">
        <v>336.34</v>
      </c>
      <c r="G354" s="66"/>
      <c r="H354" s="66">
        <v>110.83</v>
      </c>
      <c r="I354" s="66"/>
      <c r="J354" s="66"/>
      <c r="K354" s="67"/>
      <c r="L354" s="66">
        <v>449.44999999999993</v>
      </c>
      <c r="M354" s="66">
        <v>165.67000000000002</v>
      </c>
      <c r="N354" s="66">
        <v>615.11999999999989</v>
      </c>
      <c r="O354" s="66">
        <v>220.15000000000009</v>
      </c>
      <c r="P354" s="67">
        <v>54.480000000000075</v>
      </c>
      <c r="Q354" s="68"/>
    </row>
    <row r="355" spans="1:17" x14ac:dyDescent="0.25">
      <c r="A355" s="65"/>
      <c r="B355" s="107" t="s">
        <v>471</v>
      </c>
      <c r="C355" s="66">
        <v>33.270000000000003</v>
      </c>
      <c r="D355" s="66">
        <v>1.22</v>
      </c>
      <c r="E355" s="66"/>
      <c r="F355" s="67"/>
      <c r="G355" s="66"/>
      <c r="H355" s="66">
        <v>6.18</v>
      </c>
      <c r="I355" s="66"/>
      <c r="J355" s="66"/>
      <c r="K355" s="67"/>
      <c r="L355" s="66">
        <v>7.3999999999999995</v>
      </c>
      <c r="M355" s="66">
        <v>27.5</v>
      </c>
      <c r="N355" s="66">
        <v>34.9</v>
      </c>
      <c r="O355" s="66">
        <v>25.870000000000005</v>
      </c>
      <c r="P355" s="67">
        <v>-1.6299999999999955</v>
      </c>
      <c r="Q355" s="68"/>
    </row>
    <row r="356" spans="1:17" x14ac:dyDescent="0.25">
      <c r="A356" s="65"/>
      <c r="B356" s="107" t="s">
        <v>472</v>
      </c>
      <c r="C356" s="66">
        <v>284.76</v>
      </c>
      <c r="D356" s="66">
        <v>11.39</v>
      </c>
      <c r="E356" s="66"/>
      <c r="F356" s="67"/>
      <c r="G356" s="66"/>
      <c r="H356" s="66">
        <v>25.24</v>
      </c>
      <c r="I356" s="66"/>
      <c r="J356" s="66"/>
      <c r="K356" s="67"/>
      <c r="L356" s="66">
        <v>36.629999999999995</v>
      </c>
      <c r="M356" s="66">
        <v>179.5</v>
      </c>
      <c r="N356" s="66">
        <v>216.13</v>
      </c>
      <c r="O356" s="66">
        <v>248.13</v>
      </c>
      <c r="P356" s="67">
        <v>68.63</v>
      </c>
      <c r="Q356" s="68"/>
    </row>
    <row r="357" spans="1:17" x14ac:dyDescent="0.25">
      <c r="A357" s="65"/>
      <c r="B357" s="107" t="s">
        <v>473</v>
      </c>
      <c r="C357" s="66">
        <v>45</v>
      </c>
      <c r="D357" s="66"/>
      <c r="E357" s="66"/>
      <c r="F357" s="67"/>
      <c r="G357" s="66"/>
      <c r="H357" s="66">
        <v>32.96</v>
      </c>
      <c r="I357" s="66"/>
      <c r="J357" s="66"/>
      <c r="K357" s="67"/>
      <c r="L357" s="66">
        <v>32.96</v>
      </c>
      <c r="M357" s="66">
        <v>13.75</v>
      </c>
      <c r="N357" s="66">
        <v>46.71</v>
      </c>
      <c r="O357" s="66">
        <v>12.04</v>
      </c>
      <c r="P357" s="67">
        <v>-1.7100000000000009</v>
      </c>
      <c r="Q357" s="68"/>
    </row>
    <row r="358" spans="1:17" x14ac:dyDescent="0.25">
      <c r="A358" s="65"/>
      <c r="B358" s="107" t="s">
        <v>474</v>
      </c>
      <c r="C358" s="66">
        <v>1655.7</v>
      </c>
      <c r="D358" s="66">
        <v>243.79</v>
      </c>
      <c r="E358" s="66"/>
      <c r="F358" s="67"/>
      <c r="G358" s="66"/>
      <c r="H358" s="66">
        <v>424.88</v>
      </c>
      <c r="I358" s="66"/>
      <c r="J358" s="66"/>
      <c r="K358" s="67"/>
      <c r="L358" s="66">
        <v>668.67</v>
      </c>
      <c r="M358" s="66">
        <v>998</v>
      </c>
      <c r="N358" s="66">
        <v>1666.67</v>
      </c>
      <c r="O358" s="66">
        <v>987.03000000000009</v>
      </c>
      <c r="P358" s="67">
        <v>-10.969999999999914</v>
      </c>
      <c r="Q358" s="68"/>
    </row>
    <row r="359" spans="1:17" x14ac:dyDescent="0.25">
      <c r="A359" s="65"/>
      <c r="B359" s="107" t="s">
        <v>475</v>
      </c>
      <c r="C359" s="66">
        <v>78.2</v>
      </c>
      <c r="D359" s="66">
        <v>0.71</v>
      </c>
      <c r="E359" s="66"/>
      <c r="F359" s="67"/>
      <c r="G359" s="66"/>
      <c r="H359" s="66">
        <v>15.45</v>
      </c>
      <c r="I359" s="66"/>
      <c r="J359" s="66"/>
      <c r="K359" s="67"/>
      <c r="L359" s="66">
        <v>16.16</v>
      </c>
      <c r="M359" s="66">
        <v>43.42</v>
      </c>
      <c r="N359" s="66">
        <v>59.58</v>
      </c>
      <c r="O359" s="66">
        <v>62.040000000000006</v>
      </c>
      <c r="P359" s="67">
        <v>18.620000000000005</v>
      </c>
      <c r="Q359" s="68"/>
    </row>
    <row r="360" spans="1:17" x14ac:dyDescent="0.25">
      <c r="A360" s="65"/>
      <c r="B360" s="107" t="s">
        <v>476</v>
      </c>
      <c r="C360" s="66">
        <v>8774.31</v>
      </c>
      <c r="D360" s="66">
        <v>372.85</v>
      </c>
      <c r="E360" s="66">
        <v>59.31</v>
      </c>
      <c r="F360" s="67"/>
      <c r="G360" s="66"/>
      <c r="H360" s="66">
        <v>479.36</v>
      </c>
      <c r="I360" s="66"/>
      <c r="J360" s="66"/>
      <c r="K360" s="67"/>
      <c r="L360" s="66">
        <v>911.52</v>
      </c>
      <c r="M360" s="66">
        <v>5642.5</v>
      </c>
      <c r="N360" s="66">
        <v>6554.02</v>
      </c>
      <c r="O360" s="66">
        <v>7862.7899999999991</v>
      </c>
      <c r="P360" s="67">
        <v>2220.2899999999991</v>
      </c>
      <c r="Q360" s="68"/>
    </row>
    <row r="361" spans="1:17" x14ac:dyDescent="0.25">
      <c r="A361" s="65"/>
      <c r="B361" s="107" t="s">
        <v>477</v>
      </c>
      <c r="C361" s="66">
        <v>164.33</v>
      </c>
      <c r="D361" s="66">
        <v>31.17</v>
      </c>
      <c r="E361" s="66"/>
      <c r="F361" s="67"/>
      <c r="G361" s="66"/>
      <c r="H361" s="66">
        <v>19.489999999999998</v>
      </c>
      <c r="I361" s="66"/>
      <c r="J361" s="66"/>
      <c r="K361" s="67"/>
      <c r="L361" s="66">
        <v>50.66</v>
      </c>
      <c r="M361" s="66">
        <v>96.25</v>
      </c>
      <c r="N361" s="66">
        <v>146.91</v>
      </c>
      <c r="O361" s="66">
        <v>113.67000000000002</v>
      </c>
      <c r="P361" s="67">
        <v>17.420000000000016</v>
      </c>
      <c r="Q361" s="68"/>
    </row>
    <row r="362" spans="1:17" x14ac:dyDescent="0.25">
      <c r="A362" s="65"/>
      <c r="B362" s="107" t="s">
        <v>478</v>
      </c>
      <c r="C362" s="66">
        <v>77.239999999999995</v>
      </c>
      <c r="D362" s="66">
        <v>12.57</v>
      </c>
      <c r="E362" s="66"/>
      <c r="F362" s="67"/>
      <c r="G362" s="66"/>
      <c r="H362" s="66"/>
      <c r="I362" s="66"/>
      <c r="J362" s="66"/>
      <c r="K362" s="67">
        <v>18.57</v>
      </c>
      <c r="L362" s="66">
        <v>31.14</v>
      </c>
      <c r="M362" s="66">
        <v>56.09</v>
      </c>
      <c r="N362" s="66">
        <v>87.23</v>
      </c>
      <c r="O362" s="66">
        <v>46.099999999999994</v>
      </c>
      <c r="P362" s="67">
        <v>-9.9900000000000091</v>
      </c>
      <c r="Q362" s="68"/>
    </row>
    <row r="363" spans="1:17" x14ac:dyDescent="0.25">
      <c r="A363" s="65"/>
      <c r="B363" s="107" t="s">
        <v>479</v>
      </c>
      <c r="C363" s="66">
        <v>188.07</v>
      </c>
      <c r="D363" s="66">
        <v>5.29</v>
      </c>
      <c r="E363" s="66">
        <v>0.53</v>
      </c>
      <c r="F363" s="67"/>
      <c r="G363" s="66"/>
      <c r="H363" s="66">
        <v>15.45</v>
      </c>
      <c r="I363" s="66"/>
      <c r="J363" s="66"/>
      <c r="K363" s="67"/>
      <c r="L363" s="66">
        <v>21.27</v>
      </c>
      <c r="M363" s="66">
        <v>191.82999999999998</v>
      </c>
      <c r="N363" s="66">
        <v>213.1</v>
      </c>
      <c r="O363" s="66">
        <v>166.79999999999998</v>
      </c>
      <c r="P363" s="67">
        <v>-25.03</v>
      </c>
      <c r="Q363" s="68"/>
    </row>
    <row r="364" spans="1:17" x14ac:dyDescent="0.25">
      <c r="A364" s="65"/>
      <c r="B364" s="107" t="s">
        <v>480</v>
      </c>
      <c r="C364" s="66">
        <v>1838.34</v>
      </c>
      <c r="D364" s="66">
        <v>475.95</v>
      </c>
      <c r="E364" s="66"/>
      <c r="F364" s="67"/>
      <c r="G364" s="66"/>
      <c r="H364" s="66"/>
      <c r="I364" s="66"/>
      <c r="J364" s="66"/>
      <c r="K364" s="67"/>
      <c r="L364" s="66">
        <v>475.95</v>
      </c>
      <c r="M364" s="66">
        <v>951.08</v>
      </c>
      <c r="N364" s="66">
        <v>1427.03</v>
      </c>
      <c r="O364" s="66">
        <v>1362.3899999999999</v>
      </c>
      <c r="P364" s="67">
        <v>411.30999999999983</v>
      </c>
      <c r="Q364" s="68"/>
    </row>
    <row r="365" spans="1:17" x14ac:dyDescent="0.25">
      <c r="A365" s="65"/>
      <c r="B365" s="107" t="s">
        <v>481</v>
      </c>
      <c r="C365" s="66">
        <v>4006.29</v>
      </c>
      <c r="D365" s="66">
        <v>598.47</v>
      </c>
      <c r="E365" s="66">
        <v>5.01</v>
      </c>
      <c r="F365" s="67"/>
      <c r="G365" s="66">
        <v>194.63</v>
      </c>
      <c r="H365" s="66">
        <v>400.45</v>
      </c>
      <c r="I365" s="66"/>
      <c r="J365" s="66"/>
      <c r="K365" s="67"/>
      <c r="L365" s="66">
        <v>1198.56</v>
      </c>
      <c r="M365" s="66">
        <v>2818.75</v>
      </c>
      <c r="N365" s="66">
        <v>4017.31</v>
      </c>
      <c r="O365" s="66">
        <v>2807.73</v>
      </c>
      <c r="P365" s="67">
        <v>-11.019999999999982</v>
      </c>
      <c r="Q365" s="68"/>
    </row>
    <row r="366" spans="1:17" x14ac:dyDescent="0.25">
      <c r="A366" s="65"/>
      <c r="B366" s="107" t="s">
        <v>482</v>
      </c>
      <c r="C366" s="66">
        <v>615.63</v>
      </c>
      <c r="D366" s="66">
        <v>36.770000000000003</v>
      </c>
      <c r="E366" s="66"/>
      <c r="F366" s="67"/>
      <c r="G366" s="66"/>
      <c r="H366" s="66">
        <v>26.47</v>
      </c>
      <c r="I366" s="66"/>
      <c r="J366" s="66"/>
      <c r="K366" s="67">
        <v>39.08</v>
      </c>
      <c r="L366" s="66">
        <v>102.32</v>
      </c>
      <c r="M366" s="66">
        <v>402.08</v>
      </c>
      <c r="N366" s="66">
        <v>504.4</v>
      </c>
      <c r="O366" s="66">
        <v>513.30999999999995</v>
      </c>
      <c r="P366" s="67">
        <v>111.22999999999996</v>
      </c>
      <c r="Q366" s="68"/>
    </row>
    <row r="367" spans="1:17" x14ac:dyDescent="0.25">
      <c r="A367" s="65"/>
      <c r="B367" s="107" t="s">
        <v>483</v>
      </c>
      <c r="C367" s="66">
        <v>1580.66</v>
      </c>
      <c r="D367" s="66">
        <v>574.26</v>
      </c>
      <c r="E367" s="66"/>
      <c r="F367" s="67"/>
      <c r="G367" s="66"/>
      <c r="H367" s="66"/>
      <c r="I367" s="66"/>
      <c r="J367" s="66"/>
      <c r="K367" s="67"/>
      <c r="L367" s="66">
        <v>574.26</v>
      </c>
      <c r="M367" s="66">
        <v>894.67</v>
      </c>
      <c r="N367" s="66">
        <v>1468.9299999999998</v>
      </c>
      <c r="O367" s="66">
        <v>1006.4000000000001</v>
      </c>
      <c r="P367" s="67">
        <v>111.73000000000013</v>
      </c>
      <c r="Q367" s="68"/>
    </row>
    <row r="368" spans="1:17" x14ac:dyDescent="0.25">
      <c r="A368" s="65"/>
      <c r="B368" s="107" t="s">
        <v>484</v>
      </c>
      <c r="C368" s="66">
        <v>161.94999999999999</v>
      </c>
      <c r="D368" s="66">
        <v>52.56</v>
      </c>
      <c r="E368" s="66"/>
      <c r="F368" s="67"/>
      <c r="G368" s="66"/>
      <c r="H368" s="66">
        <v>36.35</v>
      </c>
      <c r="I368" s="66"/>
      <c r="J368" s="66"/>
      <c r="K368" s="67"/>
      <c r="L368" s="66">
        <v>88.91</v>
      </c>
      <c r="M368" s="66">
        <v>82.5</v>
      </c>
      <c r="N368" s="66">
        <v>171.41</v>
      </c>
      <c r="O368" s="66">
        <v>73.039999999999992</v>
      </c>
      <c r="P368" s="67">
        <v>-9.460000000000008</v>
      </c>
      <c r="Q368" s="68"/>
    </row>
    <row r="369" spans="1:17" x14ac:dyDescent="0.25">
      <c r="A369" s="65"/>
      <c r="B369" s="107" t="s">
        <v>485</v>
      </c>
      <c r="C369" s="66">
        <v>1566</v>
      </c>
      <c r="D369" s="66">
        <v>574.69000000000005</v>
      </c>
      <c r="E369" s="66"/>
      <c r="F369" s="67"/>
      <c r="G369" s="66"/>
      <c r="H369" s="66"/>
      <c r="I369" s="66"/>
      <c r="J369" s="66"/>
      <c r="K369" s="67"/>
      <c r="L369" s="66">
        <v>574.69000000000005</v>
      </c>
      <c r="M369" s="66">
        <v>1028.5</v>
      </c>
      <c r="N369" s="66">
        <v>1603.19</v>
      </c>
      <c r="O369" s="66">
        <v>991.31</v>
      </c>
      <c r="P369" s="67">
        <v>-37.190000000000055</v>
      </c>
      <c r="Q369" s="68"/>
    </row>
    <row r="370" spans="1:17" x14ac:dyDescent="0.25">
      <c r="A370" s="65"/>
      <c r="B370" s="107" t="s">
        <v>486</v>
      </c>
      <c r="C370" s="66">
        <v>238.24</v>
      </c>
      <c r="D370" s="66">
        <v>12.05</v>
      </c>
      <c r="E370" s="66"/>
      <c r="F370" s="67"/>
      <c r="G370" s="66"/>
      <c r="H370" s="66"/>
      <c r="I370" s="66"/>
      <c r="J370" s="66"/>
      <c r="K370" s="67">
        <v>27.65</v>
      </c>
      <c r="L370" s="66">
        <v>39.700000000000003</v>
      </c>
      <c r="M370" s="66">
        <v>78.67</v>
      </c>
      <c r="N370" s="66">
        <v>118.37</v>
      </c>
      <c r="O370" s="66">
        <v>198.54000000000002</v>
      </c>
      <c r="P370" s="67">
        <v>119.87000000000002</v>
      </c>
      <c r="Q370" s="68"/>
    </row>
    <row r="371" spans="1:17" x14ac:dyDescent="0.25">
      <c r="A371" s="65"/>
      <c r="B371" s="107" t="s">
        <v>487</v>
      </c>
      <c r="C371" s="66">
        <v>408.28</v>
      </c>
      <c r="D371" s="66">
        <v>9.67</v>
      </c>
      <c r="E371" s="66">
        <v>1.24</v>
      </c>
      <c r="F371" s="67"/>
      <c r="G371" s="66"/>
      <c r="H371" s="66">
        <v>12.93</v>
      </c>
      <c r="I371" s="66"/>
      <c r="J371" s="66"/>
      <c r="K371" s="67"/>
      <c r="L371" s="66">
        <v>23.84</v>
      </c>
      <c r="M371" s="66">
        <v>290.83</v>
      </c>
      <c r="N371" s="66">
        <v>314.66999999999996</v>
      </c>
      <c r="O371" s="66">
        <v>384.44</v>
      </c>
      <c r="P371" s="67">
        <v>93.610000000000014</v>
      </c>
      <c r="Q371" s="68"/>
    </row>
    <row r="372" spans="1:17" x14ac:dyDescent="0.25">
      <c r="A372" s="65"/>
      <c r="B372" s="107" t="s">
        <v>488</v>
      </c>
      <c r="C372" s="66">
        <v>714.8</v>
      </c>
      <c r="D372" s="66">
        <v>60.03</v>
      </c>
      <c r="E372" s="66">
        <v>0.36</v>
      </c>
      <c r="F372" s="67"/>
      <c r="G372" s="66"/>
      <c r="H372" s="66">
        <v>70.22</v>
      </c>
      <c r="I372" s="66"/>
      <c r="J372" s="66"/>
      <c r="K372" s="67"/>
      <c r="L372" s="66">
        <v>130.61000000000001</v>
      </c>
      <c r="M372" s="66">
        <v>489.67</v>
      </c>
      <c r="N372" s="66">
        <v>620.28</v>
      </c>
      <c r="O372" s="66">
        <v>584.18999999999994</v>
      </c>
      <c r="P372" s="67">
        <v>94.519999999999925</v>
      </c>
      <c r="Q372" s="68"/>
    </row>
    <row r="373" spans="1:17" x14ac:dyDescent="0.25">
      <c r="A373" s="65"/>
      <c r="B373" s="107" t="s">
        <v>489</v>
      </c>
      <c r="C373" s="66">
        <v>124.71</v>
      </c>
      <c r="D373" s="66">
        <v>8.9</v>
      </c>
      <c r="E373" s="66"/>
      <c r="F373" s="67"/>
      <c r="G373" s="66"/>
      <c r="H373" s="66">
        <v>9.7899999999999991</v>
      </c>
      <c r="I373" s="66"/>
      <c r="J373" s="66"/>
      <c r="K373" s="67"/>
      <c r="L373" s="66">
        <v>18.689999999999998</v>
      </c>
      <c r="M373" s="66">
        <v>192.17</v>
      </c>
      <c r="N373" s="66">
        <v>210.85999999999999</v>
      </c>
      <c r="O373" s="66">
        <v>106.02</v>
      </c>
      <c r="P373" s="67">
        <v>-86.149999999999991</v>
      </c>
      <c r="Q373" s="68"/>
    </row>
    <row r="374" spans="1:17" x14ac:dyDescent="0.25">
      <c r="A374" s="65"/>
      <c r="B374" s="107" t="s">
        <v>490</v>
      </c>
      <c r="C374" s="66">
        <v>189.19</v>
      </c>
      <c r="D374" s="66">
        <v>14.35</v>
      </c>
      <c r="E374" s="66">
        <v>1.88</v>
      </c>
      <c r="F374" s="67"/>
      <c r="G374" s="66"/>
      <c r="H374" s="66">
        <v>16.03</v>
      </c>
      <c r="I374" s="66"/>
      <c r="J374" s="66"/>
      <c r="K374" s="67"/>
      <c r="L374" s="66">
        <v>32.260000000000005</v>
      </c>
      <c r="M374" s="66">
        <v>168.58999999999997</v>
      </c>
      <c r="N374" s="66">
        <v>200.84999999999997</v>
      </c>
      <c r="O374" s="66">
        <v>156.93</v>
      </c>
      <c r="P374" s="67">
        <v>-11.659999999999968</v>
      </c>
      <c r="Q374" s="68"/>
    </row>
    <row r="375" spans="1:17" x14ac:dyDescent="0.25">
      <c r="A375" s="65"/>
      <c r="B375" s="107" t="s">
        <v>491</v>
      </c>
      <c r="C375" s="66">
        <v>9440.9500000000007</v>
      </c>
      <c r="D375" s="66">
        <v>400.46</v>
      </c>
      <c r="E375" s="66"/>
      <c r="F375" s="67"/>
      <c r="G375" s="66">
        <v>2210.5</v>
      </c>
      <c r="H375" s="66">
        <v>1732.11</v>
      </c>
      <c r="I375" s="66"/>
      <c r="J375" s="66"/>
      <c r="K375" s="67"/>
      <c r="L375" s="66">
        <v>4343.07</v>
      </c>
      <c r="M375" s="66">
        <v>2290.75</v>
      </c>
      <c r="N375" s="66">
        <v>6633.82</v>
      </c>
      <c r="O375" s="66">
        <v>5097.880000000001</v>
      </c>
      <c r="P375" s="67">
        <v>2807.130000000001</v>
      </c>
      <c r="Q375" s="68"/>
    </row>
    <row r="376" spans="1:17" x14ac:dyDescent="0.25">
      <c r="A376" s="65"/>
      <c r="B376" s="107" t="s">
        <v>492</v>
      </c>
      <c r="C376" s="66">
        <v>185.58</v>
      </c>
      <c r="D376" s="66">
        <v>28.14</v>
      </c>
      <c r="E376" s="66"/>
      <c r="F376" s="67"/>
      <c r="G376" s="66"/>
      <c r="H376" s="66"/>
      <c r="I376" s="66"/>
      <c r="J376" s="66"/>
      <c r="K376" s="67"/>
      <c r="L376" s="66">
        <v>28.14</v>
      </c>
      <c r="M376" s="66">
        <v>102.17</v>
      </c>
      <c r="N376" s="66">
        <v>130.31</v>
      </c>
      <c r="O376" s="66">
        <v>157.44</v>
      </c>
      <c r="P376" s="67">
        <v>55.269999999999996</v>
      </c>
      <c r="Q376" s="68"/>
    </row>
    <row r="377" spans="1:17" x14ac:dyDescent="0.25">
      <c r="A377" s="65"/>
      <c r="B377" s="107" t="s">
        <v>493</v>
      </c>
      <c r="C377" s="66">
        <v>1248</v>
      </c>
      <c r="D377" s="66"/>
      <c r="E377" s="66"/>
      <c r="F377" s="67"/>
      <c r="G377" s="66"/>
      <c r="H377" s="66"/>
      <c r="I377" s="66"/>
      <c r="J377" s="66">
        <v>1041.33</v>
      </c>
      <c r="K377" s="67"/>
      <c r="L377" s="66">
        <v>1041.33</v>
      </c>
      <c r="M377" s="66">
        <v>66.92</v>
      </c>
      <c r="N377" s="66">
        <v>1108.25</v>
      </c>
      <c r="O377" s="66">
        <v>206.67000000000007</v>
      </c>
      <c r="P377" s="67">
        <v>139.75000000000006</v>
      </c>
      <c r="Q377" s="68"/>
    </row>
    <row r="378" spans="1:17" x14ac:dyDescent="0.25">
      <c r="A378" s="65"/>
      <c r="B378" s="107" t="s">
        <v>494</v>
      </c>
      <c r="C378" s="66">
        <v>277.64999999999998</v>
      </c>
      <c r="D378" s="66"/>
      <c r="E378" s="66">
        <v>4.72</v>
      </c>
      <c r="F378" s="67"/>
      <c r="G378" s="66"/>
      <c r="H378" s="66"/>
      <c r="I378" s="66"/>
      <c r="J378" s="66"/>
      <c r="K378" s="67"/>
      <c r="L378" s="66">
        <v>4.72</v>
      </c>
      <c r="M378" s="66">
        <v>110</v>
      </c>
      <c r="N378" s="66">
        <v>114.72</v>
      </c>
      <c r="O378" s="66">
        <v>272.92999999999995</v>
      </c>
      <c r="P378" s="67">
        <v>162.92999999999995</v>
      </c>
      <c r="Q378" s="68"/>
    </row>
    <row r="379" spans="1:17" x14ac:dyDescent="0.25">
      <c r="A379" s="65"/>
      <c r="B379" s="107" t="s">
        <v>495</v>
      </c>
      <c r="C379" s="66">
        <v>376.4</v>
      </c>
      <c r="D379" s="66">
        <v>32.200000000000003</v>
      </c>
      <c r="E379" s="66"/>
      <c r="F379" s="67"/>
      <c r="G379" s="66"/>
      <c r="H379" s="66">
        <v>33.74</v>
      </c>
      <c r="I379" s="66"/>
      <c r="J379" s="66"/>
      <c r="K379" s="67"/>
      <c r="L379" s="66">
        <v>65.94</v>
      </c>
      <c r="M379" s="66">
        <v>239.83</v>
      </c>
      <c r="N379" s="66">
        <v>305.77</v>
      </c>
      <c r="O379" s="66">
        <v>310.45999999999998</v>
      </c>
      <c r="P379" s="67">
        <v>70.629999999999967</v>
      </c>
      <c r="Q379" s="68"/>
    </row>
    <row r="380" spans="1:17" x14ac:dyDescent="0.25">
      <c r="A380" s="65"/>
      <c r="B380" s="107" t="s">
        <v>496</v>
      </c>
      <c r="C380" s="66">
        <v>179.71</v>
      </c>
      <c r="D380" s="66">
        <v>30.92</v>
      </c>
      <c r="E380" s="66"/>
      <c r="F380" s="67"/>
      <c r="G380" s="66"/>
      <c r="H380" s="66">
        <v>18.73</v>
      </c>
      <c r="I380" s="66"/>
      <c r="J380" s="66"/>
      <c r="K380" s="67"/>
      <c r="L380" s="66">
        <v>49.650000000000006</v>
      </c>
      <c r="M380" s="66">
        <v>119.17</v>
      </c>
      <c r="N380" s="66">
        <v>168.82</v>
      </c>
      <c r="O380" s="66">
        <v>130.06</v>
      </c>
      <c r="P380" s="67">
        <v>10.89</v>
      </c>
      <c r="Q380" s="68"/>
    </row>
    <row r="381" spans="1:17" x14ac:dyDescent="0.25">
      <c r="A381" s="65"/>
      <c r="B381" s="107" t="s">
        <v>497</v>
      </c>
      <c r="C381" s="66">
        <v>222.18</v>
      </c>
      <c r="D381" s="66">
        <v>5.79</v>
      </c>
      <c r="E381" s="66">
        <v>2.04</v>
      </c>
      <c r="F381" s="67"/>
      <c r="G381" s="66"/>
      <c r="H381" s="66">
        <v>11.33</v>
      </c>
      <c r="I381" s="66"/>
      <c r="J381" s="66"/>
      <c r="K381" s="67"/>
      <c r="L381" s="66">
        <v>19.16</v>
      </c>
      <c r="M381" s="66">
        <v>172.67</v>
      </c>
      <c r="N381" s="66">
        <v>191.82999999999998</v>
      </c>
      <c r="O381" s="66">
        <v>203.02</v>
      </c>
      <c r="P381" s="67">
        <v>30.350000000000023</v>
      </c>
      <c r="Q381" s="68"/>
    </row>
    <row r="382" spans="1:17" x14ac:dyDescent="0.25">
      <c r="A382" s="65"/>
      <c r="B382" s="107" t="s">
        <v>498</v>
      </c>
      <c r="C382" s="66">
        <v>346.56</v>
      </c>
      <c r="D382" s="66">
        <v>21.88</v>
      </c>
      <c r="E382" s="66"/>
      <c r="F382" s="67"/>
      <c r="G382" s="66"/>
      <c r="H382" s="66"/>
      <c r="I382" s="66"/>
      <c r="J382" s="66"/>
      <c r="K382" s="67"/>
      <c r="L382" s="66">
        <v>21.88</v>
      </c>
      <c r="M382" s="66">
        <v>53.16</v>
      </c>
      <c r="N382" s="66">
        <v>75.039999999999992</v>
      </c>
      <c r="O382" s="66">
        <v>324.68</v>
      </c>
      <c r="P382" s="67">
        <v>271.52</v>
      </c>
      <c r="Q382" s="68"/>
    </row>
    <row r="383" spans="1:17" x14ac:dyDescent="0.25">
      <c r="A383" s="65"/>
      <c r="B383" s="107" t="s">
        <v>499</v>
      </c>
      <c r="C383" s="66">
        <v>47.22</v>
      </c>
      <c r="D383" s="66">
        <v>3.75</v>
      </c>
      <c r="E383" s="66"/>
      <c r="F383" s="67"/>
      <c r="G383" s="66"/>
      <c r="H383" s="66"/>
      <c r="I383" s="66"/>
      <c r="J383" s="66"/>
      <c r="K383" s="67"/>
      <c r="L383" s="66">
        <v>3.75</v>
      </c>
      <c r="M383" s="66">
        <v>74.41</v>
      </c>
      <c r="N383" s="66">
        <v>78.16</v>
      </c>
      <c r="O383" s="66">
        <v>43.47</v>
      </c>
      <c r="P383" s="67">
        <v>-30.939999999999998</v>
      </c>
      <c r="Q383" s="68"/>
    </row>
    <row r="384" spans="1:17" x14ac:dyDescent="0.25">
      <c r="A384" s="65"/>
      <c r="B384" s="107" t="s">
        <v>500</v>
      </c>
      <c r="C384" s="66">
        <v>4430.87</v>
      </c>
      <c r="D384" s="66">
        <v>1389.94</v>
      </c>
      <c r="E384" s="66">
        <v>11.52</v>
      </c>
      <c r="F384" s="67"/>
      <c r="G384" s="66"/>
      <c r="H384" s="66"/>
      <c r="I384" s="66"/>
      <c r="J384" s="66"/>
      <c r="K384" s="67"/>
      <c r="L384" s="66">
        <v>1401.46</v>
      </c>
      <c r="M384" s="66">
        <v>2896.92</v>
      </c>
      <c r="N384" s="66">
        <v>4298.38</v>
      </c>
      <c r="O384" s="66">
        <v>3029.41</v>
      </c>
      <c r="P384" s="67">
        <v>132.48999999999978</v>
      </c>
      <c r="Q384" s="68"/>
    </row>
    <row r="385" spans="1:17" x14ac:dyDescent="0.25">
      <c r="A385" s="65"/>
      <c r="B385" s="107" t="s">
        <v>501</v>
      </c>
      <c r="C385" s="66">
        <v>48</v>
      </c>
      <c r="D385" s="66">
        <v>1.88</v>
      </c>
      <c r="E385" s="66"/>
      <c r="F385" s="67"/>
      <c r="G385" s="66"/>
      <c r="H385" s="66"/>
      <c r="I385" s="66"/>
      <c r="J385" s="66"/>
      <c r="K385" s="67"/>
      <c r="L385" s="66">
        <v>1.88</v>
      </c>
      <c r="M385" s="66">
        <v>59.25</v>
      </c>
      <c r="N385" s="66">
        <v>61.13</v>
      </c>
      <c r="O385" s="66">
        <v>46.12</v>
      </c>
      <c r="P385" s="67">
        <v>-13.130000000000003</v>
      </c>
      <c r="Q385" s="68"/>
    </row>
    <row r="386" spans="1:17" x14ac:dyDescent="0.25">
      <c r="A386" s="65"/>
      <c r="B386" s="107" t="s">
        <v>502</v>
      </c>
      <c r="C386" s="66">
        <v>185.46</v>
      </c>
      <c r="D386" s="66">
        <v>11.06</v>
      </c>
      <c r="E386" s="66"/>
      <c r="F386" s="67"/>
      <c r="G386" s="66"/>
      <c r="H386" s="66">
        <v>12.76</v>
      </c>
      <c r="I386" s="66"/>
      <c r="J386" s="66"/>
      <c r="K386" s="67"/>
      <c r="L386" s="66">
        <v>23.82</v>
      </c>
      <c r="M386" s="66">
        <v>68.08</v>
      </c>
      <c r="N386" s="66">
        <v>91.9</v>
      </c>
      <c r="O386" s="66">
        <v>161.64000000000001</v>
      </c>
      <c r="P386" s="67">
        <v>93.560000000000016</v>
      </c>
      <c r="Q386" s="68"/>
    </row>
    <row r="387" spans="1:17" x14ac:dyDescent="0.25">
      <c r="A387" s="65"/>
      <c r="B387" s="107" t="s">
        <v>503</v>
      </c>
      <c r="C387" s="66">
        <v>86.76</v>
      </c>
      <c r="D387" s="66">
        <v>0.71</v>
      </c>
      <c r="E387" s="66"/>
      <c r="F387" s="67"/>
      <c r="G387" s="66"/>
      <c r="H387" s="66"/>
      <c r="I387" s="66"/>
      <c r="J387" s="66"/>
      <c r="K387" s="67"/>
      <c r="L387" s="66">
        <v>0.71</v>
      </c>
      <c r="M387" s="66">
        <v>63.83</v>
      </c>
      <c r="N387" s="66">
        <v>64.539999999999992</v>
      </c>
      <c r="O387" s="66">
        <v>86.050000000000011</v>
      </c>
      <c r="P387" s="67">
        <v>22.220000000000013</v>
      </c>
      <c r="Q387" s="68"/>
    </row>
    <row r="388" spans="1:17" x14ac:dyDescent="0.25">
      <c r="A388" s="65"/>
      <c r="B388" s="107" t="s">
        <v>504</v>
      </c>
      <c r="C388" s="66">
        <v>2171.5</v>
      </c>
      <c r="D388" s="66">
        <v>234.9</v>
      </c>
      <c r="E388" s="66"/>
      <c r="F388" s="67"/>
      <c r="G388" s="66"/>
      <c r="H388" s="66">
        <v>115.88</v>
      </c>
      <c r="I388" s="66"/>
      <c r="J388" s="66"/>
      <c r="K388" s="67"/>
      <c r="L388" s="66">
        <v>350.78</v>
      </c>
      <c r="M388" s="66">
        <v>1317.75</v>
      </c>
      <c r="N388" s="66">
        <v>1668.53</v>
      </c>
      <c r="O388" s="66">
        <v>1820.72</v>
      </c>
      <c r="P388" s="67">
        <v>502.97</v>
      </c>
      <c r="Q388" s="68"/>
    </row>
    <row r="389" spans="1:17" x14ac:dyDescent="0.25">
      <c r="A389" s="65"/>
      <c r="B389" s="107" t="s">
        <v>505</v>
      </c>
      <c r="C389" s="66">
        <v>3239.16</v>
      </c>
      <c r="D389" s="66">
        <v>139.78</v>
      </c>
      <c r="E389" s="66">
        <v>0.67</v>
      </c>
      <c r="F389" s="67"/>
      <c r="G389" s="66"/>
      <c r="H389" s="66">
        <v>364.75</v>
      </c>
      <c r="I389" s="66"/>
      <c r="J389" s="66"/>
      <c r="K389" s="67"/>
      <c r="L389" s="66">
        <v>505.2</v>
      </c>
      <c r="M389" s="66">
        <v>1353.5900000000001</v>
      </c>
      <c r="N389" s="66">
        <v>1858.7900000000002</v>
      </c>
      <c r="O389" s="66">
        <v>2733.96</v>
      </c>
      <c r="P389" s="67">
        <v>1380.37</v>
      </c>
      <c r="Q389" s="68"/>
    </row>
    <row r="390" spans="1:17" x14ac:dyDescent="0.25">
      <c r="A390" s="65"/>
      <c r="B390" s="107" t="s">
        <v>506</v>
      </c>
      <c r="C390" s="66">
        <v>631.67999999999995</v>
      </c>
      <c r="D390" s="66">
        <v>78.010000000000005</v>
      </c>
      <c r="E390" s="66">
        <v>0.62</v>
      </c>
      <c r="F390" s="67"/>
      <c r="G390" s="66"/>
      <c r="H390" s="66">
        <v>79.849999999999994</v>
      </c>
      <c r="I390" s="66"/>
      <c r="J390" s="66"/>
      <c r="K390" s="67"/>
      <c r="L390" s="66">
        <v>158.48000000000002</v>
      </c>
      <c r="M390" s="66">
        <v>304.33</v>
      </c>
      <c r="N390" s="66">
        <v>462.81</v>
      </c>
      <c r="O390" s="66">
        <v>473.19999999999993</v>
      </c>
      <c r="P390" s="67">
        <v>168.86999999999995</v>
      </c>
      <c r="Q390" s="68"/>
    </row>
    <row r="391" spans="1:17" x14ac:dyDescent="0.25">
      <c r="A391" s="65"/>
      <c r="B391" s="107" t="s">
        <v>507</v>
      </c>
      <c r="C391" s="66">
        <v>504.82</v>
      </c>
      <c r="D391" s="66">
        <v>17.03</v>
      </c>
      <c r="E391" s="66">
        <v>8.16</v>
      </c>
      <c r="F391" s="67"/>
      <c r="G391" s="66"/>
      <c r="H391" s="66">
        <v>15.86</v>
      </c>
      <c r="I391" s="66"/>
      <c r="J391" s="66"/>
      <c r="K391" s="67"/>
      <c r="L391" s="66">
        <v>41.05</v>
      </c>
      <c r="M391" s="66">
        <v>482</v>
      </c>
      <c r="N391" s="66">
        <v>523.04999999999995</v>
      </c>
      <c r="O391" s="66">
        <v>463.77</v>
      </c>
      <c r="P391" s="67">
        <v>-18.230000000000018</v>
      </c>
      <c r="Q391" s="68"/>
    </row>
    <row r="392" spans="1:17" x14ac:dyDescent="0.25">
      <c r="A392" s="79" t="s">
        <v>54</v>
      </c>
      <c r="B392" s="4"/>
      <c r="C392" s="80">
        <v>133223.63</v>
      </c>
      <c r="D392" s="80">
        <v>21034.739999999994</v>
      </c>
      <c r="E392" s="80">
        <v>338.11000000000007</v>
      </c>
      <c r="F392" s="81">
        <v>834.06</v>
      </c>
      <c r="G392" s="80">
        <v>4522.92</v>
      </c>
      <c r="H392" s="80">
        <v>19391.700000000008</v>
      </c>
      <c r="I392" s="80"/>
      <c r="J392" s="80">
        <v>1041.33</v>
      </c>
      <c r="K392" s="81">
        <v>85.3</v>
      </c>
      <c r="L392" s="80">
        <v>47248.159999999989</v>
      </c>
      <c r="M392" s="80">
        <v>70658.61</v>
      </c>
      <c r="N392" s="80">
        <v>117906.76999999999</v>
      </c>
      <c r="O392" s="80">
        <v>85975.47</v>
      </c>
      <c r="P392" s="81">
        <v>15316.860000000002</v>
      </c>
      <c r="Q392" s="68"/>
    </row>
    <row r="393" spans="1:17" x14ac:dyDescent="0.25">
      <c r="A393" s="65" t="s">
        <v>508</v>
      </c>
      <c r="B393" s="107" t="s">
        <v>509</v>
      </c>
      <c r="C393" s="66">
        <v>108</v>
      </c>
      <c r="D393" s="66">
        <v>19.47</v>
      </c>
      <c r="E393" s="66"/>
      <c r="F393" s="67"/>
      <c r="G393" s="66"/>
      <c r="H393" s="66"/>
      <c r="I393" s="66"/>
      <c r="J393" s="66"/>
      <c r="K393" s="67"/>
      <c r="L393" s="66">
        <v>19.47</v>
      </c>
      <c r="M393" s="66">
        <v>74.59</v>
      </c>
      <c r="N393" s="66">
        <v>94.06</v>
      </c>
      <c r="O393" s="66">
        <v>88.53</v>
      </c>
      <c r="P393" s="67">
        <v>13.939999999999998</v>
      </c>
      <c r="Q393" s="68"/>
    </row>
    <row r="394" spans="1:17" x14ac:dyDescent="0.25">
      <c r="A394" s="65"/>
      <c r="B394" s="107" t="s">
        <v>510</v>
      </c>
      <c r="C394" s="66">
        <v>964.4</v>
      </c>
      <c r="D394" s="66">
        <v>321.35000000000002</v>
      </c>
      <c r="E394" s="66"/>
      <c r="F394" s="67"/>
      <c r="G394" s="66"/>
      <c r="H394" s="66"/>
      <c r="I394" s="66"/>
      <c r="J394" s="66"/>
      <c r="K394" s="67"/>
      <c r="L394" s="66">
        <v>321.35000000000002</v>
      </c>
      <c r="M394" s="66">
        <v>214.83999999999997</v>
      </c>
      <c r="N394" s="66">
        <v>536.19000000000005</v>
      </c>
      <c r="O394" s="66">
        <v>643.04999999999995</v>
      </c>
      <c r="P394" s="67">
        <v>428.21</v>
      </c>
      <c r="Q394" s="68"/>
    </row>
    <row r="395" spans="1:17" x14ac:dyDescent="0.25">
      <c r="A395" s="65"/>
      <c r="B395" s="107" t="s">
        <v>511</v>
      </c>
      <c r="C395" s="66">
        <v>86.6</v>
      </c>
      <c r="D395" s="66">
        <v>10.71</v>
      </c>
      <c r="E395" s="66"/>
      <c r="F395" s="67"/>
      <c r="G395" s="66"/>
      <c r="H395" s="66"/>
      <c r="I395" s="66"/>
      <c r="J395" s="66"/>
      <c r="K395" s="67"/>
      <c r="L395" s="66">
        <v>10.71</v>
      </c>
      <c r="M395" s="66">
        <v>38.75</v>
      </c>
      <c r="N395" s="66">
        <v>49.46</v>
      </c>
      <c r="O395" s="66">
        <v>75.889999999999986</v>
      </c>
      <c r="P395" s="67">
        <v>37.139999999999986</v>
      </c>
      <c r="Q395" s="68"/>
    </row>
    <row r="396" spans="1:17" x14ac:dyDescent="0.25">
      <c r="A396" s="65"/>
      <c r="B396" s="107" t="s">
        <v>512</v>
      </c>
      <c r="C396" s="66">
        <v>337.26</v>
      </c>
      <c r="D396" s="66">
        <v>114.86</v>
      </c>
      <c r="E396" s="66"/>
      <c r="F396" s="67"/>
      <c r="G396" s="66"/>
      <c r="H396" s="66"/>
      <c r="I396" s="66"/>
      <c r="J396" s="66"/>
      <c r="K396" s="67"/>
      <c r="L396" s="66">
        <v>114.86</v>
      </c>
      <c r="M396" s="66">
        <v>159.07999999999998</v>
      </c>
      <c r="N396" s="66">
        <v>273.94</v>
      </c>
      <c r="O396" s="66">
        <v>222.39999999999998</v>
      </c>
      <c r="P396" s="67">
        <v>63.319999999999993</v>
      </c>
      <c r="Q396" s="68"/>
    </row>
    <row r="397" spans="1:17" x14ac:dyDescent="0.25">
      <c r="A397" s="65"/>
      <c r="B397" s="107" t="s">
        <v>513</v>
      </c>
      <c r="C397" s="66">
        <v>86.6</v>
      </c>
      <c r="D397" s="66">
        <v>14.17</v>
      </c>
      <c r="E397" s="66"/>
      <c r="F397" s="67"/>
      <c r="G397" s="66"/>
      <c r="H397" s="66"/>
      <c r="I397" s="66"/>
      <c r="J397" s="66"/>
      <c r="K397" s="67"/>
      <c r="L397" s="66">
        <v>14.17</v>
      </c>
      <c r="M397" s="66">
        <v>48.34</v>
      </c>
      <c r="N397" s="66">
        <v>62.510000000000005</v>
      </c>
      <c r="O397" s="66">
        <v>72.429999999999993</v>
      </c>
      <c r="P397" s="67">
        <v>24.089999999999989</v>
      </c>
      <c r="Q397" s="68"/>
    </row>
    <row r="398" spans="1:17" x14ac:dyDescent="0.25">
      <c r="A398" s="65"/>
      <c r="B398" s="107" t="s">
        <v>514</v>
      </c>
      <c r="C398" s="66">
        <v>319.8</v>
      </c>
      <c r="D398" s="66">
        <v>215.1</v>
      </c>
      <c r="E398" s="66"/>
      <c r="F398" s="67"/>
      <c r="G398" s="66"/>
      <c r="H398" s="66"/>
      <c r="I398" s="66"/>
      <c r="J398" s="66"/>
      <c r="K398" s="67"/>
      <c r="L398" s="66">
        <v>215.1</v>
      </c>
      <c r="M398" s="66">
        <v>102.08</v>
      </c>
      <c r="N398" s="66">
        <v>317.18</v>
      </c>
      <c r="O398" s="66">
        <v>104.70000000000002</v>
      </c>
      <c r="P398" s="67">
        <v>2.6200000000000188</v>
      </c>
      <c r="Q398" s="68"/>
    </row>
    <row r="399" spans="1:17" x14ac:dyDescent="0.25">
      <c r="A399" s="65"/>
      <c r="B399" s="107" t="s">
        <v>515</v>
      </c>
      <c r="C399" s="66">
        <v>266.10000000000002</v>
      </c>
      <c r="D399" s="66">
        <v>79.099999999999994</v>
      </c>
      <c r="E399" s="66"/>
      <c r="F399" s="67"/>
      <c r="G399" s="66"/>
      <c r="H399" s="66"/>
      <c r="I399" s="66"/>
      <c r="J399" s="66"/>
      <c r="K399" s="67"/>
      <c r="L399" s="66">
        <v>79.099999999999994</v>
      </c>
      <c r="M399" s="66">
        <v>83</v>
      </c>
      <c r="N399" s="66">
        <v>162.1</v>
      </c>
      <c r="O399" s="66">
        <v>187.00000000000003</v>
      </c>
      <c r="P399" s="67">
        <v>104.00000000000003</v>
      </c>
      <c r="Q399" s="68"/>
    </row>
    <row r="400" spans="1:17" x14ac:dyDescent="0.25">
      <c r="A400" s="65"/>
      <c r="B400" s="107" t="s">
        <v>516</v>
      </c>
      <c r="C400" s="66">
        <v>1150</v>
      </c>
      <c r="D400" s="66">
        <v>652.61</v>
      </c>
      <c r="E400" s="66"/>
      <c r="F400" s="67"/>
      <c r="G400" s="66"/>
      <c r="H400" s="66"/>
      <c r="I400" s="66"/>
      <c r="J400" s="66"/>
      <c r="K400" s="67"/>
      <c r="L400" s="66">
        <v>652.61</v>
      </c>
      <c r="M400" s="66">
        <v>496.17</v>
      </c>
      <c r="N400" s="66">
        <v>1148.78</v>
      </c>
      <c r="O400" s="66">
        <v>497.39</v>
      </c>
      <c r="P400" s="67">
        <v>1.2199999999999704</v>
      </c>
      <c r="Q400" s="68"/>
    </row>
    <row r="401" spans="1:17" x14ac:dyDescent="0.25">
      <c r="A401" s="65"/>
      <c r="B401" s="107" t="s">
        <v>517</v>
      </c>
      <c r="C401" s="66">
        <v>228</v>
      </c>
      <c r="D401" s="66">
        <v>67.63</v>
      </c>
      <c r="E401" s="66"/>
      <c r="F401" s="67"/>
      <c r="G401" s="66"/>
      <c r="H401" s="66"/>
      <c r="I401" s="66"/>
      <c r="J401" s="66"/>
      <c r="K401" s="67"/>
      <c r="L401" s="66">
        <v>67.63</v>
      </c>
      <c r="M401" s="66">
        <v>90.59</v>
      </c>
      <c r="N401" s="66">
        <v>158.22</v>
      </c>
      <c r="O401" s="66">
        <v>160.37</v>
      </c>
      <c r="P401" s="67">
        <v>69.78</v>
      </c>
      <c r="Q401" s="68"/>
    </row>
    <row r="402" spans="1:17" x14ac:dyDescent="0.25">
      <c r="A402" s="65"/>
      <c r="B402" s="107" t="s">
        <v>518</v>
      </c>
      <c r="C402" s="66">
        <v>225.6</v>
      </c>
      <c r="D402" s="66">
        <v>177.98</v>
      </c>
      <c r="E402" s="66"/>
      <c r="F402" s="67"/>
      <c r="G402" s="66"/>
      <c r="H402" s="66"/>
      <c r="I402" s="66"/>
      <c r="J402" s="66"/>
      <c r="K402" s="67"/>
      <c r="L402" s="66">
        <v>177.98</v>
      </c>
      <c r="M402" s="66">
        <v>119.25</v>
      </c>
      <c r="N402" s="66">
        <v>297.23</v>
      </c>
      <c r="O402" s="66">
        <v>47.620000000000005</v>
      </c>
      <c r="P402" s="67">
        <v>-71.63</v>
      </c>
      <c r="Q402" s="68"/>
    </row>
    <row r="403" spans="1:17" x14ac:dyDescent="0.25">
      <c r="A403" s="79" t="s">
        <v>55</v>
      </c>
      <c r="B403" s="4"/>
      <c r="C403" s="80">
        <v>3772.3599999999997</v>
      </c>
      <c r="D403" s="80">
        <v>1672.98</v>
      </c>
      <c r="E403" s="80"/>
      <c r="F403" s="81"/>
      <c r="G403" s="80"/>
      <c r="H403" s="80"/>
      <c r="I403" s="80"/>
      <c r="J403" s="80"/>
      <c r="K403" s="81"/>
      <c r="L403" s="80">
        <v>1672.98</v>
      </c>
      <c r="M403" s="80">
        <v>1426.6899999999998</v>
      </c>
      <c r="N403" s="80">
        <v>3099.67</v>
      </c>
      <c r="O403" s="80">
        <v>2099.3799999999997</v>
      </c>
      <c r="P403" s="81">
        <v>672.68999999999994</v>
      </c>
      <c r="Q403" s="68"/>
    </row>
    <row r="404" spans="1:17" x14ac:dyDescent="0.25">
      <c r="A404" s="65" t="s">
        <v>519</v>
      </c>
      <c r="B404" s="107" t="s">
        <v>520</v>
      </c>
      <c r="C404" s="66">
        <v>402.4</v>
      </c>
      <c r="D404" s="66">
        <v>31.22</v>
      </c>
      <c r="E404" s="66"/>
      <c r="F404" s="67"/>
      <c r="G404" s="66"/>
      <c r="H404" s="66">
        <v>32.450000000000003</v>
      </c>
      <c r="I404" s="66"/>
      <c r="J404" s="66"/>
      <c r="K404" s="67"/>
      <c r="L404" s="66">
        <v>63.67</v>
      </c>
      <c r="M404" s="66">
        <v>132.75</v>
      </c>
      <c r="N404" s="66">
        <v>196.42000000000002</v>
      </c>
      <c r="O404" s="66">
        <v>338.72999999999996</v>
      </c>
      <c r="P404" s="67">
        <v>205.97999999999996</v>
      </c>
      <c r="Q404" s="68"/>
    </row>
    <row r="405" spans="1:17" x14ac:dyDescent="0.25">
      <c r="A405" s="65"/>
      <c r="B405" s="107" t="s">
        <v>521</v>
      </c>
      <c r="C405" s="66">
        <v>1581</v>
      </c>
      <c r="D405" s="66">
        <v>646.32000000000005</v>
      </c>
      <c r="E405" s="66"/>
      <c r="F405" s="67"/>
      <c r="G405" s="66"/>
      <c r="H405" s="66">
        <v>125.66</v>
      </c>
      <c r="I405" s="66"/>
      <c r="J405" s="66"/>
      <c r="K405" s="67"/>
      <c r="L405" s="66">
        <v>771.98</v>
      </c>
      <c r="M405" s="66">
        <v>489.57</v>
      </c>
      <c r="N405" s="66">
        <v>1261.55</v>
      </c>
      <c r="O405" s="66">
        <v>809.02</v>
      </c>
      <c r="P405" s="67">
        <v>319.45</v>
      </c>
      <c r="Q405" s="68"/>
    </row>
    <row r="406" spans="1:17" x14ac:dyDescent="0.25">
      <c r="A406" s="65"/>
      <c r="B406" s="107" t="s">
        <v>522</v>
      </c>
      <c r="C406" s="66">
        <v>1378.75</v>
      </c>
      <c r="D406" s="66">
        <v>533.28</v>
      </c>
      <c r="E406" s="66"/>
      <c r="F406" s="67"/>
      <c r="G406" s="66"/>
      <c r="H406" s="66"/>
      <c r="I406" s="66"/>
      <c r="J406" s="66"/>
      <c r="K406" s="67"/>
      <c r="L406" s="66">
        <v>533.28</v>
      </c>
      <c r="M406" s="66">
        <v>759.91</v>
      </c>
      <c r="N406" s="66">
        <v>1293.19</v>
      </c>
      <c r="O406" s="66">
        <v>845.47</v>
      </c>
      <c r="P406" s="67">
        <v>85.560000000000059</v>
      </c>
      <c r="Q406" s="68"/>
    </row>
    <row r="407" spans="1:17" x14ac:dyDescent="0.25">
      <c r="A407" s="65"/>
      <c r="B407" s="107" t="s">
        <v>523</v>
      </c>
      <c r="C407" s="66">
        <v>3364.42</v>
      </c>
      <c r="D407" s="66">
        <v>1895.56</v>
      </c>
      <c r="E407" s="66"/>
      <c r="F407" s="67"/>
      <c r="G407" s="66"/>
      <c r="H407" s="66"/>
      <c r="I407" s="66"/>
      <c r="J407" s="66"/>
      <c r="K407" s="67"/>
      <c r="L407" s="66">
        <v>1895.56</v>
      </c>
      <c r="M407" s="66">
        <v>2092.25</v>
      </c>
      <c r="N407" s="66">
        <v>3987.81</v>
      </c>
      <c r="O407" s="66">
        <v>1468.8600000000001</v>
      </c>
      <c r="P407" s="67">
        <v>-623.38999999999987</v>
      </c>
      <c r="Q407" s="68"/>
    </row>
    <row r="408" spans="1:17" x14ac:dyDescent="0.25">
      <c r="A408" s="65"/>
      <c r="B408" s="107" t="s">
        <v>524</v>
      </c>
      <c r="C408" s="66">
        <v>2065.86</v>
      </c>
      <c r="D408" s="66">
        <v>620.71</v>
      </c>
      <c r="E408" s="66"/>
      <c r="F408" s="67"/>
      <c r="G408" s="66"/>
      <c r="H408" s="66">
        <v>139.05000000000001</v>
      </c>
      <c r="I408" s="66"/>
      <c r="J408" s="66"/>
      <c r="K408" s="67"/>
      <c r="L408" s="66">
        <v>759.76</v>
      </c>
      <c r="M408" s="66">
        <v>1298</v>
      </c>
      <c r="N408" s="66">
        <v>2057.7600000000002</v>
      </c>
      <c r="O408" s="66">
        <v>1306.1000000000001</v>
      </c>
      <c r="P408" s="67">
        <v>8.1000000000001364</v>
      </c>
      <c r="Q408" s="68"/>
    </row>
    <row r="409" spans="1:17" x14ac:dyDescent="0.25">
      <c r="A409" s="65"/>
      <c r="B409" s="107" t="s">
        <v>525</v>
      </c>
      <c r="C409" s="66">
        <v>459.64</v>
      </c>
      <c r="D409" s="66">
        <v>62.48</v>
      </c>
      <c r="E409" s="66"/>
      <c r="F409" s="67"/>
      <c r="G409" s="66"/>
      <c r="H409" s="66"/>
      <c r="I409" s="66"/>
      <c r="J409" s="66"/>
      <c r="K409" s="67"/>
      <c r="L409" s="66">
        <v>62.48</v>
      </c>
      <c r="M409" s="66">
        <v>249.58</v>
      </c>
      <c r="N409" s="66">
        <v>312.06</v>
      </c>
      <c r="O409" s="66">
        <v>397.15999999999997</v>
      </c>
      <c r="P409" s="67">
        <v>147.57999999999996</v>
      </c>
      <c r="Q409" s="68"/>
    </row>
    <row r="410" spans="1:17" x14ac:dyDescent="0.25">
      <c r="A410" s="65"/>
      <c r="B410" s="107" t="s">
        <v>526</v>
      </c>
      <c r="C410" s="66">
        <v>200.51</v>
      </c>
      <c r="D410" s="66">
        <v>42.02</v>
      </c>
      <c r="E410" s="66"/>
      <c r="F410" s="67"/>
      <c r="G410" s="66"/>
      <c r="H410" s="66"/>
      <c r="I410" s="66"/>
      <c r="J410" s="66"/>
      <c r="K410" s="67"/>
      <c r="L410" s="66">
        <v>42.02</v>
      </c>
      <c r="M410" s="66">
        <v>77.17</v>
      </c>
      <c r="N410" s="66">
        <v>119.19</v>
      </c>
      <c r="O410" s="66">
        <v>158.48999999999998</v>
      </c>
      <c r="P410" s="67">
        <v>81.319999999999979</v>
      </c>
      <c r="Q410" s="68"/>
    </row>
    <row r="411" spans="1:17" x14ac:dyDescent="0.25">
      <c r="A411" s="65"/>
      <c r="B411" s="107" t="s">
        <v>527</v>
      </c>
      <c r="C411" s="66">
        <v>198.6</v>
      </c>
      <c r="D411" s="66">
        <v>8.56</v>
      </c>
      <c r="E411" s="66"/>
      <c r="F411" s="67"/>
      <c r="G411" s="66"/>
      <c r="H411" s="66"/>
      <c r="I411" s="66"/>
      <c r="J411" s="66"/>
      <c r="K411" s="67"/>
      <c r="L411" s="66">
        <v>8.56</v>
      </c>
      <c r="M411" s="66">
        <v>196.83</v>
      </c>
      <c r="N411" s="66">
        <v>205.39000000000001</v>
      </c>
      <c r="O411" s="66">
        <v>190.04</v>
      </c>
      <c r="P411" s="67">
        <v>-6.7900000000000205</v>
      </c>
      <c r="Q411" s="68"/>
    </row>
    <row r="412" spans="1:17" x14ac:dyDescent="0.25">
      <c r="A412" s="65"/>
      <c r="B412" s="107" t="s">
        <v>528</v>
      </c>
      <c r="C412" s="66">
        <v>2986.8</v>
      </c>
      <c r="D412" s="66">
        <v>349.25</v>
      </c>
      <c r="E412" s="66"/>
      <c r="F412" s="67"/>
      <c r="G412" s="66"/>
      <c r="H412" s="66"/>
      <c r="I412" s="66"/>
      <c r="J412" s="66"/>
      <c r="K412" s="67"/>
      <c r="L412" s="66">
        <v>349.25</v>
      </c>
      <c r="M412" s="66">
        <v>2563.37</v>
      </c>
      <c r="N412" s="66">
        <v>2912.62</v>
      </c>
      <c r="O412" s="66">
        <v>2637.55</v>
      </c>
      <c r="P412" s="67">
        <v>74.180000000000291</v>
      </c>
      <c r="Q412" s="68"/>
    </row>
    <row r="413" spans="1:17" x14ac:dyDescent="0.25">
      <c r="A413" s="65"/>
      <c r="B413" s="107" t="s">
        <v>529</v>
      </c>
      <c r="C413" s="66">
        <v>113.31</v>
      </c>
      <c r="D413" s="66">
        <v>4.53</v>
      </c>
      <c r="E413" s="66"/>
      <c r="F413" s="67"/>
      <c r="G413" s="66"/>
      <c r="H413" s="66"/>
      <c r="I413" s="66"/>
      <c r="J413" s="66"/>
      <c r="K413" s="67"/>
      <c r="L413" s="66">
        <v>4.53</v>
      </c>
      <c r="M413" s="66">
        <v>73</v>
      </c>
      <c r="N413" s="66">
        <v>77.53</v>
      </c>
      <c r="O413" s="66">
        <v>108.78</v>
      </c>
      <c r="P413" s="67">
        <v>35.78</v>
      </c>
      <c r="Q413" s="68"/>
    </row>
    <row r="414" spans="1:17" x14ac:dyDescent="0.25">
      <c r="A414" s="65"/>
      <c r="B414" s="107" t="s">
        <v>530</v>
      </c>
      <c r="C414" s="66">
        <v>2020.19</v>
      </c>
      <c r="D414" s="66">
        <v>370.99</v>
      </c>
      <c r="E414" s="66"/>
      <c r="F414" s="67"/>
      <c r="G414" s="66"/>
      <c r="H414" s="66"/>
      <c r="I414" s="66"/>
      <c r="J414" s="66"/>
      <c r="K414" s="67"/>
      <c r="L414" s="66">
        <v>370.99</v>
      </c>
      <c r="M414" s="66">
        <v>615.5</v>
      </c>
      <c r="N414" s="66">
        <v>986.49</v>
      </c>
      <c r="O414" s="66">
        <v>1649.2</v>
      </c>
      <c r="P414" s="67">
        <v>1033.7</v>
      </c>
      <c r="Q414" s="68"/>
    </row>
    <row r="415" spans="1:17" x14ac:dyDescent="0.25">
      <c r="A415" s="65"/>
      <c r="B415" s="107" t="s">
        <v>531</v>
      </c>
      <c r="C415" s="66">
        <v>1317.09</v>
      </c>
      <c r="D415" s="66">
        <v>178.24</v>
      </c>
      <c r="E415" s="66">
        <v>2.54</v>
      </c>
      <c r="F415" s="67"/>
      <c r="G415" s="66"/>
      <c r="H415" s="66"/>
      <c r="I415" s="66"/>
      <c r="J415" s="66"/>
      <c r="K415" s="67"/>
      <c r="L415" s="66">
        <v>180.78</v>
      </c>
      <c r="M415" s="66">
        <v>801.25</v>
      </c>
      <c r="N415" s="66">
        <v>982.03</v>
      </c>
      <c r="O415" s="66">
        <v>1136.31</v>
      </c>
      <c r="P415" s="67">
        <v>335.05999999999995</v>
      </c>
      <c r="Q415" s="68"/>
    </row>
    <row r="416" spans="1:17" x14ac:dyDescent="0.25">
      <c r="A416" s="65"/>
      <c r="B416" s="107" t="s">
        <v>532</v>
      </c>
      <c r="C416" s="66">
        <v>796.99</v>
      </c>
      <c r="D416" s="66">
        <v>410.91</v>
      </c>
      <c r="E416" s="66"/>
      <c r="F416" s="67"/>
      <c r="G416" s="66"/>
      <c r="H416" s="66"/>
      <c r="I416" s="66"/>
      <c r="J416" s="66"/>
      <c r="K416" s="67"/>
      <c r="L416" s="66">
        <v>410.91</v>
      </c>
      <c r="M416" s="66">
        <v>392</v>
      </c>
      <c r="N416" s="66">
        <v>802.91000000000008</v>
      </c>
      <c r="O416" s="66">
        <v>386.08</v>
      </c>
      <c r="P416" s="67">
        <v>-5.9200000000000159</v>
      </c>
      <c r="Q416" s="68"/>
    </row>
    <row r="417" spans="1:25" x14ac:dyDescent="0.25">
      <c r="A417" s="65"/>
      <c r="B417" s="107" t="s">
        <v>533</v>
      </c>
      <c r="C417" s="66">
        <v>567.83000000000004</v>
      </c>
      <c r="D417" s="66">
        <v>95.57</v>
      </c>
      <c r="E417" s="66"/>
      <c r="F417" s="67"/>
      <c r="G417" s="66"/>
      <c r="H417" s="66"/>
      <c r="I417" s="66"/>
      <c r="J417" s="66"/>
      <c r="K417" s="67"/>
      <c r="L417" s="66">
        <v>95.57</v>
      </c>
      <c r="M417" s="66">
        <v>279.33</v>
      </c>
      <c r="N417" s="66">
        <v>374.9</v>
      </c>
      <c r="O417" s="66">
        <v>472.26000000000005</v>
      </c>
      <c r="P417" s="67">
        <v>192.93000000000006</v>
      </c>
      <c r="Q417" s="68"/>
    </row>
    <row r="418" spans="1:25" x14ac:dyDescent="0.25">
      <c r="A418" s="65"/>
      <c r="B418" s="107" t="s">
        <v>534</v>
      </c>
      <c r="C418" s="66">
        <v>159.9</v>
      </c>
      <c r="D418" s="66">
        <v>20.25</v>
      </c>
      <c r="E418" s="66"/>
      <c r="F418" s="67"/>
      <c r="G418" s="66"/>
      <c r="H418" s="66"/>
      <c r="I418" s="66"/>
      <c r="J418" s="66"/>
      <c r="K418" s="67"/>
      <c r="L418" s="66">
        <v>20.25</v>
      </c>
      <c r="M418" s="66">
        <v>116.74</v>
      </c>
      <c r="N418" s="66">
        <v>136.99</v>
      </c>
      <c r="O418" s="66">
        <v>139.65</v>
      </c>
      <c r="P418" s="67">
        <v>22.910000000000011</v>
      </c>
      <c r="Q418" s="68"/>
    </row>
    <row r="419" spans="1:25" x14ac:dyDescent="0.25">
      <c r="A419" s="65"/>
      <c r="B419" s="107" t="s">
        <v>535</v>
      </c>
      <c r="C419" s="66">
        <v>305.2</v>
      </c>
      <c r="D419" s="66">
        <v>26.2</v>
      </c>
      <c r="E419" s="66"/>
      <c r="F419" s="67"/>
      <c r="G419" s="66"/>
      <c r="H419" s="66">
        <v>39.14</v>
      </c>
      <c r="I419" s="66"/>
      <c r="J419" s="66"/>
      <c r="K419" s="67"/>
      <c r="L419" s="66">
        <v>65.34</v>
      </c>
      <c r="M419" s="66">
        <v>112.36</v>
      </c>
      <c r="N419" s="66">
        <v>177.7</v>
      </c>
      <c r="O419" s="66">
        <v>239.85999999999999</v>
      </c>
      <c r="P419" s="67">
        <v>127.49999999999999</v>
      </c>
      <c r="Q419" s="68"/>
    </row>
    <row r="420" spans="1:25" x14ac:dyDescent="0.25">
      <c r="A420" s="65"/>
      <c r="B420" s="107" t="s">
        <v>536</v>
      </c>
      <c r="C420" s="66">
        <v>867.5</v>
      </c>
      <c r="D420" s="66">
        <v>44.49</v>
      </c>
      <c r="E420" s="66"/>
      <c r="F420" s="67"/>
      <c r="G420" s="66"/>
      <c r="H420" s="66">
        <v>123.6</v>
      </c>
      <c r="I420" s="66"/>
      <c r="J420" s="66"/>
      <c r="K420" s="67"/>
      <c r="L420" s="66">
        <v>168.09</v>
      </c>
      <c r="M420" s="66">
        <v>401.62</v>
      </c>
      <c r="N420" s="66">
        <v>569.71</v>
      </c>
      <c r="O420" s="66">
        <v>699.41</v>
      </c>
      <c r="P420" s="67">
        <v>297.78999999999996</v>
      </c>
      <c r="Q420" s="68"/>
    </row>
    <row r="421" spans="1:25" x14ac:dyDescent="0.25">
      <c r="A421" s="65"/>
      <c r="B421" s="107" t="s">
        <v>537</v>
      </c>
      <c r="C421" s="66">
        <v>787.8</v>
      </c>
      <c r="D421" s="66">
        <v>136.49</v>
      </c>
      <c r="E421" s="66"/>
      <c r="F421" s="67"/>
      <c r="G421" s="66"/>
      <c r="H421" s="66"/>
      <c r="I421" s="66"/>
      <c r="J421" s="66"/>
      <c r="K421" s="67"/>
      <c r="L421" s="66">
        <v>136.49</v>
      </c>
      <c r="M421" s="66">
        <v>468.25</v>
      </c>
      <c r="N421" s="66">
        <v>604.74</v>
      </c>
      <c r="O421" s="66">
        <v>651.30999999999995</v>
      </c>
      <c r="P421" s="67">
        <v>183.05999999999995</v>
      </c>
      <c r="Q421" s="68"/>
    </row>
    <row r="422" spans="1:25" x14ac:dyDescent="0.25">
      <c r="A422" s="65"/>
      <c r="B422" s="107" t="s">
        <v>538</v>
      </c>
      <c r="C422" s="66">
        <v>300.39999999999998</v>
      </c>
      <c r="D422" s="66">
        <v>15.13</v>
      </c>
      <c r="E422" s="66"/>
      <c r="F422" s="67"/>
      <c r="G422" s="66"/>
      <c r="H422" s="66"/>
      <c r="I422" s="66"/>
      <c r="J422" s="66"/>
      <c r="K422" s="67"/>
      <c r="L422" s="66">
        <v>15.13</v>
      </c>
      <c r="M422" s="66">
        <v>318</v>
      </c>
      <c r="N422" s="66">
        <v>333.13</v>
      </c>
      <c r="O422" s="66">
        <v>285.27</v>
      </c>
      <c r="P422" s="67">
        <v>-32.730000000000018</v>
      </c>
      <c r="Q422" s="68"/>
      <c r="R422" s="116"/>
      <c r="S422" s="71"/>
      <c r="T422" s="117"/>
      <c r="U422" s="72"/>
      <c r="V422" s="70"/>
      <c r="W422" s="71"/>
      <c r="X422" s="70"/>
      <c r="Y422" s="70"/>
    </row>
    <row r="423" spans="1:25" x14ac:dyDescent="0.25">
      <c r="A423" s="65"/>
      <c r="B423" s="107" t="s">
        <v>539</v>
      </c>
      <c r="C423" s="66">
        <v>319.39999999999998</v>
      </c>
      <c r="D423" s="66">
        <v>75.39</v>
      </c>
      <c r="E423" s="66"/>
      <c r="F423" s="67"/>
      <c r="G423" s="66"/>
      <c r="H423" s="66">
        <v>45.32</v>
      </c>
      <c r="I423" s="66"/>
      <c r="J423" s="66"/>
      <c r="K423" s="67"/>
      <c r="L423" s="66">
        <v>120.71000000000001</v>
      </c>
      <c r="M423" s="66">
        <v>163.62</v>
      </c>
      <c r="N423" s="66">
        <v>284.33000000000004</v>
      </c>
      <c r="O423" s="66">
        <v>198.68999999999997</v>
      </c>
      <c r="P423" s="67">
        <v>35.069999999999965</v>
      </c>
      <c r="Q423" s="68"/>
      <c r="R423" s="116"/>
      <c r="S423" s="71"/>
      <c r="T423" s="117"/>
      <c r="U423" s="72"/>
      <c r="V423" s="70"/>
      <c r="W423" s="71"/>
      <c r="X423" s="70"/>
      <c r="Y423" s="70"/>
    </row>
    <row r="424" spans="1:25" x14ac:dyDescent="0.25">
      <c r="A424" s="65"/>
      <c r="B424" s="107" t="s">
        <v>540</v>
      </c>
      <c r="C424" s="66">
        <v>544.20000000000005</v>
      </c>
      <c r="D424" s="66">
        <v>187.21</v>
      </c>
      <c r="E424" s="66"/>
      <c r="F424" s="67"/>
      <c r="G424" s="66"/>
      <c r="H424" s="66">
        <v>123.6</v>
      </c>
      <c r="I424" s="66"/>
      <c r="J424" s="66"/>
      <c r="K424" s="67"/>
      <c r="L424" s="66">
        <v>310.81</v>
      </c>
      <c r="M424" s="66">
        <v>200.57</v>
      </c>
      <c r="N424" s="66">
        <v>511.38</v>
      </c>
      <c r="O424" s="66">
        <v>233.39000000000004</v>
      </c>
      <c r="P424" s="67">
        <v>32.82000000000005</v>
      </c>
      <c r="Q424" s="68"/>
      <c r="R424" s="116"/>
      <c r="S424" s="71"/>
      <c r="T424" s="117"/>
      <c r="U424" s="72"/>
      <c r="V424" s="70"/>
      <c r="W424" s="71"/>
      <c r="X424" s="70"/>
      <c r="Y424" s="70"/>
    </row>
    <row r="425" spans="1:25" x14ac:dyDescent="0.25">
      <c r="A425" s="65"/>
      <c r="B425" s="107" t="s">
        <v>541</v>
      </c>
      <c r="C425" s="66">
        <v>539.4</v>
      </c>
      <c r="D425" s="66">
        <v>106.86</v>
      </c>
      <c r="E425" s="66"/>
      <c r="F425" s="67"/>
      <c r="G425" s="66"/>
      <c r="H425" s="66">
        <v>47.38</v>
      </c>
      <c r="I425" s="66"/>
      <c r="J425" s="66"/>
      <c r="K425" s="67"/>
      <c r="L425" s="66">
        <v>154.24</v>
      </c>
      <c r="M425" s="66">
        <v>193.11</v>
      </c>
      <c r="N425" s="66">
        <v>347.35</v>
      </c>
      <c r="O425" s="66">
        <v>385.15999999999997</v>
      </c>
      <c r="P425" s="67">
        <v>192.04999999999995</v>
      </c>
      <c r="Q425" s="68"/>
      <c r="R425" s="116"/>
      <c r="S425" s="71"/>
      <c r="T425" s="117"/>
      <c r="U425" s="72"/>
      <c r="V425" s="70"/>
      <c r="W425" s="71"/>
      <c r="X425" s="70"/>
      <c r="Y425" s="70"/>
    </row>
    <row r="426" spans="1:25" x14ac:dyDescent="0.25">
      <c r="A426" s="65"/>
      <c r="B426" s="107" t="s">
        <v>542</v>
      </c>
      <c r="C426" s="66">
        <v>503.46</v>
      </c>
      <c r="D426" s="66">
        <v>67.08</v>
      </c>
      <c r="E426" s="66"/>
      <c r="F426" s="67"/>
      <c r="G426" s="66"/>
      <c r="H426" s="66"/>
      <c r="I426" s="66"/>
      <c r="J426" s="66"/>
      <c r="K426" s="67"/>
      <c r="L426" s="66">
        <v>67.08</v>
      </c>
      <c r="M426" s="66">
        <v>138.25</v>
      </c>
      <c r="N426" s="66">
        <v>205.32999999999998</v>
      </c>
      <c r="O426" s="66">
        <v>436.38</v>
      </c>
      <c r="P426" s="67">
        <v>298.13</v>
      </c>
      <c r="Q426" s="68"/>
      <c r="R426" s="116"/>
      <c r="S426" s="71"/>
      <c r="T426" s="117"/>
      <c r="U426" s="72"/>
      <c r="V426" s="70"/>
      <c r="W426" s="71"/>
      <c r="X426" s="70"/>
      <c r="Y426" s="70"/>
    </row>
    <row r="427" spans="1:25" x14ac:dyDescent="0.25">
      <c r="A427" s="65"/>
      <c r="B427" s="107" t="s">
        <v>543</v>
      </c>
      <c r="C427" s="66">
        <v>441.58</v>
      </c>
      <c r="D427" s="66">
        <v>58.65</v>
      </c>
      <c r="E427" s="66"/>
      <c r="F427" s="67"/>
      <c r="G427" s="66"/>
      <c r="H427" s="66"/>
      <c r="I427" s="66"/>
      <c r="J427" s="66"/>
      <c r="K427" s="67"/>
      <c r="L427" s="66">
        <v>58.65</v>
      </c>
      <c r="M427" s="66">
        <v>261.33000000000004</v>
      </c>
      <c r="N427" s="66">
        <v>319.98</v>
      </c>
      <c r="O427" s="66">
        <v>382.93</v>
      </c>
      <c r="P427" s="67">
        <v>121.59999999999997</v>
      </c>
      <c r="Q427" s="68"/>
      <c r="R427" s="116"/>
      <c r="S427" s="71"/>
      <c r="T427" s="117"/>
      <c r="U427" s="72"/>
      <c r="V427" s="70"/>
      <c r="W427" s="71"/>
      <c r="X427" s="70"/>
      <c r="Y427" s="70"/>
    </row>
    <row r="428" spans="1:25" x14ac:dyDescent="0.25">
      <c r="A428" s="65"/>
      <c r="B428" s="107" t="s">
        <v>544</v>
      </c>
      <c r="C428" s="66">
        <v>952.09</v>
      </c>
      <c r="D428" s="66">
        <v>125.76</v>
      </c>
      <c r="E428" s="66"/>
      <c r="F428" s="67"/>
      <c r="G428" s="66"/>
      <c r="H428" s="66"/>
      <c r="I428" s="66"/>
      <c r="J428" s="66"/>
      <c r="K428" s="67"/>
      <c r="L428" s="66">
        <v>125.76</v>
      </c>
      <c r="M428" s="66">
        <v>259.5</v>
      </c>
      <c r="N428" s="66">
        <v>385.26</v>
      </c>
      <c r="O428" s="66">
        <v>826.33</v>
      </c>
      <c r="P428" s="67">
        <v>566.83000000000004</v>
      </c>
      <c r="Q428" s="68"/>
      <c r="R428" s="116"/>
      <c r="S428" s="71"/>
      <c r="T428" s="117"/>
      <c r="U428" s="72"/>
      <c r="V428" s="70"/>
      <c r="W428" s="71"/>
      <c r="X428" s="70"/>
      <c r="Y428" s="70"/>
    </row>
    <row r="429" spans="1:25" x14ac:dyDescent="0.25">
      <c r="A429" s="65"/>
      <c r="B429" s="107" t="s">
        <v>545</v>
      </c>
      <c r="C429" s="66">
        <v>449.9</v>
      </c>
      <c r="D429" s="66"/>
      <c r="E429" s="66"/>
      <c r="F429" s="67"/>
      <c r="G429" s="66"/>
      <c r="H429" s="66"/>
      <c r="I429" s="66"/>
      <c r="J429" s="66"/>
      <c r="K429" s="67"/>
      <c r="L429" s="66">
        <v>0</v>
      </c>
      <c r="M429" s="66">
        <v>13.75</v>
      </c>
      <c r="N429" s="66">
        <v>13.75</v>
      </c>
      <c r="O429" s="66">
        <v>449.9</v>
      </c>
      <c r="P429" s="67">
        <v>436.15</v>
      </c>
      <c r="Q429" s="68"/>
      <c r="R429" s="116"/>
      <c r="S429" s="71"/>
      <c r="T429" s="117"/>
      <c r="U429" s="72"/>
      <c r="V429" s="70"/>
      <c r="W429" s="71"/>
      <c r="X429" s="70"/>
      <c r="Y429" s="70"/>
    </row>
    <row r="430" spans="1:25" x14ac:dyDescent="0.25">
      <c r="A430" s="65"/>
      <c r="B430" s="107" t="s">
        <v>546</v>
      </c>
      <c r="C430" s="66">
        <v>551.27</v>
      </c>
      <c r="D430" s="66">
        <v>48.12</v>
      </c>
      <c r="E430" s="66"/>
      <c r="F430" s="67"/>
      <c r="G430" s="66"/>
      <c r="H430" s="66"/>
      <c r="I430" s="66"/>
      <c r="J430" s="66"/>
      <c r="K430" s="67"/>
      <c r="L430" s="66">
        <v>48.12</v>
      </c>
      <c r="M430" s="66">
        <v>446</v>
      </c>
      <c r="N430" s="66">
        <v>494.12</v>
      </c>
      <c r="O430" s="66">
        <v>503.15</v>
      </c>
      <c r="P430" s="67">
        <v>57.149999999999977</v>
      </c>
      <c r="Q430" s="68"/>
      <c r="R430" s="116"/>
      <c r="S430" s="71"/>
      <c r="T430" s="117"/>
      <c r="U430" s="72"/>
      <c r="V430" s="70"/>
      <c r="W430" s="71"/>
      <c r="X430" s="70"/>
      <c r="Y430" s="70"/>
    </row>
    <row r="431" spans="1:25" x14ac:dyDescent="0.25">
      <c r="A431" s="65"/>
      <c r="B431" s="107" t="s">
        <v>547</v>
      </c>
      <c r="C431" s="66">
        <v>782.34</v>
      </c>
      <c r="D431" s="66">
        <v>69.819999999999993</v>
      </c>
      <c r="E431" s="66"/>
      <c r="F431" s="67"/>
      <c r="G431" s="66"/>
      <c r="H431" s="66"/>
      <c r="I431" s="66"/>
      <c r="J431" s="66"/>
      <c r="K431" s="67"/>
      <c r="L431" s="66">
        <v>69.819999999999993</v>
      </c>
      <c r="M431" s="66">
        <v>476.33</v>
      </c>
      <c r="N431" s="66">
        <v>546.15</v>
      </c>
      <c r="O431" s="66">
        <v>712.52</v>
      </c>
      <c r="P431" s="67">
        <v>236.19</v>
      </c>
      <c r="Q431" s="68"/>
      <c r="R431" s="116"/>
      <c r="S431" s="71"/>
      <c r="T431" s="117"/>
      <c r="U431" s="72"/>
      <c r="V431" s="70"/>
      <c r="W431" s="71"/>
      <c r="X431" s="70"/>
      <c r="Y431" s="70"/>
    </row>
    <row r="432" spans="1:25" x14ac:dyDescent="0.25">
      <c r="A432" s="79" t="s">
        <v>56</v>
      </c>
      <c r="B432" s="4"/>
      <c r="C432" s="80">
        <v>24957.830000000013</v>
      </c>
      <c r="D432" s="80">
        <v>6231.0899999999974</v>
      </c>
      <c r="E432" s="80">
        <v>2.54</v>
      </c>
      <c r="F432" s="81"/>
      <c r="G432" s="80"/>
      <c r="H432" s="80">
        <v>676.19999999999993</v>
      </c>
      <c r="I432" s="80"/>
      <c r="J432" s="80"/>
      <c r="K432" s="81"/>
      <c r="L432" s="80">
        <v>6909.829999999999</v>
      </c>
      <c r="M432" s="80">
        <v>13589.940000000002</v>
      </c>
      <c r="N432" s="80">
        <v>20499.770000000004</v>
      </c>
      <c r="O432" s="80">
        <v>18048.000000000004</v>
      </c>
      <c r="P432" s="81">
        <v>4458.0600000000004</v>
      </c>
      <c r="Q432" s="68"/>
      <c r="R432" s="116"/>
      <c r="S432" s="71"/>
      <c r="T432" s="117"/>
      <c r="U432" s="72"/>
      <c r="V432" s="70"/>
      <c r="W432" s="71"/>
      <c r="X432" s="70"/>
      <c r="Y432" s="70"/>
    </row>
    <row r="433" spans="1:25" x14ac:dyDescent="0.25">
      <c r="A433" s="65" t="s">
        <v>429</v>
      </c>
      <c r="B433" s="107" t="s">
        <v>548</v>
      </c>
      <c r="C433" s="66">
        <v>469.4</v>
      </c>
      <c r="D433" s="66">
        <v>101.35</v>
      </c>
      <c r="E433" s="66"/>
      <c r="F433" s="67"/>
      <c r="G433" s="66"/>
      <c r="H433" s="66">
        <v>87.51</v>
      </c>
      <c r="I433" s="66"/>
      <c r="J433" s="66"/>
      <c r="K433" s="67">
        <v>163.51</v>
      </c>
      <c r="L433" s="66">
        <v>352.37</v>
      </c>
      <c r="M433" s="66">
        <v>138.75</v>
      </c>
      <c r="N433" s="66">
        <v>491.12</v>
      </c>
      <c r="O433" s="66">
        <v>117.02999999999997</v>
      </c>
      <c r="P433" s="67">
        <v>-21.720000000000027</v>
      </c>
      <c r="Q433" s="68"/>
      <c r="R433" s="116"/>
      <c r="S433" s="71"/>
      <c r="T433" s="117"/>
      <c r="U433" s="72"/>
      <c r="V433" s="70"/>
      <c r="W433" s="71"/>
      <c r="X433" s="70"/>
      <c r="Y433" s="70"/>
    </row>
    <row r="434" spans="1:25" x14ac:dyDescent="0.25">
      <c r="A434" s="65"/>
      <c r="B434" s="107" t="s">
        <v>549</v>
      </c>
      <c r="C434" s="66">
        <v>413</v>
      </c>
      <c r="D434" s="66">
        <v>32.700000000000003</v>
      </c>
      <c r="E434" s="66">
        <v>33.9</v>
      </c>
      <c r="F434" s="67"/>
      <c r="G434" s="66"/>
      <c r="H434" s="66"/>
      <c r="I434" s="66"/>
      <c r="J434" s="66"/>
      <c r="K434" s="67">
        <v>34.69</v>
      </c>
      <c r="L434" s="66">
        <v>101.28999999999999</v>
      </c>
      <c r="M434" s="66">
        <v>378</v>
      </c>
      <c r="N434" s="66">
        <v>479.28999999999996</v>
      </c>
      <c r="O434" s="66">
        <v>311.71000000000004</v>
      </c>
      <c r="P434" s="67">
        <v>-66.289999999999964</v>
      </c>
      <c r="Q434" s="68"/>
      <c r="R434" s="116"/>
      <c r="S434" s="118"/>
      <c r="T434" s="117"/>
      <c r="U434" s="119"/>
      <c r="V434" s="70"/>
      <c r="W434" s="118"/>
      <c r="X434" s="70"/>
      <c r="Y434" s="70"/>
    </row>
    <row r="435" spans="1:25" x14ac:dyDescent="0.25">
      <c r="A435" s="65"/>
      <c r="B435" s="107" t="s">
        <v>550</v>
      </c>
      <c r="C435" s="66">
        <v>2551.2399999999998</v>
      </c>
      <c r="D435" s="66">
        <v>252.19</v>
      </c>
      <c r="E435" s="66"/>
      <c r="F435" s="67"/>
      <c r="G435" s="66"/>
      <c r="H435" s="66">
        <v>500.99</v>
      </c>
      <c r="I435" s="66"/>
      <c r="J435" s="66"/>
      <c r="K435" s="67">
        <v>407.73</v>
      </c>
      <c r="L435" s="66">
        <v>1160.9100000000001</v>
      </c>
      <c r="M435" s="66">
        <v>882.33</v>
      </c>
      <c r="N435" s="66">
        <v>2043.2400000000002</v>
      </c>
      <c r="O435" s="66">
        <v>1390.3299999999997</v>
      </c>
      <c r="P435" s="67">
        <v>507.99999999999966</v>
      </c>
      <c r="Q435" s="68"/>
      <c r="R435" s="116"/>
      <c r="S435" s="116"/>
      <c r="T435" s="116"/>
      <c r="U435" s="116"/>
      <c r="V435" s="116"/>
      <c r="W435" s="116"/>
      <c r="X435" s="116"/>
      <c r="Y435" s="116"/>
    </row>
    <row r="436" spans="1:25" x14ac:dyDescent="0.25">
      <c r="A436" s="79" t="s">
        <v>57</v>
      </c>
      <c r="B436" s="4"/>
      <c r="C436" s="80">
        <v>3433.64</v>
      </c>
      <c r="D436" s="80">
        <v>386.24</v>
      </c>
      <c r="E436" s="80">
        <v>33.9</v>
      </c>
      <c r="F436" s="81"/>
      <c r="G436" s="80"/>
      <c r="H436" s="80">
        <v>588.5</v>
      </c>
      <c r="I436" s="80"/>
      <c r="J436" s="80"/>
      <c r="K436" s="81">
        <v>605.93000000000006</v>
      </c>
      <c r="L436" s="80">
        <v>1614.5700000000002</v>
      </c>
      <c r="M436" s="80">
        <v>1399.08</v>
      </c>
      <c r="N436" s="80">
        <v>3013.65</v>
      </c>
      <c r="O436" s="80">
        <v>1819.0699999999997</v>
      </c>
      <c r="P436" s="81">
        <v>419.98999999999967</v>
      </c>
      <c r="Q436" s="68"/>
      <c r="R436" s="116"/>
      <c r="S436" s="116"/>
      <c r="T436" s="116"/>
      <c r="U436" s="116"/>
      <c r="V436" s="116"/>
      <c r="W436" s="116"/>
      <c r="X436" s="116"/>
      <c r="Y436" s="116"/>
    </row>
    <row r="437" spans="1:25" x14ac:dyDescent="0.25">
      <c r="A437" s="65" t="s">
        <v>551</v>
      </c>
      <c r="B437" s="107" t="s">
        <v>552</v>
      </c>
      <c r="C437" s="66">
        <v>66.180000000000007</v>
      </c>
      <c r="D437" s="66">
        <v>22.01</v>
      </c>
      <c r="E437" s="66"/>
      <c r="F437" s="67"/>
      <c r="G437" s="66"/>
      <c r="H437" s="66"/>
      <c r="I437" s="66"/>
      <c r="J437" s="66"/>
      <c r="K437" s="67"/>
      <c r="L437" s="66">
        <v>22.01</v>
      </c>
      <c r="M437" s="66">
        <v>48.33</v>
      </c>
      <c r="N437" s="66">
        <v>70.34</v>
      </c>
      <c r="O437" s="66">
        <v>44.17</v>
      </c>
      <c r="P437" s="67">
        <v>-4.1599999999999966</v>
      </c>
      <c r="Q437" s="68"/>
      <c r="R437" s="116"/>
      <c r="S437" s="116"/>
      <c r="T437" s="116"/>
      <c r="U437" s="116"/>
      <c r="V437" s="116"/>
      <c r="W437" s="116"/>
      <c r="X437" s="116"/>
      <c r="Y437" s="116"/>
    </row>
    <row r="438" spans="1:25" x14ac:dyDescent="0.25">
      <c r="A438" s="79" t="s">
        <v>58</v>
      </c>
      <c r="B438" s="4"/>
      <c r="C438" s="80">
        <v>66.180000000000007</v>
      </c>
      <c r="D438" s="80">
        <v>22.01</v>
      </c>
      <c r="E438" s="80"/>
      <c r="F438" s="81"/>
      <c r="G438" s="80"/>
      <c r="H438" s="80"/>
      <c r="I438" s="80"/>
      <c r="J438" s="80"/>
      <c r="K438" s="81"/>
      <c r="L438" s="80">
        <v>22.01</v>
      </c>
      <c r="M438" s="80">
        <v>48.33</v>
      </c>
      <c r="N438" s="80">
        <v>70.34</v>
      </c>
      <c r="O438" s="80">
        <v>44.17</v>
      </c>
      <c r="P438" s="81">
        <v>-4.1599999999999966</v>
      </c>
      <c r="Q438" s="68"/>
      <c r="R438" s="116"/>
      <c r="S438" s="116"/>
      <c r="T438" s="116"/>
      <c r="U438" s="116"/>
      <c r="V438" s="116"/>
      <c r="W438" s="116"/>
      <c r="X438" s="116"/>
      <c r="Y438" s="116"/>
    </row>
    <row r="439" spans="1:25" x14ac:dyDescent="0.25">
      <c r="A439" s="65" t="s">
        <v>433</v>
      </c>
      <c r="B439" s="107" t="s">
        <v>553</v>
      </c>
      <c r="C439" s="66">
        <v>438.55</v>
      </c>
      <c r="D439" s="66">
        <v>111.17</v>
      </c>
      <c r="E439" s="66"/>
      <c r="F439" s="67"/>
      <c r="G439" s="66"/>
      <c r="H439" s="66"/>
      <c r="I439" s="66"/>
      <c r="J439" s="66"/>
      <c r="K439" s="67">
        <v>32.549999999999997</v>
      </c>
      <c r="L439" s="66">
        <v>143.72</v>
      </c>
      <c r="M439" s="66">
        <v>100.83</v>
      </c>
      <c r="N439" s="66">
        <v>244.55</v>
      </c>
      <c r="O439" s="66">
        <v>294.83000000000004</v>
      </c>
      <c r="P439" s="67">
        <v>194.00000000000006</v>
      </c>
      <c r="Q439" s="68"/>
      <c r="R439" s="116"/>
      <c r="S439" s="116"/>
      <c r="T439" s="116"/>
      <c r="U439" s="116"/>
      <c r="V439" s="116"/>
      <c r="W439" s="116"/>
      <c r="X439" s="116"/>
      <c r="Y439" s="116"/>
    </row>
    <row r="440" spans="1:25" x14ac:dyDescent="0.25">
      <c r="A440" s="65"/>
      <c r="B440" s="107" t="s">
        <v>554</v>
      </c>
      <c r="C440" s="66">
        <v>1019.44</v>
      </c>
      <c r="D440" s="66">
        <v>352.68</v>
      </c>
      <c r="E440" s="66"/>
      <c r="F440" s="67"/>
      <c r="G440" s="66"/>
      <c r="H440" s="66"/>
      <c r="I440" s="66"/>
      <c r="J440" s="66"/>
      <c r="K440" s="67">
        <v>45.21</v>
      </c>
      <c r="L440" s="66">
        <v>397.89</v>
      </c>
      <c r="M440" s="66">
        <v>474.08</v>
      </c>
      <c r="N440" s="66">
        <v>871.97</v>
      </c>
      <c r="O440" s="66">
        <v>621.55000000000007</v>
      </c>
      <c r="P440" s="67">
        <v>147.47000000000008</v>
      </c>
      <c r="Q440" s="68"/>
      <c r="R440" s="116"/>
      <c r="S440" s="116"/>
      <c r="T440" s="116"/>
      <c r="U440" s="116"/>
      <c r="V440" s="116"/>
      <c r="W440" s="116"/>
      <c r="X440" s="116"/>
      <c r="Y440" s="116"/>
    </row>
    <row r="441" spans="1:25" x14ac:dyDescent="0.25">
      <c r="A441" s="79" t="s">
        <v>59</v>
      </c>
      <c r="B441" s="4"/>
      <c r="C441" s="80">
        <v>1457.99</v>
      </c>
      <c r="D441" s="80">
        <v>463.85</v>
      </c>
      <c r="E441" s="80"/>
      <c r="F441" s="81"/>
      <c r="G441" s="80"/>
      <c r="H441" s="80"/>
      <c r="I441" s="80"/>
      <c r="J441" s="80"/>
      <c r="K441" s="81">
        <v>77.759999999999991</v>
      </c>
      <c r="L441" s="80">
        <v>541.61</v>
      </c>
      <c r="M441" s="80">
        <v>574.91</v>
      </c>
      <c r="N441" s="80">
        <v>1116.52</v>
      </c>
      <c r="O441" s="80">
        <v>916.38000000000011</v>
      </c>
      <c r="P441" s="81">
        <v>341.47000000000014</v>
      </c>
      <c r="Q441" s="68"/>
      <c r="R441" s="116"/>
      <c r="S441" s="116"/>
      <c r="T441" s="116"/>
      <c r="U441" s="116"/>
      <c r="V441" s="116"/>
      <c r="W441" s="116"/>
      <c r="X441" s="116"/>
      <c r="Y441" s="116"/>
    </row>
    <row r="442" spans="1:25" x14ac:dyDescent="0.25">
      <c r="A442" s="65" t="s">
        <v>555</v>
      </c>
      <c r="B442" s="107" t="s">
        <v>556</v>
      </c>
      <c r="C442" s="66">
        <v>592.5</v>
      </c>
      <c r="D442" s="66">
        <v>249.37</v>
      </c>
      <c r="E442" s="66"/>
      <c r="F442" s="67"/>
      <c r="G442" s="66"/>
      <c r="H442" s="66"/>
      <c r="I442" s="66"/>
      <c r="J442" s="66"/>
      <c r="K442" s="67"/>
      <c r="L442" s="66">
        <v>249.37</v>
      </c>
      <c r="M442" s="66">
        <v>144.83999999999997</v>
      </c>
      <c r="N442" s="66">
        <v>394.21</v>
      </c>
      <c r="O442" s="66">
        <v>343.13</v>
      </c>
      <c r="P442" s="67">
        <v>198.29000000000002</v>
      </c>
      <c r="Q442" s="68"/>
      <c r="R442" s="116"/>
      <c r="S442" s="116"/>
      <c r="T442" s="116"/>
      <c r="U442" s="116"/>
      <c r="V442" s="116"/>
      <c r="W442" s="116"/>
      <c r="X442" s="116"/>
      <c r="Y442" s="116"/>
    </row>
    <row r="443" spans="1:25" x14ac:dyDescent="0.25">
      <c r="A443" s="65"/>
      <c r="B443" s="107" t="s">
        <v>557</v>
      </c>
      <c r="C443" s="66">
        <v>1537.92</v>
      </c>
      <c r="D443" s="66">
        <v>242.21</v>
      </c>
      <c r="E443" s="66">
        <v>7.91</v>
      </c>
      <c r="F443" s="67"/>
      <c r="G443" s="66"/>
      <c r="H443" s="66"/>
      <c r="I443" s="66"/>
      <c r="J443" s="66"/>
      <c r="K443" s="67"/>
      <c r="L443" s="66">
        <v>250.12</v>
      </c>
      <c r="M443" s="66">
        <v>848.33999999999992</v>
      </c>
      <c r="N443" s="66">
        <v>1098.46</v>
      </c>
      <c r="O443" s="66">
        <v>1287.8000000000002</v>
      </c>
      <c r="P443" s="67">
        <v>439.46000000000026</v>
      </c>
      <c r="Q443" s="68"/>
      <c r="R443" s="116"/>
      <c r="S443" s="116"/>
      <c r="T443" s="116"/>
      <c r="U443" s="116"/>
      <c r="V443" s="116"/>
      <c r="W443" s="116"/>
      <c r="X443" s="116"/>
      <c r="Y443" s="116"/>
    </row>
    <row r="444" spans="1:25" x14ac:dyDescent="0.25">
      <c r="A444" s="79" t="s">
        <v>60</v>
      </c>
      <c r="B444" s="4"/>
      <c r="C444" s="80">
        <v>2130.42</v>
      </c>
      <c r="D444" s="80">
        <v>491.58000000000004</v>
      </c>
      <c r="E444" s="80">
        <v>7.91</v>
      </c>
      <c r="F444" s="81"/>
      <c r="G444" s="80"/>
      <c r="H444" s="80"/>
      <c r="I444" s="80"/>
      <c r="J444" s="80"/>
      <c r="K444" s="81"/>
      <c r="L444" s="80">
        <v>499.49</v>
      </c>
      <c r="M444" s="80">
        <v>993.17999999999984</v>
      </c>
      <c r="N444" s="80">
        <v>1492.67</v>
      </c>
      <c r="O444" s="80">
        <v>1630.9300000000003</v>
      </c>
      <c r="P444" s="81">
        <v>637.75000000000023</v>
      </c>
      <c r="Q444" s="68"/>
      <c r="R444" s="116"/>
      <c r="S444" s="116"/>
      <c r="T444" s="116"/>
      <c r="U444" s="116"/>
      <c r="V444" s="116"/>
      <c r="W444" s="116"/>
      <c r="X444" s="116"/>
      <c r="Y444" s="116"/>
    </row>
    <row r="445" spans="1:25" x14ac:dyDescent="0.25">
      <c r="A445" s="65" t="s">
        <v>437</v>
      </c>
      <c r="B445" s="107" t="s">
        <v>558</v>
      </c>
      <c r="C445" s="66">
        <v>1083.3699999999999</v>
      </c>
      <c r="D445" s="66">
        <v>78.540000000000006</v>
      </c>
      <c r="E445" s="66">
        <v>0.64</v>
      </c>
      <c r="F445" s="67"/>
      <c r="G445" s="66"/>
      <c r="H445" s="66"/>
      <c r="I445" s="66"/>
      <c r="J445" s="66"/>
      <c r="K445" s="67"/>
      <c r="L445" s="66">
        <v>79.180000000000007</v>
      </c>
      <c r="M445" s="66">
        <v>478.83</v>
      </c>
      <c r="N445" s="66">
        <v>558.01</v>
      </c>
      <c r="O445" s="66">
        <v>1004.1899999999998</v>
      </c>
      <c r="P445" s="67">
        <v>525.3599999999999</v>
      </c>
      <c r="Q445" s="68"/>
      <c r="R445" s="116"/>
      <c r="S445" s="116"/>
      <c r="T445" s="116"/>
      <c r="U445" s="116"/>
      <c r="V445" s="116"/>
      <c r="W445" s="116"/>
      <c r="X445" s="116"/>
      <c r="Y445" s="116"/>
    </row>
    <row r="446" spans="1:25" x14ac:dyDescent="0.25">
      <c r="A446" s="65"/>
      <c r="B446" s="107" t="s">
        <v>559</v>
      </c>
      <c r="C446" s="66">
        <v>351.14</v>
      </c>
      <c r="D446" s="66">
        <v>143.07</v>
      </c>
      <c r="E446" s="66"/>
      <c r="F446" s="67"/>
      <c r="G446" s="66"/>
      <c r="H446" s="66"/>
      <c r="I446" s="66"/>
      <c r="J446" s="66"/>
      <c r="K446" s="67"/>
      <c r="L446" s="66">
        <v>143.07</v>
      </c>
      <c r="M446" s="66">
        <v>66.33</v>
      </c>
      <c r="N446" s="66">
        <v>209.39999999999998</v>
      </c>
      <c r="O446" s="66">
        <v>208.07</v>
      </c>
      <c r="P446" s="67">
        <v>141.74</v>
      </c>
      <c r="Q446" s="68"/>
      <c r="R446" s="116"/>
      <c r="S446" s="116"/>
      <c r="T446" s="116"/>
      <c r="U446" s="116"/>
      <c r="V446" s="116"/>
      <c r="W446" s="116"/>
      <c r="X446" s="116"/>
      <c r="Y446" s="116"/>
    </row>
    <row r="447" spans="1:25" x14ac:dyDescent="0.25">
      <c r="A447" s="65"/>
      <c r="B447" s="107" t="s">
        <v>560</v>
      </c>
      <c r="C447" s="66">
        <v>364.36</v>
      </c>
      <c r="D447" s="66">
        <v>83.07</v>
      </c>
      <c r="E447" s="66">
        <v>0.43</v>
      </c>
      <c r="F447" s="67"/>
      <c r="G447" s="66"/>
      <c r="H447" s="66"/>
      <c r="I447" s="66"/>
      <c r="J447" s="66"/>
      <c r="K447" s="67"/>
      <c r="L447" s="66">
        <v>83.5</v>
      </c>
      <c r="M447" s="66">
        <v>169.58999999999997</v>
      </c>
      <c r="N447" s="66">
        <v>253.08999999999997</v>
      </c>
      <c r="O447" s="66">
        <v>280.86</v>
      </c>
      <c r="P447" s="67">
        <v>111.27000000000004</v>
      </c>
      <c r="Q447" s="68"/>
      <c r="R447" s="116"/>
      <c r="S447" s="116"/>
      <c r="T447" s="116"/>
      <c r="U447" s="116"/>
      <c r="V447" s="116"/>
      <c r="W447" s="116"/>
      <c r="X447" s="116"/>
      <c r="Y447" s="116"/>
    </row>
    <row r="448" spans="1:25" x14ac:dyDescent="0.25">
      <c r="A448" s="65"/>
      <c r="B448" s="107" t="s">
        <v>561</v>
      </c>
      <c r="C448" s="66">
        <v>931.61</v>
      </c>
      <c r="D448" s="66">
        <v>458.71</v>
      </c>
      <c r="E448" s="66"/>
      <c r="F448" s="67"/>
      <c r="G448" s="66"/>
      <c r="H448" s="66"/>
      <c r="I448" s="66"/>
      <c r="J448" s="66"/>
      <c r="K448" s="67"/>
      <c r="L448" s="66">
        <v>458.71</v>
      </c>
      <c r="M448" s="66">
        <v>283.92</v>
      </c>
      <c r="N448" s="66">
        <v>742.63</v>
      </c>
      <c r="O448" s="66">
        <v>472.90000000000003</v>
      </c>
      <c r="P448" s="67">
        <v>188.98000000000002</v>
      </c>
      <c r="Q448" s="68"/>
      <c r="R448" s="116"/>
      <c r="S448" s="116"/>
      <c r="T448" s="116"/>
      <c r="U448" s="116"/>
      <c r="V448" s="116"/>
      <c r="W448" s="116"/>
      <c r="X448" s="116"/>
      <c r="Y448" s="116"/>
    </row>
    <row r="449" spans="1:25" x14ac:dyDescent="0.25">
      <c r="A449" s="65"/>
      <c r="B449" s="107" t="s">
        <v>562</v>
      </c>
      <c r="C449" s="66">
        <v>1306.8</v>
      </c>
      <c r="D449" s="66">
        <v>273.39</v>
      </c>
      <c r="E449" s="66"/>
      <c r="F449" s="67"/>
      <c r="G449" s="66"/>
      <c r="H449" s="66"/>
      <c r="I449" s="66"/>
      <c r="J449" s="66"/>
      <c r="K449" s="67"/>
      <c r="L449" s="66">
        <v>273.39</v>
      </c>
      <c r="M449" s="66">
        <v>564.25</v>
      </c>
      <c r="N449" s="66">
        <v>837.64</v>
      </c>
      <c r="O449" s="66">
        <v>1033.4099999999999</v>
      </c>
      <c r="P449" s="67">
        <v>469.15999999999985</v>
      </c>
      <c r="Q449" s="68"/>
      <c r="R449" s="116"/>
      <c r="S449" s="116"/>
      <c r="T449" s="116"/>
      <c r="U449" s="116"/>
      <c r="V449" s="116"/>
      <c r="W449" s="116"/>
      <c r="X449" s="116"/>
      <c r="Y449" s="116"/>
    </row>
    <row r="450" spans="1:25" x14ac:dyDescent="0.25">
      <c r="A450" s="65"/>
      <c r="B450" s="107" t="s">
        <v>563</v>
      </c>
      <c r="C450" s="66">
        <v>114.17</v>
      </c>
      <c r="D450" s="66">
        <v>12.77</v>
      </c>
      <c r="E450" s="66"/>
      <c r="F450" s="67"/>
      <c r="G450" s="66"/>
      <c r="H450" s="66"/>
      <c r="I450" s="66"/>
      <c r="J450" s="66"/>
      <c r="K450" s="67"/>
      <c r="L450" s="66">
        <v>12.77</v>
      </c>
      <c r="M450" s="66">
        <v>62.41</v>
      </c>
      <c r="N450" s="66">
        <v>75.179999999999993</v>
      </c>
      <c r="O450" s="66">
        <v>101.4</v>
      </c>
      <c r="P450" s="67">
        <v>38.990000000000009</v>
      </c>
      <c r="Q450" s="68"/>
      <c r="R450" s="116"/>
      <c r="S450" s="116"/>
      <c r="T450" s="116"/>
      <c r="U450" s="116"/>
      <c r="V450" s="116"/>
      <c r="W450" s="116"/>
      <c r="X450" s="116"/>
      <c r="Y450" s="116"/>
    </row>
    <row r="451" spans="1:25" x14ac:dyDescent="0.25">
      <c r="A451" s="65"/>
      <c r="B451" s="107" t="s">
        <v>564</v>
      </c>
      <c r="C451" s="66">
        <v>858.64</v>
      </c>
      <c r="D451" s="66">
        <v>146.37</v>
      </c>
      <c r="E451" s="66"/>
      <c r="F451" s="67"/>
      <c r="G451" s="66"/>
      <c r="H451" s="66"/>
      <c r="I451" s="66"/>
      <c r="J451" s="66"/>
      <c r="K451" s="67"/>
      <c r="L451" s="66">
        <v>146.37</v>
      </c>
      <c r="M451" s="66">
        <v>458.08</v>
      </c>
      <c r="N451" s="66">
        <v>604.45000000000005</v>
      </c>
      <c r="O451" s="66">
        <v>712.27</v>
      </c>
      <c r="P451" s="67">
        <v>254.19</v>
      </c>
      <c r="Q451" s="68"/>
      <c r="R451" s="116"/>
      <c r="S451" s="116"/>
      <c r="T451" s="116"/>
      <c r="U451" s="116"/>
      <c r="V451" s="116"/>
      <c r="W451" s="116"/>
      <c r="X451" s="116"/>
      <c r="Y451" s="116"/>
    </row>
    <row r="452" spans="1:25" x14ac:dyDescent="0.25">
      <c r="A452" s="65"/>
      <c r="B452" s="107" t="s">
        <v>565</v>
      </c>
      <c r="C452" s="66">
        <v>259.04000000000002</v>
      </c>
      <c r="D452" s="66">
        <v>56.36</v>
      </c>
      <c r="E452" s="66"/>
      <c r="F452" s="67"/>
      <c r="G452" s="66"/>
      <c r="H452" s="66"/>
      <c r="I452" s="66"/>
      <c r="J452" s="66"/>
      <c r="K452" s="67"/>
      <c r="L452" s="66">
        <v>56.36</v>
      </c>
      <c r="M452" s="66">
        <v>276.83000000000004</v>
      </c>
      <c r="N452" s="66">
        <v>333.19000000000005</v>
      </c>
      <c r="O452" s="66">
        <v>202.68</v>
      </c>
      <c r="P452" s="67">
        <v>-74.150000000000034</v>
      </c>
      <c r="Q452" s="68"/>
      <c r="R452" s="116"/>
      <c r="S452" s="116"/>
      <c r="T452" s="116"/>
      <c r="U452" s="116"/>
      <c r="V452" s="116"/>
      <c r="W452" s="116"/>
      <c r="X452" s="116"/>
      <c r="Y452" s="116"/>
    </row>
    <row r="453" spans="1:25" x14ac:dyDescent="0.25">
      <c r="A453" s="65"/>
      <c r="B453" s="107" t="s">
        <v>566</v>
      </c>
      <c r="C453" s="66">
        <v>669.49</v>
      </c>
      <c r="D453" s="66">
        <v>218.82</v>
      </c>
      <c r="E453" s="66"/>
      <c r="F453" s="67"/>
      <c r="G453" s="66"/>
      <c r="H453" s="66"/>
      <c r="I453" s="66"/>
      <c r="J453" s="66"/>
      <c r="K453" s="67"/>
      <c r="L453" s="66">
        <v>218.82</v>
      </c>
      <c r="M453" s="66">
        <v>213.25</v>
      </c>
      <c r="N453" s="66">
        <v>432.07</v>
      </c>
      <c r="O453" s="66">
        <v>450.67</v>
      </c>
      <c r="P453" s="67">
        <v>237.42000000000002</v>
      </c>
      <c r="Q453" s="68"/>
      <c r="R453" s="116"/>
      <c r="S453" s="116"/>
      <c r="T453" s="116"/>
      <c r="U453" s="116"/>
      <c r="V453" s="116"/>
      <c r="W453" s="116"/>
      <c r="X453" s="116"/>
      <c r="Y453" s="116"/>
    </row>
    <row r="454" spans="1:25" x14ac:dyDescent="0.25">
      <c r="A454" s="65"/>
      <c r="B454" s="107" t="s">
        <v>567</v>
      </c>
      <c r="C454" s="66">
        <v>320</v>
      </c>
      <c r="D454" s="66">
        <v>36.630000000000003</v>
      </c>
      <c r="E454" s="66"/>
      <c r="F454" s="67"/>
      <c r="G454" s="66"/>
      <c r="H454" s="66"/>
      <c r="I454" s="66"/>
      <c r="J454" s="66"/>
      <c r="K454" s="67"/>
      <c r="L454" s="66">
        <v>36.630000000000003</v>
      </c>
      <c r="M454" s="66">
        <v>145.66999999999999</v>
      </c>
      <c r="N454" s="66">
        <v>182.29999999999998</v>
      </c>
      <c r="O454" s="66">
        <v>283.37</v>
      </c>
      <c r="P454" s="67">
        <v>137.70000000000002</v>
      </c>
      <c r="Q454" s="68"/>
      <c r="R454" s="116"/>
      <c r="S454" s="116"/>
      <c r="T454" s="116"/>
      <c r="U454" s="116"/>
      <c r="V454" s="116"/>
      <c r="W454" s="116"/>
      <c r="X454" s="116"/>
      <c r="Y454" s="116"/>
    </row>
    <row r="455" spans="1:25" x14ac:dyDescent="0.25">
      <c r="A455" s="65"/>
      <c r="B455" s="107" t="s">
        <v>568</v>
      </c>
      <c r="C455" s="66">
        <v>608.51</v>
      </c>
      <c r="D455" s="66">
        <v>169.35</v>
      </c>
      <c r="E455" s="66"/>
      <c r="F455" s="67"/>
      <c r="G455" s="66"/>
      <c r="H455" s="66"/>
      <c r="I455" s="66"/>
      <c r="J455" s="66"/>
      <c r="K455" s="67"/>
      <c r="L455" s="66">
        <v>169.35</v>
      </c>
      <c r="M455" s="66">
        <v>295.84000000000003</v>
      </c>
      <c r="N455" s="66">
        <v>465.19000000000005</v>
      </c>
      <c r="O455" s="66">
        <v>439.15999999999997</v>
      </c>
      <c r="P455" s="67">
        <v>143.31999999999994</v>
      </c>
      <c r="Q455" s="68"/>
      <c r="R455" s="116"/>
      <c r="S455" s="116"/>
      <c r="T455" s="116"/>
      <c r="U455" s="116"/>
      <c r="V455" s="116"/>
      <c r="W455" s="116"/>
      <c r="X455" s="116"/>
      <c r="Y455" s="116"/>
    </row>
    <row r="456" spans="1:25" x14ac:dyDescent="0.25">
      <c r="A456" s="65"/>
      <c r="B456" s="107" t="s">
        <v>569</v>
      </c>
      <c r="C456" s="66">
        <v>99.63</v>
      </c>
      <c r="D456" s="66">
        <v>43.89</v>
      </c>
      <c r="E456" s="66"/>
      <c r="F456" s="67"/>
      <c r="G456" s="66"/>
      <c r="H456" s="66"/>
      <c r="I456" s="66"/>
      <c r="J456" s="66"/>
      <c r="K456" s="67"/>
      <c r="L456" s="66">
        <v>43.89</v>
      </c>
      <c r="M456" s="66">
        <v>50.42</v>
      </c>
      <c r="N456" s="66">
        <v>94.31</v>
      </c>
      <c r="O456" s="66">
        <v>55.739999999999995</v>
      </c>
      <c r="P456" s="67">
        <v>5.3199999999999932</v>
      </c>
      <c r="Q456" s="68"/>
      <c r="R456" s="116"/>
      <c r="S456" s="116"/>
      <c r="T456" s="116"/>
      <c r="U456" s="116"/>
      <c r="V456" s="116"/>
      <c r="W456" s="116"/>
      <c r="X456" s="116"/>
      <c r="Y456" s="116"/>
    </row>
    <row r="457" spans="1:25" x14ac:dyDescent="0.25">
      <c r="A457" s="65"/>
      <c r="B457" s="107" t="s">
        <v>570</v>
      </c>
      <c r="C457" s="66">
        <v>252.35</v>
      </c>
      <c r="D457" s="66">
        <v>65.12</v>
      </c>
      <c r="E457" s="66"/>
      <c r="F457" s="67"/>
      <c r="G457" s="66"/>
      <c r="H457" s="66"/>
      <c r="I457" s="66"/>
      <c r="J457" s="66"/>
      <c r="K457" s="67"/>
      <c r="L457" s="66">
        <v>65.12</v>
      </c>
      <c r="M457" s="66">
        <v>126.25</v>
      </c>
      <c r="N457" s="66">
        <v>191.37</v>
      </c>
      <c r="O457" s="66">
        <v>187.23</v>
      </c>
      <c r="P457" s="67">
        <v>60.97999999999999</v>
      </c>
      <c r="Q457" s="68"/>
      <c r="R457" s="116"/>
      <c r="S457" s="116"/>
      <c r="T457" s="116"/>
      <c r="U457" s="116"/>
      <c r="V457" s="116"/>
      <c r="W457" s="116"/>
      <c r="X457" s="116"/>
      <c r="Y457" s="116"/>
    </row>
    <row r="458" spans="1:25" x14ac:dyDescent="0.25">
      <c r="A458" s="65"/>
      <c r="B458" s="107" t="s">
        <v>571</v>
      </c>
      <c r="C458" s="66">
        <v>454.06</v>
      </c>
      <c r="D458" s="66">
        <v>119.48</v>
      </c>
      <c r="E458" s="66"/>
      <c r="F458" s="67"/>
      <c r="G458" s="66"/>
      <c r="H458" s="66"/>
      <c r="I458" s="66"/>
      <c r="J458" s="66"/>
      <c r="K458" s="67"/>
      <c r="L458" s="66">
        <v>119.48</v>
      </c>
      <c r="M458" s="66">
        <v>150.25</v>
      </c>
      <c r="N458" s="66">
        <v>269.73</v>
      </c>
      <c r="O458" s="66">
        <v>334.58</v>
      </c>
      <c r="P458" s="67">
        <v>184.32999999999998</v>
      </c>
      <c r="Q458" s="68"/>
      <c r="R458" s="116"/>
      <c r="S458" s="116"/>
      <c r="T458" s="116"/>
      <c r="U458" s="116"/>
      <c r="V458" s="116"/>
      <c r="W458" s="116"/>
      <c r="X458" s="116"/>
      <c r="Y458" s="116"/>
    </row>
    <row r="459" spans="1:25" x14ac:dyDescent="0.25">
      <c r="A459" s="65"/>
      <c r="B459" s="107" t="s">
        <v>572</v>
      </c>
      <c r="C459" s="66">
        <v>190</v>
      </c>
      <c r="D459" s="66">
        <v>35.51</v>
      </c>
      <c r="E459" s="66"/>
      <c r="F459" s="67"/>
      <c r="G459" s="66"/>
      <c r="H459" s="66"/>
      <c r="I459" s="66"/>
      <c r="J459" s="66"/>
      <c r="K459" s="67"/>
      <c r="L459" s="66">
        <v>35.51</v>
      </c>
      <c r="M459" s="66">
        <v>115.75</v>
      </c>
      <c r="N459" s="66">
        <v>151.26</v>
      </c>
      <c r="O459" s="66">
        <v>154.49</v>
      </c>
      <c r="P459" s="67">
        <v>38.740000000000009</v>
      </c>
      <c r="Q459" s="68"/>
      <c r="R459" s="116"/>
      <c r="S459" s="116"/>
      <c r="T459" s="116"/>
      <c r="U459" s="116"/>
      <c r="V459" s="116"/>
      <c r="W459" s="116"/>
      <c r="X459" s="116"/>
      <c r="Y459" s="116"/>
    </row>
    <row r="460" spans="1:25" x14ac:dyDescent="0.25">
      <c r="A460" s="65"/>
      <c r="B460" s="107" t="s">
        <v>573</v>
      </c>
      <c r="C460" s="66">
        <v>198.92</v>
      </c>
      <c r="D460" s="66">
        <v>57.95</v>
      </c>
      <c r="E460" s="66"/>
      <c r="F460" s="67"/>
      <c r="G460" s="66"/>
      <c r="H460" s="66"/>
      <c r="I460" s="66"/>
      <c r="J460" s="66"/>
      <c r="K460" s="67"/>
      <c r="L460" s="66">
        <v>57.95</v>
      </c>
      <c r="M460" s="66">
        <v>114.25</v>
      </c>
      <c r="N460" s="66">
        <v>172.2</v>
      </c>
      <c r="O460" s="66">
        <v>140.96999999999997</v>
      </c>
      <c r="P460" s="67">
        <v>26.71999999999997</v>
      </c>
      <c r="Q460" s="68"/>
      <c r="R460" s="116"/>
      <c r="S460" s="116"/>
      <c r="T460" s="116"/>
      <c r="U460" s="116"/>
      <c r="V460" s="116"/>
      <c r="W460" s="116"/>
      <c r="X460" s="116"/>
      <c r="Y460" s="116"/>
    </row>
    <row r="461" spans="1:25" x14ac:dyDescent="0.25">
      <c r="A461" s="65"/>
      <c r="B461" s="107" t="s">
        <v>574</v>
      </c>
      <c r="C461" s="66">
        <v>1265.92</v>
      </c>
      <c r="D461" s="66">
        <v>299.77999999999997</v>
      </c>
      <c r="E461" s="66"/>
      <c r="F461" s="67"/>
      <c r="G461" s="66"/>
      <c r="H461" s="66"/>
      <c r="I461" s="66"/>
      <c r="J461" s="66"/>
      <c r="K461" s="67"/>
      <c r="L461" s="66">
        <v>299.77999999999997</v>
      </c>
      <c r="M461" s="66">
        <v>457.42</v>
      </c>
      <c r="N461" s="66">
        <v>757.2</v>
      </c>
      <c r="O461" s="66">
        <v>966.1400000000001</v>
      </c>
      <c r="P461" s="67">
        <v>508.72000000000008</v>
      </c>
      <c r="Q461" s="68"/>
      <c r="R461" s="116"/>
      <c r="S461" s="116"/>
      <c r="T461" s="116"/>
      <c r="U461" s="116"/>
      <c r="V461" s="116"/>
      <c r="W461" s="116"/>
      <c r="X461" s="116"/>
      <c r="Y461" s="116"/>
    </row>
    <row r="462" spans="1:25" x14ac:dyDescent="0.25">
      <c r="A462" s="65"/>
      <c r="B462" s="107" t="s">
        <v>575</v>
      </c>
      <c r="C462" s="66">
        <v>355.49</v>
      </c>
      <c r="D462" s="66">
        <v>168.28</v>
      </c>
      <c r="E462" s="66"/>
      <c r="F462" s="67"/>
      <c r="G462" s="66"/>
      <c r="H462" s="66"/>
      <c r="I462" s="66"/>
      <c r="J462" s="66"/>
      <c r="K462" s="67"/>
      <c r="L462" s="66">
        <v>168.28</v>
      </c>
      <c r="M462" s="66">
        <v>155.16999999999999</v>
      </c>
      <c r="N462" s="66">
        <v>323.45</v>
      </c>
      <c r="O462" s="66">
        <v>187.21</v>
      </c>
      <c r="P462" s="67">
        <v>32.04000000000002</v>
      </c>
      <c r="Q462" s="68"/>
      <c r="R462" s="116"/>
      <c r="S462" s="116"/>
      <c r="T462" s="116"/>
      <c r="U462" s="116"/>
      <c r="V462" s="116"/>
      <c r="W462" s="116"/>
      <c r="X462" s="116"/>
      <c r="Y462" s="116"/>
    </row>
    <row r="463" spans="1:25" x14ac:dyDescent="0.25">
      <c r="A463" s="65"/>
      <c r="B463" s="107" t="s">
        <v>576</v>
      </c>
      <c r="C463" s="66">
        <v>306.04000000000002</v>
      </c>
      <c r="D463" s="66">
        <v>117.86</v>
      </c>
      <c r="E463" s="66"/>
      <c r="F463" s="67"/>
      <c r="G463" s="66"/>
      <c r="H463" s="66"/>
      <c r="I463" s="66"/>
      <c r="J463" s="66"/>
      <c r="K463" s="67"/>
      <c r="L463" s="66">
        <v>117.86</v>
      </c>
      <c r="M463" s="66">
        <v>134.34</v>
      </c>
      <c r="N463" s="66">
        <v>252.2</v>
      </c>
      <c r="O463" s="66">
        <v>188.18</v>
      </c>
      <c r="P463" s="67">
        <v>53.84</v>
      </c>
      <c r="Q463" s="68"/>
      <c r="R463" s="116"/>
      <c r="S463" s="116"/>
      <c r="T463" s="116"/>
      <c r="U463" s="116"/>
      <c r="V463" s="116"/>
      <c r="W463" s="116"/>
      <c r="X463" s="116"/>
      <c r="Y463" s="116"/>
    </row>
    <row r="464" spans="1:25" x14ac:dyDescent="0.25">
      <c r="A464" s="65"/>
      <c r="B464" s="107" t="s">
        <v>577</v>
      </c>
      <c r="C464" s="66">
        <v>827.61</v>
      </c>
      <c r="D464" s="66">
        <v>288.77999999999997</v>
      </c>
      <c r="E464" s="66"/>
      <c r="F464" s="67"/>
      <c r="G464" s="66"/>
      <c r="H464" s="66"/>
      <c r="I464" s="66"/>
      <c r="J464" s="66"/>
      <c r="K464" s="67"/>
      <c r="L464" s="66">
        <v>288.77999999999997</v>
      </c>
      <c r="M464" s="66">
        <v>154.57999999999998</v>
      </c>
      <c r="N464" s="66">
        <v>443.35999999999996</v>
      </c>
      <c r="O464" s="66">
        <v>538.83000000000004</v>
      </c>
      <c r="P464" s="67">
        <v>384.25000000000006</v>
      </c>
      <c r="Q464" s="68"/>
      <c r="R464" s="116"/>
      <c r="S464" s="116"/>
      <c r="T464" s="116"/>
      <c r="U464" s="116"/>
      <c r="V464" s="116"/>
      <c r="W464" s="116"/>
      <c r="X464" s="116"/>
      <c r="Y464" s="116"/>
    </row>
    <row r="465" spans="1:25" x14ac:dyDescent="0.25">
      <c r="A465" s="79" t="s">
        <v>61</v>
      </c>
      <c r="B465" s="4"/>
      <c r="C465" s="80">
        <v>10817.150000000003</v>
      </c>
      <c r="D465" s="80">
        <v>2873.7300000000005</v>
      </c>
      <c r="E465" s="80">
        <v>1.07</v>
      </c>
      <c r="F465" s="81"/>
      <c r="G465" s="80"/>
      <c r="H465" s="80"/>
      <c r="I465" s="80"/>
      <c r="J465" s="80"/>
      <c r="K465" s="81"/>
      <c r="L465" s="80">
        <v>2874.8</v>
      </c>
      <c r="M465" s="80">
        <v>4473.43</v>
      </c>
      <c r="N465" s="80">
        <v>7348.2299999999987</v>
      </c>
      <c r="O465" s="80">
        <v>7942.3499999999995</v>
      </c>
      <c r="P465" s="81">
        <v>3468.9199999999996</v>
      </c>
      <c r="Q465" s="68"/>
      <c r="R465" s="116"/>
      <c r="S465" s="116"/>
      <c r="T465" s="116"/>
      <c r="U465" s="116"/>
      <c r="V465" s="116"/>
      <c r="W465" s="116"/>
      <c r="X465" s="116"/>
      <c r="Y465" s="116"/>
    </row>
    <row r="466" spans="1:25" x14ac:dyDescent="0.25">
      <c r="A466" s="65" t="s">
        <v>439</v>
      </c>
      <c r="B466" s="107" t="s">
        <v>578</v>
      </c>
      <c r="C466" s="66">
        <v>576.58000000000004</v>
      </c>
      <c r="D466" s="66">
        <v>59.05</v>
      </c>
      <c r="E466" s="66"/>
      <c r="F466" s="67"/>
      <c r="G466" s="66"/>
      <c r="H466" s="66"/>
      <c r="I466" s="66">
        <v>76.900000000000006</v>
      </c>
      <c r="J466" s="66"/>
      <c r="K466" s="67">
        <v>12.26</v>
      </c>
      <c r="L466" s="66">
        <v>148.20999999999998</v>
      </c>
      <c r="M466" s="66">
        <v>318.75</v>
      </c>
      <c r="N466" s="66">
        <v>466.96</v>
      </c>
      <c r="O466" s="66">
        <v>428.37000000000006</v>
      </c>
      <c r="P466" s="67">
        <v>109.62000000000006</v>
      </c>
      <c r="Q466" s="68"/>
      <c r="R466" s="116"/>
      <c r="S466" s="116"/>
      <c r="T466" s="116"/>
      <c r="U466" s="116"/>
      <c r="V466" s="116"/>
      <c r="W466" s="116"/>
      <c r="X466" s="116"/>
      <c r="Y466" s="116"/>
    </row>
    <row r="467" spans="1:25" x14ac:dyDescent="0.25">
      <c r="A467" s="65"/>
      <c r="B467" s="107" t="s">
        <v>579</v>
      </c>
      <c r="C467" s="66">
        <v>634.48</v>
      </c>
      <c r="D467" s="66">
        <v>106.88</v>
      </c>
      <c r="E467" s="66"/>
      <c r="F467" s="67"/>
      <c r="G467" s="66"/>
      <c r="H467" s="66"/>
      <c r="I467" s="66"/>
      <c r="J467" s="66"/>
      <c r="K467" s="67">
        <v>27.22</v>
      </c>
      <c r="L467" s="66">
        <v>134.1</v>
      </c>
      <c r="M467" s="66">
        <v>309.83999999999997</v>
      </c>
      <c r="N467" s="66">
        <v>443.93999999999994</v>
      </c>
      <c r="O467" s="66">
        <v>500.38</v>
      </c>
      <c r="P467" s="67">
        <v>190.54000000000002</v>
      </c>
      <c r="Q467" s="68"/>
      <c r="R467" s="116"/>
      <c r="S467" s="116"/>
      <c r="T467" s="116"/>
      <c r="U467" s="116"/>
      <c r="V467" s="116"/>
      <c r="W467" s="116"/>
      <c r="X467" s="116"/>
      <c r="Y467" s="116"/>
    </row>
    <row r="468" spans="1:25" x14ac:dyDescent="0.25">
      <c r="A468" s="65"/>
      <c r="B468" s="107" t="s">
        <v>580</v>
      </c>
      <c r="C468" s="66">
        <v>542</v>
      </c>
      <c r="D468" s="66">
        <v>63.08</v>
      </c>
      <c r="E468" s="66">
        <v>4.08</v>
      </c>
      <c r="F468" s="67">
        <v>103</v>
      </c>
      <c r="G468" s="66"/>
      <c r="H468" s="66"/>
      <c r="I468" s="66">
        <v>30</v>
      </c>
      <c r="J468" s="66"/>
      <c r="K468" s="67">
        <v>29.84</v>
      </c>
      <c r="L468" s="66">
        <v>230</v>
      </c>
      <c r="M468" s="66">
        <v>317</v>
      </c>
      <c r="N468" s="66">
        <v>547</v>
      </c>
      <c r="O468" s="66">
        <v>312</v>
      </c>
      <c r="P468" s="67">
        <v>-5</v>
      </c>
      <c r="Q468" s="68"/>
      <c r="R468" s="116"/>
      <c r="S468" s="116"/>
      <c r="T468" s="116"/>
      <c r="U468" s="116"/>
      <c r="V468" s="116"/>
      <c r="W468" s="116"/>
      <c r="X468" s="116"/>
      <c r="Y468" s="116"/>
    </row>
    <row r="469" spans="1:25" x14ac:dyDescent="0.25">
      <c r="A469" s="65"/>
      <c r="B469" s="107" t="s">
        <v>581</v>
      </c>
      <c r="C469" s="66">
        <v>2567.85</v>
      </c>
      <c r="D469" s="66">
        <v>445.43</v>
      </c>
      <c r="E469" s="66">
        <v>13.32</v>
      </c>
      <c r="F469" s="67">
        <v>224.03</v>
      </c>
      <c r="G469" s="66"/>
      <c r="H469" s="66"/>
      <c r="I469" s="66">
        <v>118.5</v>
      </c>
      <c r="J469" s="66"/>
      <c r="K469" s="67">
        <v>33.51</v>
      </c>
      <c r="L469" s="66">
        <v>834.79</v>
      </c>
      <c r="M469" s="66">
        <v>1355.1599999999999</v>
      </c>
      <c r="N469" s="66">
        <v>2189.9499999999998</v>
      </c>
      <c r="O469" s="66">
        <v>1733.06</v>
      </c>
      <c r="P469" s="67">
        <v>377.90000000000009</v>
      </c>
      <c r="Q469" s="68"/>
      <c r="R469" s="116"/>
      <c r="S469" s="116"/>
      <c r="T469" s="116"/>
      <c r="U469" s="116"/>
      <c r="V469" s="116"/>
      <c r="W469" s="116"/>
      <c r="X469" s="116"/>
      <c r="Y469" s="116"/>
    </row>
    <row r="470" spans="1:25" x14ac:dyDescent="0.25">
      <c r="A470" s="65"/>
      <c r="B470" s="107" t="s">
        <v>582</v>
      </c>
      <c r="C470" s="66">
        <v>2556.0500000000002</v>
      </c>
      <c r="D470" s="66">
        <v>218.51</v>
      </c>
      <c r="E470" s="66">
        <v>10.29</v>
      </c>
      <c r="F470" s="67">
        <v>310.61</v>
      </c>
      <c r="G470" s="66">
        <v>126.43</v>
      </c>
      <c r="H470" s="66"/>
      <c r="I470" s="66">
        <v>58</v>
      </c>
      <c r="J470" s="66"/>
      <c r="K470" s="67">
        <v>42.61</v>
      </c>
      <c r="L470" s="66">
        <v>766.44999999999993</v>
      </c>
      <c r="M470" s="66">
        <v>1122.4099999999999</v>
      </c>
      <c r="N470" s="66">
        <v>1888.8599999999997</v>
      </c>
      <c r="O470" s="66">
        <v>1789.6000000000004</v>
      </c>
      <c r="P470" s="67">
        <v>667.19000000000051</v>
      </c>
      <c r="Q470" s="68"/>
      <c r="R470" s="116"/>
      <c r="S470" s="116"/>
      <c r="T470" s="116"/>
      <c r="U470" s="116"/>
      <c r="V470" s="116"/>
      <c r="W470" s="116"/>
      <c r="X470" s="116"/>
      <c r="Y470" s="116"/>
    </row>
    <row r="471" spans="1:25" x14ac:dyDescent="0.25">
      <c r="A471" s="79" t="s">
        <v>62</v>
      </c>
      <c r="B471" s="4"/>
      <c r="C471" s="80">
        <v>6876.96</v>
      </c>
      <c r="D471" s="80">
        <v>892.95</v>
      </c>
      <c r="E471" s="80">
        <v>27.689999999999998</v>
      </c>
      <c r="F471" s="81">
        <v>637.64</v>
      </c>
      <c r="G471" s="80">
        <v>126.43</v>
      </c>
      <c r="H471" s="80"/>
      <c r="I471" s="80">
        <v>283.39999999999998</v>
      </c>
      <c r="J471" s="80"/>
      <c r="K471" s="81">
        <v>145.44</v>
      </c>
      <c r="L471" s="80">
        <v>2113.5499999999997</v>
      </c>
      <c r="M471" s="80">
        <v>3423.16</v>
      </c>
      <c r="N471" s="80">
        <v>5536.7099999999991</v>
      </c>
      <c r="O471" s="80">
        <v>4763.41</v>
      </c>
      <c r="P471" s="81">
        <v>1340.2500000000007</v>
      </c>
      <c r="Q471" s="68"/>
      <c r="R471" s="116"/>
      <c r="S471" s="116"/>
      <c r="T471" s="116"/>
      <c r="U471" s="116"/>
      <c r="V471" s="116"/>
      <c r="W471" s="116"/>
      <c r="X471" s="116"/>
      <c r="Y471" s="116"/>
    </row>
    <row r="472" spans="1:25" x14ac:dyDescent="0.25">
      <c r="A472" s="65" t="s">
        <v>441</v>
      </c>
      <c r="B472" s="107" t="s">
        <v>583</v>
      </c>
      <c r="C472" s="66">
        <v>336.35</v>
      </c>
      <c r="D472" s="66">
        <v>29.73</v>
      </c>
      <c r="E472" s="66">
        <v>2.81</v>
      </c>
      <c r="F472" s="67"/>
      <c r="G472" s="66"/>
      <c r="H472" s="66"/>
      <c r="I472" s="66"/>
      <c r="J472" s="66"/>
      <c r="K472" s="67">
        <v>31.66</v>
      </c>
      <c r="L472" s="66">
        <v>64.2</v>
      </c>
      <c r="M472" s="66">
        <v>187.67</v>
      </c>
      <c r="N472" s="66">
        <v>251.87</v>
      </c>
      <c r="O472" s="66">
        <v>272.15000000000003</v>
      </c>
      <c r="P472" s="67">
        <v>84.480000000000047</v>
      </c>
      <c r="Q472" s="68"/>
      <c r="R472" s="116"/>
      <c r="S472" s="116"/>
      <c r="T472" s="116"/>
      <c r="U472" s="116"/>
      <c r="V472" s="116"/>
      <c r="W472" s="116"/>
      <c r="X472" s="116"/>
      <c r="Y472" s="116"/>
    </row>
    <row r="473" spans="1:25" x14ac:dyDescent="0.25">
      <c r="A473" s="65"/>
      <c r="B473" s="107" t="s">
        <v>584</v>
      </c>
      <c r="C473" s="66">
        <v>125.27</v>
      </c>
      <c r="D473" s="66">
        <v>5.0599999999999996</v>
      </c>
      <c r="E473" s="66">
        <v>1.22</v>
      </c>
      <c r="F473" s="67"/>
      <c r="G473" s="66"/>
      <c r="H473" s="66"/>
      <c r="I473" s="66"/>
      <c r="J473" s="66"/>
      <c r="K473" s="67">
        <v>19.22</v>
      </c>
      <c r="L473" s="66">
        <v>25.5</v>
      </c>
      <c r="M473" s="66">
        <v>148.33000000000001</v>
      </c>
      <c r="N473" s="66">
        <v>173.83</v>
      </c>
      <c r="O473" s="66">
        <v>99.77</v>
      </c>
      <c r="P473" s="67">
        <v>-48.560000000000016</v>
      </c>
      <c r="Q473" s="68"/>
      <c r="R473" s="116"/>
      <c r="S473" s="116"/>
      <c r="T473" s="116"/>
      <c r="U473" s="116"/>
      <c r="V473" s="116"/>
      <c r="W473" s="116"/>
      <c r="X473" s="116"/>
      <c r="Y473" s="116"/>
    </row>
    <row r="474" spans="1:25" x14ac:dyDescent="0.25">
      <c r="A474" s="79" t="s">
        <v>63</v>
      </c>
      <c r="B474" s="4"/>
      <c r="C474" s="80">
        <v>461.62</v>
      </c>
      <c r="D474" s="80">
        <v>34.79</v>
      </c>
      <c r="E474" s="80">
        <v>4.03</v>
      </c>
      <c r="F474" s="81"/>
      <c r="G474" s="80"/>
      <c r="H474" s="80"/>
      <c r="I474" s="80"/>
      <c r="J474" s="80"/>
      <c r="K474" s="81">
        <v>50.879999999999995</v>
      </c>
      <c r="L474" s="80">
        <v>89.7</v>
      </c>
      <c r="M474" s="80">
        <v>336</v>
      </c>
      <c r="N474" s="80">
        <v>425.70000000000005</v>
      </c>
      <c r="O474" s="80">
        <v>371.92</v>
      </c>
      <c r="P474" s="81">
        <v>35.92000000000003</v>
      </c>
      <c r="Q474" s="68"/>
      <c r="R474" s="116"/>
      <c r="S474" s="116"/>
      <c r="T474" s="116"/>
      <c r="U474" s="116"/>
      <c r="V474" s="116"/>
      <c r="W474" s="116"/>
      <c r="X474" s="116"/>
      <c r="Y474" s="116"/>
    </row>
    <row r="475" spans="1:25" x14ac:dyDescent="0.25">
      <c r="A475" s="65" t="s">
        <v>443</v>
      </c>
      <c r="B475" s="107" t="s">
        <v>585</v>
      </c>
      <c r="C475" s="66">
        <v>323.10000000000002</v>
      </c>
      <c r="D475" s="66"/>
      <c r="E475" s="66"/>
      <c r="F475" s="67">
        <v>225.26</v>
      </c>
      <c r="G475" s="66"/>
      <c r="H475" s="66"/>
      <c r="I475" s="66"/>
      <c r="J475" s="66"/>
      <c r="K475" s="67">
        <v>21.23</v>
      </c>
      <c r="L475" s="66">
        <v>246.48999999999998</v>
      </c>
      <c r="M475" s="66">
        <v>41.25</v>
      </c>
      <c r="N475" s="66">
        <v>287.74</v>
      </c>
      <c r="O475" s="66">
        <v>76.610000000000042</v>
      </c>
      <c r="P475" s="67">
        <v>35.360000000000042</v>
      </c>
      <c r="Q475" s="68"/>
      <c r="R475" s="116"/>
      <c r="S475" s="116"/>
      <c r="T475" s="116"/>
      <c r="U475" s="116"/>
      <c r="V475" s="116"/>
      <c r="W475" s="116"/>
      <c r="X475" s="116"/>
      <c r="Y475" s="116"/>
    </row>
    <row r="476" spans="1:25" x14ac:dyDescent="0.25">
      <c r="A476" s="65"/>
      <c r="B476" s="107" t="s">
        <v>586</v>
      </c>
      <c r="C476" s="66">
        <v>1892</v>
      </c>
      <c r="D476" s="66">
        <v>378.31</v>
      </c>
      <c r="E476" s="66"/>
      <c r="F476" s="67"/>
      <c r="G476" s="66"/>
      <c r="H476" s="66">
        <v>528.49</v>
      </c>
      <c r="I476" s="66"/>
      <c r="J476" s="66"/>
      <c r="K476" s="67">
        <v>143.28</v>
      </c>
      <c r="L476" s="66">
        <v>1050.08</v>
      </c>
      <c r="M476" s="66">
        <v>401.5</v>
      </c>
      <c r="N476" s="66">
        <v>1451.58</v>
      </c>
      <c r="O476" s="66">
        <v>841.92000000000007</v>
      </c>
      <c r="P476" s="67">
        <v>440.42000000000007</v>
      </c>
      <c r="Q476" s="68"/>
      <c r="R476" s="116"/>
      <c r="S476" s="116"/>
      <c r="T476" s="116"/>
      <c r="U476" s="116"/>
      <c r="V476" s="116"/>
      <c r="W476" s="116"/>
      <c r="X476" s="116"/>
      <c r="Y476" s="116"/>
    </row>
    <row r="477" spans="1:25" x14ac:dyDescent="0.25">
      <c r="A477" s="79" t="s">
        <v>64</v>
      </c>
      <c r="B477" s="4"/>
      <c r="C477" s="80">
        <v>2215.1</v>
      </c>
      <c r="D477" s="80">
        <v>378.31</v>
      </c>
      <c r="E477" s="80"/>
      <c r="F477" s="81">
        <v>225.26</v>
      </c>
      <c r="G477" s="80"/>
      <c r="H477" s="80">
        <v>528.49</v>
      </c>
      <c r="I477" s="80"/>
      <c r="J477" s="80"/>
      <c r="K477" s="81">
        <v>164.51</v>
      </c>
      <c r="L477" s="80">
        <v>1296.57</v>
      </c>
      <c r="M477" s="80">
        <v>442.75</v>
      </c>
      <c r="N477" s="80">
        <v>1739.32</v>
      </c>
      <c r="O477" s="80">
        <v>918.53000000000009</v>
      </c>
      <c r="P477" s="81">
        <v>475.78000000000009</v>
      </c>
      <c r="Q477" s="68"/>
      <c r="R477" s="116"/>
      <c r="S477" s="116"/>
      <c r="T477" s="116"/>
      <c r="U477" s="116"/>
      <c r="V477" s="116"/>
      <c r="W477" s="116"/>
      <c r="X477" s="116"/>
      <c r="Y477" s="116"/>
    </row>
    <row r="478" spans="1:25" x14ac:dyDescent="0.25">
      <c r="A478" s="65" t="s">
        <v>587</v>
      </c>
      <c r="B478" s="107" t="s">
        <v>588</v>
      </c>
      <c r="C478" s="66">
        <v>3038.84</v>
      </c>
      <c r="D478" s="66">
        <v>112.28</v>
      </c>
      <c r="E478" s="66">
        <v>0.6</v>
      </c>
      <c r="F478" s="67">
        <v>328.78</v>
      </c>
      <c r="G478" s="66">
        <v>263.45999999999998</v>
      </c>
      <c r="H478" s="66">
        <v>107.13</v>
      </c>
      <c r="I478" s="66"/>
      <c r="J478" s="66"/>
      <c r="K478" s="67"/>
      <c r="L478" s="66">
        <v>812.24999999999989</v>
      </c>
      <c r="M478" s="66">
        <v>1196.33</v>
      </c>
      <c r="N478" s="66">
        <v>2008.58</v>
      </c>
      <c r="O478" s="66">
        <v>2226.59</v>
      </c>
      <c r="P478" s="67">
        <v>1030.2600000000002</v>
      </c>
      <c r="Q478" s="68"/>
      <c r="R478" s="116"/>
      <c r="S478" s="116"/>
      <c r="T478" s="116"/>
      <c r="U478" s="116"/>
      <c r="V478" s="116"/>
      <c r="W478" s="116"/>
      <c r="X478" s="116"/>
      <c r="Y478" s="116"/>
    </row>
    <row r="479" spans="1:25" x14ac:dyDescent="0.25">
      <c r="A479" s="65"/>
      <c r="B479" s="107" t="s">
        <v>589</v>
      </c>
      <c r="C479" s="66">
        <v>1206.55</v>
      </c>
      <c r="D479" s="66">
        <v>33.979999999999997</v>
      </c>
      <c r="E479" s="66">
        <v>3.51</v>
      </c>
      <c r="F479" s="67"/>
      <c r="G479" s="66"/>
      <c r="H479" s="66">
        <v>46.5</v>
      </c>
      <c r="I479" s="66"/>
      <c r="J479" s="66"/>
      <c r="K479" s="67"/>
      <c r="L479" s="66">
        <v>83.99</v>
      </c>
      <c r="M479" s="66">
        <v>774.25</v>
      </c>
      <c r="N479" s="66">
        <v>858.24</v>
      </c>
      <c r="O479" s="66">
        <v>1122.56</v>
      </c>
      <c r="P479" s="67">
        <v>348.30999999999995</v>
      </c>
      <c r="Q479" s="68"/>
      <c r="R479" s="116"/>
      <c r="S479" s="116"/>
      <c r="T479" s="116"/>
      <c r="U479" s="116"/>
      <c r="V479" s="116"/>
      <c r="W479" s="116"/>
      <c r="X479" s="116"/>
      <c r="Y479" s="116"/>
    </row>
    <row r="480" spans="1:25" x14ac:dyDescent="0.25">
      <c r="A480" s="65"/>
      <c r="B480" s="107" t="s">
        <v>590</v>
      </c>
      <c r="C480" s="66">
        <v>242.76</v>
      </c>
      <c r="D480" s="66">
        <v>24.69</v>
      </c>
      <c r="E480" s="66"/>
      <c r="F480" s="67"/>
      <c r="G480" s="66"/>
      <c r="H480" s="66"/>
      <c r="I480" s="66"/>
      <c r="J480" s="66"/>
      <c r="K480" s="67"/>
      <c r="L480" s="66">
        <v>24.69</v>
      </c>
      <c r="M480" s="66">
        <v>55</v>
      </c>
      <c r="N480" s="66">
        <v>79.69</v>
      </c>
      <c r="O480" s="66">
        <v>218.07</v>
      </c>
      <c r="P480" s="67">
        <v>163.07</v>
      </c>
      <c r="Q480" s="68"/>
      <c r="R480" s="116"/>
      <c r="S480" s="116"/>
      <c r="T480" s="116"/>
      <c r="U480" s="116"/>
      <c r="V480" s="116"/>
      <c r="W480" s="116"/>
      <c r="X480" s="116"/>
      <c r="Y480" s="116"/>
    </row>
    <row r="481" spans="1:25" x14ac:dyDescent="0.25">
      <c r="A481" s="65"/>
      <c r="B481" s="107" t="s">
        <v>591</v>
      </c>
      <c r="C481" s="66">
        <v>760.92</v>
      </c>
      <c r="D481" s="66">
        <v>27.27</v>
      </c>
      <c r="E481" s="66">
        <v>2.69</v>
      </c>
      <c r="F481" s="67"/>
      <c r="G481" s="66"/>
      <c r="H481" s="66">
        <v>35.020000000000003</v>
      </c>
      <c r="I481" s="66"/>
      <c r="J481" s="66"/>
      <c r="K481" s="67"/>
      <c r="L481" s="66">
        <v>64.98</v>
      </c>
      <c r="M481" s="66">
        <v>579.66999999999996</v>
      </c>
      <c r="N481" s="66">
        <v>644.65</v>
      </c>
      <c r="O481" s="66">
        <v>695.93999999999994</v>
      </c>
      <c r="P481" s="67">
        <v>116.26999999999998</v>
      </c>
      <c r="Q481" s="68"/>
      <c r="R481" s="116"/>
      <c r="S481" s="116"/>
      <c r="T481" s="116"/>
      <c r="U481" s="116"/>
      <c r="V481" s="116"/>
      <c r="W481" s="116"/>
      <c r="X481" s="116"/>
      <c r="Y481" s="116"/>
    </row>
    <row r="482" spans="1:25" x14ac:dyDescent="0.25">
      <c r="A482" s="65"/>
      <c r="B482" s="107" t="s">
        <v>592</v>
      </c>
      <c r="C482" s="66">
        <v>215.94</v>
      </c>
      <c r="D482" s="66">
        <v>8.66</v>
      </c>
      <c r="E482" s="66"/>
      <c r="F482" s="67"/>
      <c r="G482" s="66"/>
      <c r="H482" s="66">
        <v>7.73</v>
      </c>
      <c r="I482" s="66"/>
      <c r="J482" s="66"/>
      <c r="K482" s="67"/>
      <c r="L482" s="66">
        <v>16.39</v>
      </c>
      <c r="M482" s="66">
        <v>110.58</v>
      </c>
      <c r="N482" s="66">
        <v>126.97</v>
      </c>
      <c r="O482" s="66">
        <v>199.55</v>
      </c>
      <c r="P482" s="67">
        <v>88.970000000000013</v>
      </c>
      <c r="Q482" s="68"/>
      <c r="R482" s="116"/>
      <c r="S482" s="116"/>
      <c r="T482" s="116"/>
      <c r="U482" s="116"/>
      <c r="V482" s="116"/>
      <c r="W482" s="116"/>
      <c r="X482" s="116"/>
      <c r="Y482" s="116"/>
    </row>
    <row r="483" spans="1:25" x14ac:dyDescent="0.25">
      <c r="A483" s="65"/>
      <c r="B483" s="107" t="s">
        <v>593</v>
      </c>
      <c r="C483" s="66">
        <v>1023.75</v>
      </c>
      <c r="D483" s="66">
        <v>57.05</v>
      </c>
      <c r="E483" s="66"/>
      <c r="F483" s="67"/>
      <c r="G483" s="66"/>
      <c r="H483" s="66">
        <v>62.73</v>
      </c>
      <c r="I483" s="66"/>
      <c r="J483" s="66"/>
      <c r="K483" s="67"/>
      <c r="L483" s="66">
        <v>119.78</v>
      </c>
      <c r="M483" s="66">
        <v>817.92</v>
      </c>
      <c r="N483" s="66">
        <v>937.69999999999993</v>
      </c>
      <c r="O483" s="66">
        <v>903.97</v>
      </c>
      <c r="P483" s="67">
        <v>86.050000000000068</v>
      </c>
      <c r="Q483" s="68"/>
      <c r="R483" s="116"/>
      <c r="S483" s="116"/>
      <c r="T483" s="116"/>
      <c r="U483" s="116"/>
      <c r="V483" s="116"/>
      <c r="W483" s="116"/>
      <c r="X483" s="116"/>
      <c r="Y483" s="116"/>
    </row>
    <row r="484" spans="1:25" x14ac:dyDescent="0.25">
      <c r="A484" s="65"/>
      <c r="B484" s="107" t="s">
        <v>594</v>
      </c>
      <c r="C484" s="66">
        <v>239.8</v>
      </c>
      <c r="D484" s="66">
        <v>16.88</v>
      </c>
      <c r="E484" s="66"/>
      <c r="F484" s="67"/>
      <c r="G484" s="66"/>
      <c r="H484" s="66">
        <v>32.96</v>
      </c>
      <c r="I484" s="66"/>
      <c r="J484" s="66"/>
      <c r="K484" s="67"/>
      <c r="L484" s="66">
        <v>49.84</v>
      </c>
      <c r="M484" s="66">
        <v>96.25</v>
      </c>
      <c r="N484" s="66">
        <v>146.09</v>
      </c>
      <c r="O484" s="66">
        <v>189.96</v>
      </c>
      <c r="P484" s="67">
        <v>93.710000000000008</v>
      </c>
      <c r="Q484" s="68"/>
      <c r="R484" s="116"/>
      <c r="S484" s="116"/>
      <c r="T484" s="116"/>
      <c r="U484" s="116"/>
      <c r="V484" s="116"/>
      <c r="W484" s="116"/>
      <c r="X484" s="116"/>
      <c r="Y484" s="116"/>
    </row>
    <row r="485" spans="1:25" x14ac:dyDescent="0.25">
      <c r="A485" s="65"/>
      <c r="B485" s="107" t="s">
        <v>595</v>
      </c>
      <c r="C485" s="66">
        <v>371.07</v>
      </c>
      <c r="D485" s="66">
        <v>33.25</v>
      </c>
      <c r="E485" s="66"/>
      <c r="F485" s="67"/>
      <c r="G485" s="66"/>
      <c r="H485" s="66"/>
      <c r="I485" s="66"/>
      <c r="J485" s="66"/>
      <c r="K485" s="67"/>
      <c r="L485" s="66">
        <v>33.25</v>
      </c>
      <c r="M485" s="66">
        <v>311.33000000000004</v>
      </c>
      <c r="N485" s="66">
        <v>344.58000000000004</v>
      </c>
      <c r="O485" s="66">
        <v>337.82</v>
      </c>
      <c r="P485" s="67">
        <v>26.489999999999952</v>
      </c>
      <c r="Q485" s="68"/>
      <c r="R485" s="116"/>
      <c r="S485" s="116"/>
      <c r="T485" s="116"/>
      <c r="U485" s="116"/>
      <c r="V485" s="116"/>
      <c r="W485" s="116"/>
      <c r="X485" s="116"/>
      <c r="Y485" s="116"/>
    </row>
    <row r="486" spans="1:25" x14ac:dyDescent="0.25">
      <c r="A486" s="65"/>
      <c r="B486" s="107" t="s">
        <v>596</v>
      </c>
      <c r="C486" s="66">
        <v>190.42</v>
      </c>
      <c r="D486" s="66">
        <v>30.25</v>
      </c>
      <c r="E486" s="66"/>
      <c r="F486" s="67"/>
      <c r="G486" s="66"/>
      <c r="H486" s="66"/>
      <c r="I486" s="66"/>
      <c r="J486" s="66"/>
      <c r="K486" s="67"/>
      <c r="L486" s="66">
        <v>30.25</v>
      </c>
      <c r="M486" s="66">
        <v>151.16999999999999</v>
      </c>
      <c r="N486" s="66">
        <v>181.42</v>
      </c>
      <c r="O486" s="66">
        <v>160.16999999999999</v>
      </c>
      <c r="P486" s="67">
        <v>9</v>
      </c>
      <c r="Q486" s="68"/>
      <c r="R486" s="116"/>
      <c r="S486" s="116"/>
      <c r="T486" s="116"/>
      <c r="U486" s="116"/>
      <c r="V486" s="116"/>
      <c r="W486" s="116"/>
      <c r="X486" s="116"/>
      <c r="Y486" s="116"/>
    </row>
    <row r="487" spans="1:25" x14ac:dyDescent="0.25">
      <c r="A487" s="65"/>
      <c r="B487" s="107" t="s">
        <v>597</v>
      </c>
      <c r="C487" s="66">
        <v>461.15</v>
      </c>
      <c r="D487" s="66">
        <v>9.66</v>
      </c>
      <c r="E487" s="66"/>
      <c r="F487" s="67"/>
      <c r="G487" s="66"/>
      <c r="H487" s="66">
        <v>21.9</v>
      </c>
      <c r="I487" s="66"/>
      <c r="J487" s="66"/>
      <c r="K487" s="67"/>
      <c r="L487" s="66">
        <v>31.56</v>
      </c>
      <c r="M487" s="66">
        <v>579.25</v>
      </c>
      <c r="N487" s="66">
        <v>610.80999999999995</v>
      </c>
      <c r="O487" s="66">
        <v>429.59</v>
      </c>
      <c r="P487" s="67">
        <v>-149.66000000000003</v>
      </c>
      <c r="Q487" s="68"/>
      <c r="R487" s="116"/>
      <c r="S487" s="116"/>
      <c r="T487" s="116"/>
      <c r="U487" s="116"/>
      <c r="V487" s="116"/>
      <c r="W487" s="116"/>
      <c r="X487" s="116"/>
      <c r="Y487" s="116"/>
    </row>
    <row r="488" spans="1:25" x14ac:dyDescent="0.25">
      <c r="A488" s="65"/>
      <c r="B488" s="107" t="s">
        <v>598</v>
      </c>
      <c r="C488" s="66">
        <v>4657.53</v>
      </c>
      <c r="D488" s="66">
        <v>483.68</v>
      </c>
      <c r="E488" s="66">
        <v>7.12</v>
      </c>
      <c r="F488" s="67"/>
      <c r="G488" s="66">
        <v>547.33000000000004</v>
      </c>
      <c r="H488" s="66">
        <v>723.49</v>
      </c>
      <c r="I488" s="66"/>
      <c r="J488" s="66"/>
      <c r="K488" s="67"/>
      <c r="L488" s="66">
        <v>1761.6200000000001</v>
      </c>
      <c r="M488" s="66">
        <v>2064.16</v>
      </c>
      <c r="N488" s="66">
        <v>3825.7799999999997</v>
      </c>
      <c r="O488" s="66">
        <v>2895.91</v>
      </c>
      <c r="P488" s="67">
        <v>831.75</v>
      </c>
      <c r="Q488" s="68"/>
      <c r="R488" s="116"/>
      <c r="S488" s="116"/>
      <c r="T488" s="116"/>
      <c r="U488" s="116"/>
      <c r="V488" s="116"/>
      <c r="W488" s="116"/>
      <c r="X488" s="116"/>
      <c r="Y488" s="116"/>
    </row>
    <row r="489" spans="1:25" x14ac:dyDescent="0.25">
      <c r="A489" s="65"/>
      <c r="B489" s="107" t="s">
        <v>599</v>
      </c>
      <c r="C489" s="66">
        <v>97.99</v>
      </c>
      <c r="D489" s="66">
        <v>3.13</v>
      </c>
      <c r="E489" s="66"/>
      <c r="F489" s="67"/>
      <c r="G489" s="66"/>
      <c r="H489" s="66">
        <v>12.36</v>
      </c>
      <c r="I489" s="66"/>
      <c r="J489" s="66"/>
      <c r="K489" s="67"/>
      <c r="L489" s="66">
        <v>15.489999999999998</v>
      </c>
      <c r="M489" s="66">
        <v>59.59</v>
      </c>
      <c r="N489" s="66">
        <v>75.08</v>
      </c>
      <c r="O489" s="66">
        <v>82.5</v>
      </c>
      <c r="P489" s="67">
        <v>22.909999999999997</v>
      </c>
      <c r="Q489" s="68"/>
      <c r="R489" s="116"/>
      <c r="S489" s="116"/>
      <c r="T489" s="116"/>
      <c r="U489" s="116"/>
      <c r="V489" s="116"/>
      <c r="W489" s="116"/>
      <c r="X489" s="116"/>
      <c r="Y489" s="116"/>
    </row>
    <row r="490" spans="1:25" x14ac:dyDescent="0.25">
      <c r="A490" s="65"/>
      <c r="B490" s="107" t="s">
        <v>600</v>
      </c>
      <c r="C490" s="66">
        <v>88.76</v>
      </c>
      <c r="D490" s="66">
        <v>2.4</v>
      </c>
      <c r="E490" s="66"/>
      <c r="F490" s="67"/>
      <c r="G490" s="66"/>
      <c r="H490" s="66">
        <v>4.28</v>
      </c>
      <c r="I490" s="66"/>
      <c r="J490" s="66"/>
      <c r="K490" s="67"/>
      <c r="L490" s="66">
        <v>6.68</v>
      </c>
      <c r="M490" s="66">
        <v>57.83</v>
      </c>
      <c r="N490" s="66">
        <v>64.509999999999991</v>
      </c>
      <c r="O490" s="66">
        <v>82.080000000000013</v>
      </c>
      <c r="P490" s="67">
        <v>24.250000000000014</v>
      </c>
      <c r="Q490" s="68"/>
      <c r="R490" s="116"/>
      <c r="S490" s="116"/>
      <c r="T490" s="116"/>
      <c r="U490" s="116"/>
      <c r="V490" s="116"/>
      <c r="W490" s="116"/>
      <c r="X490" s="116"/>
      <c r="Y490" s="116"/>
    </row>
    <row r="491" spans="1:25" x14ac:dyDescent="0.25">
      <c r="A491" s="65"/>
      <c r="B491" s="107" t="s">
        <v>601</v>
      </c>
      <c r="C491" s="66">
        <v>1764.06</v>
      </c>
      <c r="D491" s="66">
        <v>408.58</v>
      </c>
      <c r="E491" s="66">
        <v>2.2799999999999998</v>
      </c>
      <c r="F491" s="67"/>
      <c r="G491" s="66"/>
      <c r="H491" s="66">
        <v>155.53</v>
      </c>
      <c r="I491" s="66"/>
      <c r="J491" s="66"/>
      <c r="K491" s="67"/>
      <c r="L491" s="66">
        <v>566.39</v>
      </c>
      <c r="M491" s="66">
        <v>1110.17</v>
      </c>
      <c r="N491" s="66">
        <v>1676.56</v>
      </c>
      <c r="O491" s="66">
        <v>1197.67</v>
      </c>
      <c r="P491" s="67">
        <v>87.5</v>
      </c>
      <c r="Q491" s="68"/>
      <c r="R491" s="116"/>
      <c r="S491" s="116"/>
      <c r="T491" s="116"/>
      <c r="U491" s="116"/>
      <c r="V491" s="116"/>
      <c r="W491" s="116"/>
      <c r="X491" s="116"/>
      <c r="Y491" s="116"/>
    </row>
    <row r="492" spans="1:25" x14ac:dyDescent="0.25">
      <c r="A492" s="65"/>
      <c r="B492" s="107" t="s">
        <v>602</v>
      </c>
      <c r="C492" s="66">
        <v>204.8</v>
      </c>
      <c r="D492" s="66">
        <v>12.26</v>
      </c>
      <c r="E492" s="66"/>
      <c r="F492" s="67"/>
      <c r="G492" s="66"/>
      <c r="H492" s="66">
        <v>26.78</v>
      </c>
      <c r="I492" s="66"/>
      <c r="J492" s="66"/>
      <c r="K492" s="67"/>
      <c r="L492" s="66">
        <v>39.04</v>
      </c>
      <c r="M492" s="66">
        <v>86</v>
      </c>
      <c r="N492" s="66">
        <v>125.03999999999999</v>
      </c>
      <c r="O492" s="66">
        <v>165.76000000000002</v>
      </c>
      <c r="P492" s="67">
        <v>79.760000000000019</v>
      </c>
      <c r="Q492" s="68"/>
      <c r="R492" s="116"/>
      <c r="S492" s="116"/>
      <c r="T492" s="116"/>
      <c r="U492" s="116"/>
      <c r="V492" s="116"/>
      <c r="W492" s="116"/>
      <c r="X492" s="116"/>
      <c r="Y492" s="116"/>
    </row>
    <row r="493" spans="1:25" x14ac:dyDescent="0.25">
      <c r="A493" s="65"/>
      <c r="B493" s="107" t="s">
        <v>603</v>
      </c>
      <c r="C493" s="66">
        <v>66.790000000000006</v>
      </c>
      <c r="D493" s="66">
        <v>9.92</v>
      </c>
      <c r="E493" s="66"/>
      <c r="F493" s="67"/>
      <c r="G493" s="66"/>
      <c r="H493" s="66"/>
      <c r="I493" s="66"/>
      <c r="J493" s="66"/>
      <c r="K493" s="67"/>
      <c r="L493" s="66">
        <v>9.92</v>
      </c>
      <c r="M493" s="66">
        <v>53.16</v>
      </c>
      <c r="N493" s="66">
        <v>63.08</v>
      </c>
      <c r="O493" s="66">
        <v>56.870000000000005</v>
      </c>
      <c r="P493" s="67">
        <v>3.710000000000008</v>
      </c>
      <c r="Q493" s="68"/>
      <c r="R493" s="116"/>
      <c r="S493" s="116"/>
      <c r="T493" s="116"/>
      <c r="U493" s="116"/>
      <c r="V493" s="116"/>
      <c r="W493" s="116"/>
      <c r="X493" s="116"/>
      <c r="Y493" s="116"/>
    </row>
    <row r="494" spans="1:25" x14ac:dyDescent="0.25">
      <c r="A494" s="65"/>
      <c r="B494" s="107" t="s">
        <v>604</v>
      </c>
      <c r="C494" s="66">
        <v>1540.8</v>
      </c>
      <c r="D494" s="66">
        <v>240.82</v>
      </c>
      <c r="E494" s="66"/>
      <c r="F494" s="67"/>
      <c r="G494" s="66"/>
      <c r="H494" s="66">
        <v>247.2</v>
      </c>
      <c r="I494" s="66"/>
      <c r="J494" s="66"/>
      <c r="K494" s="67"/>
      <c r="L494" s="66">
        <v>488.02</v>
      </c>
      <c r="M494" s="66">
        <v>557.16999999999996</v>
      </c>
      <c r="N494" s="66">
        <v>1045.19</v>
      </c>
      <c r="O494" s="66">
        <v>1052.78</v>
      </c>
      <c r="P494" s="67">
        <v>495.61</v>
      </c>
      <c r="Q494" s="68"/>
      <c r="R494" s="116"/>
      <c r="S494" s="116"/>
      <c r="T494" s="116"/>
      <c r="U494" s="116"/>
      <c r="V494" s="116"/>
      <c r="W494" s="116"/>
      <c r="X494" s="116"/>
      <c r="Y494" s="116"/>
    </row>
    <row r="495" spans="1:25" x14ac:dyDescent="0.25">
      <c r="A495" s="65"/>
      <c r="B495" s="107" t="s">
        <v>605</v>
      </c>
      <c r="C495" s="66">
        <v>56.74</v>
      </c>
      <c r="D495" s="66">
        <v>0.13</v>
      </c>
      <c r="E495" s="66"/>
      <c r="F495" s="67"/>
      <c r="G495" s="66"/>
      <c r="H495" s="66">
        <v>1.03</v>
      </c>
      <c r="I495" s="66"/>
      <c r="J495" s="66"/>
      <c r="K495" s="67"/>
      <c r="L495" s="66">
        <v>1.1600000000000001</v>
      </c>
      <c r="M495" s="66">
        <v>64.59</v>
      </c>
      <c r="N495" s="66">
        <v>65.75</v>
      </c>
      <c r="O495" s="66">
        <v>55.58</v>
      </c>
      <c r="P495" s="67">
        <v>-9.0100000000000051</v>
      </c>
      <c r="Q495" s="68"/>
      <c r="R495" s="116"/>
      <c r="S495" s="116"/>
      <c r="T495" s="116"/>
      <c r="U495" s="116"/>
      <c r="V495" s="116"/>
      <c r="W495" s="116"/>
      <c r="X495" s="116"/>
      <c r="Y495" s="116"/>
    </row>
    <row r="496" spans="1:25" x14ac:dyDescent="0.25">
      <c r="A496" s="65"/>
      <c r="B496" s="107" t="s">
        <v>606</v>
      </c>
      <c r="C496" s="66">
        <v>1032</v>
      </c>
      <c r="D496" s="66">
        <v>137.29</v>
      </c>
      <c r="E496" s="66">
        <v>2.95</v>
      </c>
      <c r="F496" s="67"/>
      <c r="G496" s="66"/>
      <c r="H496" s="66">
        <v>133.69</v>
      </c>
      <c r="I496" s="66"/>
      <c r="J496" s="66"/>
      <c r="K496" s="67"/>
      <c r="L496" s="66">
        <v>273.92999999999995</v>
      </c>
      <c r="M496" s="66">
        <v>1382.9099999999999</v>
      </c>
      <c r="N496" s="66">
        <v>1656.8399999999997</v>
      </c>
      <c r="O496" s="66">
        <v>758.07</v>
      </c>
      <c r="P496" s="67">
        <v>-624.8399999999998</v>
      </c>
      <c r="Q496" s="68"/>
      <c r="R496" s="116"/>
      <c r="S496" s="116"/>
      <c r="T496" s="116"/>
      <c r="U496" s="116"/>
      <c r="V496" s="116"/>
      <c r="W496" s="116"/>
      <c r="X496" s="116"/>
      <c r="Y496" s="116"/>
    </row>
    <row r="497" spans="1:25" x14ac:dyDescent="0.25">
      <c r="A497" s="65"/>
      <c r="B497" s="107" t="s">
        <v>607</v>
      </c>
      <c r="C497" s="66">
        <v>169.98</v>
      </c>
      <c r="D497" s="66">
        <v>2.33</v>
      </c>
      <c r="E497" s="66"/>
      <c r="F497" s="67"/>
      <c r="G497" s="66"/>
      <c r="H497" s="66">
        <v>6.18</v>
      </c>
      <c r="I497" s="66"/>
      <c r="J497" s="66"/>
      <c r="K497" s="67"/>
      <c r="L497" s="66">
        <v>8.51</v>
      </c>
      <c r="M497" s="66">
        <v>97</v>
      </c>
      <c r="N497" s="66">
        <v>105.51</v>
      </c>
      <c r="O497" s="66">
        <v>161.47</v>
      </c>
      <c r="P497" s="67">
        <v>64.47</v>
      </c>
      <c r="Q497" s="68"/>
      <c r="R497" s="116"/>
      <c r="S497" s="116"/>
      <c r="T497" s="116"/>
      <c r="U497" s="116"/>
      <c r="V497" s="116"/>
      <c r="W497" s="116"/>
      <c r="X497" s="116"/>
      <c r="Y497" s="116"/>
    </row>
    <row r="498" spans="1:25" x14ac:dyDescent="0.25">
      <c r="A498" s="65"/>
      <c r="B498" s="107" t="s">
        <v>608</v>
      </c>
      <c r="C498" s="66">
        <v>71.41</v>
      </c>
      <c r="D498" s="66">
        <v>7.0000000000000007E-2</v>
      </c>
      <c r="E498" s="66"/>
      <c r="F498" s="67"/>
      <c r="G498" s="66"/>
      <c r="H498" s="66"/>
      <c r="I498" s="66"/>
      <c r="J498" s="66"/>
      <c r="K498" s="67"/>
      <c r="L498" s="66">
        <v>7.0000000000000007E-2</v>
      </c>
      <c r="M498" s="66">
        <v>44.08</v>
      </c>
      <c r="N498" s="66">
        <v>44.15</v>
      </c>
      <c r="O498" s="66">
        <v>71.34</v>
      </c>
      <c r="P498" s="67">
        <v>27.260000000000005</v>
      </c>
      <c r="Q498" s="68"/>
      <c r="R498" s="116"/>
      <c r="S498" s="116"/>
      <c r="T498" s="116"/>
      <c r="U498" s="116"/>
      <c r="V498" s="116"/>
      <c r="W498" s="116"/>
      <c r="X498" s="116"/>
      <c r="Y498" s="116"/>
    </row>
    <row r="499" spans="1:25" x14ac:dyDescent="0.25">
      <c r="A499" s="65"/>
      <c r="B499" s="107" t="s">
        <v>609</v>
      </c>
      <c r="C499" s="66">
        <v>59.71</v>
      </c>
      <c r="D499" s="66">
        <v>3.1</v>
      </c>
      <c r="E499" s="66"/>
      <c r="F499" s="67"/>
      <c r="G499" s="66"/>
      <c r="H499" s="66"/>
      <c r="I499" s="66"/>
      <c r="J499" s="66"/>
      <c r="K499" s="67"/>
      <c r="L499" s="66">
        <v>3.1</v>
      </c>
      <c r="M499" s="66">
        <v>48.66</v>
      </c>
      <c r="N499" s="66">
        <v>51.76</v>
      </c>
      <c r="O499" s="66">
        <v>56.61</v>
      </c>
      <c r="P499" s="67">
        <v>7.9500000000000028</v>
      </c>
      <c r="Q499" s="68"/>
      <c r="R499" s="116"/>
      <c r="S499" s="116"/>
      <c r="T499" s="116"/>
      <c r="U499" s="116"/>
      <c r="V499" s="116"/>
      <c r="W499" s="116"/>
      <c r="X499" s="116"/>
      <c r="Y499" s="116"/>
    </row>
    <row r="500" spans="1:25" x14ac:dyDescent="0.25">
      <c r="A500" s="65"/>
      <c r="B500" s="107" t="s">
        <v>610</v>
      </c>
      <c r="C500" s="66">
        <v>351.39</v>
      </c>
      <c r="D500" s="66">
        <v>20.170000000000002</v>
      </c>
      <c r="E500" s="66"/>
      <c r="F500" s="67"/>
      <c r="G500" s="66"/>
      <c r="H500" s="66">
        <v>30.9</v>
      </c>
      <c r="I500" s="66"/>
      <c r="J500" s="66"/>
      <c r="K500" s="67"/>
      <c r="L500" s="66">
        <v>51.07</v>
      </c>
      <c r="M500" s="66">
        <v>250.25</v>
      </c>
      <c r="N500" s="66">
        <v>301.32</v>
      </c>
      <c r="O500" s="66">
        <v>300.32</v>
      </c>
      <c r="P500" s="67">
        <v>50.069999999999993</v>
      </c>
      <c r="Q500" s="68"/>
      <c r="R500" s="116"/>
      <c r="S500" s="116"/>
      <c r="T500" s="116"/>
      <c r="U500" s="116"/>
      <c r="V500" s="116"/>
      <c r="W500" s="116"/>
      <c r="X500" s="116"/>
      <c r="Y500" s="116"/>
    </row>
    <row r="501" spans="1:25" x14ac:dyDescent="0.25">
      <c r="A501" s="65"/>
      <c r="B501" s="107" t="s">
        <v>611</v>
      </c>
      <c r="C501" s="66">
        <v>71.760000000000005</v>
      </c>
      <c r="D501" s="66">
        <v>0.39</v>
      </c>
      <c r="E501" s="66"/>
      <c r="F501" s="67"/>
      <c r="G501" s="66"/>
      <c r="H501" s="66"/>
      <c r="I501" s="66"/>
      <c r="J501" s="66"/>
      <c r="K501" s="67"/>
      <c r="L501" s="66">
        <v>0.39</v>
      </c>
      <c r="M501" s="66">
        <v>62.41</v>
      </c>
      <c r="N501" s="66">
        <v>62.8</v>
      </c>
      <c r="O501" s="66">
        <v>71.37</v>
      </c>
      <c r="P501" s="67">
        <v>8.960000000000008</v>
      </c>
      <c r="Q501" s="68"/>
      <c r="R501" s="116"/>
      <c r="S501" s="116"/>
      <c r="T501" s="116"/>
      <c r="U501" s="116"/>
      <c r="V501" s="116"/>
      <c r="W501" s="116"/>
      <c r="X501" s="116"/>
      <c r="Y501" s="116"/>
    </row>
    <row r="502" spans="1:25" x14ac:dyDescent="0.25">
      <c r="A502" s="79" t="s">
        <v>65</v>
      </c>
      <c r="B502" s="4"/>
      <c r="C502" s="80">
        <v>17984.919999999995</v>
      </c>
      <c r="D502" s="80">
        <v>1678.24</v>
      </c>
      <c r="E502" s="80">
        <v>19.149999999999999</v>
      </c>
      <c r="F502" s="81">
        <v>328.78</v>
      </c>
      <c r="G502" s="80">
        <v>810.79</v>
      </c>
      <c r="H502" s="80">
        <v>1655.41</v>
      </c>
      <c r="I502" s="80"/>
      <c r="J502" s="80"/>
      <c r="K502" s="81"/>
      <c r="L502" s="80">
        <v>4492.37</v>
      </c>
      <c r="M502" s="80">
        <v>10609.73</v>
      </c>
      <c r="N502" s="80">
        <v>15102.099999999999</v>
      </c>
      <c r="O502" s="80">
        <v>13492.550000000003</v>
      </c>
      <c r="P502" s="81">
        <v>2882.8200000000006</v>
      </c>
      <c r="Q502" s="68"/>
      <c r="R502" s="116"/>
      <c r="S502" s="116"/>
      <c r="T502" s="116"/>
      <c r="U502" s="116"/>
      <c r="V502" s="116"/>
      <c r="W502" s="116"/>
      <c r="X502" s="116"/>
      <c r="Y502" s="116"/>
    </row>
    <row r="503" spans="1:25" ht="15.75" thickBot="1" x14ac:dyDescent="0.3">
      <c r="A503" s="82"/>
      <c r="B503" s="44"/>
      <c r="C503" s="83">
        <v>234748.19999999995</v>
      </c>
      <c r="D503" s="83">
        <v>42555.069999999985</v>
      </c>
      <c r="E503" s="83">
        <v>438.19000000000005</v>
      </c>
      <c r="F503" s="84">
        <v>2025.7399999999998</v>
      </c>
      <c r="G503" s="83">
        <v>5460.14</v>
      </c>
      <c r="H503" s="83">
        <v>23599.910000000007</v>
      </c>
      <c r="I503" s="83">
        <v>283.39999999999998</v>
      </c>
      <c r="J503" s="83">
        <v>1041.33</v>
      </c>
      <c r="K503" s="84">
        <v>1301.2</v>
      </c>
      <c r="L503" s="83">
        <v>76704.979999999981</v>
      </c>
      <c r="M503" s="83">
        <v>122983.33</v>
      </c>
      <c r="N503" s="83">
        <v>199688.31</v>
      </c>
      <c r="O503" s="83">
        <v>158043.21999999988</v>
      </c>
      <c r="P503" s="84">
        <v>35059.890000000014</v>
      </c>
      <c r="Q503" s="68"/>
      <c r="R503" s="116"/>
      <c r="S503" s="116"/>
      <c r="T503" s="116"/>
      <c r="U503" s="116"/>
      <c r="V503" s="116"/>
      <c r="W503" s="116"/>
      <c r="X503" s="116"/>
      <c r="Y503" s="116"/>
    </row>
    <row r="504" spans="1:25" x14ac:dyDescent="0.25">
      <c r="A504" s="60"/>
      <c r="B504" s="46"/>
      <c r="C504" s="46" t="s">
        <v>120</v>
      </c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68"/>
      <c r="R504" s="8"/>
    </row>
    <row r="505" spans="1:25" ht="15.75" thickBot="1" x14ac:dyDescent="0.3">
      <c r="A505" s="56">
        <v>600000</v>
      </c>
      <c r="B505" s="47" t="s">
        <v>92</v>
      </c>
      <c r="C505" s="88" t="s">
        <v>121</v>
      </c>
      <c r="D505" s="88" t="s">
        <v>70</v>
      </c>
      <c r="E505" s="88" t="s">
        <v>71</v>
      </c>
      <c r="F505" s="88" t="s">
        <v>72</v>
      </c>
      <c r="G505" s="88" t="s">
        <v>73</v>
      </c>
      <c r="H505" s="88" t="s">
        <v>74</v>
      </c>
      <c r="I505" s="88" t="s">
        <v>75</v>
      </c>
      <c r="J505" s="88" t="s">
        <v>76</v>
      </c>
      <c r="K505" s="88" t="s">
        <v>77</v>
      </c>
      <c r="L505" s="88" t="s">
        <v>78</v>
      </c>
      <c r="M505" s="88" t="s">
        <v>79</v>
      </c>
      <c r="N505" s="88" t="s">
        <v>80</v>
      </c>
      <c r="O505" s="88" t="s">
        <v>81</v>
      </c>
      <c r="P505" s="88" t="s">
        <v>82</v>
      </c>
      <c r="Q505" s="68"/>
      <c r="R505" s="8"/>
    </row>
    <row r="506" spans="1:25" x14ac:dyDescent="0.25">
      <c r="A506" s="65" t="s">
        <v>612</v>
      </c>
      <c r="B506" s="182" t="s">
        <v>613</v>
      </c>
      <c r="C506" s="66">
        <v>764.4</v>
      </c>
      <c r="D506" s="66"/>
      <c r="E506" s="66"/>
      <c r="F506" s="67"/>
      <c r="G506" s="66"/>
      <c r="H506" s="66"/>
      <c r="I506" s="66"/>
      <c r="J506" s="66">
        <v>764.4</v>
      </c>
      <c r="K506" s="67"/>
      <c r="L506" s="66">
        <v>764.4</v>
      </c>
      <c r="M506" s="66">
        <v>0</v>
      </c>
      <c r="N506" s="66">
        <v>764.4</v>
      </c>
      <c r="O506" s="66">
        <v>0</v>
      </c>
      <c r="P506" s="67">
        <v>0</v>
      </c>
      <c r="Q506" s="68"/>
      <c r="R506" s="1" t="s">
        <v>0</v>
      </c>
      <c r="S506" s="2" t="s">
        <v>1</v>
      </c>
      <c r="T506" s="2" t="s">
        <v>2</v>
      </c>
      <c r="U506" s="2" t="s">
        <v>3</v>
      </c>
      <c r="V506" s="2" t="s">
        <v>4</v>
      </c>
      <c r="W506" s="2" t="s">
        <v>122</v>
      </c>
      <c r="X506" s="2" t="s">
        <v>6</v>
      </c>
      <c r="Y506" s="115" t="s">
        <v>7</v>
      </c>
    </row>
    <row r="507" spans="1:25" ht="15.75" thickBot="1" x14ac:dyDescent="0.3">
      <c r="A507" s="65"/>
      <c r="B507" s="182" t="s">
        <v>614</v>
      </c>
      <c r="C507" s="66">
        <v>750</v>
      </c>
      <c r="D507" s="66"/>
      <c r="E507" s="66"/>
      <c r="F507" s="67"/>
      <c r="G507" s="66"/>
      <c r="H507" s="66"/>
      <c r="I507" s="66"/>
      <c r="J507" s="66">
        <v>750</v>
      </c>
      <c r="K507" s="67"/>
      <c r="L507" s="66">
        <v>750</v>
      </c>
      <c r="M507" s="66">
        <v>0</v>
      </c>
      <c r="N507" s="66">
        <v>750</v>
      </c>
      <c r="O507" s="66">
        <v>0</v>
      </c>
      <c r="P507" s="67">
        <v>0</v>
      </c>
      <c r="Q507" s="68"/>
      <c r="R507" s="69" t="s">
        <v>612</v>
      </c>
      <c r="S507" s="120">
        <f>C527</f>
        <v>27766.930000000008</v>
      </c>
      <c r="T507" s="69">
        <f>S507/$S$508*100</f>
        <v>100</v>
      </c>
      <c r="U507" s="121">
        <f>P527</f>
        <v>4743.4400000000005</v>
      </c>
      <c r="V507" s="69">
        <f>U507/S507*100</f>
        <v>17.083055274745888</v>
      </c>
      <c r="W507" s="120">
        <f>M527</f>
        <v>19426.7</v>
      </c>
      <c r="X507" s="69">
        <f>W507/$W$508*100</f>
        <v>100</v>
      </c>
      <c r="Y507" s="69">
        <f>W507/S507*100</f>
        <v>69.963442123418019</v>
      </c>
    </row>
    <row r="508" spans="1:25" x14ac:dyDescent="0.25">
      <c r="A508" s="65"/>
      <c r="B508" s="182" t="s">
        <v>615</v>
      </c>
      <c r="C508" s="66">
        <v>147.30000000000001</v>
      </c>
      <c r="D508" s="66"/>
      <c r="E508" s="66"/>
      <c r="F508" s="67"/>
      <c r="G508" s="66"/>
      <c r="H508" s="66"/>
      <c r="I508" s="66"/>
      <c r="J508" s="66">
        <v>147.30000000000001</v>
      </c>
      <c r="K508" s="67"/>
      <c r="L508" s="66">
        <v>147.30000000000001</v>
      </c>
      <c r="M508" s="66">
        <v>0</v>
      </c>
      <c r="N508" s="66">
        <v>147.30000000000001</v>
      </c>
      <c r="O508" s="66">
        <v>0</v>
      </c>
      <c r="P508" s="67">
        <v>0</v>
      </c>
      <c r="Q508" s="68"/>
      <c r="R508" s="69" t="s">
        <v>123</v>
      </c>
      <c r="S508" s="3">
        <f>SUM(S507)</f>
        <v>27766.930000000008</v>
      </c>
      <c r="T508" s="69">
        <f>S508/$S$508*100</f>
        <v>100</v>
      </c>
      <c r="U508" s="9">
        <f>SUM(U507)</f>
        <v>4743.4400000000005</v>
      </c>
      <c r="V508" s="69">
        <f>U508/S508*100</f>
        <v>17.083055274745888</v>
      </c>
      <c r="W508" s="3">
        <f>SUM(W507)</f>
        <v>19426.7</v>
      </c>
      <c r="X508" s="69">
        <f>W508/$W$508*100</f>
        <v>100</v>
      </c>
      <c r="Y508" s="69">
        <f>W508/S508*100</f>
        <v>69.963442123418019</v>
      </c>
    </row>
    <row r="509" spans="1:25" x14ac:dyDescent="0.25">
      <c r="A509" s="65"/>
      <c r="B509" s="182" t="s">
        <v>616</v>
      </c>
      <c r="C509" s="66">
        <v>0</v>
      </c>
      <c r="D509" s="66"/>
      <c r="E509" s="66"/>
      <c r="F509" s="67"/>
      <c r="G509" s="66"/>
      <c r="H509" s="66"/>
      <c r="I509" s="66"/>
      <c r="J509" s="66">
        <v>0</v>
      </c>
      <c r="K509" s="67"/>
      <c r="L509" s="66">
        <v>0</v>
      </c>
      <c r="M509" s="66">
        <v>0</v>
      </c>
      <c r="N509" s="66">
        <v>0</v>
      </c>
      <c r="O509" s="66">
        <v>0</v>
      </c>
      <c r="P509" s="67">
        <v>0</v>
      </c>
      <c r="Q509" s="68"/>
      <c r="R509" s="70"/>
      <c r="S509" s="122"/>
      <c r="T509" s="70"/>
      <c r="U509" s="123"/>
      <c r="V509" s="70"/>
      <c r="W509" s="122"/>
      <c r="X509" s="70"/>
      <c r="Y509" s="70"/>
    </row>
    <row r="510" spans="1:25" x14ac:dyDescent="0.25">
      <c r="A510" s="65"/>
      <c r="B510" s="182" t="s">
        <v>617</v>
      </c>
      <c r="C510" s="66">
        <v>6914.25</v>
      </c>
      <c r="D510" s="66"/>
      <c r="E510" s="66"/>
      <c r="F510" s="67"/>
      <c r="G510" s="66"/>
      <c r="H510" s="66"/>
      <c r="I510" s="66"/>
      <c r="J510" s="66"/>
      <c r="K510" s="67"/>
      <c r="L510" s="66">
        <v>0</v>
      </c>
      <c r="M510" s="66">
        <v>6914.25</v>
      </c>
      <c r="N510" s="66">
        <v>6914.25</v>
      </c>
      <c r="O510" s="66">
        <v>6914.25</v>
      </c>
      <c r="P510" s="67">
        <v>0</v>
      </c>
      <c r="Q510" s="68"/>
      <c r="R510" s="70"/>
      <c r="S510" s="122"/>
      <c r="T510" s="70"/>
      <c r="U510" s="123"/>
      <c r="V510" s="70"/>
      <c r="W510" s="122"/>
      <c r="X510" s="70"/>
      <c r="Y510" s="70"/>
    </row>
    <row r="511" spans="1:25" x14ac:dyDescent="0.25">
      <c r="A511" s="65"/>
      <c r="B511" s="49" t="s">
        <v>618</v>
      </c>
      <c r="C511" s="66">
        <v>508</v>
      </c>
      <c r="D511" s="66">
        <v>93.44</v>
      </c>
      <c r="E511" s="66">
        <v>0.3</v>
      </c>
      <c r="F511" s="67"/>
      <c r="G511" s="66"/>
      <c r="H511" s="66"/>
      <c r="I511" s="66"/>
      <c r="J511" s="66"/>
      <c r="K511" s="67"/>
      <c r="L511" s="66">
        <v>93.74</v>
      </c>
      <c r="M511" s="66">
        <v>291</v>
      </c>
      <c r="N511" s="66">
        <v>384.74</v>
      </c>
      <c r="O511" s="66">
        <v>414.26</v>
      </c>
      <c r="P511" s="67">
        <v>123.25999999999999</v>
      </c>
      <c r="Q511" s="68"/>
      <c r="R511" s="70"/>
      <c r="S511" s="122"/>
      <c r="T511" s="70"/>
      <c r="U511" s="123"/>
      <c r="V511" s="70"/>
      <c r="W511" s="122"/>
      <c r="X511" s="70"/>
      <c r="Y511" s="70"/>
    </row>
    <row r="512" spans="1:25" x14ac:dyDescent="0.25">
      <c r="A512" s="65"/>
      <c r="B512" s="49" t="s">
        <v>619</v>
      </c>
      <c r="C512" s="66">
        <v>2892.81</v>
      </c>
      <c r="D512" s="66">
        <v>146.33000000000001</v>
      </c>
      <c r="E512" s="66"/>
      <c r="F512" s="67"/>
      <c r="G512" s="66"/>
      <c r="H512" s="66"/>
      <c r="I512" s="66"/>
      <c r="J512" s="66"/>
      <c r="K512" s="67">
        <v>17.579999999999998</v>
      </c>
      <c r="L512" s="66">
        <v>163.91000000000003</v>
      </c>
      <c r="M512" s="66">
        <v>1805.25</v>
      </c>
      <c r="N512" s="66">
        <v>1969.16</v>
      </c>
      <c r="O512" s="66">
        <v>2728.9</v>
      </c>
      <c r="P512" s="67">
        <v>923.65000000000009</v>
      </c>
      <c r="Q512" s="68"/>
      <c r="R512" s="70"/>
      <c r="S512" s="122"/>
      <c r="T512" s="70"/>
      <c r="U512" s="123"/>
      <c r="V512" s="70"/>
      <c r="W512" s="122"/>
      <c r="X512" s="70"/>
      <c r="Y512" s="70"/>
    </row>
    <row r="513" spans="1:25" x14ac:dyDescent="0.25">
      <c r="A513" s="65"/>
      <c r="B513" s="49" t="s">
        <v>620</v>
      </c>
      <c r="C513" s="66">
        <v>3704.3</v>
      </c>
      <c r="D513" s="66">
        <v>432.57</v>
      </c>
      <c r="E513" s="66">
        <v>14.32</v>
      </c>
      <c r="F513" s="67"/>
      <c r="G513" s="66"/>
      <c r="H513" s="66"/>
      <c r="I513" s="66"/>
      <c r="J513" s="66"/>
      <c r="K513" s="67"/>
      <c r="L513" s="66">
        <v>446.89</v>
      </c>
      <c r="M513" s="66">
        <v>2255.75</v>
      </c>
      <c r="N513" s="66">
        <v>2702.64</v>
      </c>
      <c r="O513" s="66">
        <v>3257.4100000000003</v>
      </c>
      <c r="P513" s="67">
        <v>1001.6600000000003</v>
      </c>
      <c r="Q513" s="68"/>
      <c r="R513" s="70"/>
      <c r="S513" s="122"/>
      <c r="T513" s="70"/>
      <c r="U513" s="123"/>
      <c r="V513" s="70"/>
      <c r="W513" s="122"/>
      <c r="X513" s="70"/>
      <c r="Y513" s="70"/>
    </row>
    <row r="514" spans="1:25" x14ac:dyDescent="0.25">
      <c r="A514" s="65"/>
      <c r="B514" s="49" t="s">
        <v>621</v>
      </c>
      <c r="C514" s="66">
        <v>2840.9</v>
      </c>
      <c r="D514" s="66">
        <v>428.41</v>
      </c>
      <c r="E514" s="66">
        <v>0.46</v>
      </c>
      <c r="F514" s="67"/>
      <c r="G514" s="66"/>
      <c r="H514" s="66"/>
      <c r="I514" s="66"/>
      <c r="J514" s="66"/>
      <c r="K514" s="67"/>
      <c r="L514" s="66">
        <v>428.87</v>
      </c>
      <c r="M514" s="66">
        <v>1824.42</v>
      </c>
      <c r="N514" s="66">
        <v>2253.29</v>
      </c>
      <c r="O514" s="66">
        <v>2412.0300000000002</v>
      </c>
      <c r="P514" s="67">
        <v>587.61000000000013</v>
      </c>
      <c r="Q514" s="68"/>
      <c r="R514" s="70"/>
      <c r="S514" s="122"/>
      <c r="T514" s="70"/>
      <c r="U514" s="123"/>
      <c r="V514" s="70"/>
      <c r="W514" s="122"/>
      <c r="X514" s="70"/>
      <c r="Y514" s="70"/>
    </row>
    <row r="515" spans="1:25" x14ac:dyDescent="0.25">
      <c r="A515" s="65"/>
      <c r="B515" s="49" t="s">
        <v>622</v>
      </c>
      <c r="C515" s="66">
        <v>167.2</v>
      </c>
      <c r="D515" s="66">
        <v>8.5500000000000007</v>
      </c>
      <c r="E515" s="66"/>
      <c r="F515" s="67"/>
      <c r="G515" s="66"/>
      <c r="H515" s="66"/>
      <c r="I515" s="66"/>
      <c r="J515" s="66"/>
      <c r="K515" s="67"/>
      <c r="L515" s="66">
        <v>8.5500000000000007</v>
      </c>
      <c r="M515" s="66">
        <v>134.75</v>
      </c>
      <c r="N515" s="66">
        <v>143.30000000000001</v>
      </c>
      <c r="O515" s="66">
        <v>158.64999999999998</v>
      </c>
      <c r="P515" s="67">
        <v>23.899999999999977</v>
      </c>
      <c r="Q515" s="68"/>
      <c r="R515" s="70"/>
      <c r="S515" s="122"/>
      <c r="T515" s="70"/>
      <c r="U515" s="123"/>
      <c r="V515" s="70"/>
      <c r="W515" s="122"/>
      <c r="X515" s="70"/>
      <c r="Y515" s="70"/>
    </row>
    <row r="516" spans="1:25" x14ac:dyDescent="0.25">
      <c r="A516" s="65"/>
      <c r="B516" s="49" t="s">
        <v>623</v>
      </c>
      <c r="C516" s="66">
        <v>1489.5</v>
      </c>
      <c r="D516" s="66">
        <v>158.93</v>
      </c>
      <c r="E516" s="66"/>
      <c r="F516" s="67"/>
      <c r="G516" s="66"/>
      <c r="H516" s="66"/>
      <c r="I516" s="66"/>
      <c r="J516" s="66"/>
      <c r="K516" s="67"/>
      <c r="L516" s="66">
        <v>158.93</v>
      </c>
      <c r="M516" s="66">
        <v>922.5</v>
      </c>
      <c r="N516" s="66">
        <v>1081.43</v>
      </c>
      <c r="O516" s="66">
        <v>1330.57</v>
      </c>
      <c r="P516" s="67">
        <v>408.06999999999994</v>
      </c>
      <c r="Q516" s="68"/>
      <c r="R516" s="70"/>
      <c r="S516" s="122"/>
      <c r="T516" s="70"/>
      <c r="U516" s="123"/>
      <c r="V516" s="70"/>
      <c r="W516" s="122"/>
      <c r="X516" s="70"/>
      <c r="Y516" s="70"/>
    </row>
    <row r="517" spans="1:25" x14ac:dyDescent="0.25">
      <c r="A517" s="65"/>
      <c r="B517" s="49" t="s">
        <v>624</v>
      </c>
      <c r="C517" s="66">
        <v>165.9</v>
      </c>
      <c r="D517" s="66">
        <v>10.19</v>
      </c>
      <c r="E517" s="66"/>
      <c r="F517" s="67"/>
      <c r="G517" s="66"/>
      <c r="H517" s="66"/>
      <c r="I517" s="66"/>
      <c r="J517" s="66"/>
      <c r="K517" s="67"/>
      <c r="L517" s="66">
        <v>10.19</v>
      </c>
      <c r="M517" s="66">
        <v>154.83999999999997</v>
      </c>
      <c r="N517" s="66">
        <v>165.02999999999997</v>
      </c>
      <c r="O517" s="66">
        <v>155.71</v>
      </c>
      <c r="P517" s="67">
        <v>0.87000000000003297</v>
      </c>
      <c r="Q517" s="68"/>
      <c r="R517" s="70"/>
      <c r="S517" s="122"/>
      <c r="T517" s="70"/>
      <c r="U517" s="123"/>
      <c r="V517" s="70"/>
      <c r="W517" s="122"/>
      <c r="X517" s="70"/>
      <c r="Y517" s="70"/>
    </row>
    <row r="518" spans="1:25" x14ac:dyDescent="0.25">
      <c r="A518" s="65"/>
      <c r="B518" s="49" t="s">
        <v>625</v>
      </c>
      <c r="C518" s="66">
        <v>112.1</v>
      </c>
      <c r="D518" s="66">
        <v>3.07</v>
      </c>
      <c r="E518" s="66"/>
      <c r="F518" s="67"/>
      <c r="G518" s="66"/>
      <c r="H518" s="66"/>
      <c r="I518" s="66"/>
      <c r="J518" s="66"/>
      <c r="K518" s="67"/>
      <c r="L518" s="66">
        <v>3.07</v>
      </c>
      <c r="M518" s="66">
        <v>74.08</v>
      </c>
      <c r="N518" s="66">
        <v>77.149999999999991</v>
      </c>
      <c r="O518" s="66">
        <v>109.03</v>
      </c>
      <c r="P518" s="67">
        <v>34.950000000000003</v>
      </c>
      <c r="Q518" s="68"/>
      <c r="R518" s="70"/>
      <c r="S518" s="122"/>
      <c r="T518" s="70"/>
      <c r="U518" s="123"/>
      <c r="V518" s="70"/>
      <c r="W518" s="122"/>
      <c r="X518" s="70"/>
      <c r="Y518" s="70"/>
    </row>
    <row r="519" spans="1:25" x14ac:dyDescent="0.25">
      <c r="A519" s="65"/>
      <c r="B519" s="49" t="s">
        <v>626</v>
      </c>
      <c r="C519" s="66">
        <v>1833.56</v>
      </c>
      <c r="D519" s="66">
        <v>97.17</v>
      </c>
      <c r="E519" s="66"/>
      <c r="F519" s="67"/>
      <c r="G519" s="66"/>
      <c r="H519" s="66"/>
      <c r="I519" s="66"/>
      <c r="J519" s="66"/>
      <c r="K519" s="67"/>
      <c r="L519" s="66">
        <v>97.17</v>
      </c>
      <c r="M519" s="66">
        <v>1375.92</v>
      </c>
      <c r="N519" s="66">
        <v>1473.0900000000001</v>
      </c>
      <c r="O519" s="66">
        <v>1736.3899999999999</v>
      </c>
      <c r="P519" s="67">
        <v>360.4699999999998</v>
      </c>
      <c r="Q519" s="68"/>
      <c r="R519" s="70"/>
      <c r="S519" s="122"/>
      <c r="T519" s="70"/>
      <c r="U519" s="123"/>
      <c r="V519" s="70"/>
      <c r="W519" s="122"/>
      <c r="X519" s="70"/>
      <c r="Y519" s="70"/>
    </row>
    <row r="520" spans="1:25" x14ac:dyDescent="0.25">
      <c r="A520" s="65"/>
      <c r="B520" s="49" t="s">
        <v>627</v>
      </c>
      <c r="C520" s="66">
        <v>223.1</v>
      </c>
      <c r="D520" s="66">
        <v>5.36</v>
      </c>
      <c r="E520" s="66"/>
      <c r="F520" s="67"/>
      <c r="G520" s="66"/>
      <c r="H520" s="66"/>
      <c r="I520" s="66"/>
      <c r="J520" s="66"/>
      <c r="K520" s="67"/>
      <c r="L520" s="66">
        <v>5.36</v>
      </c>
      <c r="M520" s="66">
        <v>210.58</v>
      </c>
      <c r="N520" s="66">
        <v>215.94000000000003</v>
      </c>
      <c r="O520" s="66">
        <v>217.73999999999998</v>
      </c>
      <c r="P520" s="67">
        <v>7.1599999999999682</v>
      </c>
      <c r="Q520" s="68"/>
      <c r="R520" s="70"/>
      <c r="S520" s="122"/>
      <c r="T520" s="70"/>
      <c r="U520" s="123"/>
      <c r="V520" s="70"/>
      <c r="W520" s="122"/>
      <c r="X520" s="70"/>
      <c r="Y520" s="70"/>
    </row>
    <row r="521" spans="1:25" x14ac:dyDescent="0.25">
      <c r="A521" s="65"/>
      <c r="B521" s="49" t="s">
        <v>628</v>
      </c>
      <c r="C521" s="66">
        <v>478.2</v>
      </c>
      <c r="D521" s="66">
        <v>43.46</v>
      </c>
      <c r="E521" s="66"/>
      <c r="F521" s="67"/>
      <c r="G521" s="66"/>
      <c r="H521" s="66"/>
      <c r="I521" s="66"/>
      <c r="J521" s="66"/>
      <c r="K521" s="67"/>
      <c r="L521" s="66">
        <v>43.46</v>
      </c>
      <c r="M521" s="66">
        <v>406.08</v>
      </c>
      <c r="N521" s="66">
        <v>449.53999999999996</v>
      </c>
      <c r="O521" s="66">
        <v>434.74</v>
      </c>
      <c r="P521" s="67">
        <v>28.660000000000025</v>
      </c>
      <c r="Q521" s="68"/>
      <c r="R521" s="70"/>
      <c r="S521" s="122"/>
      <c r="T521" s="70"/>
      <c r="U521" s="123"/>
      <c r="V521" s="70"/>
      <c r="W521" s="122"/>
      <c r="X521" s="70"/>
      <c r="Y521" s="70"/>
    </row>
    <row r="522" spans="1:25" x14ac:dyDescent="0.25">
      <c r="A522" s="65"/>
      <c r="B522" s="49" t="s">
        <v>629</v>
      </c>
      <c r="C522" s="66">
        <v>1891.4</v>
      </c>
      <c r="D522" s="66">
        <v>200.42</v>
      </c>
      <c r="E522" s="66"/>
      <c r="F522" s="67"/>
      <c r="G522" s="66"/>
      <c r="H522" s="66"/>
      <c r="I522" s="66"/>
      <c r="J522" s="66"/>
      <c r="K522" s="67"/>
      <c r="L522" s="66">
        <v>200.42</v>
      </c>
      <c r="M522" s="66">
        <v>1116.6899999999998</v>
      </c>
      <c r="N522" s="66">
        <v>1317.11</v>
      </c>
      <c r="O522" s="66">
        <v>1690.98</v>
      </c>
      <c r="P522" s="67">
        <v>574.29000000000019</v>
      </c>
      <c r="Q522" s="68"/>
      <c r="R522" s="70"/>
      <c r="S522" s="122"/>
      <c r="T522" s="70"/>
      <c r="U522" s="123"/>
      <c r="V522" s="70"/>
      <c r="W522" s="122"/>
      <c r="X522" s="70"/>
      <c r="Y522" s="70"/>
    </row>
    <row r="523" spans="1:25" x14ac:dyDescent="0.25">
      <c r="A523" s="65"/>
      <c r="B523" s="49" t="s">
        <v>630</v>
      </c>
      <c r="C523" s="66">
        <v>1594.8</v>
      </c>
      <c r="D523" s="66">
        <v>193.66</v>
      </c>
      <c r="E523" s="66"/>
      <c r="F523" s="67"/>
      <c r="G523" s="66"/>
      <c r="H523" s="66"/>
      <c r="I523" s="66"/>
      <c r="J523" s="66"/>
      <c r="K523" s="67"/>
      <c r="L523" s="66">
        <v>193.66</v>
      </c>
      <c r="M523" s="66">
        <v>1011.51</v>
      </c>
      <c r="N523" s="66">
        <v>1205.17</v>
      </c>
      <c r="O523" s="66">
        <v>1401.1399999999999</v>
      </c>
      <c r="P523" s="67">
        <v>389.62999999999988</v>
      </c>
      <c r="Q523" s="68"/>
      <c r="R523" s="70"/>
      <c r="S523" s="122"/>
      <c r="T523" s="70"/>
      <c r="U523" s="123"/>
      <c r="V523" s="70"/>
      <c r="W523" s="122"/>
      <c r="X523" s="70"/>
      <c r="Y523" s="70"/>
    </row>
    <row r="524" spans="1:25" x14ac:dyDescent="0.25">
      <c r="A524" s="65"/>
      <c r="B524" s="49" t="s">
        <v>631</v>
      </c>
      <c r="C524" s="66">
        <v>550.11</v>
      </c>
      <c r="D524" s="66">
        <v>59.33</v>
      </c>
      <c r="E524" s="66"/>
      <c r="F524" s="67"/>
      <c r="G524" s="66"/>
      <c r="H524" s="66"/>
      <c r="I524" s="66"/>
      <c r="J524" s="66"/>
      <c r="K524" s="67"/>
      <c r="L524" s="66">
        <v>59.33</v>
      </c>
      <c r="M524" s="66">
        <v>398.25</v>
      </c>
      <c r="N524" s="66">
        <v>457.58</v>
      </c>
      <c r="O524" s="66">
        <v>490.78000000000003</v>
      </c>
      <c r="P524" s="67">
        <v>92.53000000000003</v>
      </c>
      <c r="Q524" s="68"/>
      <c r="R524" s="70"/>
      <c r="S524" s="122"/>
      <c r="T524" s="70"/>
      <c r="U524" s="123"/>
      <c r="V524" s="70"/>
      <c r="W524" s="122"/>
      <c r="X524" s="70"/>
      <c r="Y524" s="70"/>
    </row>
    <row r="525" spans="1:25" x14ac:dyDescent="0.25">
      <c r="A525" s="65"/>
      <c r="B525" s="49" t="s">
        <v>632</v>
      </c>
      <c r="C525" s="66">
        <v>573.70000000000005</v>
      </c>
      <c r="D525" s="66">
        <v>11.07</v>
      </c>
      <c r="E525" s="66"/>
      <c r="F525" s="67"/>
      <c r="G525" s="66"/>
      <c r="H525" s="66"/>
      <c r="I525" s="66"/>
      <c r="J525" s="66"/>
      <c r="K525" s="67"/>
      <c r="L525" s="66">
        <v>11.07</v>
      </c>
      <c r="M525" s="66">
        <v>333.33</v>
      </c>
      <c r="N525" s="66">
        <v>344.4</v>
      </c>
      <c r="O525" s="66">
        <v>562.63</v>
      </c>
      <c r="P525" s="67">
        <v>229.3</v>
      </c>
      <c r="Q525" s="68"/>
      <c r="R525" s="70"/>
      <c r="S525" s="122"/>
      <c r="T525" s="70"/>
      <c r="U525" s="123"/>
      <c r="V525" s="70"/>
      <c r="W525" s="122"/>
      <c r="X525" s="70"/>
      <c r="Y525" s="70"/>
    </row>
    <row r="526" spans="1:25" x14ac:dyDescent="0.25">
      <c r="A526" s="65"/>
      <c r="B526" s="49" t="s">
        <v>633</v>
      </c>
      <c r="C526" s="66">
        <v>165.4</v>
      </c>
      <c r="D526" s="66">
        <v>10.47</v>
      </c>
      <c r="E526" s="66"/>
      <c r="F526" s="67"/>
      <c r="G526" s="66"/>
      <c r="H526" s="66"/>
      <c r="I526" s="66"/>
      <c r="J526" s="66"/>
      <c r="K526" s="67"/>
      <c r="L526" s="66">
        <v>10.47</v>
      </c>
      <c r="M526" s="66">
        <v>197.5</v>
      </c>
      <c r="N526" s="66">
        <v>207.97</v>
      </c>
      <c r="O526" s="66">
        <v>154.93</v>
      </c>
      <c r="P526" s="67">
        <v>-42.569999999999993</v>
      </c>
      <c r="Q526" s="68"/>
      <c r="R526" s="70"/>
      <c r="S526" s="122"/>
      <c r="T526" s="70"/>
      <c r="U526" s="123"/>
      <c r="V526" s="70"/>
      <c r="W526" s="122"/>
      <c r="X526" s="70"/>
      <c r="Y526" s="70"/>
    </row>
    <row r="527" spans="1:25" x14ac:dyDescent="0.25">
      <c r="A527" s="79" t="s">
        <v>66</v>
      </c>
      <c r="B527" s="4"/>
      <c r="C527" s="80">
        <v>27766.930000000008</v>
      </c>
      <c r="D527" s="80">
        <v>1902.43</v>
      </c>
      <c r="E527" s="80">
        <v>15.080000000000002</v>
      </c>
      <c r="F527" s="81"/>
      <c r="G527" s="80"/>
      <c r="H527" s="80"/>
      <c r="I527" s="80"/>
      <c r="J527" s="80">
        <v>1661.7</v>
      </c>
      <c r="K527" s="81">
        <v>17.579999999999998</v>
      </c>
      <c r="L527" s="80">
        <v>3596.7900000000004</v>
      </c>
      <c r="M527" s="80">
        <v>19426.7</v>
      </c>
      <c r="N527" s="80">
        <v>23023.490000000005</v>
      </c>
      <c r="O527" s="80">
        <v>24170.14</v>
      </c>
      <c r="P527" s="81">
        <v>4743.4400000000005</v>
      </c>
      <c r="Q527" s="68"/>
      <c r="R527" s="70"/>
      <c r="S527" s="122"/>
      <c r="T527" s="70"/>
      <c r="U527" s="123"/>
      <c r="V527" s="70"/>
      <c r="W527" s="122"/>
      <c r="X527" s="70"/>
      <c r="Y527" s="70"/>
    </row>
    <row r="528" spans="1:25" ht="15.75" thickBot="1" x14ac:dyDescent="0.3">
      <c r="A528" s="82"/>
      <c r="B528" s="44"/>
      <c r="C528" s="83">
        <v>27766.930000000008</v>
      </c>
      <c r="D528" s="83">
        <v>1902.43</v>
      </c>
      <c r="E528" s="83">
        <v>15.080000000000002</v>
      </c>
      <c r="F528" s="84"/>
      <c r="G528" s="83"/>
      <c r="H528" s="83"/>
      <c r="I528" s="83"/>
      <c r="J528" s="83">
        <v>1661.7</v>
      </c>
      <c r="K528" s="84">
        <v>17.579999999999998</v>
      </c>
      <c r="L528" s="83">
        <v>3596.7900000000004</v>
      </c>
      <c r="M528" s="83">
        <v>19426.7</v>
      </c>
      <c r="N528" s="83">
        <v>23023.490000000005</v>
      </c>
      <c r="O528" s="83">
        <v>24170.14</v>
      </c>
      <c r="P528" s="84">
        <v>4743.4400000000005</v>
      </c>
      <c r="Q528" s="68"/>
      <c r="R528" s="70"/>
      <c r="S528" s="122"/>
      <c r="T528" s="70"/>
      <c r="U528" s="123"/>
      <c r="V528" s="70"/>
      <c r="W528" s="122"/>
      <c r="X528" s="70"/>
      <c r="Y528" s="70"/>
    </row>
    <row r="531" spans="1:18" ht="25.5" x14ac:dyDescent="0.25">
      <c r="C531" s="13" t="s">
        <v>69</v>
      </c>
      <c r="D531" s="13" t="s">
        <v>70</v>
      </c>
      <c r="E531" s="13" t="s">
        <v>71</v>
      </c>
      <c r="F531" s="13" t="s">
        <v>72</v>
      </c>
      <c r="G531" s="13" t="s">
        <v>73</v>
      </c>
      <c r="H531" s="13" t="s">
        <v>74</v>
      </c>
      <c r="I531" s="13" t="s">
        <v>75</v>
      </c>
      <c r="J531" s="13" t="s">
        <v>76</v>
      </c>
      <c r="K531" s="13" t="s">
        <v>77</v>
      </c>
      <c r="L531" s="13" t="s">
        <v>78</v>
      </c>
      <c r="M531" s="13" t="s">
        <v>79</v>
      </c>
      <c r="N531" s="13" t="s">
        <v>80</v>
      </c>
      <c r="O531" s="13" t="s">
        <v>81</v>
      </c>
      <c r="P531" s="13" t="s">
        <v>82</v>
      </c>
      <c r="R531" s="8"/>
    </row>
    <row r="532" spans="1:18" x14ac:dyDescent="0.25">
      <c r="A532" s="124" t="s">
        <v>634</v>
      </c>
      <c r="B532" s="125" t="s">
        <v>83</v>
      </c>
      <c r="C532" s="126">
        <v>88117.5</v>
      </c>
      <c r="D532" s="126">
        <v>16560.240000000002</v>
      </c>
      <c r="E532" s="126">
        <v>1503.5</v>
      </c>
      <c r="F532" s="127">
        <v>4145.75</v>
      </c>
      <c r="G532" s="127">
        <v>2451.4</v>
      </c>
      <c r="H532" s="126">
        <v>5574.27</v>
      </c>
      <c r="I532" s="126">
        <v>1169.98</v>
      </c>
      <c r="J532" s="127">
        <v>2289.3199999999997</v>
      </c>
      <c r="K532" s="127">
        <v>424.43</v>
      </c>
      <c r="L532" s="126">
        <v>34118.890000000007</v>
      </c>
      <c r="M532" s="126">
        <v>46590.039999999994</v>
      </c>
      <c r="N532" s="126">
        <v>80708.930000000008</v>
      </c>
      <c r="O532" s="126">
        <v>53998.609999999993</v>
      </c>
      <c r="P532" s="127">
        <v>7408.5699999999988</v>
      </c>
      <c r="R532" s="8">
        <f t="shared" ref="R532:R538" si="16">D532+E532+F532+G532+H532+I532+J532+K532+M532+P532</f>
        <v>88117.499999999985</v>
      </c>
    </row>
    <row r="533" spans="1:18" x14ac:dyDescent="0.25">
      <c r="A533" s="124" t="s">
        <v>634</v>
      </c>
      <c r="B533" s="125" t="s">
        <v>84</v>
      </c>
      <c r="C533" s="126">
        <v>124120.24999999994</v>
      </c>
      <c r="D533" s="126">
        <v>30312.459999999995</v>
      </c>
      <c r="E533" s="128">
        <v>1401.15</v>
      </c>
      <c r="F533" s="127">
        <v>2590.6899999999996</v>
      </c>
      <c r="G533" s="128">
        <v>222.28</v>
      </c>
      <c r="H533" s="126">
        <v>2860.03</v>
      </c>
      <c r="I533" s="126">
        <v>2337.3199999999997</v>
      </c>
      <c r="J533" s="127"/>
      <c r="K533" s="127">
        <v>2017.6499999999996</v>
      </c>
      <c r="L533" s="126">
        <v>41741.580000000016</v>
      </c>
      <c r="M533" s="126">
        <v>72948.149999999994</v>
      </c>
      <c r="N533" s="126">
        <v>114689.73000000001</v>
      </c>
      <c r="O533" s="126">
        <v>82378.669999999984</v>
      </c>
      <c r="P533" s="127">
        <v>9430.5199999999986</v>
      </c>
      <c r="R533" s="8">
        <f t="shared" si="16"/>
        <v>124120.24999999999</v>
      </c>
    </row>
    <row r="534" spans="1:18" x14ac:dyDescent="0.25">
      <c r="A534" s="124" t="s">
        <v>634</v>
      </c>
      <c r="B534" s="125" t="s">
        <v>85</v>
      </c>
      <c r="C534" s="126">
        <v>3659.4800000000046</v>
      </c>
      <c r="D534" s="126">
        <v>8025.29</v>
      </c>
      <c r="E534" s="126">
        <v>338.58</v>
      </c>
      <c r="F534" s="127">
        <v>555.58000000000004</v>
      </c>
      <c r="G534" s="126">
        <v>1551.57</v>
      </c>
      <c r="H534" s="126">
        <v>712.40000000000009</v>
      </c>
      <c r="I534" s="126">
        <v>192.81</v>
      </c>
      <c r="J534" s="126">
        <v>274.59800000000001</v>
      </c>
      <c r="K534" s="127">
        <v>1431.4200000000003</v>
      </c>
      <c r="L534" s="126">
        <v>13082.247999999996</v>
      </c>
      <c r="M534" s="126">
        <v>25639.410000000003</v>
      </c>
      <c r="N534" s="126">
        <v>38721.657999999996</v>
      </c>
      <c r="O534" s="126">
        <v>-9422.7680000000055</v>
      </c>
      <c r="P534" s="127">
        <v>-35062.177999999993</v>
      </c>
      <c r="R534" s="8">
        <f t="shared" si="16"/>
        <v>3659.4800000000105</v>
      </c>
    </row>
    <row r="535" spans="1:18" x14ac:dyDescent="0.25">
      <c r="A535" s="124" t="s">
        <v>634</v>
      </c>
      <c r="B535" s="125" t="s">
        <v>86</v>
      </c>
      <c r="C535" s="126">
        <v>90720.599999999977</v>
      </c>
      <c r="D535" s="126">
        <v>10423.149999999996</v>
      </c>
      <c r="E535" s="126">
        <v>3259.8999999999996</v>
      </c>
      <c r="F535" s="127">
        <v>2398.52</v>
      </c>
      <c r="G535" s="126">
        <v>1934.0100000000002</v>
      </c>
      <c r="H535" s="126">
        <v>7228.5199999999959</v>
      </c>
      <c r="I535" s="126">
        <v>543.07999999999993</v>
      </c>
      <c r="J535" s="126">
        <v>126</v>
      </c>
      <c r="K535" s="127">
        <v>3344.8000000000006</v>
      </c>
      <c r="L535" s="126">
        <v>29257.979999999996</v>
      </c>
      <c r="M535" s="126">
        <v>53380.209999999992</v>
      </c>
      <c r="N535" s="126">
        <v>82638.189999999988</v>
      </c>
      <c r="O535" s="126">
        <v>61462.62</v>
      </c>
      <c r="P535" s="127">
        <v>8082.4099999999971</v>
      </c>
      <c r="R535" s="8">
        <f t="shared" si="16"/>
        <v>90720.599999999991</v>
      </c>
    </row>
    <row r="536" spans="1:18" x14ac:dyDescent="0.25">
      <c r="A536" s="124" t="s">
        <v>634</v>
      </c>
      <c r="B536" s="125" t="s">
        <v>87</v>
      </c>
      <c r="C536" s="126">
        <v>234748.19999999995</v>
      </c>
      <c r="D536" s="126">
        <v>42555.069999999985</v>
      </c>
      <c r="E536" s="126">
        <v>438.19000000000005</v>
      </c>
      <c r="F536" s="127">
        <v>2025.7399999999998</v>
      </c>
      <c r="G536" s="126">
        <v>5460.14</v>
      </c>
      <c r="H536" s="126">
        <v>23599.910000000007</v>
      </c>
      <c r="I536" s="126">
        <v>283.39999999999998</v>
      </c>
      <c r="J536" s="126">
        <v>1041.33</v>
      </c>
      <c r="K536" s="127">
        <v>1301.2</v>
      </c>
      <c r="L536" s="126">
        <v>76704.979999999981</v>
      </c>
      <c r="M536" s="126">
        <v>122983.33</v>
      </c>
      <c r="N536" s="126">
        <v>199688.31</v>
      </c>
      <c r="O536" s="126">
        <v>158043.21999999988</v>
      </c>
      <c r="P536" s="127">
        <v>35059.890000000014</v>
      </c>
      <c r="R536" s="8">
        <f t="shared" si="16"/>
        <v>234748.2</v>
      </c>
    </row>
    <row r="537" spans="1:18" x14ac:dyDescent="0.25">
      <c r="A537" s="124" t="s">
        <v>634</v>
      </c>
      <c r="B537" s="125" t="s">
        <v>88</v>
      </c>
      <c r="C537" s="126">
        <v>27766.930000000008</v>
      </c>
      <c r="D537" s="126">
        <v>1902.43</v>
      </c>
      <c r="E537" s="126">
        <v>15.080000000000002</v>
      </c>
      <c r="F537" s="127"/>
      <c r="G537" s="126"/>
      <c r="H537" s="126"/>
      <c r="I537" s="126"/>
      <c r="J537" s="126">
        <v>1661.7</v>
      </c>
      <c r="K537" s="127">
        <v>17.579999999999998</v>
      </c>
      <c r="L537" s="126">
        <v>3596.7900000000004</v>
      </c>
      <c r="M537" s="126">
        <v>19426.7</v>
      </c>
      <c r="N537" s="126">
        <v>23023.490000000005</v>
      </c>
      <c r="O537" s="126">
        <v>24170.14</v>
      </c>
      <c r="P537" s="127">
        <v>4743.4400000000005</v>
      </c>
      <c r="R537" s="8">
        <f t="shared" si="16"/>
        <v>27766.93</v>
      </c>
    </row>
    <row r="538" spans="1:18" x14ac:dyDescent="0.25">
      <c r="A538" s="129" t="s">
        <v>634</v>
      </c>
      <c r="B538" s="130" t="str">
        <f>B537</f>
        <v>Eric IMETAL</v>
      </c>
      <c r="C538" s="131">
        <f>SUM(C532:C537)</f>
        <v>569132.96</v>
      </c>
      <c r="D538" s="132">
        <f t="shared" ref="D538:P538" si="17">SUM(D532:D537)</f>
        <v>109778.63999999997</v>
      </c>
      <c r="E538" s="132">
        <f t="shared" si="17"/>
        <v>6956.4</v>
      </c>
      <c r="F538" s="132">
        <f t="shared" si="17"/>
        <v>11716.279999999999</v>
      </c>
      <c r="G538" s="132">
        <f t="shared" si="17"/>
        <v>11619.400000000001</v>
      </c>
      <c r="H538" s="132">
        <f t="shared" si="17"/>
        <v>39975.130000000005</v>
      </c>
      <c r="I538" s="132">
        <f t="shared" si="17"/>
        <v>4526.5899999999992</v>
      </c>
      <c r="J538" s="131">
        <f t="shared" si="17"/>
        <v>5392.9479999999994</v>
      </c>
      <c r="K538" s="132">
        <f t="shared" si="17"/>
        <v>8537.0800000000017</v>
      </c>
      <c r="L538" s="131">
        <f t="shared" si="17"/>
        <v>198502.46800000002</v>
      </c>
      <c r="M538" s="131">
        <f t="shared" si="17"/>
        <v>340967.83999999997</v>
      </c>
      <c r="N538" s="131">
        <f t="shared" si="17"/>
        <v>539470.30800000008</v>
      </c>
      <c r="O538" s="131">
        <f t="shared" si="17"/>
        <v>370630.49199999985</v>
      </c>
      <c r="P538" s="132">
        <f t="shared" si="17"/>
        <v>29662.652000000016</v>
      </c>
      <c r="R538" s="8">
        <f t="shared" si="16"/>
        <v>569132.96</v>
      </c>
    </row>
    <row r="539" spans="1:18" x14ac:dyDescent="0.25">
      <c r="C539" s="133"/>
      <c r="D539" s="134">
        <f t="shared" ref="D539:P539" si="18">D538/$C$538</f>
        <v>0.19288751085510841</v>
      </c>
      <c r="E539" s="134">
        <f t="shared" si="18"/>
        <v>1.2222802910588767E-2</v>
      </c>
      <c r="F539" s="134">
        <f t="shared" si="18"/>
        <v>2.0586191318106052E-2</v>
      </c>
      <c r="G539" s="134">
        <f t="shared" si="18"/>
        <v>2.0415967474454479E-2</v>
      </c>
      <c r="H539" s="134">
        <f t="shared" si="18"/>
        <v>7.0238648627905867E-2</v>
      </c>
      <c r="I539" s="134">
        <f t="shared" si="18"/>
        <v>7.953484191110631E-3</v>
      </c>
      <c r="J539" s="134">
        <f t="shared" si="18"/>
        <v>9.475726023669407E-3</v>
      </c>
      <c r="K539" s="134">
        <f t="shared" si="18"/>
        <v>1.5000150404221892E-2</v>
      </c>
      <c r="L539" s="134">
        <f t="shared" si="18"/>
        <v>0.34878048180516558</v>
      </c>
      <c r="M539" s="134">
        <f t="shared" si="18"/>
        <v>0.59910049841428969</v>
      </c>
      <c r="N539" s="134">
        <f t="shared" si="18"/>
        <v>0.94788098021945544</v>
      </c>
      <c r="O539" s="134">
        <f t="shared" si="18"/>
        <v>0.65121951819483426</v>
      </c>
      <c r="P539" s="134">
        <f t="shared" si="18"/>
        <v>5.2119019780544812E-2</v>
      </c>
    </row>
    <row r="540" spans="1:18" x14ac:dyDescent="0.25">
      <c r="N540" s="14" t="s">
        <v>89</v>
      </c>
      <c r="O540" s="135">
        <f>+P538/M538</f>
        <v>8.6995453882102253E-2</v>
      </c>
      <c r="P540" s="136">
        <f>P539</f>
        <v>5.2119019780544812E-2</v>
      </c>
    </row>
    <row r="541" spans="1:18" x14ac:dyDescent="0.25">
      <c r="N541" s="15" t="s">
        <v>90</v>
      </c>
      <c r="O541" s="137">
        <v>0.1017</v>
      </c>
      <c r="P541" s="138">
        <v>0.06</v>
      </c>
    </row>
    <row r="542" spans="1:18" ht="15.75" thickBot="1" x14ac:dyDescent="0.3">
      <c r="N542" s="16" t="s">
        <v>91</v>
      </c>
      <c r="O542" s="139">
        <f>+O540-O541</f>
        <v>-1.4704546117897746E-2</v>
      </c>
      <c r="P542" s="140">
        <f>+P540-P541</f>
        <v>-7.8809802194551859E-3</v>
      </c>
    </row>
    <row r="545" spans="4:4" x14ac:dyDescent="0.25">
      <c r="D545" s="113" t="s">
        <v>635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61"/>
  <sheetViews>
    <sheetView tabSelected="1" workbookViewId="0">
      <selection activeCell="B39" sqref="B39"/>
    </sheetView>
  </sheetViews>
  <sheetFormatPr baseColWidth="10" defaultColWidth="9.140625" defaultRowHeight="15.75" x14ac:dyDescent="0.25"/>
  <cols>
    <col min="1" max="1" width="53.5703125" style="169" bestFit="1" customWidth="1"/>
    <col min="2" max="8" width="12.7109375" style="169" customWidth="1"/>
    <col min="9" max="9" width="13.7109375" style="169" customWidth="1"/>
    <col min="10" max="10" width="8.140625" style="169" customWidth="1"/>
    <col min="11" max="16384" width="9.140625" style="169"/>
  </cols>
  <sheetData>
    <row r="1" spans="1:10" ht="31.5" x14ac:dyDescent="0.25">
      <c r="A1" s="172" t="s">
        <v>641</v>
      </c>
      <c r="B1" s="173" t="s">
        <v>1</v>
      </c>
      <c r="C1" s="174" t="s">
        <v>2</v>
      </c>
      <c r="D1" s="173" t="s">
        <v>3</v>
      </c>
      <c r="E1" s="174" t="s">
        <v>4</v>
      </c>
      <c r="F1" s="173" t="s">
        <v>5</v>
      </c>
      <c r="G1" s="174" t="s">
        <v>6</v>
      </c>
      <c r="H1" s="174" t="s">
        <v>7</v>
      </c>
      <c r="I1" s="174" t="s">
        <v>92</v>
      </c>
      <c r="J1" s="175" t="s">
        <v>642</v>
      </c>
    </row>
    <row r="2" spans="1:10" x14ac:dyDescent="0.25">
      <c r="A2" s="169" t="str">
        <f t="array" ref="A2">IF(ROWS($2:2)&lt;=COUNTA(rng),INDEX(rng,SMALL(IF(LEFT(rng,5)="Total",ROW(rng)-MIN(ROW(rng))+1),ROWS($2:2))),"")</f>
        <v>Total ALTERVAL</v>
      </c>
      <c r="B2" s="171">
        <f ca="1">INDIRECT("Feuil4!C"&amp;$J2)</f>
        <v>88117.5</v>
      </c>
      <c r="C2" s="171"/>
      <c r="D2" s="171">
        <f ca="1">INDIRECT("Feuil4!P"&amp;$J2)</f>
        <v>7408.5699999999988</v>
      </c>
      <c r="E2" s="6">
        <f ca="1">D2/B2</f>
        <v>8.4076034839844507E-2</v>
      </c>
      <c r="F2" s="171">
        <f ca="1">INDIRECT("Feuil4!M"&amp;$J2)</f>
        <v>46590.039999999994</v>
      </c>
      <c r="G2" s="171"/>
      <c r="H2" s="142">
        <f ca="1">F2/B2</f>
        <v>0.52872630294776857</v>
      </c>
      <c r="I2" s="170">
        <f t="shared" ref="I2:I33" ca="1" si="0">VLOOKUP(9.99999999999999E+307,INDIRECT("Feuil4!A1"&amp;":A"&amp;J2),1)</f>
        <v>500000</v>
      </c>
      <c r="J2" s="176">
        <f t="array" ref="J2">IF(ROWS($2:2)&lt;=COUNTA(rng),SMALL(IF(LEFT(rng,5)="Total",ROW(rng)-MIN(ROW(rng))+1),ROWS($2:2)),"")+1</f>
        <v>13</v>
      </c>
    </row>
    <row r="3" spans="1:10" x14ac:dyDescent="0.25">
      <c r="A3" s="169" t="str">
        <f t="array" ref="A3">IF(ROWS($2:3)&lt;=COUNTA(rng),INDEX(rng,SMALL(IF(LEFT(rng,5)="Total",ROW(rng)-MIN(ROW(rng))+1),ROWS($2:3))),"")</f>
        <v>Total APN</v>
      </c>
      <c r="B3" s="171">
        <f t="shared" ref="B3:B61" ca="1" si="1">INDIRECT("Feuil4!C"&amp;$J3)</f>
        <v>1345</v>
      </c>
      <c r="C3" s="171"/>
      <c r="D3" s="171">
        <f t="shared" ref="D3:D61" ca="1" si="2">INDIRECT("Feuil4!P"&amp;$J3)</f>
        <v>123.75</v>
      </c>
      <c r="E3" s="6">
        <f t="shared" ref="E3:E61" ca="1" si="3">D3/B3</f>
        <v>9.2007434944237923E-2</v>
      </c>
      <c r="F3" s="171">
        <f t="shared" ref="F3:F61" ca="1" si="4">INDIRECT("Feuil4!M"&amp;$J3)</f>
        <v>826.75</v>
      </c>
      <c r="G3" s="171"/>
      <c r="H3" s="142">
        <f t="shared" ref="H3:H61" ca="1" si="5">F3/B3</f>
        <v>0.61468401486988844</v>
      </c>
      <c r="I3" s="170">
        <f t="shared" ca="1" si="0"/>
        <v>300000</v>
      </c>
      <c r="J3" s="176">
        <f t="array" ref="J3">IF(ROWS($2:3)&lt;=COUNTA(rng),SMALL(IF(LEFT(rng,5)="Total",ROW(rng)-MIN(ROW(rng))+1),ROWS($2:3)),"")+1</f>
        <v>18</v>
      </c>
    </row>
    <row r="4" spans="1:10" x14ac:dyDescent="0.25">
      <c r="A4" s="169" t="str">
        <f t="array" ref="A4">IF(ROWS($2:4)&lt;=COUNTA(rng),INDEX(rng,SMALL(IF(LEFT(rng,5)="Total",ROW(rng)-MIN(ROW(rng))+1),ROWS($2:4))),"")</f>
        <v>Total ESTEVE SAS</v>
      </c>
      <c r="B4" s="171">
        <f t="shared" ca="1" si="1"/>
        <v>17151</v>
      </c>
      <c r="C4" s="171"/>
      <c r="D4" s="171">
        <f t="shared" ca="1" si="2"/>
        <v>623.3900000000001</v>
      </c>
      <c r="E4" s="6">
        <f t="shared" ca="1" si="3"/>
        <v>3.6347151769576126E-2</v>
      </c>
      <c r="F4" s="171">
        <f t="shared" ca="1" si="4"/>
        <v>10522.41</v>
      </c>
      <c r="G4" s="171"/>
      <c r="H4" s="142">
        <f t="shared" ca="1" si="5"/>
        <v>0.61351582998075915</v>
      </c>
      <c r="I4" s="170">
        <f t="shared" ca="1" si="0"/>
        <v>300000</v>
      </c>
      <c r="J4" s="176">
        <f t="array" ref="J4">IF(ROWS($2:4)&lt;=COUNTA(rng),SMALL(IF(LEFT(rng,5)="Total",ROW(rng)-MIN(ROW(rng))+1),ROWS($2:4)),"")+1</f>
        <v>24</v>
      </c>
    </row>
    <row r="5" spans="1:10" x14ac:dyDescent="0.25">
      <c r="A5" s="169" t="str">
        <f t="array" ref="A5">IF(ROWS($2:5)&lt;=COUNTA(rng),INDEX(rng,SMALL(IF(LEFT(rng,5)="Total",ROW(rng)-MIN(ROW(rng))+1),ROWS($2:5))),"")</f>
        <v>Total FEMAAG</v>
      </c>
      <c r="B5" s="171">
        <f t="shared" ca="1" si="1"/>
        <v>273.56</v>
      </c>
      <c r="C5" s="171"/>
      <c r="D5" s="171">
        <f t="shared" ca="1" si="2"/>
        <v>82.1</v>
      </c>
      <c r="E5" s="6">
        <f t="shared" ca="1" si="3"/>
        <v>0.30011697616610611</v>
      </c>
      <c r="F5" s="171">
        <f t="shared" ca="1" si="4"/>
        <v>153.41</v>
      </c>
      <c r="G5" s="171"/>
      <c r="H5" s="142">
        <f t="shared" ca="1" si="5"/>
        <v>0.56079105132329288</v>
      </c>
      <c r="I5" s="170">
        <f t="shared" ca="1" si="0"/>
        <v>300000</v>
      </c>
      <c r="J5" s="176">
        <f t="array" ref="J5">IF(ROWS($2:5)&lt;=COUNTA(rng),SMALL(IF(LEFT(rng,5)="Total",ROW(rng)-MIN(ROW(rng))+1),ROWS($2:5)),"")+1</f>
        <v>27</v>
      </c>
    </row>
    <row r="6" spans="1:10" x14ac:dyDescent="0.25">
      <c r="A6" s="169" t="str">
        <f t="array" ref="A6">IF(ROWS($2:6)&lt;=COUNTA(rng),INDEX(rng,SMALL(IF(LEFT(rng,5)="Total",ROW(rng)-MIN(ROW(rng))+1),ROWS($2:6))),"")</f>
        <v>Total FILMAG</v>
      </c>
      <c r="B6" s="171">
        <f t="shared" ca="1" si="1"/>
        <v>16239.1</v>
      </c>
      <c r="C6" s="171"/>
      <c r="D6" s="171">
        <f t="shared" ca="1" si="2"/>
        <v>1026.1600000000003</v>
      </c>
      <c r="E6" s="6">
        <f t="shared" ca="1" si="3"/>
        <v>6.3190694065557843E-2</v>
      </c>
      <c r="F6" s="171">
        <f t="shared" ca="1" si="4"/>
        <v>10921.33</v>
      </c>
      <c r="G6" s="171"/>
      <c r="H6" s="142">
        <f t="shared" ca="1" si="5"/>
        <v>0.67253296057047496</v>
      </c>
      <c r="I6" s="170">
        <f t="shared" ca="1" si="0"/>
        <v>300000</v>
      </c>
      <c r="J6" s="176">
        <f t="array" ref="J6">IF(ROWS($2:6)&lt;=COUNTA(rng),SMALL(IF(LEFT(rng,5)="Total",ROW(rng)-MIN(ROW(rng))+1),ROWS($2:6)),"")+1</f>
        <v>50</v>
      </c>
    </row>
    <row r="7" spans="1:10" x14ac:dyDescent="0.25">
      <c r="A7" s="169" t="str">
        <f t="array" ref="A7">IF(ROWS($2:7)&lt;=COUNTA(rng),INDEX(rng,SMALL(IF(LEFT(rng,5)="Total",ROW(rng)-MIN(ROW(rng))+1),ROWS($2:7))),"")</f>
        <v>Total GETELEC</v>
      </c>
      <c r="B7" s="171">
        <f t="shared" ca="1" si="1"/>
        <v>863.9</v>
      </c>
      <c r="C7" s="171"/>
      <c r="D7" s="171">
        <f t="shared" ca="1" si="2"/>
        <v>386.27</v>
      </c>
      <c r="E7" s="6">
        <f t="shared" ca="1" si="3"/>
        <v>0.44712350966547054</v>
      </c>
      <c r="F7" s="171">
        <f t="shared" ca="1" si="4"/>
        <v>149.91</v>
      </c>
      <c r="G7" s="171"/>
      <c r="H7" s="142">
        <f t="shared" ca="1" si="5"/>
        <v>0.17352702859127214</v>
      </c>
      <c r="I7" s="170">
        <f t="shared" ca="1" si="0"/>
        <v>300000</v>
      </c>
      <c r="J7" s="176">
        <f t="array" ref="J7">IF(ROWS($2:7)&lt;=COUNTA(rng),SMALL(IF(LEFT(rng,5)="Total",ROW(rng)-MIN(ROW(rng))+1),ROWS($2:7)),"")+1</f>
        <v>54</v>
      </c>
    </row>
    <row r="8" spans="1:10" x14ac:dyDescent="0.25">
      <c r="A8" s="169" t="str">
        <f t="array" ref="A8">IF(ROWS($2:8)&lt;=COUNTA(rng),INDEX(rng,SMALL(IF(LEFT(rng,5)="Total",ROW(rng)-MIN(ROW(rng))+1),ROWS($2:8))),"")</f>
        <v>Total GYRDIS</v>
      </c>
      <c r="B8" s="171">
        <f t="shared" ca="1" si="1"/>
        <v>13150</v>
      </c>
      <c r="C8" s="171"/>
      <c r="D8" s="171">
        <f t="shared" ca="1" si="2"/>
        <v>1990.9200000000008</v>
      </c>
      <c r="E8" s="6">
        <f t="shared" ca="1" si="3"/>
        <v>0.15140076045627382</v>
      </c>
      <c r="F8" s="171">
        <f t="shared" ca="1" si="4"/>
        <v>5348</v>
      </c>
      <c r="G8" s="171"/>
      <c r="H8" s="142">
        <f t="shared" ca="1" si="5"/>
        <v>0.40669201520912546</v>
      </c>
      <c r="I8" s="170">
        <f t="shared" ca="1" si="0"/>
        <v>300000</v>
      </c>
      <c r="J8" s="176">
        <f t="array" ref="J8">IF(ROWS($2:8)&lt;=COUNTA(rng),SMALL(IF(LEFT(rng,5)="Total",ROW(rng)-MIN(ROW(rng))+1),ROWS($2:8)),"")+1</f>
        <v>57</v>
      </c>
    </row>
    <row r="9" spans="1:10" x14ac:dyDescent="0.25">
      <c r="A9" s="169" t="str">
        <f t="array" ref="A9">IF(ROWS($2:9)&lt;=COUNTA(rng),INDEX(rng,SMALL(IF(LEFT(rng,5)="Total",ROW(rng)-MIN(ROW(rng))+1),ROWS($2:9))),"")</f>
        <v>Total LE CAILLEBOTIS DIAMOND</v>
      </c>
      <c r="B9" s="171">
        <f t="shared" ca="1" si="1"/>
        <v>56</v>
      </c>
      <c r="C9" s="171"/>
      <c r="D9" s="171">
        <f t="shared" ca="1" si="2"/>
        <v>0.39000000000000057</v>
      </c>
      <c r="E9" s="6">
        <f t="shared" ca="1" si="3"/>
        <v>6.9642857142857241E-3</v>
      </c>
      <c r="F9" s="171">
        <f t="shared" ca="1" si="4"/>
        <v>37.75</v>
      </c>
      <c r="G9" s="171"/>
      <c r="H9" s="142">
        <f t="shared" ca="1" si="5"/>
        <v>0.6741071428571429</v>
      </c>
      <c r="I9" s="170">
        <f t="shared" ca="1" si="0"/>
        <v>300000</v>
      </c>
      <c r="J9" s="176">
        <f t="array" ref="J9">IF(ROWS($2:9)&lt;=COUNTA(rng),SMALL(IF(LEFT(rng,5)="Total",ROW(rng)-MIN(ROW(rng))+1),ROWS($2:9)),"")+1</f>
        <v>59</v>
      </c>
    </row>
    <row r="10" spans="1:10" x14ac:dyDescent="0.25">
      <c r="A10" s="169" t="str">
        <f t="array" ref="A10">IF(ROWS($2:10)&lt;=COUNTA(rng),INDEX(rng,SMALL(IF(LEFT(rng,5)="Total",ROW(rng)-MIN(ROW(rng))+1),ROWS($2:10))),"")</f>
        <v>Total MECA + SERVICES</v>
      </c>
      <c r="B10" s="171">
        <f t="shared" ca="1" si="1"/>
        <v>4380</v>
      </c>
      <c r="C10" s="171"/>
      <c r="D10" s="171">
        <f t="shared" ca="1" si="2"/>
        <v>393.15000000000032</v>
      </c>
      <c r="E10" s="6">
        <f t="shared" ca="1" si="3"/>
        <v>8.9760273972602819E-2</v>
      </c>
      <c r="F10" s="171">
        <f t="shared" ca="1" si="4"/>
        <v>1363.7099999999998</v>
      </c>
      <c r="G10" s="171"/>
      <c r="H10" s="142">
        <f t="shared" ca="1" si="5"/>
        <v>0.31134931506849312</v>
      </c>
      <c r="I10" s="170">
        <f t="shared" ca="1" si="0"/>
        <v>300000</v>
      </c>
      <c r="J10" s="176">
        <f t="array" ref="J10">IF(ROWS($2:10)&lt;=COUNTA(rng),SMALL(IF(LEFT(rng,5)="Total",ROW(rng)-MIN(ROW(rng))+1),ROWS($2:10)),"")+1</f>
        <v>61</v>
      </c>
    </row>
    <row r="11" spans="1:10" x14ac:dyDescent="0.25">
      <c r="A11" s="169" t="str">
        <f t="array" ref="A11">IF(ROWS($2:11)&lt;=COUNTA(rng),INDEX(rng,SMALL(IF(LEFT(rng,5)="Total",ROW(rng)-MIN(ROW(rng))+1),ROWS($2:11))),"")</f>
        <v>Total METALU-PLAST</v>
      </c>
      <c r="B11" s="171">
        <f t="shared" ca="1" si="1"/>
        <v>14043.560000000001</v>
      </c>
      <c r="C11" s="171"/>
      <c r="D11" s="171">
        <f t="shared" ca="1" si="2"/>
        <v>-426.38000000000011</v>
      </c>
      <c r="E11" s="6">
        <f t="shared" ca="1" si="3"/>
        <v>-3.0361247432987081E-2</v>
      </c>
      <c r="F11" s="171">
        <f t="shared" ca="1" si="4"/>
        <v>8376.92</v>
      </c>
      <c r="G11" s="171"/>
      <c r="H11" s="142">
        <f t="shared" ca="1" si="5"/>
        <v>0.59649547550621063</v>
      </c>
      <c r="I11" s="170">
        <f t="shared" ca="1" si="0"/>
        <v>300000</v>
      </c>
      <c r="J11" s="176">
        <f t="array" ref="J11">IF(ROWS($2:11)&lt;=COUNTA(rng),SMALL(IF(LEFT(rng,5)="Total",ROW(rng)-MIN(ROW(rng))+1),ROWS($2:11)),"")+1</f>
        <v>76</v>
      </c>
    </row>
    <row r="12" spans="1:10" x14ac:dyDescent="0.25">
      <c r="A12" s="169" t="str">
        <f t="array" ref="A12">IF(ROWS($2:12)&lt;=COUNTA(rng),INDEX(rng,SMALL(IF(LEFT(rng,5)="Total",ROW(rng)-MIN(ROW(rng))+1),ROWS($2:12))),"")</f>
        <v>Total SAS LEDIA</v>
      </c>
      <c r="B12" s="171">
        <f t="shared" ca="1" si="1"/>
        <v>8147.1900000000005</v>
      </c>
      <c r="C12" s="171"/>
      <c r="D12" s="171">
        <f t="shared" ca="1" si="2"/>
        <v>3423.51</v>
      </c>
      <c r="E12" s="6">
        <f t="shared" ca="1" si="3"/>
        <v>0.42020745803154219</v>
      </c>
      <c r="F12" s="171">
        <f t="shared" ca="1" si="4"/>
        <v>3085.24</v>
      </c>
      <c r="G12" s="171"/>
      <c r="H12" s="142">
        <f t="shared" ca="1" si="5"/>
        <v>0.37868762113072107</v>
      </c>
      <c r="I12" s="170">
        <f t="shared" ca="1" si="0"/>
        <v>300000</v>
      </c>
      <c r="J12" s="176">
        <f t="array" ref="J12">IF(ROWS($2:12)&lt;=COUNTA(rng),SMALL(IF(LEFT(rng,5)="Total",ROW(rng)-MIN(ROW(rng))+1),ROWS($2:12)),"")+1</f>
        <v>93</v>
      </c>
    </row>
    <row r="13" spans="1:10" x14ac:dyDescent="0.25">
      <c r="A13" s="169" t="str">
        <f t="array" ref="A13">IF(ROWS($2:13)&lt;=COUNTA(rng),INDEX(rng,SMALL(IF(LEFT(rng,5)="Total",ROW(rng)-MIN(ROW(rng))+1),ROWS($2:13))),"")</f>
        <v>Total SEPRA AUTOMATISATION</v>
      </c>
      <c r="B13" s="171">
        <f t="shared" ca="1" si="1"/>
        <v>5923.32</v>
      </c>
      <c r="C13" s="171"/>
      <c r="D13" s="171">
        <f t="shared" ca="1" si="2"/>
        <v>793.88999999999965</v>
      </c>
      <c r="E13" s="6">
        <f t="shared" ca="1" si="3"/>
        <v>0.13402787625858467</v>
      </c>
      <c r="F13" s="171">
        <f t="shared" ca="1" si="4"/>
        <v>3754.6099999999997</v>
      </c>
      <c r="G13" s="171"/>
      <c r="H13" s="142">
        <f t="shared" ca="1" si="5"/>
        <v>0.63386918147255256</v>
      </c>
      <c r="I13" s="170">
        <f t="shared" ca="1" si="0"/>
        <v>300000</v>
      </c>
      <c r="J13" s="176">
        <f t="array" ref="J13">IF(ROWS($2:13)&lt;=COUNTA(rng),SMALL(IF(LEFT(rng,5)="Total",ROW(rng)-MIN(ROW(rng))+1),ROWS($2:13)),"")+1</f>
        <v>101</v>
      </c>
    </row>
    <row r="14" spans="1:10" x14ac:dyDescent="0.25">
      <c r="A14" s="169" t="str">
        <f t="array" ref="A14">IF(ROWS($2:14)&lt;=COUNTA(rng),INDEX(rng,SMALL(IF(LEFT(rng,5)="Total",ROW(rng)-MIN(ROW(rng))+1),ROWS($2:14))),"")</f>
        <v>Total VAN'S BARBOT</v>
      </c>
      <c r="B14" s="171">
        <f t="shared" ca="1" si="1"/>
        <v>1020</v>
      </c>
      <c r="C14" s="171"/>
      <c r="D14" s="171">
        <f t="shared" ca="1" si="2"/>
        <v>555.22</v>
      </c>
      <c r="E14" s="6">
        <f t="shared" ca="1" si="3"/>
        <v>0.54433333333333334</v>
      </c>
      <c r="F14" s="171">
        <f t="shared" ca="1" si="4"/>
        <v>293.33</v>
      </c>
      <c r="G14" s="171"/>
      <c r="H14" s="142">
        <f t="shared" ca="1" si="5"/>
        <v>0.28757843137254901</v>
      </c>
      <c r="I14" s="170">
        <f t="shared" ca="1" si="0"/>
        <v>300000</v>
      </c>
      <c r="J14" s="176">
        <f t="array" ref="J14">IF(ROWS($2:14)&lt;=COUNTA(rng),SMALL(IF(LEFT(rng,5)="Total",ROW(rng)-MIN(ROW(rng))+1),ROWS($2:14)),"")+1</f>
        <v>103</v>
      </c>
    </row>
    <row r="15" spans="1:10" x14ac:dyDescent="0.25">
      <c r="A15" s="169" t="str">
        <f t="array" ref="A15">IF(ROWS($2:15)&lt;=COUNTA(rng),INDEX(rng,SMALL(IF(LEFT(rng,5)="Total",ROW(rng)-MIN(ROW(rng))+1),ROWS($2:15))),"")</f>
        <v>Total TOUCH INNOVATION</v>
      </c>
      <c r="B15" s="171">
        <f t="shared" ca="1" si="1"/>
        <v>4820</v>
      </c>
      <c r="C15" s="171"/>
      <c r="D15" s="171">
        <f t="shared" ca="1" si="2"/>
        <v>-1107.94</v>
      </c>
      <c r="E15" s="6">
        <f t="shared" ca="1" si="3"/>
        <v>-0.2298630705394191</v>
      </c>
      <c r="F15" s="171">
        <f t="shared" ca="1" si="4"/>
        <v>5286.55</v>
      </c>
      <c r="G15" s="171"/>
      <c r="H15" s="142">
        <f t="shared" ca="1" si="5"/>
        <v>1.0967946058091287</v>
      </c>
      <c r="I15" s="170">
        <f t="shared" ca="1" si="0"/>
        <v>300000</v>
      </c>
      <c r="J15" s="176">
        <f t="array" ref="J15">IF(ROWS($2:15)&lt;=COUNTA(rng),SMALL(IF(LEFT(rng,5)="Total",ROW(rng)-MIN(ROW(rng))+1),ROWS($2:15)),"")+1</f>
        <v>108</v>
      </c>
    </row>
    <row r="16" spans="1:10" x14ac:dyDescent="0.25">
      <c r="A16" s="169" t="str">
        <f t="array" ref="A16">IF(ROWS($2:16)&lt;=COUNTA(rng),INDEX(rng,SMALL(IF(LEFT(rng,5)="Total",ROW(rng)-MIN(ROW(rng))+1),ROWS($2:16))),"")</f>
        <v>Total NAITE</v>
      </c>
      <c r="B16" s="171">
        <f t="shared" ca="1" si="1"/>
        <v>1244.26</v>
      </c>
      <c r="C16" s="171"/>
      <c r="D16" s="171">
        <f t="shared" ca="1" si="2"/>
        <v>-428.56999999999994</v>
      </c>
      <c r="E16" s="6">
        <f t="shared" ca="1" si="3"/>
        <v>-0.34443765772426982</v>
      </c>
      <c r="F16" s="171">
        <f t="shared" ca="1" si="4"/>
        <v>924.42</v>
      </c>
      <c r="G16" s="171"/>
      <c r="H16" s="142">
        <f t="shared" ca="1" si="5"/>
        <v>0.74294761545014709</v>
      </c>
      <c r="I16" s="170">
        <f t="shared" ca="1" si="0"/>
        <v>300000</v>
      </c>
      <c r="J16" s="176">
        <f t="array" ref="J16">IF(ROWS($2:16)&lt;=COUNTA(rng),SMALL(IF(LEFT(rng,5)="Total",ROW(rng)-MIN(ROW(rng))+1),ROWS($2:16)),"")+1</f>
        <v>111</v>
      </c>
    </row>
    <row r="17" spans="1:10" x14ac:dyDescent="0.25">
      <c r="A17" s="169" t="str">
        <f t="array" ref="A17">IF(ROWS($2:17)&lt;=COUNTA(rng),INDEX(rng,SMALL(IF(LEFT(rng,5)="Total",ROW(rng)-MIN(ROW(rng))+1),ROWS($2:17))),"")</f>
        <v>Total THIBAUT</v>
      </c>
      <c r="B17" s="171">
        <f t="shared" ca="1" si="1"/>
        <v>18593.66</v>
      </c>
      <c r="C17" s="171"/>
      <c r="D17" s="171">
        <f t="shared" ca="1" si="2"/>
        <v>4990.829999999999</v>
      </c>
      <c r="E17" s="6">
        <f t="shared" ca="1" si="3"/>
        <v>0.26841568577676472</v>
      </c>
      <c r="F17" s="171">
        <f t="shared" ca="1" si="4"/>
        <v>8166.74</v>
      </c>
      <c r="G17" s="171"/>
      <c r="H17" s="142">
        <f t="shared" ca="1" si="5"/>
        <v>0.43922175623303855</v>
      </c>
      <c r="I17" s="170">
        <f t="shared" ca="1" si="0"/>
        <v>300000</v>
      </c>
      <c r="J17" s="176">
        <f t="array" ref="J17">IF(ROWS($2:17)&lt;=COUNTA(rng),SMALL(IF(LEFT(rng,5)="Total",ROW(rng)-MIN(ROW(rng))+1),ROWS($2:17)),"")+1</f>
        <v>120</v>
      </c>
    </row>
    <row r="18" spans="1:10" x14ac:dyDescent="0.25">
      <c r="A18" s="169" t="str">
        <f t="array" ref="A18">IF(ROWS($2:18)&lt;=COUNTA(rng),INDEX(rng,SMALL(IF(LEFT(rng,5)="Total",ROW(rng)-MIN(ROW(rng))+1),ROWS($2:18))),"")</f>
        <v>Total GSC VANS THEAULT</v>
      </c>
      <c r="B18" s="171">
        <f t="shared" ca="1" si="1"/>
        <v>14615.2</v>
      </c>
      <c r="C18" s="171"/>
      <c r="D18" s="171">
        <f t="shared" ca="1" si="2"/>
        <v>2514.6000000000004</v>
      </c>
      <c r="E18" s="6">
        <f t="shared" ca="1" si="3"/>
        <v>0.17205375225792327</v>
      </c>
      <c r="F18" s="171">
        <f t="shared" ca="1" si="4"/>
        <v>9125.26</v>
      </c>
      <c r="G18" s="171"/>
      <c r="H18" s="142">
        <f t="shared" ca="1" si="5"/>
        <v>0.62436778148776617</v>
      </c>
      <c r="I18" s="170">
        <f t="shared" ca="1" si="0"/>
        <v>300000</v>
      </c>
      <c r="J18" s="176">
        <f t="array" ref="J18">IF(ROWS($2:18)&lt;=COUNTA(rng),SMALL(IF(LEFT(rng,5)="Total",ROW(rng)-MIN(ROW(rng))+1),ROWS($2:18)),"")+1</f>
        <v>123</v>
      </c>
    </row>
    <row r="19" spans="1:10" x14ac:dyDescent="0.25">
      <c r="A19" s="169" t="str">
        <f t="array" ref="A19">IF(ROWS($2:19)&lt;=COUNTA(rng),INDEX(rng,SMALL(IF(LEFT(rng,5)="Total",ROW(rng)-MIN(ROW(rng))+1),ROWS($2:19))),"")</f>
        <v>Total ACTIA AUTOMOTIVE</v>
      </c>
      <c r="B19" s="171">
        <f t="shared" ca="1" si="1"/>
        <v>2450</v>
      </c>
      <c r="C19" s="171"/>
      <c r="D19" s="171">
        <f t="shared" ca="1" si="2"/>
        <v>-815.75</v>
      </c>
      <c r="E19" s="6">
        <f t="shared" ca="1" si="3"/>
        <v>-0.33295918367346938</v>
      </c>
      <c r="F19" s="171">
        <f t="shared" ca="1" si="4"/>
        <v>2190.23</v>
      </c>
      <c r="G19" s="171"/>
      <c r="H19" s="142">
        <f t="shared" ca="1" si="5"/>
        <v>0.89397142857142853</v>
      </c>
      <c r="I19" s="170">
        <f t="shared" ca="1" si="0"/>
        <v>300000</v>
      </c>
      <c r="J19" s="176">
        <f t="array" ref="J19">IF(ROWS($2:19)&lt;=COUNTA(rng),SMALL(IF(LEFT(rng,5)="Total",ROW(rng)-MIN(ROW(rng))+1),ROWS($2:19)),"")+1</f>
        <v>125</v>
      </c>
    </row>
    <row r="20" spans="1:10" x14ac:dyDescent="0.25">
      <c r="A20" s="169" t="str">
        <f t="array" ref="A20">IF(ROWS($2:20)&lt;=COUNTA(rng),INDEX(rng,SMALL(IF(LEFT(rng,5)="Total",ROW(rng)-MIN(ROW(rng))+1),ROWS($2:20))),"")</f>
        <v>Total VULCAIN</v>
      </c>
      <c r="B20" s="171">
        <f t="shared" ca="1" si="1"/>
        <v>-4425</v>
      </c>
      <c r="C20" s="171"/>
      <c r="D20" s="171">
        <f t="shared" ca="1" si="2"/>
        <v>-4425</v>
      </c>
      <c r="E20" s="6">
        <f t="shared" ca="1" si="3"/>
        <v>1</v>
      </c>
      <c r="F20" s="171">
        <f t="shared" ca="1" si="4"/>
        <v>0</v>
      </c>
      <c r="G20" s="171"/>
      <c r="H20" s="142">
        <f t="shared" ca="1" si="5"/>
        <v>0</v>
      </c>
      <c r="I20" s="170">
        <f t="shared" ca="1" si="0"/>
        <v>300000</v>
      </c>
      <c r="J20" s="176">
        <f t="array" ref="J20">IF(ROWS($2:20)&lt;=COUNTA(rng),SMALL(IF(LEFT(rng,5)="Total",ROW(rng)-MIN(ROW(rng))+1),ROWS($2:20)),"")+1</f>
        <v>127</v>
      </c>
    </row>
    <row r="21" spans="1:10" x14ac:dyDescent="0.25">
      <c r="A21" s="169" t="str">
        <f t="array" ref="A21">IF(ROWS($2:21)&lt;=COUNTA(rng),INDEX(rng,SMALL(IF(LEFT(rng,5)="Total",ROW(rng)-MIN(ROW(rng))+1),ROWS($2:21))),"")</f>
        <v>Total DENIOS</v>
      </c>
      <c r="B21" s="171">
        <f t="shared" ca="1" si="1"/>
        <v>3949.5</v>
      </c>
      <c r="C21" s="171"/>
      <c r="D21" s="171">
        <f t="shared" ca="1" si="2"/>
        <v>-322.83000000000004</v>
      </c>
      <c r="E21" s="6">
        <f t="shared" ca="1" si="3"/>
        <v>-8.1739460691226742E-2</v>
      </c>
      <c r="F21" s="171">
        <f t="shared" ca="1" si="4"/>
        <v>2295.25</v>
      </c>
      <c r="G21" s="171"/>
      <c r="H21" s="142">
        <f t="shared" ca="1" si="5"/>
        <v>0.58114951259653125</v>
      </c>
      <c r="I21" s="170">
        <f t="shared" ca="1" si="0"/>
        <v>300000</v>
      </c>
      <c r="J21" s="176">
        <f t="array" ref="J21">IF(ROWS($2:21)&lt;=COUNTA(rng),SMALL(IF(LEFT(rng,5)="Total",ROW(rng)-MIN(ROW(rng))+1),ROWS($2:21)),"")+1</f>
        <v>131</v>
      </c>
    </row>
    <row r="22" spans="1:10" x14ac:dyDescent="0.25">
      <c r="A22" s="169" t="str">
        <f t="array" ref="A22">IF(ROWS($2:22)&lt;=COUNTA(rng),INDEX(rng,SMALL(IF(LEFT(rng,5)="Total",ROW(rng)-MIN(ROW(rng))+1),ROWS($2:22))),"")</f>
        <v>Total CMI</v>
      </c>
      <c r="B22" s="171">
        <f t="shared" ca="1" si="1"/>
        <v>280</v>
      </c>
      <c r="C22" s="171"/>
      <c r="D22" s="171">
        <f t="shared" ca="1" si="2"/>
        <v>52.810000000000016</v>
      </c>
      <c r="E22" s="6">
        <f t="shared" ca="1" si="3"/>
        <v>0.18860714285714292</v>
      </c>
      <c r="F22" s="171">
        <f t="shared" ca="1" si="4"/>
        <v>126.33</v>
      </c>
      <c r="G22" s="171"/>
      <c r="H22" s="142">
        <f t="shared" ca="1" si="5"/>
        <v>0.45117857142857143</v>
      </c>
      <c r="I22" s="170">
        <f t="shared" ca="1" si="0"/>
        <v>300000</v>
      </c>
      <c r="J22" s="176">
        <f t="array" ref="J22">IF(ROWS($2:22)&lt;=COUNTA(rng),SMALL(IF(LEFT(rng,5)="Total",ROW(rng)-MIN(ROW(rng))+1),ROWS($2:22)),"")+1</f>
        <v>133</v>
      </c>
    </row>
    <row r="23" spans="1:10" x14ac:dyDescent="0.25">
      <c r="A23" s="169" t="str">
        <f t="array" ref="A23">IF(ROWS($2:23)&lt;=COUNTA(rng),INDEX(rng,SMALL(IF(LEFT(rng,5)="Total",ROW(rng)-MIN(ROW(rng))+1),ROWS($2:23))),"")</f>
        <v>Total DIVERS</v>
      </c>
      <c r="B23" s="171">
        <f t="shared" ca="1" si="1"/>
        <v>946.1</v>
      </c>
      <c r="C23" s="171"/>
      <c r="D23" s="171">
        <f t="shared" ca="1" si="2"/>
        <v>275.15999999999997</v>
      </c>
      <c r="E23" s="6">
        <f t="shared" ca="1" si="3"/>
        <v>0.29083606384103156</v>
      </c>
      <c r="F23" s="171">
        <f t="shared" ca="1" si="4"/>
        <v>312.24</v>
      </c>
      <c r="G23" s="171"/>
      <c r="H23" s="142">
        <f t="shared" ca="1" si="5"/>
        <v>0.33002853820949157</v>
      </c>
      <c r="I23" s="170">
        <f t="shared" ca="1" si="0"/>
        <v>100000</v>
      </c>
      <c r="J23" s="176">
        <f t="array" ref="J23">IF(ROWS($2:23)&lt;=COUNTA(rng),SMALL(IF(LEFT(rng,5)="Total",ROW(rng)-MIN(ROW(rng))+1),ROWS($2:23)),"")+1</f>
        <v>140</v>
      </c>
    </row>
    <row r="24" spans="1:10" x14ac:dyDescent="0.25">
      <c r="A24" s="169" t="str">
        <f t="array" ref="A24">IF(ROWS($2:24)&lt;=COUNTA(rng),INDEX(rng,SMALL(IF(LEFT(rng,5)="Total",ROW(rng)-MIN(ROW(rng))+1),ROWS($2:24))),"")</f>
        <v>Total CERMEX SAS - SITE DE LISIEUX</v>
      </c>
      <c r="B24" s="171">
        <f t="shared" ca="1" si="1"/>
        <v>-35331.67</v>
      </c>
      <c r="C24" s="171"/>
      <c r="D24" s="171">
        <f t="shared" ca="1" si="2"/>
        <v>-39618.979999999996</v>
      </c>
      <c r="E24" s="6">
        <f t="shared" ca="1" si="3"/>
        <v>1.1213446746219469</v>
      </c>
      <c r="F24" s="171">
        <f t="shared" ca="1" si="4"/>
        <v>2847.84</v>
      </c>
      <c r="G24" s="171"/>
      <c r="H24" s="142">
        <f t="shared" ca="1" si="5"/>
        <v>-8.0603039709133489E-2</v>
      </c>
      <c r="I24" s="170">
        <f t="shared" ca="1" si="0"/>
        <v>100000</v>
      </c>
      <c r="J24" s="176">
        <f t="array" ref="J24">IF(ROWS($2:24)&lt;=COUNTA(rng),SMALL(IF(LEFT(rng,5)="Total",ROW(rng)-MIN(ROW(rng))+1),ROWS($2:24)),"")+1</f>
        <v>155</v>
      </c>
    </row>
    <row r="25" spans="1:10" x14ac:dyDescent="0.25">
      <c r="A25" s="169" t="str">
        <f t="array" ref="A25">IF(ROWS($2:25)&lt;=COUNTA(rng),INDEX(rng,SMALL(IF(LEFT(rng,5)="Total",ROW(rng)-MIN(ROW(rng))+1),ROWS($2:25))),"")</f>
        <v>Total KNORR BREMSE SYSTEME PR VEHICULES FRANCE</v>
      </c>
      <c r="B25" s="171">
        <f t="shared" ca="1" si="1"/>
        <v>1463</v>
      </c>
      <c r="C25" s="171"/>
      <c r="D25" s="171">
        <f t="shared" ca="1" si="2"/>
        <v>637.95999999999992</v>
      </c>
      <c r="E25" s="6">
        <f t="shared" ca="1" si="3"/>
        <v>0.43606288448393704</v>
      </c>
      <c r="F25" s="171">
        <f t="shared" ca="1" si="4"/>
        <v>647.33000000000004</v>
      </c>
      <c r="G25" s="171"/>
      <c r="H25" s="142">
        <f t="shared" ca="1" si="5"/>
        <v>0.44246753246753251</v>
      </c>
      <c r="I25" s="170">
        <f t="shared" ca="1" si="0"/>
        <v>100000</v>
      </c>
      <c r="J25" s="176">
        <f t="array" ref="J25">IF(ROWS($2:25)&lt;=COUNTA(rng),SMALL(IF(LEFT(rng,5)="Total",ROW(rng)-MIN(ROW(rng))+1),ROWS($2:25)),"")+1</f>
        <v>160</v>
      </c>
    </row>
    <row r="26" spans="1:10" x14ac:dyDescent="0.25">
      <c r="A26" s="169" t="str">
        <f t="array" ref="A26">IF(ROWS($2:26)&lt;=COUNTA(rng),INDEX(rng,SMALL(IF(LEFT(rng,5)="Total",ROW(rng)-MIN(ROW(rng))+1),ROWS($2:26))),"")</f>
        <v>Total PLANQUE</v>
      </c>
      <c r="B26" s="171">
        <f t="shared" ca="1" si="1"/>
        <v>369.9</v>
      </c>
      <c r="C26" s="171"/>
      <c r="D26" s="171">
        <f t="shared" ca="1" si="2"/>
        <v>142.03999999999996</v>
      </c>
      <c r="E26" s="6">
        <f t="shared" ca="1" si="3"/>
        <v>0.38399567450662336</v>
      </c>
      <c r="F26" s="171">
        <f t="shared" ca="1" si="4"/>
        <v>198.66000000000003</v>
      </c>
      <c r="G26" s="171"/>
      <c r="H26" s="142">
        <f t="shared" ca="1" si="5"/>
        <v>0.53706407137064083</v>
      </c>
      <c r="I26" s="170">
        <f t="shared" ca="1" si="0"/>
        <v>100000</v>
      </c>
      <c r="J26" s="176">
        <f t="array" ref="J26">IF(ROWS($2:26)&lt;=COUNTA(rng),SMALL(IF(LEFT(rng,5)="Total",ROW(rng)-MIN(ROW(rng))+1),ROWS($2:26)),"")+1</f>
        <v>162</v>
      </c>
    </row>
    <row r="27" spans="1:10" x14ac:dyDescent="0.25">
      <c r="A27" s="169" t="str">
        <f t="array" ref="A27">IF(ROWS($2:27)&lt;=COUNTA(rng),INDEX(rng,SMALL(IF(LEFT(rng,5)="Total",ROW(rng)-MIN(ROW(rng))+1),ROWS($2:27))),"")</f>
        <v>Total SAS SNIME</v>
      </c>
      <c r="B27" s="171">
        <f t="shared" ca="1" si="1"/>
        <v>190.4</v>
      </c>
      <c r="C27" s="171"/>
      <c r="D27" s="171">
        <f t="shared" ca="1" si="2"/>
        <v>42.42</v>
      </c>
      <c r="E27" s="6">
        <f t="shared" ca="1" si="3"/>
        <v>0.22279411764705884</v>
      </c>
      <c r="F27" s="171">
        <f t="shared" ca="1" si="4"/>
        <v>134.42000000000002</v>
      </c>
      <c r="G27" s="171"/>
      <c r="H27" s="142">
        <f t="shared" ca="1" si="5"/>
        <v>0.70598739495798324</v>
      </c>
      <c r="I27" s="170">
        <f t="shared" ca="1" si="0"/>
        <v>100000</v>
      </c>
      <c r="J27" s="176">
        <f t="array" ref="J27">IF(ROWS($2:27)&lt;=COUNTA(rng),SMALL(IF(LEFT(rng,5)="Total",ROW(rng)-MIN(ROW(rng))+1),ROWS($2:27)),"")+1</f>
        <v>166</v>
      </c>
    </row>
    <row r="28" spans="1:10" x14ac:dyDescent="0.25">
      <c r="A28" s="169" t="str">
        <f t="array" ref="A28">IF(ROWS($2:28)&lt;=COUNTA(rng),INDEX(rng,SMALL(IF(LEFT(rng,5)="Total",ROW(rng)-MIN(ROW(rng))+1),ROWS($2:28))),"")</f>
        <v>Total GAUDFRIN</v>
      </c>
      <c r="B28" s="171">
        <f t="shared" ca="1" si="1"/>
        <v>5354.04</v>
      </c>
      <c r="C28" s="171"/>
      <c r="D28" s="171">
        <f t="shared" ca="1" si="2"/>
        <v>64.192000000000007</v>
      </c>
      <c r="E28" s="6">
        <f t="shared" ca="1" si="3"/>
        <v>1.1989450956660767E-2</v>
      </c>
      <c r="F28" s="171">
        <f t="shared" ca="1" si="4"/>
        <v>2354.34</v>
      </c>
      <c r="G28" s="171"/>
      <c r="H28" s="142">
        <f t="shared" ca="1" si="5"/>
        <v>0.43973149248044469</v>
      </c>
      <c r="I28" s="170">
        <f t="shared" ca="1" si="0"/>
        <v>100000</v>
      </c>
      <c r="J28" s="176">
        <f t="array" ref="J28">IF(ROWS($2:28)&lt;=COUNTA(rng),SMALL(IF(LEFT(rng,5)="Total",ROW(rng)-MIN(ROW(rng))+1),ROWS($2:28)),"")+1</f>
        <v>170</v>
      </c>
    </row>
    <row r="29" spans="1:10" x14ac:dyDescent="0.25">
      <c r="A29" s="169" t="str">
        <f t="array" ref="A29">IF(ROWS($2:29)&lt;=COUNTA(rng),INDEX(rng,SMALL(IF(LEFT(rng,5)="Total",ROW(rng)-MIN(ROW(rng))+1),ROWS($2:29))),"")</f>
        <v>Total GEBO PACKAGING SOLUTIONS FRANCE</v>
      </c>
      <c r="B29" s="171">
        <f t="shared" ca="1" si="1"/>
        <v>1436.42</v>
      </c>
      <c r="C29" s="171"/>
      <c r="D29" s="171">
        <f t="shared" ca="1" si="2"/>
        <v>437.76000000000005</v>
      </c>
      <c r="E29" s="6">
        <f t="shared" ca="1" si="3"/>
        <v>0.30475766140822325</v>
      </c>
      <c r="F29" s="171">
        <f t="shared" ca="1" si="4"/>
        <v>779.09</v>
      </c>
      <c r="G29" s="171"/>
      <c r="H29" s="142">
        <f t="shared" ca="1" si="5"/>
        <v>0.54238314699043455</v>
      </c>
      <c r="I29" s="170">
        <f t="shared" ca="1" si="0"/>
        <v>100000</v>
      </c>
      <c r="J29" s="176">
        <f t="array" ref="J29">IF(ROWS($2:29)&lt;=COUNTA(rng),SMALL(IF(LEFT(rng,5)="Total",ROW(rng)-MIN(ROW(rng))+1),ROWS($2:29)),"")+1</f>
        <v>174</v>
      </c>
    </row>
    <row r="30" spans="1:10" x14ac:dyDescent="0.25">
      <c r="A30" s="169" t="str">
        <f t="array" ref="A30">IF(ROWS($2:30)&lt;=COUNTA(rng),INDEX(rng,SMALL(IF(LEFT(rng,5)="Total",ROW(rng)-MIN(ROW(rng))+1),ROWS($2:30))),"")</f>
        <v>Total PKB</v>
      </c>
      <c r="B30" s="171">
        <f t="shared" ca="1" si="1"/>
        <v>1721.8000000000002</v>
      </c>
      <c r="C30" s="171"/>
      <c r="D30" s="171">
        <f t="shared" ca="1" si="2"/>
        <v>79.069999999999936</v>
      </c>
      <c r="E30" s="6">
        <f t="shared" ca="1" si="3"/>
        <v>4.5922871413636851E-2</v>
      </c>
      <c r="F30" s="171">
        <f t="shared" ca="1" si="4"/>
        <v>1374.49</v>
      </c>
      <c r="G30" s="171"/>
      <c r="H30" s="142">
        <f t="shared" ca="1" si="5"/>
        <v>0.79828667673365072</v>
      </c>
      <c r="I30" s="170">
        <f t="shared" ca="1" si="0"/>
        <v>100000</v>
      </c>
      <c r="J30" s="176">
        <f t="array" ref="J30">IF(ROWS($2:30)&lt;=COUNTA(rng),SMALL(IF(LEFT(rng,5)="Total",ROW(rng)-MIN(ROW(rng))+1),ROWS($2:30)),"")+1</f>
        <v>183</v>
      </c>
    </row>
    <row r="31" spans="1:10" x14ac:dyDescent="0.25">
      <c r="A31" s="169" t="str">
        <f t="array" ref="A31">IF(ROWS($2:31)&lt;=COUNTA(rng),INDEX(rng,SMALL(IF(LEFT(rng,5)="Total",ROW(rng)-MIN(ROW(rng))+1),ROWS($2:31))),"")</f>
        <v>Total HEURTAUX SAS</v>
      </c>
      <c r="B31" s="171">
        <f t="shared" ca="1" si="1"/>
        <v>18705.3</v>
      </c>
      <c r="C31" s="171"/>
      <c r="D31" s="171">
        <f t="shared" ca="1" si="2"/>
        <v>2428.6299999999997</v>
      </c>
      <c r="E31" s="6">
        <f t="shared" ca="1" si="3"/>
        <v>0.12983646346222727</v>
      </c>
      <c r="F31" s="171">
        <f t="shared" ca="1" si="4"/>
        <v>10757.93</v>
      </c>
      <c r="G31" s="171"/>
      <c r="H31" s="142">
        <f t="shared" ca="1" si="5"/>
        <v>0.57512737031750361</v>
      </c>
      <c r="I31" s="170">
        <f t="shared" ca="1" si="0"/>
        <v>100000</v>
      </c>
      <c r="J31" s="176">
        <f t="array" ref="J31">IF(ROWS($2:31)&lt;=COUNTA(rng),SMALL(IF(LEFT(rng,5)="Total",ROW(rng)-MIN(ROW(rng))+1),ROWS($2:31)),"")+1</f>
        <v>191</v>
      </c>
    </row>
    <row r="32" spans="1:10" x14ac:dyDescent="0.25">
      <c r="A32" s="169" t="str">
        <f t="array" ref="A32">IF(ROWS($2:32)&lt;=COUNTA(rng),INDEX(rng,SMALL(IF(LEFT(rng,5)="Total",ROW(rng)-MIN(ROW(rng))+1),ROWS($2:32))),"")</f>
        <v>Total LOXOS</v>
      </c>
      <c r="B32" s="171">
        <f t="shared" ca="1" si="1"/>
        <v>1550.5</v>
      </c>
      <c r="C32" s="171"/>
      <c r="D32" s="171">
        <f t="shared" ca="1" si="2"/>
        <v>-103.73000000000002</v>
      </c>
      <c r="E32" s="6">
        <f t="shared" ca="1" si="3"/>
        <v>-6.6900999677523387E-2</v>
      </c>
      <c r="F32" s="171">
        <f t="shared" ca="1" si="4"/>
        <v>1474.25</v>
      </c>
      <c r="G32" s="171"/>
      <c r="H32" s="142">
        <f t="shared" ca="1" si="5"/>
        <v>0.9508223153821348</v>
      </c>
      <c r="I32" s="170">
        <f t="shared" ca="1" si="0"/>
        <v>100000</v>
      </c>
      <c r="J32" s="176">
        <f t="array" ref="J32">IF(ROWS($2:32)&lt;=COUNTA(rng),SMALL(IF(LEFT(rng,5)="Total",ROW(rng)-MIN(ROW(rng))+1),ROWS($2:32)),"")+1</f>
        <v>193</v>
      </c>
    </row>
    <row r="33" spans="1:10" x14ac:dyDescent="0.25">
      <c r="A33" s="169" t="str">
        <f t="array" ref="A33">IF(ROWS($2:33)&lt;=COUNTA(rng),INDEX(rng,SMALL(IF(LEFT(rng,5)="Total",ROW(rng)-MIN(ROW(rng))+1),ROWS($2:33))),"")</f>
        <v>Total MERAND MECAPATE</v>
      </c>
      <c r="B33" s="171">
        <f t="shared" ca="1" si="1"/>
        <v>4023.05</v>
      </c>
      <c r="C33" s="171"/>
      <c r="D33" s="171">
        <f t="shared" ca="1" si="2"/>
        <v>-106.33999999999989</v>
      </c>
      <c r="E33" s="6">
        <f t="shared" ca="1" si="3"/>
        <v>-2.6432681671865844E-2</v>
      </c>
      <c r="F33" s="171">
        <f t="shared" ca="1" si="4"/>
        <v>2906.8199999999997</v>
      </c>
      <c r="G33" s="171"/>
      <c r="H33" s="142">
        <f t="shared" ca="1" si="5"/>
        <v>0.722541355439281</v>
      </c>
      <c r="I33" s="170">
        <f t="shared" ca="1" si="0"/>
        <v>100000</v>
      </c>
      <c r="J33" s="176">
        <f t="array" ref="J33">IF(ROWS($2:33)&lt;=COUNTA(rng),SMALL(IF(LEFT(rng,5)="Total",ROW(rng)-MIN(ROW(rng))+1),ROWS($2:33)),"")+1</f>
        <v>202</v>
      </c>
    </row>
    <row r="34" spans="1:10" x14ac:dyDescent="0.25">
      <c r="A34" s="169" t="str">
        <f t="array" ref="A34">IF(ROWS($2:34)&lt;=COUNTA(rng),INDEX(rng,SMALL(IF(LEFT(rng,5)="Total",ROW(rng)-MIN(ROW(rng))+1),ROWS($2:34))),"")</f>
        <v>Total SARGI</v>
      </c>
      <c r="B34" s="171">
        <f t="shared" ca="1" si="1"/>
        <v>1338</v>
      </c>
      <c r="C34" s="171"/>
      <c r="D34" s="171">
        <f t="shared" ca="1" si="2"/>
        <v>370.06000000000006</v>
      </c>
      <c r="E34" s="6">
        <f t="shared" ca="1" si="3"/>
        <v>0.276576980568012</v>
      </c>
      <c r="F34" s="171">
        <f t="shared" ca="1" si="4"/>
        <v>681.42</v>
      </c>
      <c r="G34" s="171"/>
      <c r="H34" s="142">
        <f t="shared" ca="1" si="5"/>
        <v>0.50928251121076229</v>
      </c>
      <c r="I34" s="170">
        <f t="shared" ref="I34:I61" ca="1" si="6">VLOOKUP(9.99999999999999E+307,INDIRECT("Feuil4!A1"&amp;":A"&amp;J34),1)</f>
        <v>100000</v>
      </c>
      <c r="J34" s="176">
        <f t="array" ref="J34">IF(ROWS($2:34)&lt;=COUNTA(rng),SMALL(IF(LEFT(rng,5)="Total",ROW(rng)-MIN(ROW(rng))+1),ROWS($2:34)),"")+1</f>
        <v>204</v>
      </c>
    </row>
    <row r="35" spans="1:10" x14ac:dyDescent="0.25">
      <c r="A35" s="169" t="str">
        <f t="array" ref="A35">IF(ROWS($2:35)&lt;=COUNTA(rng),INDEX(rng,SMALL(IF(LEFT(rng,5)="Total",ROW(rng)-MIN(ROW(rng))+1),ROWS($2:35))),"")</f>
        <v>Total SARL LAMIDEL MACHINES-OUTILS</v>
      </c>
      <c r="B35" s="171">
        <f t="shared" ca="1" si="1"/>
        <v>695.14</v>
      </c>
      <c r="C35" s="171"/>
      <c r="D35" s="171">
        <f t="shared" ca="1" si="2"/>
        <v>191.90999999999997</v>
      </c>
      <c r="E35" s="6">
        <f t="shared" ca="1" si="3"/>
        <v>0.27607388439738756</v>
      </c>
      <c r="F35" s="171">
        <f t="shared" ca="1" si="4"/>
        <v>398.00000000000006</v>
      </c>
      <c r="G35" s="171"/>
      <c r="H35" s="142">
        <f t="shared" ca="1" si="5"/>
        <v>0.57254653738815209</v>
      </c>
      <c r="I35" s="170">
        <f t="shared" ca="1" si="6"/>
        <v>100000</v>
      </c>
      <c r="J35" s="176">
        <f t="array" ref="J35">IF(ROWS($2:35)&lt;=COUNTA(rng),SMALL(IF(LEFT(rng,5)="Total",ROW(rng)-MIN(ROW(rng))+1),ROWS($2:35)),"")+1</f>
        <v>207</v>
      </c>
    </row>
    <row r="36" spans="1:10" x14ac:dyDescent="0.25">
      <c r="A36" s="169" t="str">
        <f t="array" ref="A36">IF(ROWS($2:36)&lt;=COUNTA(rng),INDEX(rng,SMALL(IF(LEFT(rng,5)="Total",ROW(rng)-MIN(ROW(rng))+1),ROWS($2:36))),"")</f>
        <v>Total ADIAL</v>
      </c>
      <c r="B36" s="171">
        <f t="shared" ca="1" si="1"/>
        <v>790</v>
      </c>
      <c r="C36" s="171"/>
      <c r="D36" s="171">
        <f t="shared" ca="1" si="2"/>
        <v>80.779999999999973</v>
      </c>
      <c r="E36" s="6">
        <f t="shared" ca="1" si="3"/>
        <v>0.10225316455696198</v>
      </c>
      <c r="F36" s="171">
        <f t="shared" ca="1" si="4"/>
        <v>557.75</v>
      </c>
      <c r="G36" s="171"/>
      <c r="H36" s="142">
        <f t="shared" ca="1" si="5"/>
        <v>0.70601265822784809</v>
      </c>
      <c r="I36" s="170">
        <f t="shared" ca="1" si="6"/>
        <v>100000</v>
      </c>
      <c r="J36" s="176">
        <f t="array" ref="J36">IF(ROWS($2:36)&lt;=COUNTA(rng),SMALL(IF(LEFT(rng,5)="Total",ROW(rng)-MIN(ROW(rng))+1),ROWS($2:36)),"")+1</f>
        <v>209</v>
      </c>
    </row>
    <row r="37" spans="1:10" x14ac:dyDescent="0.25">
      <c r="A37" s="169" t="str">
        <f t="array" ref="A37">IF(ROWS($2:37)&lt;=COUNTA(rng),INDEX(rng,SMALL(IF(LEFT(rng,5)="Total",ROW(rng)-MIN(ROW(rng))+1),ROWS($2:37))),"")</f>
        <v>Total MSR</v>
      </c>
      <c r="B37" s="171">
        <f t="shared" ca="1" si="1"/>
        <v>197.5</v>
      </c>
      <c r="C37" s="171"/>
      <c r="D37" s="171">
        <f t="shared" ca="1" si="2"/>
        <v>106.61</v>
      </c>
      <c r="E37" s="6">
        <f t="shared" ca="1" si="3"/>
        <v>0.53979746835443043</v>
      </c>
      <c r="F37" s="171">
        <f t="shared" ca="1" si="4"/>
        <v>87.83</v>
      </c>
      <c r="G37" s="171"/>
      <c r="H37" s="142">
        <f t="shared" ca="1" si="5"/>
        <v>0.44470886075949367</v>
      </c>
      <c r="I37" s="170">
        <f t="shared" ca="1" si="6"/>
        <v>100000</v>
      </c>
      <c r="J37" s="176">
        <f t="array" ref="J37">IF(ROWS($2:37)&lt;=COUNTA(rng),SMALL(IF(LEFT(rng,5)="Total",ROW(rng)-MIN(ROW(rng))+1),ROWS($2:37)),"")+1</f>
        <v>211</v>
      </c>
    </row>
    <row r="38" spans="1:10" x14ac:dyDescent="0.25">
      <c r="A38" s="169" t="str">
        <f t="array" ref="A38">IF(ROWS($2:38)&lt;=COUNTA(rng),INDEX(rng,SMALL(IF(LEFT(rng,5)="Total",ROW(rng)-MIN(ROW(rng))+1),ROWS($2:38))),"")</f>
        <v>Total POULINGUE SAS</v>
      </c>
      <c r="B38" s="171">
        <f t="shared" ca="1" si="1"/>
        <v>210</v>
      </c>
      <c r="C38" s="171"/>
      <c r="D38" s="171">
        <f t="shared" ca="1" si="2"/>
        <v>-89.72</v>
      </c>
      <c r="E38" s="6">
        <f t="shared" ca="1" si="3"/>
        <v>-0.42723809523809525</v>
      </c>
      <c r="F38" s="171">
        <f t="shared" ca="1" si="4"/>
        <v>127</v>
      </c>
      <c r="G38" s="171"/>
      <c r="H38" s="142">
        <f t="shared" ca="1" si="5"/>
        <v>0.60476190476190472</v>
      </c>
      <c r="I38" s="170">
        <f t="shared" ca="1" si="6"/>
        <v>100000</v>
      </c>
      <c r="J38" s="176">
        <f t="array" ref="J38">IF(ROWS($2:38)&lt;=COUNTA(rng),SMALL(IF(LEFT(rng,5)="Total",ROW(rng)-MIN(ROW(rng))+1),ROWS($2:38)),"")+1</f>
        <v>213</v>
      </c>
    </row>
    <row r="39" spans="1:10" x14ac:dyDescent="0.25">
      <c r="A39" s="169" t="str">
        <f t="array" ref="A39">IF(ROWS($2:39)&lt;=COUNTA(rng),INDEX(rng,SMALL(IF(LEFT(rng,5)="Total",ROW(rng)-MIN(ROW(rng))+1),ROWS($2:39))),"")</f>
        <v>Total APN</v>
      </c>
      <c r="B39" s="171">
        <f t="shared" ca="1" si="1"/>
        <v>1170</v>
      </c>
      <c r="C39" s="171"/>
      <c r="D39" s="171">
        <f t="shared" ca="1" si="2"/>
        <v>1165.42</v>
      </c>
      <c r="E39" s="6">
        <f t="shared" ca="1" si="3"/>
        <v>0.9960854700854701</v>
      </c>
      <c r="F39" s="171">
        <f t="shared" ca="1" si="4"/>
        <v>4.58</v>
      </c>
      <c r="G39" s="171"/>
      <c r="H39" s="142">
        <f t="shared" ca="1" si="5"/>
        <v>3.9145299145299144E-3</v>
      </c>
      <c r="I39" s="170">
        <f t="shared" ca="1" si="6"/>
        <v>400000</v>
      </c>
      <c r="J39" s="176">
        <f t="array" ref="J39">IF(ROWS($2:39)&lt;=COUNTA(rng),SMALL(IF(LEFT(rng,5)="Total",ROW(rng)-MIN(ROW(rng))+1),ROWS($2:39)),"")+1</f>
        <v>218</v>
      </c>
    </row>
    <row r="40" spans="1:10" x14ac:dyDescent="0.25">
      <c r="A40" s="169" t="str">
        <f t="array" ref="A40">IF(ROWS($2:40)&lt;=COUNTA(rng),INDEX(rng,SMALL(IF(LEFT(rng,5)="Total",ROW(rng)-MIN(ROW(rng))+1),ROWS($2:40))),"")</f>
        <v>Total IDPACK</v>
      </c>
      <c r="B40" s="171">
        <f t="shared" ca="1" si="1"/>
        <v>48980.75</v>
      </c>
      <c r="C40" s="171"/>
      <c r="D40" s="171">
        <f t="shared" ca="1" si="2"/>
        <v>313.99000000000098</v>
      </c>
      <c r="E40" s="6">
        <f t="shared" ca="1" si="3"/>
        <v>6.4104775855821109E-3</v>
      </c>
      <c r="F40" s="171">
        <f t="shared" ca="1" si="4"/>
        <v>29973.079999999991</v>
      </c>
      <c r="G40" s="171"/>
      <c r="H40" s="142">
        <f t="shared" ca="1" si="5"/>
        <v>0.61193591359870947</v>
      </c>
      <c r="I40" s="170">
        <f t="shared" ca="1" si="6"/>
        <v>400000</v>
      </c>
      <c r="J40" s="176">
        <f t="array" ref="J40">IF(ROWS($2:40)&lt;=COUNTA(rng),SMALL(IF(LEFT(rng,5)="Total",ROW(rng)-MIN(ROW(rng))+1),ROWS($2:40)),"")+1</f>
        <v>275</v>
      </c>
    </row>
    <row r="41" spans="1:10" x14ac:dyDescent="0.25">
      <c r="A41" s="169" t="str">
        <f t="array" ref="A41">IF(ROWS($2:41)&lt;=COUNTA(rng),INDEX(rng,SMALL(IF(LEFT(rng,5)="Total",ROW(rng)-MIN(ROW(rng))+1),ROWS($2:41))),"")</f>
        <v>Total NSE BU INTEGRATIONS</v>
      </c>
      <c r="B41" s="171">
        <f t="shared" ca="1" si="1"/>
        <v>1830</v>
      </c>
      <c r="C41" s="171"/>
      <c r="D41" s="171">
        <f t="shared" ca="1" si="2"/>
        <v>-3.2199999999997999</v>
      </c>
      <c r="E41" s="6">
        <f t="shared" ca="1" si="3"/>
        <v>-1.7595628415299452E-3</v>
      </c>
      <c r="F41" s="171">
        <f t="shared" ca="1" si="4"/>
        <v>794.5</v>
      </c>
      <c r="G41" s="171"/>
      <c r="H41" s="142">
        <f t="shared" ca="1" si="5"/>
        <v>0.43415300546448088</v>
      </c>
      <c r="I41" s="170">
        <f t="shared" ca="1" si="6"/>
        <v>400000</v>
      </c>
      <c r="J41" s="176">
        <f t="array" ref="J41">IF(ROWS($2:41)&lt;=COUNTA(rng),SMALL(IF(LEFT(rng,5)="Total",ROW(rng)-MIN(ROW(rng))+1),ROWS($2:41)),"")+1</f>
        <v>277</v>
      </c>
    </row>
    <row r="42" spans="1:10" x14ac:dyDescent="0.25">
      <c r="A42" s="169" t="str">
        <f t="array" ref="A42">IF(ROWS($2:42)&lt;=COUNTA(rng),INDEX(rng,SMALL(IF(LEFT(rng,5)="Total",ROW(rng)-MIN(ROW(rng))+1),ROWS($2:42))),"")</f>
        <v>Total REYES INTEGRATION</v>
      </c>
      <c r="B42" s="171">
        <f t="shared" ca="1" si="1"/>
        <v>915</v>
      </c>
      <c r="C42" s="171"/>
      <c r="D42" s="171">
        <f t="shared" ca="1" si="2"/>
        <v>641.6</v>
      </c>
      <c r="E42" s="6">
        <f t="shared" ca="1" si="3"/>
        <v>0.70120218579234972</v>
      </c>
      <c r="F42" s="171">
        <f t="shared" ca="1" si="4"/>
        <v>91.52</v>
      </c>
      <c r="G42" s="171"/>
      <c r="H42" s="142">
        <f t="shared" ca="1" si="5"/>
        <v>0.10002185792349726</v>
      </c>
      <c r="I42" s="170">
        <f t="shared" ca="1" si="6"/>
        <v>400000</v>
      </c>
      <c r="J42" s="176">
        <f t="array" ref="J42">IF(ROWS($2:42)&lt;=COUNTA(rng),SMALL(IF(LEFT(rng,5)="Total",ROW(rng)-MIN(ROW(rng))+1),ROWS($2:42)),"")+1</f>
        <v>279</v>
      </c>
    </row>
    <row r="43" spans="1:10" x14ac:dyDescent="0.25">
      <c r="A43" s="169" t="str">
        <f t="array" ref="A43">IF(ROWS($2:43)&lt;=COUNTA(rng),INDEX(rng,SMALL(IF(LEFT(rng,5)="Total",ROW(rng)-MIN(ROW(rng))+1),ROWS($2:43))),"")</f>
        <v>Total TIAMA</v>
      </c>
      <c r="B43" s="171">
        <f t="shared" ca="1" si="1"/>
        <v>18226.900000000001</v>
      </c>
      <c r="C43" s="171"/>
      <c r="D43" s="171">
        <f t="shared" ca="1" si="2"/>
        <v>2361.4199999999992</v>
      </c>
      <c r="E43" s="6">
        <f t="shared" ca="1" si="3"/>
        <v>0.12955686375631617</v>
      </c>
      <c r="F43" s="171">
        <f t="shared" ca="1" si="4"/>
        <v>9064.3000000000011</v>
      </c>
      <c r="G43" s="171"/>
      <c r="H43" s="142">
        <f t="shared" ca="1" si="5"/>
        <v>0.49730343613011541</v>
      </c>
      <c r="I43" s="170">
        <f t="shared" ca="1" si="6"/>
        <v>400000</v>
      </c>
      <c r="J43" s="176">
        <f t="array" ref="J43">IF(ROWS($2:43)&lt;=COUNTA(rng),SMALL(IF(LEFT(rng,5)="Total",ROW(rng)-MIN(ROW(rng))+1),ROWS($2:43)),"")+1</f>
        <v>289</v>
      </c>
    </row>
    <row r="44" spans="1:10" x14ac:dyDescent="0.25">
      <c r="A44" s="169" t="str">
        <f t="array" ref="A44">IF(ROWS($2:44)&lt;=COUNTA(rng),INDEX(rng,SMALL(IF(LEFT(rng,5)="Total",ROW(rng)-MIN(ROW(rng))+1),ROWS($2:44))),"")</f>
        <v>Total TOKHEIM FRANCE SAS</v>
      </c>
      <c r="B44" s="171">
        <f t="shared" ca="1" si="1"/>
        <v>19361.949999999997</v>
      </c>
      <c r="C44" s="171"/>
      <c r="D44" s="171">
        <f t="shared" ca="1" si="2"/>
        <v>3629.1999999999994</v>
      </c>
      <c r="E44" s="6">
        <f t="shared" ca="1" si="3"/>
        <v>0.18743979816082573</v>
      </c>
      <c r="F44" s="171">
        <f t="shared" ca="1" si="4"/>
        <v>13231.31</v>
      </c>
      <c r="G44" s="171"/>
      <c r="H44" s="142">
        <f t="shared" ca="1" si="5"/>
        <v>0.68336660305392805</v>
      </c>
      <c r="I44" s="170">
        <f t="shared" ca="1" si="6"/>
        <v>400000</v>
      </c>
      <c r="J44" s="176">
        <f t="array" ref="J44">IF(ROWS($2:44)&lt;=COUNTA(rng),SMALL(IF(LEFT(rng,5)="Total",ROW(rng)-MIN(ROW(rng))+1),ROWS($2:44)),"")+1</f>
        <v>308</v>
      </c>
    </row>
    <row r="45" spans="1:10" x14ac:dyDescent="0.25">
      <c r="A45" s="169" t="str">
        <f t="array" ref="A45">IF(ROWS($2:45)&lt;=COUNTA(rng),INDEX(rng,SMALL(IF(LEFT(rng,5)="Total",ROW(rng)-MIN(ROW(rng))+1),ROWS($2:45))),"")</f>
        <v>Total TOKHEIM SOFITAM APPLICATIONS</v>
      </c>
      <c r="B45" s="171">
        <f t="shared" ca="1" si="1"/>
        <v>236</v>
      </c>
      <c r="C45" s="171"/>
      <c r="D45" s="171">
        <f t="shared" ca="1" si="2"/>
        <v>-25.999999999999972</v>
      </c>
      <c r="E45" s="6">
        <f t="shared" ca="1" si="3"/>
        <v>-0.1101694915254236</v>
      </c>
      <c r="F45" s="171">
        <f t="shared" ca="1" si="4"/>
        <v>220.92</v>
      </c>
      <c r="G45" s="171"/>
      <c r="H45" s="142">
        <f t="shared" ca="1" si="5"/>
        <v>0.93610169491525419</v>
      </c>
      <c r="I45" s="170">
        <f t="shared" ca="1" si="6"/>
        <v>400000</v>
      </c>
      <c r="J45" s="176">
        <f t="array" ref="J45">IF(ROWS($2:45)&lt;=COUNTA(rng),SMALL(IF(LEFT(rng,5)="Total",ROW(rng)-MIN(ROW(rng))+1),ROWS($2:45)),"")+1</f>
        <v>310</v>
      </c>
    </row>
    <row r="46" spans="1:10" x14ac:dyDescent="0.25">
      <c r="A46" s="169" t="str">
        <f t="array" ref="A46">IF(ROWS($2:46)&lt;=COUNTA(rng),INDEX(rng,SMALL(IF(LEFT(rng,5)="Total",ROW(rng)-MIN(ROW(rng))+1),ROWS($2:46))),"")</f>
        <v>Total AMC</v>
      </c>
      <c r="B46" s="171">
        <f t="shared" ca="1" si="1"/>
        <v>1495.69</v>
      </c>
      <c r="C46" s="171"/>
      <c r="D46" s="171">
        <f t="shared" ca="1" si="2"/>
        <v>-429.37000000000012</v>
      </c>
      <c r="E46" s="6">
        <f t="shared" ca="1" si="3"/>
        <v>-0.28707151883077381</v>
      </c>
      <c r="F46" s="171">
        <f t="shared" ca="1" si="4"/>
        <v>1427.18</v>
      </c>
      <c r="G46" s="171"/>
      <c r="H46" s="142">
        <f t="shared" ca="1" si="5"/>
        <v>0.95419505378788383</v>
      </c>
      <c r="I46" s="170">
        <f t="shared" ca="1" si="6"/>
        <v>200000</v>
      </c>
      <c r="J46" s="176">
        <f t="array" ref="J46">IF(ROWS($2:46)&lt;=COUNTA(rng),SMALL(IF(LEFT(rng,5)="Total",ROW(rng)-MIN(ROW(rng))+1),ROWS($2:46)),"")+1</f>
        <v>319</v>
      </c>
    </row>
    <row r="47" spans="1:10" x14ac:dyDescent="0.25">
      <c r="A47" s="169" t="str">
        <f t="array" ref="A47">IF(ROWS($2:47)&lt;=COUNTA(rng),INDEX(rng,SMALL(IF(LEFT(rng,5)="Total",ROW(rng)-MIN(ROW(rng))+1),ROWS($2:47))),"")</f>
        <v>Total BERNAY AUTOMATION</v>
      </c>
      <c r="B47" s="171">
        <f t="shared" ca="1" si="1"/>
        <v>6018.59</v>
      </c>
      <c r="C47" s="171"/>
      <c r="D47" s="171">
        <f t="shared" ca="1" si="2"/>
        <v>1183.9799999999996</v>
      </c>
      <c r="E47" s="6">
        <f t="shared" ca="1" si="3"/>
        <v>0.19672049433505182</v>
      </c>
      <c r="F47" s="171">
        <f t="shared" ca="1" si="4"/>
        <v>4040.76</v>
      </c>
      <c r="G47" s="171"/>
      <c r="H47" s="142">
        <f t="shared" ca="1" si="5"/>
        <v>0.67137984145788299</v>
      </c>
      <c r="I47" s="170">
        <f t="shared" ca="1" si="6"/>
        <v>200000</v>
      </c>
      <c r="J47" s="176">
        <f t="array" ref="J47">IF(ROWS($2:47)&lt;=COUNTA(rng),SMALL(IF(LEFT(rng,5)="Total",ROW(rng)-MIN(ROW(rng))+1),ROWS($2:47)),"")+1</f>
        <v>329</v>
      </c>
    </row>
    <row r="48" spans="1:10" x14ac:dyDescent="0.25">
      <c r="A48" s="169" t="str">
        <f t="array" ref="A48">IF(ROWS($2:48)&lt;=COUNTA(rng),INDEX(rng,SMALL(IF(LEFT(rng,5)="Total",ROW(rng)-MIN(ROW(rng))+1),ROWS($2:48))),"")</f>
        <v>Total DBS</v>
      </c>
      <c r="B48" s="171">
        <f t="shared" ca="1" si="1"/>
        <v>19836.120000000003</v>
      </c>
      <c r="C48" s="171"/>
      <c r="D48" s="171">
        <f t="shared" ca="1" si="2"/>
        <v>4258.93</v>
      </c>
      <c r="E48" s="6">
        <f t="shared" ca="1" si="3"/>
        <v>0.214705799319625</v>
      </c>
      <c r="F48" s="171">
        <f t="shared" ca="1" si="4"/>
        <v>9539.58</v>
      </c>
      <c r="G48" s="171"/>
      <c r="H48" s="142">
        <f t="shared" ca="1" si="5"/>
        <v>0.48091965565846539</v>
      </c>
      <c r="I48" s="170">
        <f t="shared" ca="1" si="6"/>
        <v>200000</v>
      </c>
      <c r="J48" s="176">
        <f t="array" ref="J48">IF(ROWS($2:48)&lt;=COUNTA(rng),SMALL(IF(LEFT(rng,5)="Total",ROW(rng)-MIN(ROW(rng))+1),ROWS($2:48)),"")+1</f>
        <v>341</v>
      </c>
    </row>
    <row r="49" spans="1:10" x14ac:dyDescent="0.25">
      <c r="A49" s="169" t="str">
        <f t="array" ref="A49">IF(ROWS($2:49)&lt;=COUNTA(rng),INDEX(rng,SMALL(IF(LEFT(rng,5)="Total",ROW(rng)-MIN(ROW(rng))+1),ROWS($2:49))),"")</f>
        <v>Total SAM LABIGNE EQUIPEMENT</v>
      </c>
      <c r="B49" s="171">
        <f t="shared" ca="1" si="1"/>
        <v>133223.63</v>
      </c>
      <c r="C49" s="171"/>
      <c r="D49" s="171">
        <f t="shared" ca="1" si="2"/>
        <v>15316.860000000002</v>
      </c>
      <c r="E49" s="6">
        <f t="shared" ca="1" si="3"/>
        <v>0.11497104530179821</v>
      </c>
      <c r="F49" s="171">
        <f t="shared" ca="1" si="4"/>
        <v>70658.61</v>
      </c>
      <c r="G49" s="171"/>
      <c r="H49" s="142">
        <f t="shared" ca="1" si="5"/>
        <v>0.53037595507643798</v>
      </c>
      <c r="I49" s="170">
        <f t="shared" ca="1" si="6"/>
        <v>200000</v>
      </c>
      <c r="J49" s="176">
        <f t="array" ref="J49">IF(ROWS($2:49)&lt;=COUNTA(rng),SMALL(IF(LEFT(rng,5)="Total",ROW(rng)-MIN(ROW(rng))+1),ROWS($2:49)),"")+1</f>
        <v>392</v>
      </c>
    </row>
    <row r="50" spans="1:10" x14ac:dyDescent="0.25">
      <c r="A50" s="169" t="str">
        <f t="array" ref="A50">IF(ROWS($2:50)&lt;=COUNTA(rng),INDEX(rng,SMALL(IF(LEFT(rng,5)="Total",ROW(rng)-MIN(ROW(rng))+1),ROWS($2:50))),"")</f>
        <v>Total SANCHEZ S.A.S</v>
      </c>
      <c r="B50" s="171">
        <f t="shared" ca="1" si="1"/>
        <v>3772.3599999999997</v>
      </c>
      <c r="C50" s="171"/>
      <c r="D50" s="171">
        <f t="shared" ca="1" si="2"/>
        <v>672.68999999999994</v>
      </c>
      <c r="E50" s="6">
        <f t="shared" ca="1" si="3"/>
        <v>0.17832073290990255</v>
      </c>
      <c r="F50" s="171">
        <f t="shared" ca="1" si="4"/>
        <v>1426.6899999999998</v>
      </c>
      <c r="G50" s="171"/>
      <c r="H50" s="142">
        <f t="shared" ca="1" si="5"/>
        <v>0.37819561229575116</v>
      </c>
      <c r="I50" s="170">
        <f t="shared" ca="1" si="6"/>
        <v>200000</v>
      </c>
      <c r="J50" s="176">
        <f t="array" ref="J50">IF(ROWS($2:50)&lt;=COUNTA(rng),SMALL(IF(LEFT(rng,5)="Total",ROW(rng)-MIN(ROW(rng))+1),ROWS($2:50)),"")+1</f>
        <v>403</v>
      </c>
    </row>
    <row r="51" spans="1:10" x14ac:dyDescent="0.25">
      <c r="A51" s="169" t="str">
        <f t="array" ref="A51">IF(ROWS($2:51)&lt;=COUNTA(rng),INDEX(rng,SMALL(IF(LEFT(rng,5)="Total",ROW(rng)-MIN(ROW(rng))+1),ROWS($2:51))),"")</f>
        <v>Total ZALKIN ANDRE</v>
      </c>
      <c r="B51" s="171">
        <f t="shared" ca="1" si="1"/>
        <v>24957.830000000013</v>
      </c>
      <c r="C51" s="171"/>
      <c r="D51" s="171">
        <f t="shared" ca="1" si="2"/>
        <v>4458.0600000000004</v>
      </c>
      <c r="E51" s="6">
        <f t="shared" ca="1" si="3"/>
        <v>0.17862370246131168</v>
      </c>
      <c r="F51" s="171">
        <f t="shared" ca="1" si="4"/>
        <v>13589.940000000002</v>
      </c>
      <c r="G51" s="171"/>
      <c r="H51" s="142">
        <f t="shared" ca="1" si="5"/>
        <v>0.54451608974017351</v>
      </c>
      <c r="I51" s="170">
        <f t="shared" ca="1" si="6"/>
        <v>200000</v>
      </c>
      <c r="J51" s="176">
        <f t="array" ref="J51">IF(ROWS($2:51)&lt;=COUNTA(rng),SMALL(IF(LEFT(rng,5)="Total",ROW(rng)-MIN(ROW(rng))+1),ROWS($2:51)),"")+1</f>
        <v>432</v>
      </c>
    </row>
    <row r="52" spans="1:10" x14ac:dyDescent="0.25">
      <c r="A52" s="169" t="str">
        <f t="array" ref="A52">IF(ROWS($2:52)&lt;=COUNTA(rng),INDEX(rng,SMALL(IF(LEFT(rng,5)="Total",ROW(rng)-MIN(ROW(rng))+1),ROWS($2:52))),"")</f>
        <v>Total ASCA</v>
      </c>
      <c r="B52" s="171">
        <f t="shared" ca="1" si="1"/>
        <v>3433.64</v>
      </c>
      <c r="C52" s="171"/>
      <c r="D52" s="171">
        <f t="shared" ca="1" si="2"/>
        <v>419.98999999999967</v>
      </c>
      <c r="E52" s="6">
        <f t="shared" ca="1" si="3"/>
        <v>0.12231625913025235</v>
      </c>
      <c r="F52" s="171">
        <f t="shared" ca="1" si="4"/>
        <v>1399.08</v>
      </c>
      <c r="G52" s="171"/>
      <c r="H52" s="142">
        <f t="shared" ca="1" si="5"/>
        <v>0.40746263440547059</v>
      </c>
      <c r="I52" s="170">
        <f t="shared" ca="1" si="6"/>
        <v>200000</v>
      </c>
      <c r="J52" s="176">
        <f t="array" ref="J52">IF(ROWS($2:52)&lt;=COUNTA(rng),SMALL(IF(LEFT(rng,5)="Total",ROW(rng)-MIN(ROW(rng))+1),ROWS($2:52)),"")+1</f>
        <v>436</v>
      </c>
    </row>
    <row r="53" spans="1:10" x14ac:dyDescent="0.25">
      <c r="A53" s="169" t="str">
        <f t="array" ref="A53">IF(ROWS($2:53)&lt;=COUNTA(rng),INDEX(rng,SMALL(IF(LEFT(rng,5)="Total",ROW(rng)-MIN(ROW(rng))+1),ROWS($2:53))),"")</f>
        <v>Total BRUNO JEAN EURL</v>
      </c>
      <c r="B53" s="171">
        <f t="shared" ca="1" si="1"/>
        <v>66.180000000000007</v>
      </c>
      <c r="C53" s="171"/>
      <c r="D53" s="171">
        <f t="shared" ca="1" si="2"/>
        <v>-4.1599999999999966</v>
      </c>
      <c r="E53" s="6">
        <f t="shared" ca="1" si="3"/>
        <v>-6.2858869749168877E-2</v>
      </c>
      <c r="F53" s="171">
        <f t="shared" ca="1" si="4"/>
        <v>48.33</v>
      </c>
      <c r="G53" s="171"/>
      <c r="H53" s="142">
        <f t="shared" ca="1" si="5"/>
        <v>0.73028105167724378</v>
      </c>
      <c r="I53" s="170">
        <f t="shared" ca="1" si="6"/>
        <v>200000</v>
      </c>
      <c r="J53" s="176">
        <f t="array" ref="J53">IF(ROWS($2:53)&lt;=COUNTA(rng),SMALL(IF(LEFT(rng,5)="Total",ROW(rng)-MIN(ROW(rng))+1),ROWS($2:53)),"")+1</f>
        <v>438</v>
      </c>
    </row>
    <row r="54" spans="1:10" x14ac:dyDescent="0.25">
      <c r="A54" s="169" t="str">
        <f t="array" ref="A54">IF(ROWS($2:54)&lt;=COUNTA(rng),INDEX(rng,SMALL(IF(LEFT(rng,5)="Total",ROW(rng)-MIN(ROW(rng))+1),ROWS($2:54))),"")</f>
        <v>Total CMAT</v>
      </c>
      <c r="B54" s="171">
        <f t="shared" ca="1" si="1"/>
        <v>1457.99</v>
      </c>
      <c r="C54" s="171"/>
      <c r="D54" s="171">
        <f t="shared" ca="1" si="2"/>
        <v>341.47000000000014</v>
      </c>
      <c r="E54" s="6">
        <f t="shared" ca="1" si="3"/>
        <v>0.23420599592589808</v>
      </c>
      <c r="F54" s="171">
        <f t="shared" ca="1" si="4"/>
        <v>574.91</v>
      </c>
      <c r="G54" s="171"/>
      <c r="H54" s="142">
        <f t="shared" ca="1" si="5"/>
        <v>0.39431683344878904</v>
      </c>
      <c r="I54" s="170">
        <f t="shared" ca="1" si="6"/>
        <v>200000</v>
      </c>
      <c r="J54" s="176">
        <f t="array" ref="J54">IF(ROWS($2:54)&lt;=COUNTA(rng),SMALL(IF(LEFT(rng,5)="Total",ROW(rng)-MIN(ROW(rng))+1),ROWS($2:54)),"")+1</f>
        <v>441</v>
      </c>
    </row>
    <row r="55" spans="1:10" x14ac:dyDescent="0.25">
      <c r="A55" s="169" t="str">
        <f t="array" ref="A55">IF(ROWS($2:55)&lt;=COUNTA(rng),INDEX(rng,SMALL(IF(LEFT(rng,5)="Total",ROW(rng)-MIN(ROW(rng))+1),ROWS($2:55))),"")</f>
        <v>Total DISTILLERIE BUSNEL SAS</v>
      </c>
      <c r="B55" s="171">
        <f t="shared" ca="1" si="1"/>
        <v>2130.42</v>
      </c>
      <c r="C55" s="171"/>
      <c r="D55" s="171">
        <f t="shared" ca="1" si="2"/>
        <v>637.75000000000023</v>
      </c>
      <c r="E55" s="6">
        <f t="shared" ca="1" si="3"/>
        <v>0.29935411796734923</v>
      </c>
      <c r="F55" s="171">
        <f t="shared" ca="1" si="4"/>
        <v>993.17999999999984</v>
      </c>
      <c r="G55" s="171"/>
      <c r="H55" s="142">
        <f t="shared" ca="1" si="5"/>
        <v>0.46618976539837204</v>
      </c>
      <c r="I55" s="170">
        <f t="shared" ca="1" si="6"/>
        <v>200000</v>
      </c>
      <c r="J55" s="176">
        <f t="array" ref="J55">IF(ROWS($2:55)&lt;=COUNTA(rng),SMALL(IF(LEFT(rng,5)="Total",ROW(rng)-MIN(ROW(rng))+1),ROWS($2:55)),"")+1</f>
        <v>444</v>
      </c>
    </row>
    <row r="56" spans="1:10" x14ac:dyDescent="0.25">
      <c r="A56" s="169" t="str">
        <f t="array" ref="A56">IF(ROWS($2:56)&lt;=COUNTA(rng),INDEX(rng,SMALL(IF(LEFT(rng,5)="Total",ROW(rng)-MIN(ROW(rng))+1),ROWS($2:56))),"")</f>
        <v>Total ERPI</v>
      </c>
      <c r="B56" s="171">
        <f t="shared" ca="1" si="1"/>
        <v>10817.150000000003</v>
      </c>
      <c r="C56" s="171"/>
      <c r="D56" s="171">
        <f t="shared" ca="1" si="2"/>
        <v>3468.9199999999996</v>
      </c>
      <c r="E56" s="6">
        <f t="shared" ca="1" si="3"/>
        <v>0.32068705712687712</v>
      </c>
      <c r="F56" s="171">
        <f t="shared" ca="1" si="4"/>
        <v>4473.43</v>
      </c>
      <c r="G56" s="171"/>
      <c r="H56" s="142">
        <f t="shared" ca="1" si="5"/>
        <v>0.41354977974790025</v>
      </c>
      <c r="I56" s="170">
        <f t="shared" ca="1" si="6"/>
        <v>200000</v>
      </c>
      <c r="J56" s="176">
        <f t="array" ref="J56">IF(ROWS($2:56)&lt;=COUNTA(rng),SMALL(IF(LEFT(rng,5)="Total",ROW(rng)-MIN(ROW(rng))+1),ROWS($2:56)),"")+1</f>
        <v>465</v>
      </c>
    </row>
    <row r="57" spans="1:10" x14ac:dyDescent="0.25">
      <c r="A57" s="169" t="str">
        <f t="array" ref="A57">IF(ROWS($2:57)&lt;=COUNTA(rng),INDEX(rng,SMALL(IF(LEFT(rng,5)="Total",ROW(rng)-MIN(ROW(rng))+1),ROWS($2:57))),"")</f>
        <v>Total MANUVIT</v>
      </c>
      <c r="B57" s="171">
        <f t="shared" ca="1" si="1"/>
        <v>6876.96</v>
      </c>
      <c r="C57" s="171"/>
      <c r="D57" s="171">
        <f t="shared" ca="1" si="2"/>
        <v>1340.2500000000007</v>
      </c>
      <c r="E57" s="6">
        <f t="shared" ca="1" si="3"/>
        <v>0.19488989320862718</v>
      </c>
      <c r="F57" s="171">
        <f t="shared" ca="1" si="4"/>
        <v>3423.16</v>
      </c>
      <c r="G57" s="171"/>
      <c r="H57" s="142">
        <f t="shared" ca="1" si="5"/>
        <v>0.4977722714687885</v>
      </c>
      <c r="I57" s="170">
        <f t="shared" ca="1" si="6"/>
        <v>200000</v>
      </c>
      <c r="J57" s="176">
        <f t="array" ref="J57">IF(ROWS($2:57)&lt;=COUNTA(rng),SMALL(IF(LEFT(rng,5)="Total",ROW(rng)-MIN(ROW(rng))+1),ROWS($2:57)),"")+1</f>
        <v>471</v>
      </c>
    </row>
    <row r="58" spans="1:10" x14ac:dyDescent="0.25">
      <c r="A58" s="169" t="str">
        <f t="array" ref="A58">IF(ROWS($2:58)&lt;=COUNTA(rng),INDEX(rng,SMALL(IF(LEFT(rng,5)="Total",ROW(rng)-MIN(ROW(rng))+1),ROWS($2:58))),"")</f>
        <v>Total OCTE</v>
      </c>
      <c r="B58" s="171">
        <f t="shared" ca="1" si="1"/>
        <v>461.62</v>
      </c>
      <c r="C58" s="171"/>
      <c r="D58" s="171">
        <f t="shared" ca="1" si="2"/>
        <v>35.92000000000003</v>
      </c>
      <c r="E58" s="6">
        <f t="shared" ca="1" si="3"/>
        <v>7.7812919717516638E-2</v>
      </c>
      <c r="F58" s="171">
        <f t="shared" ca="1" si="4"/>
        <v>336</v>
      </c>
      <c r="G58" s="171"/>
      <c r="H58" s="142">
        <f t="shared" ca="1" si="5"/>
        <v>0.72787140938434214</v>
      </c>
      <c r="I58" s="170">
        <f t="shared" ca="1" si="6"/>
        <v>200000</v>
      </c>
      <c r="J58" s="176">
        <f t="array" ref="J58">IF(ROWS($2:58)&lt;=COUNTA(rng),SMALL(IF(LEFT(rng,5)="Total",ROW(rng)-MIN(ROW(rng))+1),ROWS($2:58)),"")+1</f>
        <v>474</v>
      </c>
    </row>
    <row r="59" spans="1:10" x14ac:dyDescent="0.25">
      <c r="A59" s="169" t="str">
        <f t="array" ref="A59">IF(ROWS($2:59)&lt;=COUNTA(rng),INDEX(rng,SMALL(IF(LEFT(rng,5)="Total",ROW(rng)-MIN(ROW(rng))+1),ROWS($2:59))),"")</f>
        <v>Total OCTE INDUSTRY</v>
      </c>
      <c r="B59" s="171">
        <f t="shared" ca="1" si="1"/>
        <v>2215.1</v>
      </c>
      <c r="C59" s="171"/>
      <c r="D59" s="171">
        <f t="shared" ca="1" si="2"/>
        <v>475.78000000000009</v>
      </c>
      <c r="E59" s="6">
        <f t="shared" ca="1" si="3"/>
        <v>0.21478940002708685</v>
      </c>
      <c r="F59" s="171">
        <f t="shared" ca="1" si="4"/>
        <v>442.75</v>
      </c>
      <c r="G59" s="171"/>
      <c r="H59" s="142">
        <f t="shared" ca="1" si="5"/>
        <v>0.19987810934043609</v>
      </c>
      <c r="I59" s="170">
        <f t="shared" ca="1" si="6"/>
        <v>200000</v>
      </c>
      <c r="J59" s="176">
        <f t="array" ref="J59">IF(ROWS($2:59)&lt;=COUNTA(rng),SMALL(IF(LEFT(rng,5)="Total",ROW(rng)-MIN(ROW(rng))+1),ROWS($2:59)),"")+1</f>
        <v>477</v>
      </c>
    </row>
    <row r="60" spans="1:10" x14ac:dyDescent="0.25">
      <c r="A60" s="169" t="str">
        <f t="array" ref="A60">IF(ROWS($2:60)&lt;=COUNTA(rng),INDEX(rng,SMALL(IF(LEFT(rng,5)="Total",ROW(rng)-MIN(ROW(rng))+1),ROWS($2:60))),"")</f>
        <v>Total SHOP CONCEPT &amp; SERVICES</v>
      </c>
      <c r="B60" s="171">
        <f t="shared" ca="1" si="1"/>
        <v>17984.919999999995</v>
      </c>
      <c r="C60" s="171"/>
      <c r="D60" s="171">
        <f t="shared" ca="1" si="2"/>
        <v>2882.8200000000006</v>
      </c>
      <c r="E60" s="6">
        <f t="shared" ca="1" si="3"/>
        <v>0.16029095486663281</v>
      </c>
      <c r="F60" s="171">
        <f t="shared" ca="1" si="4"/>
        <v>10609.73</v>
      </c>
      <c r="G60" s="171"/>
      <c r="H60" s="142">
        <f t="shared" ca="1" si="5"/>
        <v>0.58992366938524066</v>
      </c>
      <c r="I60" s="170">
        <f t="shared" ca="1" si="6"/>
        <v>200000</v>
      </c>
      <c r="J60" s="176">
        <f t="array" ref="J60">IF(ROWS($2:60)&lt;=COUNTA(rng),SMALL(IF(LEFT(rng,5)="Total",ROW(rng)-MIN(ROW(rng))+1),ROWS($2:60)),"")+1</f>
        <v>502</v>
      </c>
    </row>
    <row r="61" spans="1:10" x14ac:dyDescent="0.25">
      <c r="A61" s="177" t="str">
        <f t="array" ref="A61">IF(ROWS($2:61)&lt;=COUNTA(rng),INDEX(rng,SMALL(IF(LEFT(rng,5)="Total",ROW(rng)-MIN(ROW(rng))+1),ROWS($2:61))),"")</f>
        <v>Total IMETAL</v>
      </c>
      <c r="B61" s="178">
        <f t="shared" ca="1" si="1"/>
        <v>27766.930000000008</v>
      </c>
      <c r="C61" s="178"/>
      <c r="D61" s="178">
        <f t="shared" ca="1" si="2"/>
        <v>4743.4400000000005</v>
      </c>
      <c r="E61" s="179">
        <f t="shared" ca="1" si="3"/>
        <v>0.1708305527474589</v>
      </c>
      <c r="F61" s="178">
        <f t="shared" ca="1" si="4"/>
        <v>19426.7</v>
      </c>
      <c r="G61" s="178"/>
      <c r="H61" s="180">
        <f t="shared" ca="1" si="5"/>
        <v>0.69963442123418018</v>
      </c>
      <c r="I61" s="181">
        <f t="shared" ca="1" si="6"/>
        <v>600000</v>
      </c>
      <c r="J61" s="176">
        <f t="array" ref="J61">IF(ROWS($2:61)&lt;=COUNTA(rng),SMALL(IF(LEFT(rng,5)="Total",ROW(rng)-MIN(ROW(rng))+1),ROWS($2:61)),"")+1</f>
        <v>527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rng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sebastien</cp:lastModifiedBy>
  <dcterms:created xsi:type="dcterms:W3CDTF">2006-09-16T00:00:00Z</dcterms:created>
  <dcterms:modified xsi:type="dcterms:W3CDTF">2017-12-15T07:14:23Z</dcterms:modified>
</cp:coreProperties>
</file>