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 codeName="{AFA277B2-9F3A-2204-9086-A6A6A873D73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marcgilliand/Desktop/"/>
    </mc:Choice>
  </mc:AlternateContent>
  <xr:revisionPtr revIDLastSave="0" documentId="8_{0BA5FA81-980A-0648-A4BC-F6E259C64835}" xr6:coauthVersionLast="45" xr6:coauthVersionMax="45" xr10:uidLastSave="{00000000-0000-0000-0000-000000000000}"/>
  <bookViews>
    <workbookView xWindow="0" yWindow="460" windowWidth="28800" windowHeight="17540" activeTab="2" xr2:uid="{00000000-000D-0000-FFFF-FFFF00000000}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91029"/>
  <pivotCaches>
    <pivotCache cacheId="6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2" l="1"/>
  <c r="P2" i="2"/>
  <c r="D3" i="2"/>
  <c r="P3" i="2"/>
  <c r="D4" i="2"/>
  <c r="P4" i="2"/>
  <c r="D5" i="2"/>
  <c r="P5" i="2"/>
  <c r="D6" i="2"/>
  <c r="P6" i="2"/>
  <c r="D7" i="2"/>
  <c r="P7" i="2"/>
  <c r="D8" i="2"/>
  <c r="P8" i="2"/>
  <c r="D9" i="2"/>
  <c r="P9" i="2"/>
  <c r="D10" i="2"/>
  <c r="P10" i="2"/>
  <c r="D11" i="2"/>
  <c r="P11" i="2"/>
  <c r="D12" i="2"/>
  <c r="P12" i="2"/>
  <c r="D13" i="2"/>
  <c r="P13" i="2"/>
  <c r="D14" i="2"/>
  <c r="P14" i="2"/>
  <c r="D15" i="2"/>
  <c r="P15" i="2"/>
  <c r="D16" i="2"/>
  <c r="P16" i="2"/>
  <c r="D17" i="2"/>
  <c r="P17" i="2"/>
  <c r="D18" i="2"/>
  <c r="P18" i="2"/>
  <c r="D19" i="2"/>
  <c r="P19" i="2"/>
  <c r="D20" i="2"/>
  <c r="P20" i="2"/>
  <c r="B3" i="1" l="1"/>
  <c r="E3" i="1" s="1"/>
  <c r="B4" i="1"/>
  <c r="E4" i="1" s="1"/>
  <c r="B5" i="1"/>
  <c r="E5" i="1" s="1"/>
  <c r="B6" i="1"/>
  <c r="E6" i="1" s="1"/>
  <c r="B7" i="1"/>
  <c r="E7" i="1" s="1"/>
  <c r="B8" i="1"/>
  <c r="E8" i="1" s="1"/>
  <c r="B9" i="1"/>
  <c r="E9" i="1" s="1"/>
  <c r="B10" i="1"/>
  <c r="E10" i="1" s="1"/>
  <c r="B11" i="1"/>
  <c r="E11" i="1" s="1"/>
  <c r="B12" i="1"/>
  <c r="E12" i="1" s="1"/>
  <c r="B13" i="1"/>
  <c r="E13" i="1" s="1"/>
  <c r="B14" i="1"/>
  <c r="E14" i="1" s="1"/>
  <c r="B15" i="1"/>
  <c r="E15" i="1" s="1"/>
  <c r="B16" i="1"/>
  <c r="E16" i="1" s="1"/>
  <c r="B17" i="1"/>
  <c r="E17" i="1" s="1"/>
  <c r="B18" i="1"/>
  <c r="E18" i="1" s="1"/>
  <c r="B19" i="1"/>
  <c r="E19" i="1" s="1"/>
  <c r="B20" i="1"/>
  <c r="E20" i="1" s="1"/>
  <c r="B21" i="1"/>
  <c r="E21" i="1" s="1"/>
  <c r="B22" i="1"/>
  <c r="E22" i="1" s="1"/>
  <c r="B23" i="1"/>
  <c r="E23" i="1" s="1"/>
  <c r="B24" i="1"/>
  <c r="E24" i="1" s="1"/>
  <c r="B25" i="1"/>
  <c r="E25" i="1" s="1"/>
  <c r="D11" i="1" l="1"/>
  <c r="D20" i="1"/>
  <c r="D16" i="1"/>
  <c r="D21" i="1"/>
  <c r="C19" i="1"/>
  <c r="D15" i="1"/>
  <c r="D7" i="1"/>
  <c r="D23" i="1"/>
  <c r="D13" i="1"/>
  <c r="D9" i="1"/>
  <c r="D5" i="1"/>
  <c r="D24" i="1"/>
  <c r="D12" i="1"/>
  <c r="D10" i="1"/>
  <c r="D8" i="1"/>
  <c r="D6" i="1"/>
  <c r="C17" i="1"/>
  <c r="C25" i="1"/>
  <c r="D25" i="1"/>
  <c r="C23" i="1"/>
  <c r="C21" i="1"/>
  <c r="D19" i="1"/>
  <c r="D17" i="1"/>
  <c r="C15" i="1"/>
  <c r="C13" i="1"/>
  <c r="F13" i="1" s="1"/>
  <c r="D3" i="1"/>
  <c r="D22" i="1"/>
  <c r="D18" i="1"/>
  <c r="D14" i="1"/>
  <c r="C11" i="1"/>
  <c r="C24" i="1"/>
  <c r="C22" i="1"/>
  <c r="C20" i="1"/>
  <c r="C18" i="1"/>
  <c r="C16" i="1"/>
  <c r="C14" i="1"/>
  <c r="C12" i="1"/>
  <c r="C10" i="1"/>
  <c r="C5" i="1"/>
  <c r="D4" i="1"/>
  <c r="C4" i="1"/>
  <c r="C3" i="1"/>
  <c r="C9" i="1"/>
  <c r="C8" i="1"/>
  <c r="C7" i="1"/>
  <c r="C6" i="1"/>
  <c r="E26" i="1"/>
  <c r="F23" i="1" l="1"/>
  <c r="F15" i="1"/>
  <c r="F11" i="1"/>
  <c r="F12" i="1"/>
  <c r="F10" i="1"/>
  <c r="F20" i="1"/>
  <c r="F17" i="1"/>
  <c r="F16" i="1"/>
  <c r="F6" i="1"/>
  <c r="F19" i="1"/>
  <c r="F7" i="1"/>
  <c r="F5" i="1"/>
  <c r="F9" i="1"/>
  <c r="F21" i="1"/>
  <c r="F8" i="1"/>
  <c r="F18" i="1"/>
  <c r="F24" i="1"/>
  <c r="F3" i="1"/>
  <c r="F25" i="1"/>
  <c r="F14" i="1"/>
  <c r="F22" i="1"/>
  <c r="F4" i="1"/>
  <c r="D26" i="1"/>
  <c r="C26" i="1"/>
  <c r="C27" i="1" l="1"/>
</calcChain>
</file>

<file path=xl/sharedStrings.xml><?xml version="1.0" encoding="utf-8"?>
<sst xmlns="http://schemas.openxmlformats.org/spreadsheetml/2006/main" count="84" uniqueCount="62">
  <si>
    <t>Différence</t>
  </si>
  <si>
    <t>TOTAL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</si>
  <si>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</si>
  <si>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</si>
  <si>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</si>
  <si>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</si>
  <si>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</si>
  <si>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</si>
  <si>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</si>
  <si>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</si>
  <si>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</si>
  <si>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</si>
  <si>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Total général</t>
  </si>
  <si>
    <t>Nom des Chauffeurs</t>
  </si>
  <si>
    <t>Somme des Diff</t>
  </si>
  <si>
    <t>Valeurs</t>
  </si>
  <si>
    <t xml:space="preserve">DATE </t>
  </si>
  <si>
    <t>Difference</t>
  </si>
  <si>
    <t>Somme</t>
  </si>
  <si>
    <t>Chauffeurs</t>
  </si>
  <si>
    <t>BULLETINS</t>
  </si>
  <si>
    <t>Encaissements</t>
  </si>
  <si>
    <t>Date sans doublons</t>
  </si>
  <si>
    <t>Justif6</t>
  </si>
  <si>
    <t>Nbre_J</t>
  </si>
  <si>
    <t>Loomis</t>
  </si>
  <si>
    <t>CS</t>
  </si>
  <si>
    <t>PIERRE</t>
  </si>
  <si>
    <t>PAUL</t>
  </si>
  <si>
    <t>JACQUES</t>
  </si>
  <si>
    <t>ID</t>
  </si>
  <si>
    <t>Bulletin</t>
  </si>
  <si>
    <t>987</t>
  </si>
  <si>
    <t>(Tous)</t>
  </si>
  <si>
    <t>989</t>
  </si>
  <si>
    <t>1000</t>
  </si>
  <si>
    <t>N° Client</t>
  </si>
  <si>
    <t>Montant_total</t>
  </si>
  <si>
    <t>R0000006</t>
  </si>
  <si>
    <t>R0000005</t>
  </si>
  <si>
    <t>R0000004</t>
  </si>
  <si>
    <t>R0000003</t>
  </si>
  <si>
    <t>R0000002</t>
  </si>
  <si>
    <t>R0000001</t>
  </si>
  <si>
    <t>Années</t>
  </si>
  <si>
    <t>Mois</t>
  </si>
  <si>
    <t>R0000007</t>
  </si>
  <si>
    <t>R0000008</t>
  </si>
  <si>
    <t>R0000009</t>
  </si>
  <si>
    <t>R0000010</t>
  </si>
  <si>
    <t>R0000011</t>
  </si>
  <si>
    <t>R0000012</t>
  </si>
  <si>
    <t>R0000013</t>
  </si>
  <si>
    <t>204787</t>
  </si>
  <si>
    <t>208765</t>
  </si>
  <si>
    <t>R0000014</t>
  </si>
  <si>
    <t>R0000015</t>
  </si>
  <si>
    <t>R0000016</t>
  </si>
  <si>
    <t>R0000017</t>
  </si>
  <si>
    <t>123457</t>
  </si>
  <si>
    <t>R0000018</t>
  </si>
  <si>
    <t>R0000019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</si>
</sst>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[$CHF]"/>
  </numFmts>
  <fonts count="1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sz val="11"/>
      <color theme="6" tint="0.39997558519241921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7" tint="0.59999389629810485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CE4D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3" fillId="0" borderId="2" xfId="0" applyNumberFormat="1" applyFont="1" applyFill="1" applyBorder="1"/>
    <xf numFmtId="165" fontId="0" fillId="0" borderId="0" xfId="0" applyNumberFormat="1"/>
    <xf numFmtId="1" fontId="0" fillId="0" borderId="0" xfId="0" applyNumberFormat="1"/>
    <xf numFmtId="0" fontId="0" fillId="0" borderId="0" xfId="0" applyNumberFormat="1" applyAlignment="1">
      <alignment horizontal="center"/>
    </xf>
    <xf numFmtId="165" fontId="0" fillId="0" borderId="0" xfId="0" applyNumberFormat="1" applyFill="1"/>
    <xf numFmtId="0" fontId="1" fillId="0" borderId="3" xfId="0" applyFont="1" applyFill="1" applyBorder="1" applyAlignment="1"/>
    <xf numFmtId="14" fontId="1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2" fontId="3" fillId="0" borderId="1" xfId="0" applyNumberFormat="1" applyFont="1" applyFill="1" applyBorder="1"/>
    <xf numFmtId="2" fontId="3" fillId="0" borderId="3" xfId="0" applyNumberFormat="1" applyFont="1" applyFill="1" applyBorder="1"/>
    <xf numFmtId="2" fontId="5" fillId="0" borderId="1" xfId="0" applyNumberFormat="1" applyFont="1" applyFill="1" applyBorder="1"/>
    <xf numFmtId="2" fontId="5" fillId="0" borderId="3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0" fontId="4" fillId="0" borderId="1" xfId="0" applyFont="1" applyFill="1" applyBorder="1"/>
    <xf numFmtId="4" fontId="4" fillId="0" borderId="1" xfId="0" applyNumberFormat="1" applyFont="1" applyFill="1" applyBorder="1"/>
    <xf numFmtId="4" fontId="3" fillId="0" borderId="1" xfId="0" applyNumberFormat="1" applyFont="1" applyFill="1" applyBorder="1"/>
    <xf numFmtId="4" fontId="3" fillId="0" borderId="0" xfId="0" applyNumberFormat="1" applyFont="1" applyFill="1" applyBorder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49" fontId="0" fillId="2" borderId="0" xfId="0" applyNumberFormat="1" applyFill="1"/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49" fontId="0" fillId="3" borderId="0" xfId="0" applyNumberFormat="1" applyFill="1"/>
    <xf numFmtId="0" fontId="0" fillId="4" borderId="0" xfId="0" applyFill="1" applyAlignment="1">
      <alignment horizontal="center"/>
    </xf>
    <xf numFmtId="49" fontId="0" fillId="4" borderId="0" xfId="0" applyNumberFormat="1" applyFill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49" fontId="0" fillId="5" borderId="0" xfId="0" applyNumberFormat="1" applyFill="1"/>
    <xf numFmtId="165" fontId="0" fillId="6" borderId="0" xfId="0" applyNumberFormat="1" applyFill="1"/>
    <xf numFmtId="49" fontId="0" fillId="6" borderId="0" xfId="0" applyNumberFormat="1" applyFill="1"/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49" fontId="0" fillId="7" borderId="0" xfId="0" applyNumberFormat="1" applyFill="1"/>
    <xf numFmtId="0" fontId="0" fillId="8" borderId="0" xfId="0" applyFill="1" applyAlignment="1">
      <alignment horizontal="center"/>
    </xf>
    <xf numFmtId="49" fontId="0" fillId="8" borderId="0" xfId="0" applyNumberFormat="1" applyFill="1"/>
    <xf numFmtId="165" fontId="0" fillId="7" borderId="0" xfId="0" applyNumberFormat="1" applyFill="1"/>
    <xf numFmtId="0" fontId="0" fillId="9" borderId="0" xfId="0" applyFill="1" applyAlignment="1">
      <alignment horizontal="center"/>
    </xf>
    <xf numFmtId="49" fontId="0" fillId="9" borderId="0" xfId="0" applyNumberFormat="1" applyFill="1"/>
    <xf numFmtId="165" fontId="0" fillId="8" borderId="0" xfId="0" applyNumberFormat="1" applyFill="1"/>
    <xf numFmtId="165" fontId="0" fillId="10" borderId="0" xfId="0" applyNumberFormat="1" applyFill="1"/>
    <xf numFmtId="165" fontId="0" fillId="3" borderId="0" xfId="0" applyNumberFormat="1" applyFill="1"/>
    <xf numFmtId="49" fontId="0" fillId="0" borderId="0" xfId="0" applyNumberFormat="1" applyFill="1"/>
    <xf numFmtId="0" fontId="0" fillId="0" borderId="0" xfId="0" applyFill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165" fontId="0" fillId="11" borderId="0" xfId="0" applyNumberFormat="1" applyFill="1"/>
    <xf numFmtId="0" fontId="0" fillId="11" borderId="0" xfId="0" applyFill="1" applyAlignment="1">
      <alignment horizontal="center"/>
    </xf>
    <xf numFmtId="49" fontId="0" fillId="11" borderId="0" xfId="0" applyNumberFormat="1" applyFill="1"/>
    <xf numFmtId="0" fontId="0" fillId="12" borderId="0" xfId="0" applyFill="1" applyAlignment="1">
      <alignment horizontal="center"/>
    </xf>
    <xf numFmtId="49" fontId="0" fillId="12" borderId="0" xfId="0" applyNumberFormat="1" applyFill="1"/>
  </cellXfs>
  <cellStyles count="1">
    <cellStyle name="Normal" xfId="0" builtinId="0"/>
  </cellStyles>
  <dxfs count="3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border outline="0">
        <bottom style="thin">
          <color theme="4" tint="0.39997558519241921"/>
        </bottom>
      </border>
    </dxf>
    <dxf>
      <numFmt numFmtId="1" formatCode="0"/>
    </dxf>
    <dxf>
      <alignment horizontal="center" vertical="bottom" textRotation="0" wrapText="0" indent="0" justifyLastLine="0" shrinkToFit="0" readingOrder="0"/>
    </dxf>
    <dxf>
      <numFmt numFmtId="0" formatCode="General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30" formatCode="@"/>
      <fill>
        <patternFill patternType="solid">
          <fgColor indexed="64"/>
          <bgColor theme="4" tint="0.79998168889431442"/>
        </patternFill>
      </fill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65" formatCode="#,##0.00\ [$CHF]"/>
      <fill>
        <patternFill patternType="solid">
          <fgColor indexed="64"/>
          <bgColor theme="4" tint="0.79998168889431442"/>
        </patternFill>
      </fill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173182</xdr:colOff>
      <xdr:row>0</xdr:row>
      <xdr:rowOff>86591</xdr:rowOff>
    </xdr:from>
    <xdr:to>
      <xdr:col>7</xdr:col>
      <xdr:colOff>583046</xdr:colOff>
      <xdr:row>2</xdr:row>
      <xdr:rowOff>138545</xdr:rowOff>
    </xdr:to>
    <xdr:sp macro="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033818" y="86591"/>
          <a:ext cx="1171864" cy="421409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IMPRIMER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116.93988726852" createdVersion="4" refreshedVersion="6" minRefreshableVersion="3" recordCount="16" xr:uid="{00000000-000A-0000-FFFF-FFFF00000000}">
  <cacheSource type="worksheet">
    <worksheetSource name="Tableau1"/>
  </cacheSource>
  <cacheFields count="18">
    <cacheField name="ID" numFmtId="0">
      <sharedItems/>
    </cacheField>
    <cacheField name="date" numFmtId="14">
      <sharedItems containsSemiMixedTypes="0" containsNonDate="0" containsDate="1" containsString="0" minDate="2020-10-09T00:00:00" maxDate="2020-10-13T00:00:00" count="3">
        <d v="2020-10-12T00:00:00"/>
        <d v="2020-10-10T00:00:00"/>
        <d v="2020-10-09T00:00:00"/>
      </sharedItems>
      <fieldGroup par="17" base="1">
        <rangePr groupBy="days" startDate="2020-10-09T00:00:00" endDate="2020-10-13T00:00:00"/>
        <groupItems count="368">
          <s v="&lt;09.10.20"/>
          <s v="01.janv"/>
          <s v="02.janv"/>
          <s v="03.janv"/>
          <s v="04.janv"/>
          <s v="05.janv"/>
          <s v="06.janv"/>
          <s v="07.janv"/>
          <s v="08.janv"/>
          <s v="09.janv"/>
          <s v="10.janv"/>
          <s v="11.janv"/>
          <s v="12.janv"/>
          <s v="13.janv"/>
          <s v="14.janv"/>
          <s v="15.janv"/>
          <s v="16.janv"/>
          <s v="17.janv"/>
          <s v="18.janv"/>
          <s v="19.janv"/>
          <s v="20.janv"/>
          <s v="21.janv"/>
          <s v="22.janv"/>
          <s v="23.janv"/>
          <s v="24.janv"/>
          <s v="25.janv"/>
          <s v="26.janv"/>
          <s v="27.janv"/>
          <s v="28.janv"/>
          <s v="29.janv"/>
          <s v="30.janv"/>
          <s v="31.janv"/>
          <s v="01.févr"/>
          <s v="02.févr"/>
          <s v="03.févr"/>
          <s v="04.févr"/>
          <s v="05.févr"/>
          <s v="06.févr"/>
          <s v="07.févr"/>
          <s v="08.févr"/>
          <s v="09.févr"/>
          <s v="10.févr"/>
          <s v="11.févr"/>
          <s v="12.févr"/>
          <s v="13.févr"/>
          <s v="14.févr"/>
          <s v="15.févr"/>
          <s v="16.févr"/>
          <s v="17.févr"/>
          <s v="18.févr"/>
          <s v="19.févr"/>
          <s v="20.févr"/>
          <s v="21.févr"/>
          <s v="22.févr"/>
          <s v="23.févr"/>
          <s v="24.févr"/>
          <s v="25.févr"/>
          <s v="26.févr"/>
          <s v="27.févr"/>
          <s v="28.févr"/>
          <s v="29.févr"/>
          <s v="01.mars"/>
          <s v="02.mars"/>
          <s v="03.mars"/>
          <s v="04.mars"/>
          <s v="05.mars"/>
          <s v="06.mars"/>
          <s v="07.mars"/>
          <s v="08.mars"/>
          <s v="09.mars"/>
          <s v="10.mars"/>
          <s v="11.mars"/>
          <s v="12.mars"/>
          <s v="13.mars"/>
          <s v="14.mars"/>
          <s v="15.mars"/>
          <s v="16.mars"/>
          <s v="17.mars"/>
          <s v="18.mars"/>
          <s v="19.mars"/>
          <s v="20.mars"/>
          <s v="21.mars"/>
          <s v="22.mars"/>
          <s v="23.mars"/>
          <s v="24.mars"/>
          <s v="25.mars"/>
          <s v="26.mars"/>
          <s v="27.mars"/>
          <s v="28.mars"/>
          <s v="29.mars"/>
          <s v="30.mars"/>
          <s v="31.mars"/>
          <s v="01.avr"/>
          <s v="02.avr"/>
          <s v="03.avr"/>
          <s v="04.avr"/>
          <s v="05.avr"/>
          <s v="06.avr"/>
          <s v="07.avr"/>
          <s v="08.avr"/>
          <s v="09.avr"/>
          <s v="10.avr"/>
          <s v="11.avr"/>
          <s v="12.avr"/>
          <s v="13.avr"/>
          <s v="14.avr"/>
          <s v="15.avr"/>
          <s v="16.avr"/>
          <s v="17.avr"/>
          <s v="18.avr"/>
          <s v="19.avr"/>
          <s v="20.avr"/>
          <s v="21.avr"/>
          <s v="22.avr"/>
          <s v="23.avr"/>
          <s v="24.avr"/>
          <s v="25.avr"/>
          <s v="26.avr"/>
          <s v="27.avr"/>
          <s v="28.avr"/>
          <s v="29.avr"/>
          <s v="30.avr"/>
          <s v="01.mai"/>
          <s v="02.mai"/>
          <s v="03.mai"/>
          <s v="04.mai"/>
          <s v="05.mai"/>
          <s v="06.mai"/>
          <s v="07.mai"/>
          <s v="08.mai"/>
          <s v="09.mai"/>
          <s v="10.mai"/>
          <s v="11.mai"/>
          <s v="12.mai"/>
          <s v="13.mai"/>
          <s v="14.mai"/>
          <s v="15.mai"/>
          <s v="16.mai"/>
          <s v="17.mai"/>
          <s v="18.mai"/>
          <s v="19.mai"/>
          <s v="20.mai"/>
          <s v="21.mai"/>
          <s v="22.mai"/>
          <s v="23.mai"/>
          <s v="24.mai"/>
          <s v="25.mai"/>
          <s v="26.mai"/>
          <s v="27.mai"/>
          <s v="28.mai"/>
          <s v="29.mai"/>
          <s v="30.mai"/>
          <s v="31.mai"/>
          <s v="01.juin"/>
          <s v="02.juin"/>
          <s v="03.juin"/>
          <s v="04.juin"/>
          <s v="05.juin"/>
          <s v="06.juin"/>
          <s v="07.juin"/>
          <s v="08.juin"/>
          <s v="09.juin"/>
          <s v="10.juin"/>
          <s v="11.juin"/>
          <s v="12.juin"/>
          <s v="13.juin"/>
          <s v="14.juin"/>
          <s v="15.juin"/>
          <s v="16.juin"/>
          <s v="17.juin"/>
          <s v="18.juin"/>
          <s v="19.juin"/>
          <s v="20.juin"/>
          <s v="21.juin"/>
          <s v="22.juin"/>
          <s v="23.juin"/>
          <s v="24.juin"/>
          <s v="25.juin"/>
          <s v="26.juin"/>
          <s v="27.juin"/>
          <s v="28.juin"/>
          <s v="29.juin"/>
          <s v="30.juin"/>
          <s v="01.juil"/>
          <s v="02.juil"/>
          <s v="03.juil"/>
          <s v="04.juil"/>
          <s v="05.juil"/>
          <s v="06.juil"/>
          <s v="07.juil"/>
          <s v="08.juil"/>
          <s v="09.juil"/>
          <s v="10.juil"/>
          <s v="11.juil"/>
          <s v="12.juil"/>
          <s v="13.juil"/>
          <s v="14.juil"/>
          <s v="15.juil"/>
          <s v="16.juil"/>
          <s v="17.juil"/>
          <s v="18.juil"/>
          <s v="19.juil"/>
          <s v="20.juil"/>
          <s v="21.juil"/>
          <s v="22.juil"/>
          <s v="23.juil"/>
          <s v="24.juil"/>
          <s v="25.juil"/>
          <s v="26.juil"/>
          <s v="27.juil"/>
          <s v="28.juil"/>
          <s v="29.juil"/>
          <s v="30.juil"/>
          <s v="31.juil"/>
          <s v="01.août"/>
          <s v="02.août"/>
          <s v="03.août"/>
          <s v="04.août"/>
          <s v="05.août"/>
          <s v="06.août"/>
          <s v="07.août"/>
          <s v="08.août"/>
          <s v="09.août"/>
          <s v="10.août"/>
          <s v="11.août"/>
          <s v="12.août"/>
          <s v="13.août"/>
          <s v="14.août"/>
          <s v="15.août"/>
          <s v="16.août"/>
          <s v="17.août"/>
          <s v="18.août"/>
          <s v="19.août"/>
          <s v="20.août"/>
          <s v="21.août"/>
          <s v="22.août"/>
          <s v="23.août"/>
          <s v="24.août"/>
          <s v="25.août"/>
          <s v="26.août"/>
          <s v="27.août"/>
          <s v="28.août"/>
          <s v="29.août"/>
          <s v="30.août"/>
          <s v="31.août"/>
          <s v="01.sept"/>
          <s v="02.sept"/>
          <s v="03.sept"/>
          <s v="04.sept"/>
          <s v="05.sept"/>
          <s v="06.sept"/>
          <s v="07.sept"/>
          <s v="08.sept"/>
          <s v="09.sept"/>
          <s v="10.sept"/>
          <s v="11.sept"/>
          <s v="12.sept"/>
          <s v="13.sept"/>
          <s v="14.sept"/>
          <s v="15.sept"/>
          <s v="16.sept"/>
          <s v="17.sept"/>
          <s v="18.sept"/>
          <s v="19.sept"/>
          <s v="20.sept"/>
          <s v="21.sept"/>
          <s v="22.sept"/>
          <s v="23.sept"/>
          <s v="24.sept"/>
          <s v="25.sept"/>
          <s v="26.sept"/>
          <s v="27.sept"/>
          <s v="28.sept"/>
          <s v="29.sept"/>
          <s v="30.sept"/>
          <s v="01.oct"/>
          <s v="02.oct"/>
          <s v="03.oct"/>
          <s v="04.oct"/>
          <s v="05.oct"/>
          <s v="06.oct"/>
          <s v="07.oct"/>
          <s v="08.oct"/>
          <s v="09.oct"/>
          <s v="10.oct"/>
          <s v="11.oct"/>
          <s v="12.oct"/>
          <s v="13.oct"/>
          <s v="14.oct"/>
          <s v="15.oct"/>
          <s v="16.oct"/>
          <s v="17.oct"/>
          <s v="18.oct"/>
          <s v="19.oct"/>
          <s v="20.oct"/>
          <s v="21.oct"/>
          <s v="22.oct"/>
          <s v="23.oct"/>
          <s v="24.oct"/>
          <s v="25.oct"/>
          <s v="26.oct"/>
          <s v="27.oct"/>
          <s v="28.oct"/>
          <s v="29.oct"/>
          <s v="30.oct"/>
          <s v="31.oct"/>
          <s v="01.nov"/>
          <s v="02.nov"/>
          <s v="03.nov"/>
          <s v="04.nov"/>
          <s v="05.nov"/>
          <s v="06.nov"/>
          <s v="07.nov"/>
          <s v="08.nov"/>
          <s v="09.nov"/>
          <s v="10.nov"/>
          <s v="11.nov"/>
          <s v="12.nov"/>
          <s v="13.nov"/>
          <s v="14.nov"/>
          <s v="15.nov"/>
          <s v="16.nov"/>
          <s v="17.nov"/>
          <s v="18.nov"/>
          <s v="19.nov"/>
          <s v="20.nov"/>
          <s v="21.nov"/>
          <s v="22.nov"/>
          <s v="23.nov"/>
          <s v="24.nov"/>
          <s v="25.nov"/>
          <s v="26.nov"/>
          <s v="27.nov"/>
          <s v="28.nov"/>
          <s v="29.nov"/>
          <s v="30.nov"/>
          <s v="01.déc"/>
          <s v="02.déc"/>
          <s v="03.déc"/>
          <s v="04.déc"/>
          <s v="05.déc"/>
          <s v="06.déc"/>
          <s v="07.déc"/>
          <s v="08.déc"/>
          <s v="09.déc"/>
          <s v="10.déc"/>
          <s v="11.déc"/>
          <s v="12.déc"/>
          <s v="13.déc"/>
          <s v="14.déc"/>
          <s v="15.déc"/>
          <s v="16.déc"/>
          <s v="17.déc"/>
          <s v="18.déc"/>
          <s v="19.déc"/>
          <s v="20.déc"/>
          <s v="21.déc"/>
          <s v="22.déc"/>
          <s v="23.déc"/>
          <s v="24.déc"/>
          <s v="25.déc"/>
          <s v="26.déc"/>
          <s v="27.déc"/>
          <s v="28.déc"/>
          <s v="29.déc"/>
          <s v="30.déc"/>
          <s v="31.déc"/>
          <s v="&gt;13.10.20"/>
        </groupItems>
      </fieldGroup>
    </cacheField>
    <cacheField name="N° chauffeur" numFmtId="0">
      <sharedItems containsMixedTypes="1" containsNumber="1" containsInteger="1" minValue="10" maxValue="220" count="23">
        <n v="130"/>
        <s v="CS"/>
        <n v="80"/>
        <n v="20"/>
        <n v="10"/>
        <n v="200"/>
        <n v="100" u="1"/>
        <n v="180" u="1"/>
        <n v="40" u="1"/>
        <n v="70" u="1"/>
        <n v="120" u="1"/>
        <n v="170" u="1"/>
        <n v="220" u="1"/>
        <n v="50" u="1"/>
        <n v="90" u="1"/>
        <n v="160" u="1"/>
        <n v="210" u="1"/>
        <n v="60" u="1"/>
        <n v="110" u="1"/>
        <n v="150" u="1"/>
        <n v="30" u="1"/>
        <n v="140" u="1"/>
        <n v="190" u="1"/>
      </sharedItems>
    </cacheField>
    <cacheField name="Bulletin" numFmtId="165">
      <sharedItems containsSemiMixedTypes="0" containsString="0" containsNumber="1" minValue="8" maxValue="1500"/>
    </cacheField>
    <cacheField name="Loomis" numFmtId="165">
      <sharedItems containsString="0" containsBlank="1" containsNumber="1" minValue="25" maxValue="1000"/>
    </cacheField>
    <cacheField name="CS" numFmtId="165">
      <sharedItems containsString="0" containsBlank="1" containsNumber="1" minValue="1.9" maxValue="1700"/>
    </cacheField>
    <cacheField name="Diff" numFmtId="165">
      <sharedItems containsString="0" containsBlank="1" containsNumber="1" minValue="-54" maxValue="12.5"/>
    </cacheField>
    <cacheField name="N° Client" numFmtId="49">
      <sharedItems/>
    </cacheField>
    <cacheField name="Montant_total" numFmtId="165">
      <sharedItems containsSemiMixedTypes="0" containsString="0" containsNumber="1" minValue="8" maxValue="1500"/>
    </cacheField>
    <cacheField name="Justif1" numFmtId="0">
      <sharedItems containsSemiMixedTypes="0" containsString="0" containsNumber="1" containsInteger="1" minValue="1" maxValue="8000"/>
    </cacheField>
    <cacheField name="Justif2" numFmtId="0">
      <sharedItems containsString="0" containsBlank="1" containsNumber="1" containsInteger="1" minValue="2" maxValue="201"/>
    </cacheField>
    <cacheField name="Justif3" numFmtId="0">
      <sharedItems containsString="0" containsBlank="1" containsNumber="1" containsInteger="1" minValue="6" maxValue="42"/>
    </cacheField>
    <cacheField name="Justif4" numFmtId="0">
      <sharedItems containsString="0" containsBlank="1" containsNumber="1" containsInteger="1" minValue="53" maxValue="53"/>
    </cacheField>
    <cacheField name="Justif5" numFmtId="0">
      <sharedItems containsNonDate="0" containsString="0" containsBlank="1"/>
    </cacheField>
    <cacheField name="Justif6" numFmtId="0">
      <sharedItems containsNonDate="0" containsString="0" containsBlank="1"/>
    </cacheField>
    <cacheField name="Nbre_J" numFmtId="1">
      <sharedItems containsSemiMixedTypes="0" containsString="0" containsNumber="1" containsInteger="1" minValue="1" maxValue="4"/>
    </cacheField>
    <cacheField name="Mois" numFmtId="0" databaseField="0">
      <fieldGroup base="1">
        <rangePr groupBy="months" startDate="2020-10-09T00:00:00" endDate="2020-10-13T00:00:00"/>
        <groupItems count="14">
          <s v="&lt;09.10.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.10.20"/>
        </groupItems>
      </fieldGroup>
    </cacheField>
    <cacheField name="Années" numFmtId="0" databaseField="0">
      <fieldGroup base="1">
        <rangePr groupBy="years" startDate="2020-10-09T00:00:00" endDate="2020-10-13T00:00:00"/>
        <groupItems count="3">
          <s v="&lt;09.10.20"/>
          <s v="2020"/>
          <s v="&gt;13.10.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s v="R0000016"/>
    <x v="0"/>
    <x v="0"/>
    <n v="40"/>
    <n v="90"/>
    <m/>
    <n v="0"/>
    <s v="PIERRE"/>
    <n v="40"/>
    <n v="3"/>
    <m/>
    <m/>
    <m/>
    <m/>
    <m/>
    <n v="1"/>
  </r>
  <r>
    <s v="R0000015"/>
    <x v="0"/>
    <x v="0"/>
    <n v="50"/>
    <m/>
    <m/>
    <m/>
    <s v="PAUL"/>
    <n v="50"/>
    <n v="1"/>
    <m/>
    <m/>
    <m/>
    <m/>
    <m/>
    <n v="1"/>
  </r>
  <r>
    <s v="R0000014"/>
    <x v="0"/>
    <x v="1"/>
    <n v="10"/>
    <m/>
    <m/>
    <n v="10"/>
    <s v="JACQUES"/>
    <n v="10"/>
    <n v="1"/>
    <m/>
    <m/>
    <m/>
    <m/>
    <m/>
    <n v="1"/>
  </r>
  <r>
    <s v="R0000013"/>
    <x v="1"/>
    <x v="2"/>
    <n v="30.4"/>
    <n v="59"/>
    <n v="1.9"/>
    <n v="0"/>
    <s v="987"/>
    <n v="30.4"/>
    <n v="27"/>
    <m/>
    <m/>
    <m/>
    <m/>
    <m/>
    <n v="1"/>
  </r>
  <r>
    <s v="R0000012"/>
    <x v="1"/>
    <x v="2"/>
    <n v="30.5"/>
    <m/>
    <m/>
    <m/>
    <s v="989"/>
    <n v="30.5"/>
    <n v="25"/>
    <n v="26"/>
    <m/>
    <m/>
    <m/>
    <m/>
    <n v="2"/>
  </r>
  <r>
    <s v="R0000011"/>
    <x v="1"/>
    <x v="3"/>
    <n v="52.75"/>
    <n v="60.5"/>
    <m/>
    <n v="-4.75"/>
    <s v="1000"/>
    <n v="52.75"/>
    <n v="4"/>
    <n v="5"/>
    <n v="6"/>
    <m/>
    <m/>
    <m/>
    <n v="3"/>
  </r>
  <r>
    <s v="R0000010"/>
    <x v="1"/>
    <x v="3"/>
    <n v="12.5"/>
    <m/>
    <m/>
    <m/>
    <s v="PAUL"/>
    <n v="12.5"/>
    <n v="2"/>
    <n v="3"/>
    <m/>
    <m/>
    <m/>
    <m/>
    <n v="2"/>
  </r>
  <r>
    <s v="R0000009"/>
    <x v="1"/>
    <x v="4"/>
    <n v="12.5"/>
    <m/>
    <m/>
    <n v="12.5"/>
    <s v="JACQUES"/>
    <n v="12.5"/>
    <n v="1"/>
    <m/>
    <m/>
    <m/>
    <m/>
    <m/>
    <n v="1"/>
  </r>
  <r>
    <s v="R0000008"/>
    <x v="2"/>
    <x v="5"/>
    <n v="1500"/>
    <m/>
    <n v="1700"/>
    <n v="-54"/>
    <s v="208765"/>
    <n v="1500"/>
    <n v="40"/>
    <n v="41"/>
    <n v="42"/>
    <n v="53"/>
    <m/>
    <m/>
    <n v="4"/>
  </r>
  <r>
    <s v="R0000007"/>
    <x v="2"/>
    <x v="5"/>
    <n v="93"/>
    <m/>
    <m/>
    <m/>
    <s v="1000"/>
    <n v="93"/>
    <n v="30"/>
    <n v="31"/>
    <n v="32"/>
    <m/>
    <m/>
    <m/>
    <n v="3"/>
  </r>
  <r>
    <s v="R0000006"/>
    <x v="2"/>
    <x v="5"/>
    <n v="45"/>
    <m/>
    <m/>
    <m/>
    <s v="204787"/>
    <n v="45"/>
    <n v="200"/>
    <n v="201"/>
    <m/>
    <m/>
    <m/>
    <m/>
    <n v="2"/>
  </r>
  <r>
    <s v="R0000005"/>
    <x v="2"/>
    <x v="5"/>
    <n v="8"/>
    <m/>
    <m/>
    <m/>
    <s v="JACQUES"/>
    <n v="8"/>
    <n v="8000"/>
    <m/>
    <m/>
    <m/>
    <m/>
    <m/>
    <n v="1"/>
  </r>
  <r>
    <s v="R0000004"/>
    <x v="2"/>
    <x v="2"/>
    <n v="1500"/>
    <n v="1000"/>
    <n v="500"/>
    <n v="0"/>
    <s v="987"/>
    <n v="1500"/>
    <n v="10"/>
    <n v="20"/>
    <m/>
    <m/>
    <m/>
    <m/>
    <n v="2"/>
  </r>
  <r>
    <s v="R0000003"/>
    <x v="2"/>
    <x v="3"/>
    <n v="25"/>
    <n v="25"/>
    <n v="10"/>
    <n v="0"/>
    <s v="PAUL"/>
    <n v="25"/>
    <n v="3"/>
    <n v="4"/>
    <m/>
    <m/>
    <m/>
    <m/>
    <n v="2"/>
  </r>
  <r>
    <s v="R0000002"/>
    <x v="2"/>
    <x v="3"/>
    <n v="10"/>
    <m/>
    <m/>
    <m/>
    <s v="JACQUES"/>
    <n v="10"/>
    <n v="1"/>
    <n v="2"/>
    <m/>
    <m/>
    <m/>
    <m/>
    <n v="2"/>
  </r>
  <r>
    <s v="R0000001"/>
    <x v="2"/>
    <x v="4"/>
    <n v="100"/>
    <n v="80"/>
    <n v="10"/>
    <n v="10"/>
    <s v="1000"/>
    <n v="100"/>
    <n v="10"/>
    <m/>
    <m/>
    <m/>
    <m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CD_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Nom des Chauffeurs">
  <location ref="A5:C13" firstHeaderRow="1" firstDataRow="2" firstDataCol="1" rowPageCount="3" colPageCount="1"/>
  <pivotFields count="18">
    <pivotField showAll="0"/>
    <pivotField axis="axisPage" numFmtId="14" multipleItemSelectionAllowed="1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24">
        <item x="3"/>
        <item x="4"/>
        <item m="1" x="20"/>
        <item m="1" x="8"/>
        <item m="1" x="13"/>
        <item m="1" x="17"/>
        <item m="1" x="9"/>
        <item x="2"/>
        <item m="1" x="14"/>
        <item m="1" x="6"/>
        <item m="1" x="18"/>
        <item m="1" x="10"/>
        <item x="0"/>
        <item m="1" x="21"/>
        <item m="1" x="19"/>
        <item m="1" x="15"/>
        <item m="1" x="11"/>
        <item m="1" x="7"/>
        <item m="1" x="22"/>
        <item x="5"/>
        <item m="1" x="16"/>
        <item m="1" x="12"/>
        <item x="1"/>
        <item t="default"/>
      </items>
    </pivotField>
    <pivotField dataField="1" numFmtId="164" showAll="0"/>
    <pivotField numFmtId="165" showAll="0" defaultSubtotal="0"/>
    <pivotField numFmtId="165" showAll="0" defaultSubtotal="0"/>
    <pivotField dataField="1" showAll="0"/>
    <pivotField showAl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" showAll="0" defaultSubtotal="0"/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4">
        <item x="1"/>
        <item x="0"/>
        <item x="2"/>
        <item t="default"/>
      </items>
    </pivotField>
  </pivotFields>
  <rowFields count="1">
    <field x="2"/>
  </rowFields>
  <rowItems count="7">
    <i>
      <x/>
    </i>
    <i>
      <x v="1"/>
    </i>
    <i>
      <x v="7"/>
    </i>
    <i>
      <x v="12"/>
    </i>
    <i>
      <x v="19"/>
    </i>
    <i>
      <x v="22"/>
    </i>
    <i t="grand">
      <x/>
    </i>
  </rowItems>
  <colFields count="1">
    <field x="-2"/>
  </colFields>
  <colItems count="2">
    <i>
      <x/>
    </i>
    <i i="1">
      <x v="1"/>
    </i>
  </colItems>
  <pageFields count="3">
    <pageField fld="17" hier="-1"/>
    <pageField fld="16" hier="-1"/>
    <pageField fld="1" hier="-1"/>
  </pageFields>
  <dataFields count="2">
    <dataField name="Somme" fld="3" baseField="1" baseItem="0" numFmtId="165"/>
    <dataField name="Somme des Diff" fld="6" baseField="1" baseItem="0" numFmtId="165"/>
  </dataFields>
  <formats count="4">
    <format dxfId="1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8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7">
      <pivotArea collapsedLevelsAreSubtotals="1" fieldPosition="0">
        <references count="1">
          <reference field="2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2:F25" totalsRowShown="0" headerRowDxfId="35" dataDxfId="33" headerRowBorderDxfId="34" tableBorderDxfId="32" totalsRowBorderDxfId="31">
  <autoFilter ref="B2:F25" xr:uid="{00000000-0009-0000-0100-000002000000}"/>
  <tableColumns count="5">
    <tableColumn id="1" xr3:uid="{00000000-0010-0000-0000-000001000000}" name="Chauffeurs" dataDxfId="30">
      <calculatedColumnFormula>IF(A3="","",A3)</calculatedColumnFormula>
    </tableColumn>
    <tableColumn id="2" xr3:uid="{00000000-0010-0000-0000-000002000000}" name="BULLETINS" dataDxfId="29">
      <calculatedColumnFormula>SUMPRODUCT((Tableau1[date]=Feuil1!$C$1)*(Tableau1[N° chauffeur]=Feuil1!B3)*Tableau1[Bulletin])</calculatedColumnFormula>
    </tableColumn>
    <tableColumn id="3" xr3:uid="{00000000-0010-0000-0000-000003000000}" name="Loomis" dataDxfId="28">
      <calculatedColumnFormula>SUMPRODUCT((Tableau1[date]=Feuil1!$C$1)*(Tableau1[N° chauffeur]=Feuil1!B3)*Tableau1[Loomis])</calculatedColumnFormula>
    </tableColumn>
    <tableColumn id="4" xr3:uid="{00000000-0010-0000-0000-000004000000}" name="CS" dataDxfId="27">
      <calculatedColumnFormula>SUMPRODUCT((Tableau1[date]=Feuil1!$C$1)*(Tableau1[N° chauffeur]=Feuil1!B3)*Tableau1[CS])</calculatedColumnFormula>
    </tableColumn>
    <tableColumn id="5" xr3:uid="{00000000-0010-0000-0000-000005000000}" name="Différence" dataDxfId="26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P20" totalsRowShown="0">
  <autoFilter ref="A1:P20" xr:uid="{00000000-0009-0000-0100-000001000000}"/>
  <tableColumns count="16">
    <tableColumn id="17" xr3:uid="{00000000-0010-0000-0100-000011000000}" name="ID"/>
    <tableColumn id="1" xr3:uid="{00000000-0010-0000-0100-000001000000}" name="date"/>
    <tableColumn id="2" xr3:uid="{00000000-0010-0000-0100-000002000000}" name="N° chauffeur" dataDxfId="25"/>
    <tableColumn id="3" xr3:uid="{00000000-0010-0000-0100-000003000000}" name="Bulletin" dataDxfId="24">
      <calculatedColumnFormula>Tableau1[[#This Row],[Montant_total]]</calculatedColumnFormula>
    </tableColumn>
    <tableColumn id="4" xr3:uid="{00000000-0010-0000-0100-000004000000}" name="Loomis" dataDxfId="23"/>
    <tableColumn id="5" xr3:uid="{00000000-0010-0000-0100-000005000000}" name="CS" dataDxfId="22"/>
    <tableColumn id="11" xr3:uid="{00000000-0010-0000-0100-00000B000000}" name="Diff" dataDxfId="21"/>
    <tableColumn id="18" xr3:uid="{00000000-0010-0000-0100-000012000000}" name="N° Client" dataDxfId="20"/>
    <tableColumn id="19" xr3:uid="{00000000-0010-0000-0100-000013000000}" name="Montant_total" dataDxfId="19"/>
    <tableColumn id="6" xr3:uid="{00000000-0010-0000-0100-000006000000}" name="Justif1" dataDxfId="18"/>
    <tableColumn id="8" xr3:uid="{00000000-0010-0000-0100-000008000000}" name="Justif2" dataDxfId="17"/>
    <tableColumn id="10" xr3:uid="{00000000-0010-0000-0100-00000A000000}" name="Justif3" dataDxfId="16"/>
    <tableColumn id="12" xr3:uid="{00000000-0010-0000-0100-00000C000000}" name="Justif4" dataDxfId="15"/>
    <tableColumn id="13" xr3:uid="{00000000-0010-0000-0100-00000D000000}" name="Justif5" dataDxfId="14"/>
    <tableColumn id="14" xr3:uid="{00000000-0010-0000-0100-00000E000000}" name="Justif6" dataDxfId="13"/>
    <tableColumn id="7" xr3:uid="{00000000-0010-0000-0100-000007000000}" name="Nbre_J" dataDxfId="12">
      <calculatedColumnFormula>COUNTA(Tableau1[[#This Row],[Justif1]:[Justif6]])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3" displayName="Tableau3" ref="D1:D4" totalsRowShown="0" tableBorderDxfId="11">
  <autoFilter ref="D1:D4" xr:uid="{00000000-0009-0000-0100-000004000000}"/>
  <tableColumns count="1">
    <tableColumn id="1" xr3:uid="{00000000-0010-0000-0200-000001000000}" name="Date sans doublons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H20" sqref="H20"/>
    </sheetView>
  </sheetViews>
  <sheetFormatPr baseColWidth="10" defaultRowHeight="15" x14ac:dyDescent="0.2"/>
  <sheetData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27"/>
  <sheetViews>
    <sheetView topLeftCell="B1" zoomScale="110" zoomScaleNormal="110" zoomScalePageLayoutView="110" workbookViewId="0">
      <selection activeCell="H12" sqref="H12"/>
    </sheetView>
  </sheetViews>
  <sheetFormatPr baseColWidth="10" defaultRowHeight="15" x14ac:dyDescent="0.2"/>
  <cols>
    <col min="1" max="1" width="8.1640625" hidden="1" customWidth="1"/>
    <col min="2" max="2" width="12.6640625" style="24" customWidth="1"/>
    <col min="3" max="3" width="14.5" style="24" customWidth="1"/>
    <col min="4" max="5" width="15.83203125" style="24" customWidth="1"/>
    <col min="6" max="6" width="10.83203125" style="24"/>
    <col min="14" max="14" width="10.83203125" customWidth="1"/>
  </cols>
  <sheetData>
    <row r="1" spans="1:6" x14ac:dyDescent="0.2">
      <c r="B1" s="11" t="s">
        <v>16</v>
      </c>
      <c r="C1" s="12">
        <v>44116</v>
      </c>
      <c r="D1" s="61" t="s">
        <v>21</v>
      </c>
      <c r="E1" s="62"/>
      <c r="F1" s="13"/>
    </row>
    <row r="2" spans="1:6" x14ac:dyDescent="0.2">
      <c r="B2" s="14" t="s">
        <v>19</v>
      </c>
      <c r="C2" s="15" t="s">
        <v>20</v>
      </c>
      <c r="D2" s="16" t="s">
        <v>25</v>
      </c>
      <c r="E2" s="15" t="s">
        <v>26</v>
      </c>
      <c r="F2" s="15" t="s">
        <v>0</v>
      </c>
    </row>
    <row r="3" spans="1:6" x14ac:dyDescent="0.2">
      <c r="A3">
        <v>30</v>
      </c>
      <c r="B3" s="17">
        <f>IF(A3="","",A3)</f>
        <v>30</v>
      </c>
      <c r="C3" s="18">
        <f>SUMPRODUCT((Tableau1[date]=Feuil1!$C$1)*(Tableau1[N° chauffeur]=Feuil1!B3)*Tableau1[Bulletin])</f>
        <v>115</v>
      </c>
      <c r="D3" s="19">
        <f>SUMPRODUCT((Tableau1[date]=Feuil1!$C$1)*(Tableau1[N° chauffeur]=Feuil1!B3)*Tableau1[Loomis])</f>
        <v>95</v>
      </c>
      <c r="E3" s="19">
        <f>SUMPRODUCT((Tableau1[date]=Feuil1!$C$1)*(Tableau1[N° chauffeur]=Feuil1!B3)*Tableau1[CS])</f>
        <v>0</v>
      </c>
      <c r="F3" s="6">
        <f t="shared" ref="F3:F25" si="0">(D3+E3)-C3</f>
        <v>-20</v>
      </c>
    </row>
    <row r="4" spans="1:6" x14ac:dyDescent="0.2">
      <c r="A4">
        <v>130</v>
      </c>
      <c r="B4" s="17">
        <f t="shared" ref="B4:B25" si="1">IF(A4="","",A4)</f>
        <v>130</v>
      </c>
      <c r="C4" s="18">
        <f>SUMPRODUCT((Tableau1[date]=Feuil1!$C$1)*(Tableau1[N° chauffeur]=Feuil1!B4)*Tableau1[Bulletin])</f>
        <v>90</v>
      </c>
      <c r="D4" s="19">
        <f>SUMPRODUCT((Tableau1[date]=Feuil1!$C$1)*(Tableau1[N° chauffeur]=Feuil1!B4)*Tableau1[Loomis])</f>
        <v>90</v>
      </c>
      <c r="E4" s="19">
        <f>SUMPRODUCT((Tableau1[date]=Feuil1!$C$1)*(Tableau1[N° chauffeur]=Feuil1!B4)*Tableau1[CS])</f>
        <v>0</v>
      </c>
      <c r="F4" s="6">
        <f t="shared" si="0"/>
        <v>0</v>
      </c>
    </row>
    <row r="5" spans="1:6" x14ac:dyDescent="0.2">
      <c r="A5" t="s">
        <v>26</v>
      </c>
      <c r="B5" s="17" t="str">
        <f t="shared" si="1"/>
        <v>CS</v>
      </c>
      <c r="C5" s="18">
        <f>SUMPRODUCT((Tableau1[date]=Feuil1!$C$1)*(Tableau1[N° chauffeur]=Feuil1!B5)*Tableau1[Bulletin])</f>
        <v>10</v>
      </c>
      <c r="D5" s="19">
        <f>SUMPRODUCT((Tableau1[date]=Feuil1!$C$1)*(Tableau1[N° chauffeur]=Feuil1!B5)*Tableau1[Loomis])</f>
        <v>0</v>
      </c>
      <c r="E5" s="19">
        <f>SUMPRODUCT((Tableau1[date]=Feuil1!$C$1)*(Tableau1[N° chauffeur]=Feuil1!B5)*Tableau1[CS])</f>
        <v>0</v>
      </c>
      <c r="F5" s="6">
        <f t="shared" si="0"/>
        <v>-10</v>
      </c>
    </row>
    <row r="6" spans="1:6" x14ac:dyDescent="0.2">
      <c r="B6" s="17" t="str">
        <f t="shared" si="1"/>
        <v/>
      </c>
      <c r="C6" s="18">
        <f>SUMPRODUCT((Tableau1[date]=Feuil1!$C$1)*(Tableau1[N° chauffeur]=Feuil1!B6)*Tableau1[Bulletin])</f>
        <v>0</v>
      </c>
      <c r="D6" s="19">
        <f>SUMPRODUCT((Tableau1[date]=Feuil1!$C$1)*(Tableau1[N° chauffeur]=Feuil1!B6)*Tableau1[Loomis])</f>
        <v>0</v>
      </c>
      <c r="E6" s="19">
        <f>SUMPRODUCT((Tableau1[date]=Feuil1!$C$1)*(Tableau1[N° chauffeur]=Feuil1!B6)*Tableau1[CS])</f>
        <v>0</v>
      </c>
      <c r="F6" s="6">
        <f t="shared" si="0"/>
        <v>0</v>
      </c>
    </row>
    <row r="7" spans="1:6" x14ac:dyDescent="0.2">
      <c r="B7" s="17" t="str">
        <f t="shared" si="1"/>
        <v/>
      </c>
      <c r="C7" s="18">
        <f>SUMPRODUCT((Tableau1[date]=Feuil1!$C$1)*(Tableau1[N° chauffeur]=Feuil1!B7)*Tableau1[Bulletin])</f>
        <v>0</v>
      </c>
      <c r="D7" s="19">
        <f>SUMPRODUCT((Tableau1[date]=Feuil1!$C$1)*(Tableau1[N° chauffeur]=Feuil1!B7)*Tableau1[Loomis])</f>
        <v>0</v>
      </c>
      <c r="E7" s="19">
        <f>SUMPRODUCT((Tableau1[date]=Feuil1!$C$1)*(Tableau1[N° chauffeur]=Feuil1!B7)*Tableau1[CS])</f>
        <v>0</v>
      </c>
      <c r="F7" s="6">
        <f t="shared" si="0"/>
        <v>0</v>
      </c>
    </row>
    <row r="8" spans="1:6" x14ac:dyDescent="0.2">
      <c r="B8" s="17" t="str">
        <f t="shared" si="1"/>
        <v/>
      </c>
      <c r="C8" s="18">
        <f>SUMPRODUCT((Tableau1[date]=Feuil1!$C$1)*(Tableau1[N° chauffeur]=Feuil1!B8)*Tableau1[Bulletin])</f>
        <v>0</v>
      </c>
      <c r="D8" s="19">
        <f>SUMPRODUCT((Tableau1[date]=Feuil1!$C$1)*(Tableau1[N° chauffeur]=Feuil1!B8)*Tableau1[Loomis])</f>
        <v>0</v>
      </c>
      <c r="E8" s="19">
        <f>SUMPRODUCT((Tableau1[date]=Feuil1!$C$1)*(Tableau1[N° chauffeur]=Feuil1!B8)*Tableau1[CS])</f>
        <v>0</v>
      </c>
      <c r="F8" s="6">
        <f t="shared" si="0"/>
        <v>0</v>
      </c>
    </row>
    <row r="9" spans="1:6" x14ac:dyDescent="0.2">
      <c r="B9" s="17" t="str">
        <f t="shared" si="1"/>
        <v/>
      </c>
      <c r="C9" s="18">
        <f>SUMPRODUCT((Tableau1[date]=Feuil1!$C$1)*(Tableau1[N° chauffeur]=Feuil1!B9)*Tableau1[Bulletin])</f>
        <v>0</v>
      </c>
      <c r="D9" s="19">
        <f>SUMPRODUCT((Tableau1[date]=Feuil1!$C$1)*(Tableau1[N° chauffeur]=Feuil1!B9)*Tableau1[Loomis])</f>
        <v>0</v>
      </c>
      <c r="E9" s="19">
        <f>SUMPRODUCT((Tableau1[date]=Feuil1!$C$1)*(Tableau1[N° chauffeur]=Feuil1!B9)*Tableau1[CS])</f>
        <v>0</v>
      </c>
      <c r="F9" s="6">
        <f t="shared" si="0"/>
        <v>0</v>
      </c>
    </row>
    <row r="10" spans="1:6" x14ac:dyDescent="0.2">
      <c r="B10" s="17" t="str">
        <f t="shared" si="1"/>
        <v/>
      </c>
      <c r="C10" s="18">
        <f>SUMPRODUCT((Tableau1[date]=Feuil1!$C$1)*(Tableau1[N° chauffeur]=Feuil1!B10)*Tableau1[Bulletin])</f>
        <v>0</v>
      </c>
      <c r="D10" s="19">
        <f>SUMPRODUCT((Tableau1[date]=Feuil1!$C$1)*(Tableau1[N° chauffeur]=Feuil1!B10)*Tableau1[Loomis])</f>
        <v>0</v>
      </c>
      <c r="E10" s="19">
        <f>SUMPRODUCT((Tableau1[date]=Feuil1!$C$1)*(Tableau1[N° chauffeur]=Feuil1!B10)*Tableau1[CS])</f>
        <v>0</v>
      </c>
      <c r="F10" s="6">
        <f t="shared" si="0"/>
        <v>0</v>
      </c>
    </row>
    <row r="11" spans="1:6" x14ac:dyDescent="0.2">
      <c r="B11" s="17" t="str">
        <f t="shared" si="1"/>
        <v/>
      </c>
      <c r="C11" s="18">
        <f>SUMPRODUCT((Tableau1[date]=Feuil1!$C$1)*(Tableau1[N° chauffeur]=Feuil1!B11)*Tableau1[Bulletin])</f>
        <v>0</v>
      </c>
      <c r="D11" s="19">
        <f>SUMPRODUCT((Tableau1[date]=Feuil1!$C$1)*(Tableau1[N° chauffeur]=Feuil1!B11)*Tableau1[Loomis])</f>
        <v>0</v>
      </c>
      <c r="E11" s="19">
        <f>SUMPRODUCT((Tableau1[date]=Feuil1!$C$1)*(Tableau1[N° chauffeur]=Feuil1!B11)*Tableau1[CS])</f>
        <v>0</v>
      </c>
      <c r="F11" s="6">
        <f t="shared" si="0"/>
        <v>0</v>
      </c>
    </row>
    <row r="12" spans="1:6" x14ac:dyDescent="0.2">
      <c r="B12" s="17" t="str">
        <f t="shared" si="1"/>
        <v/>
      </c>
      <c r="C12" s="20">
        <f>SUMPRODUCT((Tableau1[date]=Feuil1!$C$1)*(Tableau1[N° chauffeur]=Feuil1!B12)*Tableau1[Bulletin])</f>
        <v>0</v>
      </c>
      <c r="D12" s="21">
        <f>SUMPRODUCT((Tableau1[date]=Feuil1!$C$1)*(Tableau1[N° chauffeur]=Feuil1!B12)*Tableau1[Loomis])</f>
        <v>0</v>
      </c>
      <c r="E12" s="19">
        <f>SUMPRODUCT((Tableau1[date]=Feuil1!$C$1)*(Tableau1[N° chauffeur]=Feuil1!B12)*Tableau1[CS])</f>
        <v>0</v>
      </c>
      <c r="F12" s="6">
        <f t="shared" si="0"/>
        <v>0</v>
      </c>
    </row>
    <row r="13" spans="1:6" x14ac:dyDescent="0.2">
      <c r="B13" s="17" t="str">
        <f t="shared" si="1"/>
        <v/>
      </c>
      <c r="C13" s="20">
        <f>SUMPRODUCT((Tableau1[date]=Feuil1!$C$1)*(Tableau1[N° chauffeur]=Feuil1!B13)*Tableau1[Bulletin])</f>
        <v>0</v>
      </c>
      <c r="D13" s="21">
        <f>SUMPRODUCT((Tableau1[date]=Feuil1!$C$1)*(Tableau1[N° chauffeur]=Feuil1!B13)*Tableau1[Loomis])</f>
        <v>0</v>
      </c>
      <c r="E13" s="19">
        <f>SUMPRODUCT((Tableau1[date]=Feuil1!$C$1)*(Tableau1[N° chauffeur]=Feuil1!B13)*Tableau1[CS])</f>
        <v>0</v>
      </c>
      <c r="F13" s="6">
        <f t="shared" si="0"/>
        <v>0</v>
      </c>
    </row>
    <row r="14" spans="1:6" x14ac:dyDescent="0.2">
      <c r="B14" s="17" t="str">
        <f t="shared" si="1"/>
        <v/>
      </c>
      <c r="C14" s="20">
        <f>SUMPRODUCT((Tableau1[date]=Feuil1!$C$1)*(Tableau1[N° chauffeur]=Feuil1!B14)*Tableau1[Bulletin])</f>
        <v>0</v>
      </c>
      <c r="D14" s="21">
        <f>SUMPRODUCT((Tableau1[date]=Feuil1!$C$1)*(Tableau1[N° chauffeur]=Feuil1!B14)*Tableau1[Loomis])</f>
        <v>0</v>
      </c>
      <c r="E14" s="19">
        <f>SUMPRODUCT((Tableau1[date]=Feuil1!$C$1)*(Tableau1[N° chauffeur]=Feuil1!B14)*Tableau1[CS])</f>
        <v>0</v>
      </c>
      <c r="F14" s="6">
        <f t="shared" si="0"/>
        <v>0</v>
      </c>
    </row>
    <row r="15" spans="1:6" x14ac:dyDescent="0.2">
      <c r="B15" s="17" t="str">
        <f t="shared" si="1"/>
        <v/>
      </c>
      <c r="C15" s="20">
        <f>SUMPRODUCT((Tableau1[date]=Feuil1!$C$1)*(Tableau1[N° chauffeur]=Feuil1!B15)*Tableau1[Bulletin])</f>
        <v>0</v>
      </c>
      <c r="D15" s="21">
        <f>SUMPRODUCT((Tableau1[date]=Feuil1!$C$1)*(Tableau1[N° chauffeur]=Feuil1!B15)*Tableau1[Loomis])</f>
        <v>0</v>
      </c>
      <c r="E15" s="19">
        <f>SUMPRODUCT((Tableau1[date]=Feuil1!$C$1)*(Tableau1[N° chauffeur]=Feuil1!B15)*Tableau1[CS])</f>
        <v>0</v>
      </c>
      <c r="F15" s="6">
        <f t="shared" si="0"/>
        <v>0</v>
      </c>
    </row>
    <row r="16" spans="1:6" x14ac:dyDescent="0.2">
      <c r="B16" s="17" t="str">
        <f t="shared" si="1"/>
        <v/>
      </c>
      <c r="C16" s="20">
        <f>SUMPRODUCT((Tableau1[date]=Feuil1!$C$1)*(Tableau1[N° chauffeur]=Feuil1!B16)*Tableau1[Bulletin])</f>
        <v>0</v>
      </c>
      <c r="D16" s="21">
        <f>SUMPRODUCT((Tableau1[date]=Feuil1!$C$1)*(Tableau1[N° chauffeur]=Feuil1!B16)*Tableau1[Loomis])</f>
        <v>0</v>
      </c>
      <c r="E16" s="19">
        <f>SUMPRODUCT((Tableau1[date]=Feuil1!$C$1)*(Tableau1[N° chauffeur]=Feuil1!B16)*Tableau1[CS])</f>
        <v>0</v>
      </c>
      <c r="F16" s="6">
        <f t="shared" si="0"/>
        <v>0</v>
      </c>
    </row>
    <row r="17" spans="2:6" x14ac:dyDescent="0.2">
      <c r="B17" s="17" t="str">
        <f t="shared" si="1"/>
        <v/>
      </c>
      <c r="C17" s="20">
        <f>SUMPRODUCT((Tableau1[date]=Feuil1!$C$1)*(Tableau1[N° chauffeur]=Feuil1!B17)*Tableau1[Bulletin])</f>
        <v>0</v>
      </c>
      <c r="D17" s="21">
        <f>SUMPRODUCT((Tableau1[date]=Feuil1!$C$1)*(Tableau1[N° chauffeur]=Feuil1!B17)*Tableau1[Loomis])</f>
        <v>0</v>
      </c>
      <c r="E17" s="19">
        <f>SUMPRODUCT((Tableau1[date]=Feuil1!$C$1)*(Tableau1[N° chauffeur]=Feuil1!B17)*Tableau1[CS])</f>
        <v>0</v>
      </c>
      <c r="F17" s="6">
        <f t="shared" si="0"/>
        <v>0</v>
      </c>
    </row>
    <row r="18" spans="2:6" x14ac:dyDescent="0.2">
      <c r="B18" s="17" t="str">
        <f t="shared" si="1"/>
        <v/>
      </c>
      <c r="C18" s="20">
        <f>SUMPRODUCT((Tableau1[date]=Feuil1!$C$1)*(Tableau1[N° chauffeur]=Feuil1!B18)*Tableau1[Bulletin])</f>
        <v>0</v>
      </c>
      <c r="D18" s="21">
        <f>SUMPRODUCT((Tableau1[date]=Feuil1!$C$1)*(Tableau1[N° chauffeur]=Feuil1!B18)*Tableau1[Loomis])</f>
        <v>0</v>
      </c>
      <c r="E18" s="19">
        <f>SUMPRODUCT((Tableau1[date]=Feuil1!$C$1)*(Tableau1[N° chauffeur]=Feuil1!B18)*Tableau1[CS])</f>
        <v>0</v>
      </c>
      <c r="F18" s="6">
        <f t="shared" si="0"/>
        <v>0</v>
      </c>
    </row>
    <row r="19" spans="2:6" x14ac:dyDescent="0.2">
      <c r="B19" s="17" t="str">
        <f t="shared" si="1"/>
        <v/>
      </c>
      <c r="C19" s="20">
        <f>SUMPRODUCT((Tableau1[date]=Feuil1!$C$1)*(Tableau1[N° chauffeur]=Feuil1!B19)*Tableau1[Bulletin])</f>
        <v>0</v>
      </c>
      <c r="D19" s="21">
        <f>SUMPRODUCT((Tableau1[date]=Feuil1!$C$1)*(Tableau1[N° chauffeur]=Feuil1!B19)*Tableau1[Loomis])</f>
        <v>0</v>
      </c>
      <c r="E19" s="19">
        <f>SUMPRODUCT((Tableau1[date]=Feuil1!$C$1)*(Tableau1[N° chauffeur]=Feuil1!B19)*Tableau1[CS])</f>
        <v>0</v>
      </c>
      <c r="F19" s="6">
        <f t="shared" si="0"/>
        <v>0</v>
      </c>
    </row>
    <row r="20" spans="2:6" x14ac:dyDescent="0.2">
      <c r="B20" s="17" t="str">
        <f t="shared" si="1"/>
        <v/>
      </c>
      <c r="C20" s="20">
        <f>SUMPRODUCT((Tableau1[date]=Feuil1!$C$1)*(Tableau1[N° chauffeur]=Feuil1!B20)*Tableau1[Bulletin])</f>
        <v>0</v>
      </c>
      <c r="D20" s="21">
        <f>SUMPRODUCT((Tableau1[date]=Feuil1!$C$1)*(Tableau1[N° chauffeur]=Feuil1!B20)*Tableau1[Loomis])</f>
        <v>0</v>
      </c>
      <c r="E20" s="19">
        <f>SUMPRODUCT((Tableau1[date]=Feuil1!$C$1)*(Tableau1[N° chauffeur]=Feuil1!B20)*Tableau1[CS])</f>
        <v>0</v>
      </c>
      <c r="F20" s="6">
        <f t="shared" si="0"/>
        <v>0</v>
      </c>
    </row>
    <row r="21" spans="2:6" x14ac:dyDescent="0.2">
      <c r="B21" s="17" t="str">
        <f t="shared" si="1"/>
        <v/>
      </c>
      <c r="C21" s="20">
        <f>SUMPRODUCT((Tableau1[date]=Feuil1!$C$1)*(Tableau1[N° chauffeur]=Feuil1!B21)*Tableau1[Bulletin])</f>
        <v>0</v>
      </c>
      <c r="D21" s="21">
        <f>SUMPRODUCT((Tableau1[date]=Feuil1!$C$1)*(Tableau1[N° chauffeur]=Feuil1!B21)*Tableau1[Loomis])</f>
        <v>0</v>
      </c>
      <c r="E21" s="19">
        <f>SUMPRODUCT((Tableau1[date]=Feuil1!$C$1)*(Tableau1[N° chauffeur]=Feuil1!B21)*Tableau1[CS])</f>
        <v>0</v>
      </c>
      <c r="F21" s="6">
        <f t="shared" si="0"/>
        <v>0</v>
      </c>
    </row>
    <row r="22" spans="2:6" x14ac:dyDescent="0.2">
      <c r="B22" s="17" t="str">
        <f t="shared" si="1"/>
        <v/>
      </c>
      <c r="C22" s="20">
        <f>SUMPRODUCT((Tableau1[date]=Feuil1!$C$1)*(Tableau1[N° chauffeur]=Feuil1!B22)*Tableau1[Bulletin])</f>
        <v>0</v>
      </c>
      <c r="D22" s="21">
        <f>SUMPRODUCT((Tableau1[date]=Feuil1!$C$1)*(Tableau1[N° chauffeur]=Feuil1!B22)*Tableau1[Loomis])</f>
        <v>0</v>
      </c>
      <c r="E22" s="19">
        <f>SUMPRODUCT((Tableau1[date]=Feuil1!$C$1)*(Tableau1[N° chauffeur]=Feuil1!B22)*Tableau1[CS])</f>
        <v>0</v>
      </c>
      <c r="F22" s="6">
        <f t="shared" si="0"/>
        <v>0</v>
      </c>
    </row>
    <row r="23" spans="2:6" x14ac:dyDescent="0.2">
      <c r="B23" s="17" t="str">
        <f t="shared" si="1"/>
        <v/>
      </c>
      <c r="C23" s="20">
        <f>SUMPRODUCT((Tableau1[date]=Feuil1!$C$1)*(Tableau1[N° chauffeur]=Feuil1!B23)*Tableau1[Bulletin])</f>
        <v>0</v>
      </c>
      <c r="D23" s="21">
        <f>SUMPRODUCT((Tableau1[date]=Feuil1!$C$1)*(Tableau1[N° chauffeur]=Feuil1!B23)*Tableau1[Loomis])</f>
        <v>0</v>
      </c>
      <c r="E23" s="19">
        <f>SUMPRODUCT((Tableau1[date]=Feuil1!$C$1)*(Tableau1[N° chauffeur]=Feuil1!B23)*Tableau1[CS])</f>
        <v>0</v>
      </c>
      <c r="F23" s="6">
        <f t="shared" si="0"/>
        <v>0</v>
      </c>
    </row>
    <row r="24" spans="2:6" x14ac:dyDescent="0.2">
      <c r="B24" s="17" t="str">
        <f t="shared" si="1"/>
        <v/>
      </c>
      <c r="C24" s="20">
        <f>SUMPRODUCT((Tableau1[date]=Feuil1!$C$1)*(Tableau1[N° chauffeur]=Feuil1!B24)*Tableau1[Bulletin])</f>
        <v>0</v>
      </c>
      <c r="D24" s="21">
        <f>SUMPRODUCT((Tableau1[date]=Feuil1!$C$1)*(Tableau1[N° chauffeur]=Feuil1!B24)*Tableau1[Loomis])</f>
        <v>0</v>
      </c>
      <c r="E24" s="19">
        <f>SUMPRODUCT((Tableau1[date]=Feuil1!$C$1)*(Tableau1[N° chauffeur]=Feuil1!B24)*Tableau1[CS])</f>
        <v>0</v>
      </c>
      <c r="F24" s="6">
        <f t="shared" si="0"/>
        <v>0</v>
      </c>
    </row>
    <row r="25" spans="2:6" x14ac:dyDescent="0.2">
      <c r="B25" s="17" t="str">
        <f t="shared" si="1"/>
        <v/>
      </c>
      <c r="C25" s="20">
        <f>SUMPRODUCT((Tableau1[date]=Feuil1!$C$1)*(Tableau1[N° chauffeur]=Feuil1!B25)*Tableau1[Bulletin])</f>
        <v>0</v>
      </c>
      <c r="D25" s="21">
        <f>SUMPRODUCT((Tableau1[date]=Feuil1!$C$1)*(Tableau1[N° chauffeur]=Feuil1!B25)*Tableau1[Loomis])</f>
        <v>0</v>
      </c>
      <c r="E25" s="19">
        <f>SUMPRODUCT((Tableau1[date]=Feuil1!$C$1)*(Tableau1[N° chauffeur]=Feuil1!B25)*Tableau1[CS])</f>
        <v>0</v>
      </c>
      <c r="F25" s="6">
        <f t="shared" si="0"/>
        <v>0</v>
      </c>
    </row>
    <row r="26" spans="2:6" x14ac:dyDescent="0.2">
      <c r="B26" s="22" t="s">
        <v>1</v>
      </c>
      <c r="C26" s="23">
        <f>SUM(C3:C25)</f>
        <v>215</v>
      </c>
      <c r="D26" s="23">
        <f>SUM(D3:D25)</f>
        <v>185</v>
      </c>
      <c r="E26" s="23">
        <f>SUM(E3:E25)</f>
        <v>0</v>
      </c>
    </row>
    <row r="27" spans="2:6" x14ac:dyDescent="0.2">
      <c r="B27" s="25" t="s">
        <v>17</v>
      </c>
      <c r="C27" s="26">
        <f>SUM(F3:F25)</f>
        <v>-30</v>
      </c>
      <c r="D27" s="27"/>
      <c r="E27" s="28"/>
    </row>
  </sheetData>
  <mergeCells count="1">
    <mergeCell ref="D1:E1"/>
  </mergeCells>
  <conditionalFormatting sqref="C27">
    <cfRule type="cellIs" dxfId="5" priority="1" operator="lessThan">
      <formula>0</formula>
    </cfRule>
    <cfRule type="cellIs" dxfId="4" priority="2" operator="equal">
      <formula>0</formula>
    </cfRule>
    <cfRule type="cellIs" dxfId="3" priority="3" operator="lessThan">
      <formula>1.9</formula>
    </cfRule>
    <cfRule type="cellIs" dxfId="2" priority="4" operator="lessThan">
      <formula>"0.00$F$14"</formula>
    </cfRule>
    <cfRule type="cellIs" dxfId="1" priority="5" operator="greaterThan">
      <formula>"0$F$14"</formula>
    </cfRule>
    <cfRule type="cellIs" dxfId="0" priority="6" operator="greaterThan">
      <formula>0</formula>
    </cfRule>
  </conditionalFormatting>
  <dataValidations count="1">
    <dataValidation type="list" allowBlank="1" showInputMessage="1" showErrorMessage="1" sqref="C1" xr:uid="{00000000-0002-0000-0100-000000000000}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OO20"/>
  <sheetViews>
    <sheetView tabSelected="1" zoomScale="115" zoomScaleNormal="115" zoomScalePageLayoutView="150" workbookViewId="0">
      <selection activeCell="G33" sqref="G33"/>
    </sheetView>
  </sheetViews>
  <sheetFormatPr baseColWidth="10" defaultRowHeight="15" x14ac:dyDescent="0.2"/>
  <cols>
    <col min="2" max="2" width="11.83203125" customWidth="1"/>
    <col min="3" max="3" width="13.5" customWidth="1"/>
    <col min="4" max="4" width="17.1640625" customWidth="1"/>
    <col min="5" max="5" width="14.83203125" style="3" customWidth="1"/>
    <col min="6" max="8" width="16.5" customWidth="1"/>
    <col min="9" max="9" width="16.5" hidden="1" customWidth="1"/>
    <col min="10" max="13" width="10.83203125" style="1"/>
    <col min="15" max="15" width="10.83203125" style="1"/>
  </cols>
  <sheetData>
    <row r="1" spans="1:405" x14ac:dyDescent="0.2">
      <c r="A1" t="s">
        <v>30</v>
      </c>
      <c r="B1" t="s">
        <v>2</v>
      </c>
      <c r="C1" t="s">
        <v>3</v>
      </c>
      <c r="D1" t="s">
        <v>31</v>
      </c>
      <c r="E1" s="3" t="s">
        <v>25</v>
      </c>
      <c r="F1" t="s">
        <v>26</v>
      </c>
      <c r="G1" t="s">
        <v>4</v>
      </c>
      <c r="H1" t="s">
        <v>36</v>
      </c>
      <c r="I1" t="s">
        <v>37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23</v>
      </c>
      <c r="P1" t="s">
        <v>24</v>
      </c>
      <c r="ON1">
        <v>203</v>
      </c>
      <c r="OO1">
        <v>22</v>
      </c>
    </row>
    <row r="2" spans="1:405" x14ac:dyDescent="0.2">
      <c r="A2" t="s">
        <v>61</v>
      </c>
      <c r="B2" s="2">
        <v>44116</v>
      </c>
      <c r="C2" s="1">
        <v>30</v>
      </c>
      <c r="D2" s="64">
        <f>Tableau1[[#This Row],[Montant_total]]</f>
        <v>2</v>
      </c>
      <c r="E2" s="64">
        <v>95</v>
      </c>
      <c r="F2" s="7"/>
      <c r="G2" s="64">
        <v>30</v>
      </c>
      <c r="H2" s="68" t="s">
        <v>29</v>
      </c>
      <c r="I2" s="10">
        <v>2</v>
      </c>
      <c r="J2" s="67">
        <v>1</v>
      </c>
      <c r="K2" s="67">
        <v>1</v>
      </c>
      <c r="L2" s="60"/>
      <c r="M2" s="60"/>
      <c r="N2" s="9"/>
      <c r="P2" s="8">
        <f>COUNTA(Tableau1[[#This Row],[Justif1]:[Justif6]])</f>
        <v>2</v>
      </c>
    </row>
    <row r="3" spans="1:405" x14ac:dyDescent="0.2">
      <c r="A3" t="s">
        <v>60</v>
      </c>
      <c r="B3" s="2">
        <v>44116</v>
      </c>
      <c r="C3" s="1">
        <v>30</v>
      </c>
      <c r="D3" s="64">
        <f>Tableau1[[#This Row],[Montant_total]]</f>
        <v>20</v>
      </c>
      <c r="E3" s="7"/>
      <c r="F3" s="7"/>
      <c r="G3" s="7"/>
      <c r="H3" s="38" t="s">
        <v>32</v>
      </c>
      <c r="I3" s="10">
        <v>20</v>
      </c>
      <c r="J3" s="37">
        <v>10</v>
      </c>
      <c r="K3" s="37">
        <v>20</v>
      </c>
      <c r="L3" s="60"/>
      <c r="M3" s="60"/>
      <c r="N3" s="9"/>
      <c r="P3" s="8">
        <f>COUNTA(Tableau1[[#This Row],[Justif1]:[Justif6]])</f>
        <v>2</v>
      </c>
    </row>
    <row r="4" spans="1:405" x14ac:dyDescent="0.2">
      <c r="A4" t="s">
        <v>58</v>
      </c>
      <c r="B4" s="2">
        <v>44116</v>
      </c>
      <c r="C4" s="1">
        <v>30</v>
      </c>
      <c r="D4" s="64">
        <f>Tableau1[[#This Row],[Montant_total]]</f>
        <v>93</v>
      </c>
      <c r="E4" s="7"/>
      <c r="F4" s="7"/>
      <c r="G4" s="7"/>
      <c r="H4" s="66" t="s">
        <v>59</v>
      </c>
      <c r="I4" s="10">
        <v>93</v>
      </c>
      <c r="J4" s="65">
        <v>30</v>
      </c>
      <c r="K4" s="65">
        <v>31</v>
      </c>
      <c r="L4" s="65">
        <v>32</v>
      </c>
      <c r="M4" s="60"/>
      <c r="N4" s="9"/>
      <c r="P4" s="8">
        <f>COUNTA(Tableau1[[#This Row],[Justif1]:[Justif6]])</f>
        <v>3</v>
      </c>
    </row>
    <row r="5" spans="1:405" x14ac:dyDescent="0.2">
      <c r="A5" t="s">
        <v>57</v>
      </c>
      <c r="B5" s="2">
        <v>44116</v>
      </c>
      <c r="C5" s="1">
        <v>130</v>
      </c>
      <c r="D5" s="56">
        <f>Tableau1[[#This Row],[Montant_total]]</f>
        <v>40</v>
      </c>
      <c r="E5" s="56">
        <v>90</v>
      </c>
      <c r="F5" s="7"/>
      <c r="G5" s="56">
        <v>0</v>
      </c>
      <c r="H5" s="59" t="s">
        <v>27</v>
      </c>
      <c r="I5" s="10">
        <v>40</v>
      </c>
      <c r="J5" s="60">
        <v>3</v>
      </c>
      <c r="K5" s="60"/>
      <c r="L5" s="60"/>
      <c r="M5" s="60"/>
      <c r="N5" s="9"/>
      <c r="P5" s="8">
        <f>COUNTA(Tableau1[[#This Row],[Justif1]:[Justif6]])</f>
        <v>1</v>
      </c>
    </row>
    <row r="6" spans="1:405" x14ac:dyDescent="0.2">
      <c r="A6" t="s">
        <v>56</v>
      </c>
      <c r="B6" s="2">
        <v>44116</v>
      </c>
      <c r="C6" s="1">
        <v>130</v>
      </c>
      <c r="D6" s="56">
        <f>Tableau1[[#This Row],[Montant_total]]</f>
        <v>50</v>
      </c>
      <c r="E6" s="7"/>
      <c r="F6" s="7"/>
      <c r="G6" s="7"/>
      <c r="H6" s="59" t="s">
        <v>28</v>
      </c>
      <c r="I6" s="10">
        <v>50</v>
      </c>
      <c r="J6" s="60">
        <v>1</v>
      </c>
      <c r="K6" s="60"/>
      <c r="L6" s="60"/>
      <c r="M6" s="60"/>
      <c r="N6" s="9"/>
      <c r="P6" s="8">
        <f>COUNTA(Tableau1[[#This Row],[Justif1]:[Justif6]])</f>
        <v>1</v>
      </c>
    </row>
    <row r="7" spans="1:405" x14ac:dyDescent="0.2">
      <c r="A7" t="s">
        <v>55</v>
      </c>
      <c r="B7" s="2">
        <v>44116</v>
      </c>
      <c r="C7" s="1" t="s">
        <v>26</v>
      </c>
      <c r="D7" s="46">
        <f>Tableau1[[#This Row],[Montant_total]]</f>
        <v>10</v>
      </c>
      <c r="E7" s="7"/>
      <c r="F7" s="7"/>
      <c r="G7" s="7">
        <v>10</v>
      </c>
      <c r="H7" s="59" t="s">
        <v>29</v>
      </c>
      <c r="I7" s="10">
        <v>10</v>
      </c>
      <c r="J7" s="60">
        <v>1</v>
      </c>
      <c r="K7" s="60"/>
      <c r="L7" s="60"/>
      <c r="M7" s="60"/>
      <c r="N7" s="9"/>
      <c r="P7" s="8">
        <f>COUNTA(Tableau1[[#This Row],[Justif1]:[Justif6]])</f>
        <v>1</v>
      </c>
    </row>
    <row r="8" spans="1:405" x14ac:dyDescent="0.2">
      <c r="A8" t="s">
        <v>52</v>
      </c>
      <c r="B8" s="2">
        <v>44114</v>
      </c>
      <c r="C8" s="1">
        <v>80</v>
      </c>
      <c r="D8" s="58">
        <f>Tableau1[[#This Row],[Montant_total]]</f>
        <v>30.4</v>
      </c>
      <c r="E8" s="58">
        <v>59</v>
      </c>
      <c r="F8" s="58">
        <v>1.9</v>
      </c>
      <c r="G8" s="58">
        <v>0</v>
      </c>
      <c r="H8" s="59" t="s">
        <v>32</v>
      </c>
      <c r="I8" s="10">
        <v>30.4</v>
      </c>
      <c r="J8" s="60">
        <v>27</v>
      </c>
      <c r="K8" s="60"/>
      <c r="L8" s="60"/>
      <c r="M8" s="60"/>
      <c r="N8" s="9"/>
      <c r="P8" s="8">
        <f>COUNTA(Tableau1[[#This Row],[Justif1]:[Justif6]])</f>
        <v>1</v>
      </c>
    </row>
    <row r="9" spans="1:405" x14ac:dyDescent="0.2">
      <c r="A9" t="s">
        <v>51</v>
      </c>
      <c r="B9" s="2">
        <v>44114</v>
      </c>
      <c r="C9" s="1">
        <v>80</v>
      </c>
      <c r="D9" s="58">
        <f>Tableau1[[#This Row],[Montant_total]]</f>
        <v>30.5</v>
      </c>
      <c r="E9" s="7"/>
      <c r="F9" s="7"/>
      <c r="G9" s="7"/>
      <c r="H9" s="36" t="s">
        <v>34</v>
      </c>
      <c r="I9" s="10">
        <v>30.5</v>
      </c>
      <c r="J9" s="35">
        <v>25</v>
      </c>
      <c r="K9" s="35">
        <v>26</v>
      </c>
      <c r="L9" s="48"/>
      <c r="M9" s="48"/>
      <c r="N9" s="9"/>
      <c r="P9" s="8">
        <f>COUNTA(Tableau1[[#This Row],[Justif1]:[Justif6]])</f>
        <v>2</v>
      </c>
    </row>
    <row r="10" spans="1:405" x14ac:dyDescent="0.2">
      <c r="A10" t="s">
        <v>50</v>
      </c>
      <c r="B10" s="2">
        <v>44114</v>
      </c>
      <c r="C10" s="1">
        <v>20</v>
      </c>
      <c r="D10" s="56">
        <f>Tableau1[[#This Row],[Montant_total]]</f>
        <v>52.75</v>
      </c>
      <c r="E10" s="56">
        <v>60.5</v>
      </c>
      <c r="F10" s="7"/>
      <c r="G10" s="56">
        <v>-4.75</v>
      </c>
      <c r="H10" s="33" t="s">
        <v>35</v>
      </c>
      <c r="I10" s="10">
        <v>52.75</v>
      </c>
      <c r="J10" s="32">
        <v>4</v>
      </c>
      <c r="K10" s="32">
        <v>5</v>
      </c>
      <c r="L10" s="32">
        <v>6</v>
      </c>
      <c r="M10" s="60"/>
      <c r="N10" s="9"/>
      <c r="P10" s="8">
        <f>COUNTA(Tableau1[[#This Row],[Justif1]:[Justif6]])</f>
        <v>3</v>
      </c>
    </row>
    <row r="11" spans="1:405" x14ac:dyDescent="0.2">
      <c r="A11" t="s">
        <v>49</v>
      </c>
      <c r="B11" s="2">
        <v>44114</v>
      </c>
      <c r="C11" s="1">
        <v>20</v>
      </c>
      <c r="D11" s="56">
        <f>Tableau1[[#This Row],[Montant_total]]</f>
        <v>12.5</v>
      </c>
      <c r="E11" s="7"/>
      <c r="F11" s="7"/>
      <c r="G11" s="7"/>
      <c r="H11" s="52" t="s">
        <v>28</v>
      </c>
      <c r="I11" s="10">
        <v>12.5</v>
      </c>
      <c r="J11" s="51">
        <v>2</v>
      </c>
      <c r="K11" s="51">
        <v>3</v>
      </c>
      <c r="L11" s="48"/>
      <c r="M11" s="48"/>
      <c r="N11" s="9"/>
      <c r="P11" s="8">
        <f>COUNTA(Tableau1[[#This Row],[Justif1]:[Justif6]])</f>
        <v>2</v>
      </c>
    </row>
    <row r="12" spans="1:405" x14ac:dyDescent="0.2">
      <c r="A12" t="s">
        <v>48</v>
      </c>
      <c r="B12" s="2">
        <v>44114</v>
      </c>
      <c r="C12" s="1">
        <v>10</v>
      </c>
      <c r="D12" s="46">
        <f>Tableau1[[#This Row],[Montant_total]]</f>
        <v>12.5</v>
      </c>
      <c r="E12" s="7"/>
      <c r="F12" s="7"/>
      <c r="G12" s="7">
        <v>12.5</v>
      </c>
      <c r="H12" s="47" t="s">
        <v>29</v>
      </c>
      <c r="I12" s="10">
        <v>12.5</v>
      </c>
      <c r="J12" s="48">
        <v>1</v>
      </c>
      <c r="K12" s="48"/>
      <c r="L12" s="48"/>
      <c r="M12" s="48"/>
      <c r="N12" s="9"/>
      <c r="P12" s="8">
        <f>COUNTA(Tableau1[[#This Row],[Justif1]:[Justif6]])</f>
        <v>1</v>
      </c>
    </row>
    <row r="13" spans="1:405" x14ac:dyDescent="0.2">
      <c r="A13" t="s">
        <v>47</v>
      </c>
      <c r="B13" s="2">
        <v>44113</v>
      </c>
      <c r="C13" s="1">
        <v>200</v>
      </c>
      <c r="D13" s="53">
        <f>Tableau1[[#This Row],[Montant_total]]</f>
        <v>1500</v>
      </c>
      <c r="E13" s="7"/>
      <c r="F13" s="53">
        <v>1700</v>
      </c>
      <c r="G13" s="57">
        <v>-54</v>
      </c>
      <c r="H13" s="55" t="s">
        <v>54</v>
      </c>
      <c r="I13" s="10">
        <v>1500</v>
      </c>
      <c r="J13" s="54">
        <v>40</v>
      </c>
      <c r="K13" s="54">
        <v>41</v>
      </c>
      <c r="L13" s="54">
        <v>42</v>
      </c>
      <c r="M13" s="54">
        <v>53</v>
      </c>
      <c r="N13" s="9"/>
      <c r="P13" s="8">
        <f>COUNTA(Tableau1[[#This Row],[Justif1]:[Justif6]])</f>
        <v>4</v>
      </c>
    </row>
    <row r="14" spans="1:405" x14ac:dyDescent="0.2">
      <c r="A14" t="s">
        <v>46</v>
      </c>
      <c r="B14" s="2">
        <v>44113</v>
      </c>
      <c r="C14" s="1">
        <v>200</v>
      </c>
      <c r="D14" s="53">
        <f>Tableau1[[#This Row],[Montant_total]]</f>
        <v>93</v>
      </c>
      <c r="E14" s="7"/>
      <c r="F14" s="7"/>
      <c r="G14" s="7"/>
      <c r="H14" s="33" t="s">
        <v>35</v>
      </c>
      <c r="I14" s="10">
        <v>93</v>
      </c>
      <c r="J14" s="32">
        <v>30</v>
      </c>
      <c r="K14" s="32">
        <v>31</v>
      </c>
      <c r="L14" s="32">
        <v>32</v>
      </c>
      <c r="M14" s="48"/>
      <c r="N14" s="9"/>
      <c r="P14" s="8">
        <f>COUNTA(Tableau1[[#This Row],[Justif1]:[Justif6]])</f>
        <v>3</v>
      </c>
    </row>
    <row r="15" spans="1:405" x14ac:dyDescent="0.2">
      <c r="A15" t="s">
        <v>38</v>
      </c>
      <c r="B15" s="2">
        <v>44113</v>
      </c>
      <c r="C15" s="1">
        <v>200</v>
      </c>
      <c r="D15" s="53">
        <f>Tableau1[[#This Row],[Montant_total]]</f>
        <v>45</v>
      </c>
      <c r="E15" s="7"/>
      <c r="F15" s="7"/>
      <c r="G15" s="7"/>
      <c r="H15" s="45" t="s">
        <v>53</v>
      </c>
      <c r="I15" s="10">
        <v>45</v>
      </c>
      <c r="J15" s="44">
        <v>200</v>
      </c>
      <c r="K15" s="44">
        <v>201</v>
      </c>
      <c r="L15" s="48"/>
      <c r="M15" s="48"/>
      <c r="N15" s="9"/>
      <c r="P15" s="8">
        <f>COUNTA(Tableau1[[#This Row],[Justif1]:[Justif6]])</f>
        <v>2</v>
      </c>
    </row>
    <row r="16" spans="1:405" x14ac:dyDescent="0.2">
      <c r="A16" t="s">
        <v>39</v>
      </c>
      <c r="B16" s="2">
        <v>44113</v>
      </c>
      <c r="C16" s="1">
        <v>200</v>
      </c>
      <c r="D16" s="53">
        <f>Tableau1[[#This Row],[Montant_total]]</f>
        <v>8</v>
      </c>
      <c r="E16" s="7"/>
      <c r="F16" s="7"/>
      <c r="G16" s="7"/>
      <c r="H16" s="50" t="s">
        <v>29</v>
      </c>
      <c r="I16" s="10">
        <v>8</v>
      </c>
      <c r="J16" s="49">
        <v>8000</v>
      </c>
      <c r="K16" s="48"/>
      <c r="L16" s="48"/>
      <c r="M16" s="48"/>
      <c r="N16" s="9"/>
      <c r="P16" s="8">
        <f>COUNTA(Tableau1[[#This Row],[Justif1]:[Justif6]])</f>
        <v>1</v>
      </c>
    </row>
    <row r="17" spans="1:16" x14ac:dyDescent="0.2">
      <c r="A17" t="s">
        <v>40</v>
      </c>
      <c r="B17" s="2">
        <v>44113</v>
      </c>
      <c r="C17" s="1">
        <v>80</v>
      </c>
      <c r="D17" s="46">
        <f>Tableau1[[#This Row],[Montant_total]]</f>
        <v>1500</v>
      </c>
      <c r="E17" s="7">
        <v>1000</v>
      </c>
      <c r="F17" s="7">
        <v>500</v>
      </c>
      <c r="G17" s="7">
        <v>0</v>
      </c>
      <c r="H17" s="38" t="s">
        <v>32</v>
      </c>
      <c r="I17" s="10">
        <v>1500</v>
      </c>
      <c r="J17" s="37">
        <v>10</v>
      </c>
      <c r="K17" s="37">
        <v>20</v>
      </c>
      <c r="L17" s="48"/>
      <c r="M17" s="48"/>
      <c r="N17" s="9"/>
      <c r="P17" s="8">
        <f>COUNTA(Tableau1[[#This Row],[Justif1]:[Justif6]])</f>
        <v>2</v>
      </c>
    </row>
    <row r="18" spans="1:16" x14ac:dyDescent="0.2">
      <c r="A18" t="s">
        <v>41</v>
      </c>
      <c r="B18" s="2">
        <v>44113</v>
      </c>
      <c r="C18" s="1">
        <v>20</v>
      </c>
      <c r="D18" s="53">
        <f>Tableau1[[#This Row],[Montant_total]]</f>
        <v>25</v>
      </c>
      <c r="E18" s="53">
        <v>25</v>
      </c>
      <c r="F18" s="53">
        <v>10</v>
      </c>
      <c r="G18" s="57">
        <v>0</v>
      </c>
      <c r="H18" s="52" t="s">
        <v>28</v>
      </c>
      <c r="I18" s="10">
        <v>25</v>
      </c>
      <c r="J18" s="51">
        <v>3</v>
      </c>
      <c r="K18" s="51">
        <v>4</v>
      </c>
      <c r="L18" s="48"/>
      <c r="M18" s="48"/>
      <c r="N18" s="9"/>
      <c r="P18" s="8">
        <f>COUNTA(Tableau1[[#This Row],[Justif1]:[Justif6]])</f>
        <v>2</v>
      </c>
    </row>
    <row r="19" spans="1:16" x14ac:dyDescent="0.2">
      <c r="A19" t="s">
        <v>42</v>
      </c>
      <c r="B19" s="2">
        <v>44113</v>
      </c>
      <c r="C19" s="1">
        <v>20</v>
      </c>
      <c r="D19" s="53">
        <f>Tableau1[[#This Row],[Montant_total]]</f>
        <v>10</v>
      </c>
      <c r="E19" s="7"/>
      <c r="F19" s="7"/>
      <c r="G19" s="7"/>
      <c r="H19" s="50" t="s">
        <v>29</v>
      </c>
      <c r="I19" s="10">
        <v>10</v>
      </c>
      <c r="J19" s="49">
        <v>1</v>
      </c>
      <c r="K19" s="49">
        <v>2</v>
      </c>
      <c r="L19" s="48"/>
      <c r="M19" s="48"/>
      <c r="N19" s="9"/>
      <c r="P19" s="8">
        <f>COUNTA(Tableau1[[#This Row],[Justif1]:[Justif6]])</f>
        <v>2</v>
      </c>
    </row>
    <row r="20" spans="1:16" x14ac:dyDescent="0.2">
      <c r="A20" t="s">
        <v>43</v>
      </c>
      <c r="B20" s="2">
        <v>44113</v>
      </c>
      <c r="C20" s="1">
        <v>10</v>
      </c>
      <c r="D20" s="46">
        <f>Tableau1[[#This Row],[Montant_total]]</f>
        <v>100</v>
      </c>
      <c r="E20" s="7">
        <v>80</v>
      </c>
      <c r="F20" s="7">
        <v>10</v>
      </c>
      <c r="G20" s="7">
        <v>10</v>
      </c>
      <c r="H20" s="47" t="s">
        <v>35</v>
      </c>
      <c r="I20" s="10">
        <v>100</v>
      </c>
      <c r="J20" s="48">
        <v>10</v>
      </c>
      <c r="K20" s="48"/>
      <c r="L20" s="48"/>
      <c r="M20" s="48"/>
      <c r="N20" s="9"/>
      <c r="P20" s="8">
        <f>COUNTA(Tableau1[[#This Row],[Justif1]:[Justif6]])</f>
        <v>1</v>
      </c>
    </row>
  </sheetData>
  <phoneticPr fontId="6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D24"/>
  <sheetViews>
    <sheetView workbookViewId="0">
      <selection activeCell="E24" sqref="E24"/>
    </sheetView>
  </sheetViews>
  <sheetFormatPr baseColWidth="10" defaultRowHeight="15" x14ac:dyDescent="0.2"/>
  <cols>
    <col min="1" max="1" width="22.5" style="1" customWidth="1"/>
    <col min="2" max="2" width="14.33203125" style="1" customWidth="1"/>
    <col min="4" max="4" width="24" customWidth="1"/>
  </cols>
  <sheetData>
    <row r="1" spans="1:4" x14ac:dyDescent="0.2">
      <c r="A1" s="1" t="s">
        <v>10</v>
      </c>
      <c r="B1" s="1" t="s">
        <v>11</v>
      </c>
      <c r="D1" t="s">
        <v>22</v>
      </c>
    </row>
    <row r="2" spans="1:4" x14ac:dyDescent="0.2">
      <c r="A2" s="1">
        <v>10</v>
      </c>
      <c r="B2" s="30">
        <v>987</v>
      </c>
      <c r="D2" s="2">
        <v>44113</v>
      </c>
    </row>
    <row r="3" spans="1:4" x14ac:dyDescent="0.2">
      <c r="A3" s="1">
        <v>20</v>
      </c>
      <c r="B3" s="34">
        <v>989</v>
      </c>
      <c r="D3" s="2">
        <v>44114</v>
      </c>
    </row>
    <row r="4" spans="1:4" x14ac:dyDescent="0.2">
      <c r="A4" s="1">
        <v>30</v>
      </c>
      <c r="B4" s="31">
        <v>1000</v>
      </c>
      <c r="D4" s="2">
        <v>44116</v>
      </c>
    </row>
    <row r="5" spans="1:4" x14ac:dyDescent="0.2">
      <c r="A5" s="1">
        <v>40</v>
      </c>
      <c r="B5" s="43">
        <v>123457</v>
      </c>
    </row>
    <row r="6" spans="1:4" x14ac:dyDescent="0.2">
      <c r="A6" s="1">
        <v>50</v>
      </c>
      <c r="B6" s="42">
        <v>204787</v>
      </c>
    </row>
    <row r="7" spans="1:4" x14ac:dyDescent="0.2">
      <c r="A7" s="1">
        <v>60</v>
      </c>
      <c r="B7" s="41">
        <v>208765</v>
      </c>
    </row>
    <row r="8" spans="1:4" x14ac:dyDescent="0.2">
      <c r="A8" s="1">
        <v>70</v>
      </c>
      <c r="B8" s="39" t="s">
        <v>29</v>
      </c>
    </row>
    <row r="9" spans="1:4" x14ac:dyDescent="0.2">
      <c r="A9" s="1">
        <v>80</v>
      </c>
      <c r="B9" s="40" t="s">
        <v>28</v>
      </c>
    </row>
    <row r="10" spans="1:4" x14ac:dyDescent="0.2">
      <c r="A10" s="1">
        <v>90</v>
      </c>
      <c r="B10" s="29" t="s">
        <v>27</v>
      </c>
    </row>
    <row r="11" spans="1:4" x14ac:dyDescent="0.2">
      <c r="A11" s="1">
        <v>100</v>
      </c>
    </row>
    <row r="12" spans="1:4" x14ac:dyDescent="0.2">
      <c r="A12" s="1">
        <v>110</v>
      </c>
    </row>
    <row r="13" spans="1:4" x14ac:dyDescent="0.2">
      <c r="A13" s="1">
        <v>120</v>
      </c>
    </row>
    <row r="14" spans="1:4" x14ac:dyDescent="0.2">
      <c r="A14" s="1">
        <v>130</v>
      </c>
    </row>
    <row r="15" spans="1:4" x14ac:dyDescent="0.2">
      <c r="A15" s="1">
        <v>140</v>
      </c>
    </row>
    <row r="16" spans="1:4" x14ac:dyDescent="0.2">
      <c r="A16" s="1">
        <v>150</v>
      </c>
    </row>
    <row r="17" spans="1:1" x14ac:dyDescent="0.2">
      <c r="A17" s="1">
        <v>160</v>
      </c>
    </row>
    <row r="18" spans="1:1" x14ac:dyDescent="0.2">
      <c r="A18" s="1">
        <v>170</v>
      </c>
    </row>
    <row r="19" spans="1:1" x14ac:dyDescent="0.2">
      <c r="A19" s="1">
        <v>180</v>
      </c>
    </row>
    <row r="20" spans="1:1" x14ac:dyDescent="0.2">
      <c r="A20" s="1">
        <v>190</v>
      </c>
    </row>
    <row r="21" spans="1:1" x14ac:dyDescent="0.2">
      <c r="A21" s="1">
        <v>200</v>
      </c>
    </row>
    <row r="22" spans="1:1" x14ac:dyDescent="0.2">
      <c r="A22" s="1">
        <v>210</v>
      </c>
    </row>
    <row r="23" spans="1:1" x14ac:dyDescent="0.2">
      <c r="A23" s="1">
        <v>220</v>
      </c>
    </row>
    <row r="24" spans="1:1" x14ac:dyDescent="0.2">
      <c r="A24" s="1" t="s">
        <v>26</v>
      </c>
    </row>
  </sheetData>
  <sortState xmlns:xlrd2="http://schemas.microsoft.com/office/spreadsheetml/2017/richdata2" ref="D2:D4">
    <sortCondition ref="D2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13"/>
  <sheetViews>
    <sheetView zoomScale="150" zoomScaleNormal="150" workbookViewId="0">
      <selection activeCell="D4" sqref="D4"/>
    </sheetView>
  </sheetViews>
  <sheetFormatPr baseColWidth="10" defaultRowHeight="15" x14ac:dyDescent="0.2"/>
  <cols>
    <col min="1" max="1" width="19" bestFit="1" customWidth="1"/>
    <col min="2" max="2" width="11.1640625" bestFit="1" customWidth="1"/>
    <col min="3" max="3" width="13.5" bestFit="1" customWidth="1"/>
    <col min="4" max="4" width="17.6640625" bestFit="1" customWidth="1"/>
  </cols>
  <sheetData>
    <row r="1" spans="1:3" x14ac:dyDescent="0.2">
      <c r="A1" s="4" t="s">
        <v>44</v>
      </c>
      <c r="B1" t="s">
        <v>33</v>
      </c>
    </row>
    <row r="2" spans="1:3" x14ac:dyDescent="0.2">
      <c r="A2" s="4" t="s">
        <v>45</v>
      </c>
      <c r="B2" t="s">
        <v>33</v>
      </c>
    </row>
    <row r="3" spans="1:3" x14ac:dyDescent="0.2">
      <c r="A3" s="4" t="s">
        <v>2</v>
      </c>
      <c r="B3" t="s">
        <v>33</v>
      </c>
    </row>
    <row r="5" spans="1:3" x14ac:dyDescent="0.2">
      <c r="B5" s="4" t="s">
        <v>15</v>
      </c>
    </row>
    <row r="6" spans="1:3" x14ac:dyDescent="0.2">
      <c r="A6" s="4" t="s">
        <v>13</v>
      </c>
      <c r="B6" t="s">
        <v>18</v>
      </c>
      <c r="C6" t="s">
        <v>14</v>
      </c>
    </row>
    <row r="7" spans="1:3" x14ac:dyDescent="0.2">
      <c r="A7" s="5">
        <v>20</v>
      </c>
      <c r="B7" s="7">
        <v>100.25</v>
      </c>
      <c r="C7" s="7">
        <v>-4.75</v>
      </c>
    </row>
    <row r="8" spans="1:3" x14ac:dyDescent="0.2">
      <c r="A8" s="5">
        <v>10</v>
      </c>
      <c r="B8" s="7">
        <v>112.5</v>
      </c>
      <c r="C8" s="7">
        <v>22.5</v>
      </c>
    </row>
    <row r="9" spans="1:3" x14ac:dyDescent="0.2">
      <c r="A9" s="5">
        <v>80</v>
      </c>
      <c r="B9" s="7">
        <v>1560.9</v>
      </c>
      <c r="C9" s="7">
        <v>0</v>
      </c>
    </row>
    <row r="10" spans="1:3" x14ac:dyDescent="0.2">
      <c r="A10" s="63">
        <v>130</v>
      </c>
      <c r="B10" s="10">
        <v>90</v>
      </c>
      <c r="C10" s="10">
        <v>0</v>
      </c>
    </row>
    <row r="11" spans="1:3" x14ac:dyDescent="0.2">
      <c r="A11" s="5">
        <v>200</v>
      </c>
      <c r="B11" s="7">
        <v>1646</v>
      </c>
      <c r="C11" s="7">
        <v>-54</v>
      </c>
    </row>
    <row r="12" spans="1:3" x14ac:dyDescent="0.2">
      <c r="A12" s="5" t="s">
        <v>26</v>
      </c>
      <c r="B12" s="7">
        <v>10</v>
      </c>
      <c r="C12" s="7">
        <v>10</v>
      </c>
    </row>
    <row r="13" spans="1:3" x14ac:dyDescent="0.2">
      <c r="A13" s="5" t="s">
        <v>12</v>
      </c>
      <c r="B13" s="7">
        <v>3519.65</v>
      </c>
      <c r="C13" s="7">
        <v>-26.25</v>
      </c>
    </row>
  </sheetData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Microsoft Office User</cp:lastModifiedBy>
  <cp:lastPrinted>2020-08-11T13:33:43Z</cp:lastPrinted>
  <dcterms:created xsi:type="dcterms:W3CDTF">2020-07-27T09:51:00Z</dcterms:created>
  <dcterms:modified xsi:type="dcterms:W3CDTF">2020-10-12T20:49:26Z</dcterms:modified>
</cp:coreProperties>
</file>