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K:\Administration\Projet_Marc\"/>
    </mc:Choice>
  </mc:AlternateContent>
  <bookViews>
    <workbookView xWindow="0" yWindow="60" windowWidth="19425" windowHeight="11025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62913"/>
  <pivotCaches>
    <pivotCache cacheId="0" r:id="rId6"/>
  </pivotCaches>
</workbook>
</file>

<file path=xl/calcChain.xml><?xml version="1.0" encoding="utf-8"?>
<calcChain xmlns="http://schemas.openxmlformats.org/spreadsheetml/2006/main">
  <c r="D2" i="2" l="1"/>
  <c r="P2" i="2"/>
  <c r="D3" i="2" l="1"/>
  <c r="P3" i="2"/>
  <c r="D4" i="2"/>
  <c r="P4" i="2"/>
  <c r="D5" i="2"/>
  <c r="P5" i="2"/>
  <c r="D6" i="2"/>
  <c r="P6" i="2"/>
  <c r="D7" i="2"/>
  <c r="P7" i="2"/>
  <c r="D8" i="2"/>
  <c r="P8" i="2"/>
  <c r="D9" i="2"/>
  <c r="P9" i="2"/>
  <c r="D10" i="2"/>
  <c r="P10" i="2"/>
  <c r="B4" i="1"/>
  <c r="D4" i="1"/>
  <c r="E4" i="1"/>
  <c r="C4" i="1"/>
  <c r="B5" i="1"/>
  <c r="D5" i="1"/>
  <c r="F5" i="1" s="1"/>
  <c r="E5" i="1"/>
  <c r="C5" i="1"/>
  <c r="B6" i="1"/>
  <c r="D6" i="1"/>
  <c r="E6" i="1"/>
  <c r="C6" i="1"/>
  <c r="B7" i="1"/>
  <c r="D7" i="1"/>
  <c r="E7" i="1"/>
  <c r="C7" i="1"/>
  <c r="B8" i="1"/>
  <c r="D8" i="1"/>
  <c r="E8" i="1"/>
  <c r="C8" i="1"/>
  <c r="B9" i="1"/>
  <c r="D9" i="1"/>
  <c r="F9" i="1" s="1"/>
  <c r="E9" i="1"/>
  <c r="C9" i="1"/>
  <c r="B10" i="1"/>
  <c r="D10" i="1"/>
  <c r="F10" i="1" s="1"/>
  <c r="E10" i="1"/>
  <c r="C10" i="1"/>
  <c r="B11" i="1"/>
  <c r="D11" i="1"/>
  <c r="E11" i="1"/>
  <c r="C11" i="1"/>
  <c r="B12" i="1"/>
  <c r="D12" i="1"/>
  <c r="F12" i="1" s="1"/>
  <c r="E12" i="1"/>
  <c r="C12" i="1"/>
  <c r="B13" i="1"/>
  <c r="D13" i="1"/>
  <c r="F13" i="1" s="1"/>
  <c r="E13" i="1"/>
  <c r="C13" i="1"/>
  <c r="B14" i="1"/>
  <c r="D14" i="1"/>
  <c r="E14" i="1"/>
  <c r="C14" i="1"/>
  <c r="B15" i="1"/>
  <c r="D15" i="1"/>
  <c r="E15" i="1"/>
  <c r="C15" i="1"/>
  <c r="B16" i="1"/>
  <c r="D16" i="1"/>
  <c r="E16" i="1"/>
  <c r="C16" i="1"/>
  <c r="B17" i="1"/>
  <c r="D17" i="1"/>
  <c r="F17" i="1" s="1"/>
  <c r="E17" i="1"/>
  <c r="C17" i="1"/>
  <c r="B18" i="1"/>
  <c r="D18" i="1"/>
  <c r="E18" i="1"/>
  <c r="C18" i="1"/>
  <c r="B19" i="1"/>
  <c r="D19" i="1"/>
  <c r="E19" i="1"/>
  <c r="C19" i="1"/>
  <c r="B20" i="1"/>
  <c r="D20" i="1"/>
  <c r="E20" i="1"/>
  <c r="C20" i="1"/>
  <c r="B21" i="1"/>
  <c r="D21" i="1"/>
  <c r="E21" i="1"/>
  <c r="C21" i="1"/>
  <c r="B22" i="1"/>
  <c r="D22" i="1"/>
  <c r="E22" i="1"/>
  <c r="C22" i="1"/>
  <c r="B23" i="1"/>
  <c r="D23" i="1"/>
  <c r="E23" i="1"/>
  <c r="C23" i="1"/>
  <c r="B24" i="1"/>
  <c r="D24" i="1"/>
  <c r="E24" i="1"/>
  <c r="C24" i="1"/>
  <c r="B25" i="1"/>
  <c r="D25" i="1"/>
  <c r="E25" i="1"/>
  <c r="C25" i="1"/>
  <c r="B3" i="1"/>
  <c r="D3" i="1"/>
  <c r="E3" i="1"/>
  <c r="C3" i="1"/>
  <c r="F25" i="1" l="1"/>
  <c r="F7" i="1"/>
  <c r="F21" i="1"/>
  <c r="F3" i="1"/>
  <c r="F14" i="1"/>
  <c r="F23" i="1"/>
  <c r="F8" i="1"/>
  <c r="F6" i="1"/>
  <c r="F24" i="1"/>
  <c r="F22" i="1"/>
  <c r="C26" i="1"/>
  <c r="F20" i="1"/>
  <c r="F19" i="1"/>
  <c r="F18" i="1"/>
  <c r="F15" i="1"/>
  <c r="F4" i="1"/>
  <c r="C27" i="1" s="1"/>
  <c r="F16" i="1"/>
  <c r="F11" i="1"/>
  <c r="D26" i="1"/>
</calcChain>
</file>

<file path=xl/sharedStrings.xml><?xml version="1.0" encoding="utf-8"?>
<sst xmlns="http://schemas.openxmlformats.org/spreadsheetml/2006/main" count="99" uniqueCount="74">
  <si>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</si>
  <si>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</si>
  <si>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</si>
  <si>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</si>
  <si>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</si>
  <si>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</si>
  <si>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</si>
  <si>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</si>
  <si>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</si>
  <si>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</si>
  <si>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</si>
  <si>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</si>
  <si>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</si>
  <si>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</si>
  <si>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</si>
  <si>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</si>
  <si>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</si>
  <si>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</si>
  <si>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</si>
  <si>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</si>
  <si>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</si>
  <si>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</si>
  <si>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</si>
  <si>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</si>
  <si>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</si>
  <si>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</si>
  <si>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</si>
  <si>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</si>
  <si>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</si>
  <si>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</si>
  <si>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</si>
  <si>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</si>
  <si>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</si>
  <si>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Justif6</t>
  </si>
  <si>
    <t>montant_Total</t>
  </si>
  <si>
    <t>Nbre_J</t>
  </si>
  <si>
    <t>208765</t>
  </si>
  <si>
    <t>Loomis</t>
  </si>
  <si>
    <t>CS</t>
  </si>
  <si>
    <t>PIERRE</t>
  </si>
  <si>
    <t>PAUL</t>
  </si>
  <si>
    <t>JACQUES</t>
  </si>
  <si>
    <t>N_Enreg</t>
  </si>
  <si>
    <t>A10</t>
  </si>
  <si>
    <t>B20</t>
  </si>
  <si>
    <t>C30</t>
  </si>
  <si>
    <t>D40</t>
  </si>
  <si>
    <t>E50</t>
  </si>
  <si>
    <t>F60</t>
  </si>
  <si>
    <t>I90</t>
  </si>
  <si>
    <t>G70</t>
  </si>
  <si>
    <t>H80</t>
  </si>
  <si>
    <t>J100</t>
  </si>
  <si>
    <t>L120</t>
  </si>
  <si>
    <t>M130</t>
  </si>
  <si>
    <t>N140</t>
  </si>
  <si>
    <t>O150</t>
  </si>
  <si>
    <t>P160</t>
  </si>
  <si>
    <t>Q170</t>
  </si>
  <si>
    <t>R180</t>
  </si>
  <si>
    <t>S190</t>
  </si>
  <si>
    <t>T200</t>
  </si>
  <si>
    <t>U210</t>
  </si>
  <si>
    <t>V220</t>
  </si>
  <si>
    <t>K110</t>
  </si>
  <si>
    <t>1-A10</t>
  </si>
  <si>
    <t>2-B20</t>
  </si>
  <si>
    <t>3-J100</t>
  </si>
  <si>
    <t>4-E50</t>
  </si>
  <si>
    <t>5-E50</t>
  </si>
  <si>
    <t>6-E50</t>
  </si>
  <si>
    <t>8-G70</t>
  </si>
  <si>
    <t>ID</t>
  </si>
  <si>
    <t>9-E50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</si>
</sst>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[$CHF]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65" fontId="0" fillId="6" borderId="0" xfId="0" applyNumberFormat="1" applyFill="1"/>
    <xf numFmtId="165" fontId="0" fillId="0" borderId="0" xfId="0" applyNumberFormat="1" applyFill="1"/>
    <xf numFmtId="0" fontId="0" fillId="0" borderId="0" xfId="0" applyNumberFormat="1" applyAlignment="1">
      <alignment horizontal="center"/>
    </xf>
    <xf numFmtId="14" fontId="0" fillId="5" borderId="10" xfId="0" applyNumberFormat="1" applyFont="1" applyFill="1" applyBorder="1"/>
    <xf numFmtId="14" fontId="0" fillId="0" borderId="11" xfId="0" applyNumberFormat="1" applyFont="1" applyBorder="1"/>
    <xf numFmtId="14" fontId="0" fillId="5" borderId="11" xfId="0" applyNumberFormat="1" applyFont="1" applyFill="1" applyBorder="1"/>
    <xf numFmtId="0" fontId="0" fillId="0" borderId="11" xfId="0" applyBorder="1"/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" fontId="0" fillId="0" borderId="0" xfId="0" applyNumberFormat="1"/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82.801895486111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6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32" headerRowBorderDxfId="31" tableBorderDxfId="30" totalsRowBorderDxfId="29">
  <autoFilter ref="B2:F25"/>
  <tableColumns count="5">
    <tableColumn id="1" name="Chauffeurs" dataDxfId="28">
      <calculatedColumnFormula>IF(A3="","",A3)</calculatedColumnFormula>
    </tableColumn>
    <tableColumn id="2" name="BULLETINS" dataDxfId="27">
      <calculatedColumnFormula>SUMPRODUCT((Tableau1[date]=Feuil1!$C$1)*(Tableau1[N° chauffeur]=Feuil1!B3)*Tableau1[Bulletin])</calculatedColumnFormula>
    </tableColumn>
    <tableColumn id="3" name="Loomis" dataDxfId="26">
      <calculatedColumnFormula>SUMPRODUCT((Tableau1[date]=Feuil1!$C$1)*(Tableau1[N° chauffeur]=Feuil1!B3)*Tableau1[Loomis])</calculatedColumnFormula>
    </tableColumn>
    <tableColumn id="4" name="CS" dataDxfId="25">
      <calculatedColumnFormula>SUMPRODUCT((Tableau1[date]=Feuil1!$C$1)*(Tableau1[N° chauffeur]=Feuil1!B3)*Tableau1[CS])</calculatedColumnFormula>
    </tableColumn>
    <tableColumn id="5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Q10" totalsRowShown="0">
  <autoFilter ref="A1:Q10"/>
  <tableColumns count="17">
    <tableColumn id="17" name="ID"/>
    <tableColumn id="1" name="date"/>
    <tableColumn id="2" name="N° chauffeur" dataDxfId="23"/>
    <tableColumn id="3" name="Bulletin" dataDxfId="22">
      <calculatedColumnFormula>M2</calculatedColumnFormula>
    </tableColumn>
    <tableColumn id="4" name="Loomis" dataDxfId="21"/>
    <tableColumn id="5" name="CS" dataDxfId="20"/>
    <tableColumn id="6" name="Justif1" dataDxfId="19"/>
    <tableColumn id="8" name="Justif2" dataDxfId="18"/>
    <tableColumn id="10" name="Justif3" dataDxfId="17"/>
    <tableColumn id="12" name="Justif4" dataDxfId="16"/>
    <tableColumn id="13" name="Justif5" dataDxfId="15"/>
    <tableColumn id="14" name="Justif6" dataDxfId="14"/>
    <tableColumn id="15" name="montant_Total" dataDxfId="13"/>
    <tableColumn id="16" name="N°  Client" dataDxfId="12"/>
    <tableColumn id="7" name="Nbre_J" dataDxfId="11"/>
    <tableColumn id="9" name="Diff" dataDxfId="10">
      <calculatedColumnFormula>Tableau1[[#This Row],[Bulletin]]-(Tableau1[[#This Row],[Loomis]]+Tableau1[[#This Row],[CS]])</calculatedColumnFormula>
    </tableColumn>
    <tableColumn id="11" name="N_Enre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K29" sqref="K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7"/>
  <sheetViews>
    <sheetView topLeftCell="B1" zoomScale="110" zoomScaleNormal="110" zoomScalePageLayoutView="200" workbookViewId="0">
      <selection activeCell="C1" sqref="C1"/>
    </sheetView>
  </sheetViews>
  <sheetFormatPr baseColWidth="10" defaultRowHeight="15" x14ac:dyDescent="0.25"/>
  <cols>
    <col min="1" max="1" width="4.5703125" hidden="1" customWidth="1"/>
    <col min="2" max="2" width="12.7109375" customWidth="1"/>
    <col min="3" max="3" width="14.42578125" customWidth="1"/>
    <col min="4" max="5" width="15.85546875" customWidth="1"/>
    <col min="14" max="14" width="10.85546875" customWidth="1"/>
  </cols>
  <sheetData>
    <row r="1" spans="1:12" x14ac:dyDescent="0.25">
      <c r="B1" s="17" t="s">
        <v>25</v>
      </c>
      <c r="C1" s="27">
        <v>44086</v>
      </c>
      <c r="D1" s="40" t="s">
        <v>30</v>
      </c>
      <c r="E1" s="41"/>
      <c r="F1" s="1"/>
    </row>
    <row r="2" spans="1:12" x14ac:dyDescent="0.25">
      <c r="B2" s="21" t="s">
        <v>28</v>
      </c>
      <c r="C2" s="22" t="s">
        <v>29</v>
      </c>
      <c r="D2" s="23" t="s">
        <v>37</v>
      </c>
      <c r="E2" s="22" t="s">
        <v>38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 x14ac:dyDescent="0.25">
      <c r="A3" t="s">
        <v>50</v>
      </c>
      <c r="B3" s="19" t="str">
        <f>IF(A3="","",A3)</f>
        <v>G70</v>
      </c>
      <c r="C3" s="18">
        <f>SUMPRODUCT((Tableau1[date]=Feuil1!$C$1)*(Tableau1[N° chauffeur]=Feuil1!B3)*Tableau1[Bulletin])</f>
        <v>16</v>
      </c>
      <c r="D3" s="20">
        <f>SUMPRODUCT((Tableau1[date]=Feuil1!$C$1)*(Tableau1[N° chauffeur]=Feuil1!B3)*Tableau1[Loomis])</f>
        <v>16</v>
      </c>
      <c r="E3" s="20">
        <f>SUMPRODUCT((Tableau1[date]=Feuil1!$C$1)*(Tableau1[N° chauffeur]=Feuil1!B3)*Tableau1[CS])</f>
        <v>0</v>
      </c>
      <c r="F3" s="26">
        <f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 x14ac:dyDescent="0.25">
      <c r="A4" t="s">
        <v>47</v>
      </c>
      <c r="B4" s="19" t="str">
        <f t="shared" ref="B4:B25" si="0">IF(A4="","",A4)</f>
        <v>E50</v>
      </c>
      <c r="C4" s="18">
        <f>SUMPRODUCT((Tableau1[date]=Feuil1!$C$1)*(Tableau1[N° chauffeur]=Feuil1!B4)*Tableau1[Bulletin])</f>
        <v>72</v>
      </c>
      <c r="D4" s="20">
        <f>SUMPRODUCT((Tableau1[date]=Feuil1!$C$1)*(Tableau1[N° chauffeur]=Feuil1!B4)*Tableau1[Loomis])</f>
        <v>70</v>
      </c>
      <c r="E4" s="20">
        <f>SUMPRODUCT((Tableau1[date]=Feuil1!$C$1)*(Tableau1[N° chauffeur]=Feuil1!B4)*Tableau1[CS])</f>
        <v>2</v>
      </c>
      <c r="F4" s="26">
        <f t="shared" ref="F4:F25" si="1">(D4+E4)-C4</f>
        <v>0</v>
      </c>
      <c r="G4" t="s">
        <v>6</v>
      </c>
    </row>
    <row r="5" spans="1:12" x14ac:dyDescent="0.25">
      <c r="A5" t="s">
        <v>52</v>
      </c>
      <c r="B5" s="19" t="str">
        <f t="shared" si="0"/>
        <v>J100</v>
      </c>
      <c r="C5" s="18">
        <f>SUMPRODUCT((Tableau1[date]=Feuil1!$C$1)*(Tableau1[N° chauffeur]=Feuil1!B5)*Tableau1[Bulletin])</f>
        <v>50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6">
        <f t="shared" si="1"/>
        <v>-50</v>
      </c>
      <c r="G5" s="3">
        <v>8774888</v>
      </c>
      <c r="H5" s="3">
        <v>9876555</v>
      </c>
      <c r="I5" s="3">
        <v>100</v>
      </c>
      <c r="L5" s="5">
        <v>208765</v>
      </c>
    </row>
    <row r="6" spans="1:12" x14ac:dyDescent="0.25">
      <c r="A6" t="s">
        <v>44</v>
      </c>
      <c r="B6" s="19" t="str">
        <f t="shared" si="0"/>
        <v>B20</v>
      </c>
      <c r="C6" s="18">
        <f>SUMPRODUCT((Tableau1[date]=Feuil1!$C$1)*(Tableau1[N° chauffeur]=Feuil1!B6)*Tableau1[Bulletin])</f>
        <v>30</v>
      </c>
      <c r="D6" s="20">
        <f>SUMPRODUCT((Tableau1[date]=Feuil1!$C$1)*(Tableau1[N° chauffeur]=Feuil1!B6)*Tableau1[Loomis])</f>
        <v>30</v>
      </c>
      <c r="E6" s="20">
        <f>SUMPRODUCT((Tableau1[date]=Feuil1!$C$1)*(Tableau1[N° chauffeur]=Feuil1!B6)*Tableau1[CS])</f>
        <v>0</v>
      </c>
      <c r="F6" s="26">
        <f t="shared" si="1"/>
        <v>0</v>
      </c>
      <c r="G6" t="s">
        <v>7</v>
      </c>
    </row>
    <row r="7" spans="1:12" x14ac:dyDescent="0.25">
      <c r="A7" t="s">
        <v>43</v>
      </c>
      <c r="B7" s="19" t="str">
        <f t="shared" si="0"/>
        <v>A10</v>
      </c>
      <c r="C7" s="18">
        <f>SUMPRODUCT((Tableau1[date]=Feuil1!$C$1)*(Tableau1[N° chauffeur]=Feuil1!B7)*Tableau1[Bulletin])</f>
        <v>25</v>
      </c>
      <c r="D7" s="20">
        <f>SUMPRODUCT((Tableau1[date]=Feuil1!$C$1)*(Tableau1[N° chauffeur]=Feuil1!B7)*Tableau1[Loomis])</f>
        <v>25</v>
      </c>
      <c r="E7" s="20">
        <f>SUMPRODUCT((Tableau1[date]=Feuil1!$C$1)*(Tableau1[N° chauffeur]=Feuil1!B7)*Tableau1[CS])</f>
        <v>0</v>
      </c>
      <c r="F7" s="26">
        <f t="shared" si="1"/>
        <v>0</v>
      </c>
      <c r="G7" t="s">
        <v>8</v>
      </c>
    </row>
    <row r="8" spans="1:12" x14ac:dyDescent="0.25">
      <c r="B8" s="19" t="str">
        <f t="shared" si="0"/>
        <v/>
      </c>
      <c r="C8" s="18">
        <f>SUMPRODUCT((Tableau1[date]=Feuil1!$C$1)*(Tableau1[N° chauffeur]=Feuil1!B8)*Tableau1[Bulletin])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6">
        <f t="shared" si="1"/>
        <v>0</v>
      </c>
    </row>
    <row r="9" spans="1:12" x14ac:dyDescent="0.25">
      <c r="B9" s="19" t="str">
        <f t="shared" si="0"/>
        <v/>
      </c>
      <c r="C9" s="18">
        <f>SUMPRODUCT((Tableau1[date]=Feuil1!$C$1)*(Tableau1[N° chauffeur]=Feuil1!B9)*Tableau1[Bulletin])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6">
        <f t="shared" si="1"/>
        <v>0</v>
      </c>
    </row>
    <row r="10" spans="1:12" x14ac:dyDescent="0.25">
      <c r="B10" s="19" t="str">
        <f t="shared" si="0"/>
        <v/>
      </c>
      <c r="C10" s="18">
        <f>SUMPRODUCT((Tableau1[date]=Feuil1!$C$1)*(Tableau1[N° chauffeur]=Feuil1!B10)*Tableau1[Bulletin])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6">
        <f t="shared" si="1"/>
        <v>0</v>
      </c>
    </row>
    <row r="11" spans="1:12" x14ac:dyDescent="0.25">
      <c r="B11" s="19" t="str">
        <f t="shared" si="0"/>
        <v/>
      </c>
      <c r="C11" s="18">
        <f>SUMPRODUCT((Tableau1[date]=Feuil1!$C$1)*(Tableau1[N° chauffeur]=Feuil1!B11)*Tableau1[Bulletin])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6">
        <f t="shared" si="1"/>
        <v>0</v>
      </c>
    </row>
    <row r="12" spans="1:12" x14ac:dyDescent="0.25">
      <c r="B12" s="19" t="str">
        <f t="shared" si="0"/>
        <v/>
      </c>
      <c r="C12" s="24">
        <f>SUMPRODUCT((Tableau1[date]=Feuil1!$C$1)*(Tableau1[N° chauffeur]=Feuil1!B12)*Tableau1[Bulletin])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6">
        <f t="shared" si="1"/>
        <v>0</v>
      </c>
    </row>
    <row r="13" spans="1:12" x14ac:dyDescent="0.25">
      <c r="B13" s="19" t="str">
        <f t="shared" si="0"/>
        <v/>
      </c>
      <c r="C13" s="24">
        <f>SUMPRODUCT((Tableau1[date]=Feuil1!$C$1)*(Tableau1[N° chauffeur]=Feuil1!B13)*Tableau1[Bulletin])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6">
        <f t="shared" si="1"/>
        <v>0</v>
      </c>
    </row>
    <row r="14" spans="1:12" x14ac:dyDescent="0.25">
      <c r="B14" s="19" t="str">
        <f t="shared" si="0"/>
        <v/>
      </c>
      <c r="C14" s="24">
        <f>SUMPRODUCT((Tableau1[date]=Feuil1!$C$1)*(Tableau1[N° chauffeur]=Feuil1!B14)*Tableau1[Bulletin])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6">
        <f t="shared" si="1"/>
        <v>0</v>
      </c>
    </row>
    <row r="15" spans="1:12" x14ac:dyDescent="0.25">
      <c r="B15" s="19" t="str">
        <f t="shared" si="0"/>
        <v/>
      </c>
      <c r="C15" s="24">
        <f>SUMPRODUCT((Tableau1[date]=Feuil1!$C$1)*(Tableau1[N° chauffeur]=Feuil1!B15)*Tableau1[Bulletin])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6">
        <f t="shared" si="1"/>
        <v>0</v>
      </c>
    </row>
    <row r="16" spans="1:12" x14ac:dyDescent="0.25">
      <c r="B16" s="19" t="str">
        <f t="shared" si="0"/>
        <v/>
      </c>
      <c r="C16" s="24">
        <f>SUMPRODUCT((Tableau1[date]=Feuil1!$C$1)*(Tableau1[N° chauffeur]=Feuil1!B16)*Tableau1[Bulletin])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6">
        <f t="shared" si="1"/>
        <v>0</v>
      </c>
    </row>
    <row r="17" spans="2:6" x14ac:dyDescent="0.25">
      <c r="B17" s="19" t="str">
        <f t="shared" si="0"/>
        <v/>
      </c>
      <c r="C17" s="24">
        <f>SUMPRODUCT((Tableau1[date]=Feuil1!$C$1)*(Tableau1[N° chauffeur]=Feuil1!B17)*Tableau1[Bulletin])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6">
        <f t="shared" si="1"/>
        <v>0</v>
      </c>
    </row>
    <row r="18" spans="2:6" x14ac:dyDescent="0.25">
      <c r="B18" s="19" t="str">
        <f t="shared" si="0"/>
        <v/>
      </c>
      <c r="C18" s="24">
        <f>SUMPRODUCT((Tableau1[date]=Feuil1!$C$1)*(Tableau1[N° chauffeur]=Feuil1!B18)*Tableau1[Bulletin])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6">
        <f t="shared" si="1"/>
        <v>0</v>
      </c>
    </row>
    <row r="19" spans="2:6" x14ac:dyDescent="0.25">
      <c r="B19" s="19" t="str">
        <f t="shared" si="0"/>
        <v/>
      </c>
      <c r="C19" s="24">
        <f>SUMPRODUCT((Tableau1[date]=Feuil1!$C$1)*(Tableau1[N° chauffeur]=Feuil1!B19)*Tableau1[Bulletin])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6">
        <f t="shared" si="1"/>
        <v>0</v>
      </c>
    </row>
    <row r="20" spans="2:6" x14ac:dyDescent="0.25">
      <c r="B20" s="19" t="str">
        <f t="shared" si="0"/>
        <v/>
      </c>
      <c r="C20" s="24">
        <f>SUMPRODUCT((Tableau1[date]=Feuil1!$C$1)*(Tableau1[N° chauffeur]=Feuil1!B20)*Tableau1[Bulletin])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6">
        <f t="shared" si="1"/>
        <v>0</v>
      </c>
    </row>
    <row r="21" spans="2:6" x14ac:dyDescent="0.25">
      <c r="B21" s="19" t="str">
        <f t="shared" si="0"/>
        <v/>
      </c>
      <c r="C21" s="24">
        <f>SUMPRODUCT((Tableau1[date]=Feuil1!$C$1)*(Tableau1[N° chauffeur]=Feuil1!B21)*Tableau1[Bulletin])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6">
        <f t="shared" si="1"/>
        <v>0</v>
      </c>
    </row>
    <row r="22" spans="2:6" x14ac:dyDescent="0.25">
      <c r="B22" s="19" t="str">
        <f t="shared" si="0"/>
        <v/>
      </c>
      <c r="C22" s="24">
        <f>SUMPRODUCT((Tableau1[date]=Feuil1!$C$1)*(Tableau1[N° chauffeur]=Feuil1!B22)*Tableau1[Bulletin])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6">
        <f t="shared" si="1"/>
        <v>0</v>
      </c>
    </row>
    <row r="23" spans="2:6" x14ac:dyDescent="0.25">
      <c r="B23" s="19" t="str">
        <f t="shared" si="0"/>
        <v/>
      </c>
      <c r="C23" s="24">
        <f>SUMPRODUCT((Tableau1[date]=Feuil1!$C$1)*(Tableau1[N° chauffeur]=Feuil1!B23)*Tableau1[Bulletin])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6">
        <f t="shared" si="1"/>
        <v>0</v>
      </c>
    </row>
    <row r="24" spans="2:6" x14ac:dyDescent="0.25">
      <c r="B24" s="19" t="str">
        <f t="shared" si="0"/>
        <v/>
      </c>
      <c r="C24" s="24">
        <f>SUMPRODUCT((Tableau1[date]=Feuil1!$C$1)*(Tableau1[N° chauffeur]=Feuil1!B24)*Tableau1[Bulletin])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6">
        <f t="shared" si="1"/>
        <v>0</v>
      </c>
    </row>
    <row r="25" spans="2:6" x14ac:dyDescent="0.25">
      <c r="B25" s="19" t="str">
        <f t="shared" si="0"/>
        <v/>
      </c>
      <c r="C25" s="24">
        <f>SUMPRODUCT((Tableau1[date]=Feuil1!$C$1)*(Tableau1[N° chauffeur]=Feuil1!B25)*Tableau1[Bulletin])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6">
        <f t="shared" si="1"/>
        <v>0</v>
      </c>
    </row>
    <row r="26" spans="2:6" x14ac:dyDescent="0.25">
      <c r="B26" s="7" t="s">
        <v>5</v>
      </c>
      <c r="C26" s="8">
        <f>SUM(C3:C25)</f>
        <v>193</v>
      </c>
      <c r="D26" s="8">
        <f>SUM(D3:D25)</f>
        <v>141</v>
      </c>
      <c r="E26" s="31"/>
    </row>
    <row r="27" spans="2:6" x14ac:dyDescent="0.25">
      <c r="B27" s="9" t="s">
        <v>26</v>
      </c>
      <c r="C27" s="10">
        <f>SUM(F3:F25)</f>
        <v>-50</v>
      </c>
      <c r="D27" s="6"/>
      <c r="E27" s="32"/>
    </row>
  </sheetData>
  <mergeCells count="1">
    <mergeCell ref="D1:E1"/>
  </mergeCells>
  <conditionalFormatting sqref="C27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R10"/>
  <sheetViews>
    <sheetView workbookViewId="0">
      <selection activeCell="AE25" sqref="AD25:AE25"/>
    </sheetView>
  </sheetViews>
  <sheetFormatPr baseColWidth="10" defaultRowHeight="15" x14ac:dyDescent="0.25"/>
  <cols>
    <col min="3" max="3" width="13.42578125" customWidth="1"/>
    <col min="4" max="4" width="17.140625" customWidth="1"/>
    <col min="5" max="5" width="14.85546875" style="13" customWidth="1"/>
    <col min="6" max="6" width="16.5703125" customWidth="1"/>
    <col min="7" max="10" width="11.42578125" style="11"/>
    <col min="12" max="12" width="11.42578125" style="11"/>
    <col min="13" max="13" width="11.85546875" bestFit="1" customWidth="1"/>
    <col min="14" max="14" width="12.7109375" customWidth="1"/>
  </cols>
  <sheetData>
    <row r="1" spans="1:408" x14ac:dyDescent="0.25">
      <c r="A1" t="s">
        <v>72</v>
      </c>
      <c r="B1" t="s">
        <v>9</v>
      </c>
      <c r="C1" t="s">
        <v>10</v>
      </c>
      <c r="D1" t="s">
        <v>11</v>
      </c>
      <c r="E1" s="13" t="s">
        <v>37</v>
      </c>
      <c r="F1" t="s">
        <v>38</v>
      </c>
      <c r="G1" s="11" t="s">
        <v>13</v>
      </c>
      <c r="H1" s="11" t="s">
        <v>14</v>
      </c>
      <c r="I1" s="11" t="s">
        <v>15</v>
      </c>
      <c r="J1" s="11" t="s">
        <v>16</v>
      </c>
      <c r="K1" s="11" t="s">
        <v>17</v>
      </c>
      <c r="L1" s="11" t="s">
        <v>33</v>
      </c>
      <c r="M1" t="s">
        <v>34</v>
      </c>
      <c r="N1" t="s">
        <v>20</v>
      </c>
      <c r="O1" t="s">
        <v>35</v>
      </c>
      <c r="P1" t="s">
        <v>12</v>
      </c>
      <c r="Q1" t="s">
        <v>42</v>
      </c>
      <c r="OQ1">
        <v>203</v>
      </c>
      <c r="OR1">
        <v>22</v>
      </c>
    </row>
    <row r="2" spans="1:408" x14ac:dyDescent="0.25">
      <c r="A2" s="42">
        <v>44114</v>
      </c>
      <c r="B2" s="12">
        <v>44088</v>
      </c>
      <c r="C2" s="11" t="s">
        <v>32</v>
      </c>
      <c r="D2" s="28">
        <f>M2</f>
        <v>0</v>
      </c>
      <c r="E2" s="28"/>
      <c r="F2" s="28"/>
      <c r="K2" s="35"/>
      <c r="M2" s="34"/>
      <c r="N2" s="30"/>
      <c r="O2" s="29"/>
      <c r="P2" s="28">
        <f>Tableau1[[#This Row],[Bulletin]]-(Tableau1[[#This Row],[Loomis]]+Tableau1[[#This Row],[CS]])</f>
        <v>0</v>
      </c>
      <c r="Q2">
        <v>10</v>
      </c>
    </row>
    <row r="3" spans="1:408" x14ac:dyDescent="0.25">
      <c r="A3" t="s">
        <v>73</v>
      </c>
      <c r="B3" s="12">
        <v>44088</v>
      </c>
      <c r="C3" s="11" t="s">
        <v>47</v>
      </c>
      <c r="D3" s="28">
        <f>M3</f>
        <v>0</v>
      </c>
      <c r="E3" s="28"/>
      <c r="F3" s="28"/>
      <c r="K3" s="35"/>
      <c r="M3" s="34"/>
      <c r="N3" s="30"/>
      <c r="O3" s="29"/>
      <c r="P3" s="28">
        <f>Tableau1[[#This Row],[Bulletin]]-(Tableau1[[#This Row],[Loomis]]+Tableau1[[#This Row],[CS]])</f>
        <v>0</v>
      </c>
      <c r="Q3">
        <v>9</v>
      </c>
    </row>
    <row r="4" spans="1:408" x14ac:dyDescent="0.25">
      <c r="A4" t="s">
        <v>71</v>
      </c>
      <c r="B4" s="12">
        <v>44086</v>
      </c>
      <c r="C4" s="11" t="s">
        <v>50</v>
      </c>
      <c r="D4" s="28">
        <f t="shared" ref="D4:D10" si="0">M4</f>
        <v>16</v>
      </c>
      <c r="E4" s="28">
        <v>16</v>
      </c>
      <c r="F4" s="28">
        <v>0</v>
      </c>
      <c r="G4" s="11">
        <v>563</v>
      </c>
      <c r="K4" s="35"/>
      <c r="M4" s="34">
        <v>16</v>
      </c>
      <c r="N4" s="30" t="s">
        <v>40</v>
      </c>
      <c r="O4" s="29">
        <v>1</v>
      </c>
      <c r="P4" s="28">
        <f>Tableau1[[#This Row],[Bulletin]]-(Tableau1[[#This Row],[Loomis]]+Tableau1[[#This Row],[CS]])</f>
        <v>0</v>
      </c>
      <c r="Q4">
        <v>8</v>
      </c>
    </row>
    <row r="5" spans="1:408" x14ac:dyDescent="0.25">
      <c r="A5" t="s">
        <v>70</v>
      </c>
      <c r="B5" s="12">
        <v>44086</v>
      </c>
      <c r="C5" s="11" t="s">
        <v>47</v>
      </c>
      <c r="D5" s="28">
        <f t="shared" si="0"/>
        <v>30</v>
      </c>
      <c r="E5" s="28">
        <v>0</v>
      </c>
      <c r="F5" s="28">
        <v>0</v>
      </c>
      <c r="G5" s="11">
        <v>36</v>
      </c>
      <c r="H5" s="11">
        <v>37</v>
      </c>
      <c r="I5" s="11">
        <v>28</v>
      </c>
      <c r="K5" s="35"/>
      <c r="M5" s="33">
        <v>30</v>
      </c>
      <c r="N5" s="30" t="s">
        <v>36</v>
      </c>
      <c r="O5" s="29">
        <v>3</v>
      </c>
      <c r="P5" s="28">
        <f>Tableau1[[#This Row],[Bulletin]]-(Tableau1[[#This Row],[Loomis]]+Tableau1[[#This Row],[CS]])</f>
        <v>30</v>
      </c>
      <c r="Q5">
        <v>6</v>
      </c>
    </row>
    <row r="6" spans="1:408" x14ac:dyDescent="0.25">
      <c r="A6" t="s">
        <v>69</v>
      </c>
      <c r="B6" s="12">
        <v>44086</v>
      </c>
      <c r="C6" s="11" t="s">
        <v>47</v>
      </c>
      <c r="D6" s="28">
        <f t="shared" si="0"/>
        <v>30</v>
      </c>
      <c r="E6" s="28">
        <v>0</v>
      </c>
      <c r="F6" s="28">
        <v>0</v>
      </c>
      <c r="G6" s="11">
        <v>26</v>
      </c>
      <c r="H6" s="11">
        <v>27</v>
      </c>
      <c r="K6" s="35"/>
      <c r="M6" s="33">
        <v>30</v>
      </c>
      <c r="N6" s="30" t="s">
        <v>41</v>
      </c>
      <c r="O6" s="29">
        <v>2</v>
      </c>
      <c r="P6" s="28">
        <f>Tableau1[[#This Row],[Bulletin]]-(Tableau1[[#This Row],[Loomis]]+Tableau1[[#This Row],[CS]])</f>
        <v>30</v>
      </c>
      <c r="Q6">
        <v>5</v>
      </c>
    </row>
    <row r="7" spans="1:408" x14ac:dyDescent="0.25">
      <c r="A7" t="s">
        <v>68</v>
      </c>
      <c r="B7" s="12">
        <v>44086</v>
      </c>
      <c r="C7" s="11" t="s">
        <v>47</v>
      </c>
      <c r="D7" s="28">
        <f t="shared" si="0"/>
        <v>12</v>
      </c>
      <c r="E7" s="28">
        <v>70</v>
      </c>
      <c r="F7" s="28">
        <v>2</v>
      </c>
      <c r="G7" s="11">
        <v>25</v>
      </c>
      <c r="K7" s="35"/>
      <c r="M7" s="33">
        <v>12</v>
      </c>
      <c r="N7" s="30" t="s">
        <v>39</v>
      </c>
      <c r="O7" s="29">
        <v>1</v>
      </c>
      <c r="P7" s="28">
        <f>Tableau1[[#This Row],[Bulletin]]-(Tableau1[[#This Row],[Loomis]]+Tableau1[[#This Row],[CS]])</f>
        <v>-60</v>
      </c>
      <c r="Q7">
        <v>4</v>
      </c>
    </row>
    <row r="8" spans="1:408" x14ac:dyDescent="0.25">
      <c r="A8" t="s">
        <v>67</v>
      </c>
      <c r="B8" s="12">
        <v>44086</v>
      </c>
      <c r="C8" s="11" t="s">
        <v>52</v>
      </c>
      <c r="D8" s="28">
        <f t="shared" si="0"/>
        <v>50</v>
      </c>
      <c r="E8" s="28">
        <v>0</v>
      </c>
      <c r="F8" s="28">
        <v>0</v>
      </c>
      <c r="G8" s="11">
        <v>45</v>
      </c>
      <c r="H8" s="11">
        <v>46</v>
      </c>
      <c r="I8" s="11">
        <v>47</v>
      </c>
      <c r="J8" s="11">
        <v>48</v>
      </c>
      <c r="K8" s="35">
        <v>49</v>
      </c>
      <c r="L8" s="11">
        <v>50</v>
      </c>
      <c r="M8" s="34">
        <v>50</v>
      </c>
      <c r="N8" s="30" t="s">
        <v>40</v>
      </c>
      <c r="O8" s="29">
        <v>6</v>
      </c>
      <c r="P8" s="28">
        <f>Tableau1[[#This Row],[Bulletin]]-(Tableau1[[#This Row],[Loomis]]+Tableau1[[#This Row],[CS]])</f>
        <v>50</v>
      </c>
      <c r="Q8">
        <v>3</v>
      </c>
    </row>
    <row r="9" spans="1:408" x14ac:dyDescent="0.25">
      <c r="A9" t="s">
        <v>66</v>
      </c>
      <c r="B9" s="12">
        <v>44086</v>
      </c>
      <c r="C9" s="11" t="s">
        <v>44</v>
      </c>
      <c r="D9" s="28">
        <f t="shared" si="0"/>
        <v>30</v>
      </c>
      <c r="E9" s="28">
        <v>30</v>
      </c>
      <c r="F9" s="28">
        <v>0</v>
      </c>
      <c r="G9" s="11">
        <v>1234568</v>
      </c>
      <c r="H9" s="11">
        <v>46</v>
      </c>
      <c r="I9" s="11">
        <v>47</v>
      </c>
      <c r="J9" s="11">
        <v>48</v>
      </c>
      <c r="K9" s="35">
        <v>49</v>
      </c>
      <c r="L9" s="11">
        <v>50</v>
      </c>
      <c r="M9" s="34">
        <v>30</v>
      </c>
      <c r="N9" s="30" t="s">
        <v>36</v>
      </c>
      <c r="O9" s="29">
        <v>1</v>
      </c>
      <c r="P9" s="28">
        <f>Tableau1[[#This Row],[Bulletin]]-(Tableau1[[#This Row],[Loomis]]+Tableau1[[#This Row],[CS]])</f>
        <v>0</v>
      </c>
      <c r="Q9">
        <v>2</v>
      </c>
    </row>
    <row r="10" spans="1:408" x14ac:dyDescent="0.25">
      <c r="A10" t="s">
        <v>65</v>
      </c>
      <c r="B10" s="12">
        <v>44086</v>
      </c>
      <c r="C10" s="11" t="s">
        <v>43</v>
      </c>
      <c r="D10" s="28">
        <f t="shared" si="0"/>
        <v>25</v>
      </c>
      <c r="E10" s="28">
        <v>25</v>
      </c>
      <c r="F10" s="28">
        <v>0</v>
      </c>
      <c r="G10" s="11">
        <v>13456</v>
      </c>
      <c r="H10" s="11">
        <v>46</v>
      </c>
      <c r="I10" s="11">
        <v>47</v>
      </c>
      <c r="J10" s="11">
        <v>48</v>
      </c>
      <c r="K10" s="35">
        <v>49</v>
      </c>
      <c r="L10" s="11">
        <v>50</v>
      </c>
      <c r="M10" s="34">
        <v>25</v>
      </c>
      <c r="N10" s="30" t="s">
        <v>41</v>
      </c>
      <c r="O10" s="29">
        <v>1</v>
      </c>
      <c r="P10" s="28">
        <f>Tableau1[[#This Row],[Bulletin]]-(Tableau1[[#This Row],[Loomis]]+Tableau1[[#This Row],[CS]])</f>
        <v>0</v>
      </c>
      <c r="Q10">
        <v>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A12" sqref="A12"/>
    </sheetView>
  </sheetViews>
  <sheetFormatPr baseColWidth="10" defaultRowHeight="15" x14ac:dyDescent="0.25"/>
  <cols>
    <col min="1" max="1" width="22.42578125" style="11" customWidth="1"/>
    <col min="2" max="2" width="11.42578125" style="11"/>
    <col min="4" max="4" width="24" customWidth="1"/>
  </cols>
  <sheetData>
    <row r="1" spans="1:4" x14ac:dyDescent="0.25">
      <c r="A1" s="11" t="s">
        <v>18</v>
      </c>
      <c r="B1" s="11" t="s">
        <v>19</v>
      </c>
      <c r="D1" t="s">
        <v>31</v>
      </c>
    </row>
    <row r="2" spans="1:4" x14ac:dyDescent="0.25">
      <c r="A2" s="11" t="s">
        <v>43</v>
      </c>
      <c r="B2" s="11">
        <v>204787</v>
      </c>
      <c r="D2" s="36">
        <v>44086</v>
      </c>
    </row>
    <row r="3" spans="1:4" x14ac:dyDescent="0.25">
      <c r="A3" s="11" t="s">
        <v>44</v>
      </c>
      <c r="B3" s="11">
        <v>208765</v>
      </c>
      <c r="D3" s="38">
        <v>44085</v>
      </c>
    </row>
    <row r="4" spans="1:4" x14ac:dyDescent="0.25">
      <c r="A4" s="11" t="s">
        <v>45</v>
      </c>
      <c r="B4" s="11" t="s">
        <v>41</v>
      </c>
      <c r="D4" s="37">
        <v>44084</v>
      </c>
    </row>
    <row r="5" spans="1:4" x14ac:dyDescent="0.25">
      <c r="A5" s="11" t="s">
        <v>46</v>
      </c>
      <c r="B5" s="11" t="s">
        <v>40</v>
      </c>
      <c r="D5" s="37">
        <v>44083</v>
      </c>
    </row>
    <row r="6" spans="1:4" x14ac:dyDescent="0.25">
      <c r="A6" s="11" t="s">
        <v>47</v>
      </c>
      <c r="B6" s="11" t="s">
        <v>39</v>
      </c>
      <c r="D6" s="38">
        <v>44082</v>
      </c>
    </row>
    <row r="7" spans="1:4" x14ac:dyDescent="0.25">
      <c r="A7" s="11" t="s">
        <v>48</v>
      </c>
      <c r="D7" s="38">
        <v>44080</v>
      </c>
    </row>
    <row r="8" spans="1:4" x14ac:dyDescent="0.25">
      <c r="A8" s="11" t="s">
        <v>50</v>
      </c>
      <c r="D8" s="38">
        <v>44079</v>
      </c>
    </row>
    <row r="9" spans="1:4" x14ac:dyDescent="0.25">
      <c r="A9" s="11" t="s">
        <v>51</v>
      </c>
      <c r="D9" s="37">
        <v>44076</v>
      </c>
    </row>
    <row r="10" spans="1:4" x14ac:dyDescent="0.25">
      <c r="A10" s="11" t="s">
        <v>49</v>
      </c>
      <c r="D10" s="39"/>
    </row>
    <row r="11" spans="1:4" x14ac:dyDescent="0.25">
      <c r="A11" s="11" t="s">
        <v>52</v>
      </c>
    </row>
    <row r="12" spans="1:4" x14ac:dyDescent="0.25">
      <c r="A12" s="11" t="s">
        <v>64</v>
      </c>
    </row>
    <row r="13" spans="1:4" x14ac:dyDescent="0.25">
      <c r="A13" s="11" t="s">
        <v>53</v>
      </c>
    </row>
    <row r="14" spans="1:4" x14ac:dyDescent="0.25">
      <c r="A14" s="11" t="s">
        <v>54</v>
      </c>
    </row>
    <row r="15" spans="1:4" x14ac:dyDescent="0.25">
      <c r="A15" s="11" t="s">
        <v>55</v>
      </c>
    </row>
    <row r="16" spans="1:4" x14ac:dyDescent="0.25">
      <c r="A16" s="11" t="s">
        <v>56</v>
      </c>
    </row>
    <row r="17" spans="1:1" x14ac:dyDescent="0.25">
      <c r="A17" s="11" t="s">
        <v>57</v>
      </c>
    </row>
    <row r="18" spans="1:1" x14ac:dyDescent="0.25">
      <c r="A18" s="11" t="s">
        <v>58</v>
      </c>
    </row>
    <row r="19" spans="1:1" x14ac:dyDescent="0.25">
      <c r="A19" s="11" t="s">
        <v>59</v>
      </c>
    </row>
    <row r="20" spans="1:1" x14ac:dyDescent="0.25">
      <c r="A20" s="11" t="s">
        <v>60</v>
      </c>
    </row>
    <row r="21" spans="1:1" x14ac:dyDescent="0.25">
      <c r="A21" s="11" t="s">
        <v>61</v>
      </c>
    </row>
    <row r="22" spans="1:1" x14ac:dyDescent="0.25">
      <c r="A22" s="11" t="s">
        <v>62</v>
      </c>
    </row>
    <row r="23" spans="1:1" x14ac:dyDescent="0.25">
      <c r="A23" s="11" t="s">
        <v>63</v>
      </c>
    </row>
  </sheetData>
  <sortState ref="B2:B6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workbookViewId="0">
      <selection activeCell="C8" sqref="C8"/>
    </sheetView>
  </sheetViews>
  <sheetFormatPr baseColWidth="10" defaultRowHeight="15" x14ac:dyDescent="0.25"/>
  <cols>
    <col min="1" max="1" width="20.140625" customWidth="1"/>
    <col min="2" max="2" width="12.7109375" customWidth="1"/>
    <col min="3" max="3" width="13.85546875" bestFit="1" customWidth="1"/>
    <col min="4" max="4" width="13.85546875" customWidth="1"/>
  </cols>
  <sheetData>
    <row r="1" spans="1:3" x14ac:dyDescent="0.25">
      <c r="A1" s="14" t="s">
        <v>9</v>
      </c>
      <c r="B1" s="16">
        <v>44082</v>
      </c>
    </row>
    <row r="3" spans="1:3" x14ac:dyDescent="0.25">
      <c r="B3" s="14" t="s">
        <v>24</v>
      </c>
    </row>
    <row r="4" spans="1:3" x14ac:dyDescent="0.25">
      <c r="A4" s="14" t="s">
        <v>22</v>
      </c>
      <c r="B4" t="s">
        <v>27</v>
      </c>
      <c r="C4" t="s">
        <v>23</v>
      </c>
    </row>
    <row r="5" spans="1:3" x14ac:dyDescent="0.25">
      <c r="A5" s="15" t="s">
        <v>32</v>
      </c>
      <c r="B5" s="28">
        <v>10.25</v>
      </c>
      <c r="C5" s="28">
        <v>0</v>
      </c>
    </row>
    <row r="6" spans="1:3" x14ac:dyDescent="0.25">
      <c r="A6" s="15" t="s">
        <v>21</v>
      </c>
      <c r="B6" s="28">
        <v>10.25</v>
      </c>
      <c r="C6" s="28">
        <v>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Latty Stéphane [frigemo AG] (extern)</cp:lastModifiedBy>
  <cp:lastPrinted>2020-08-11T13:33:43Z</cp:lastPrinted>
  <dcterms:created xsi:type="dcterms:W3CDTF">2020-07-27T09:51:00Z</dcterms:created>
  <dcterms:modified xsi:type="dcterms:W3CDTF">2020-09-14T09:55:35Z</dcterms:modified>
</cp:coreProperties>
</file>