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publi_alan\devis\"/>
    </mc:Choice>
  </mc:AlternateContent>
  <bookViews>
    <workbookView xWindow="0" yWindow="0" windowWidth="14205" windowHeight="10980"/>
  </bookViews>
  <sheets>
    <sheet name="Chape" sheetId="3" r:id="rId1"/>
  </sheets>
  <definedNames>
    <definedName name="acoustique">#REF!</definedName>
    <definedName name="bande">#REF!</definedName>
    <definedName name="Chape">#REF!</definedName>
    <definedName name="Divers">#REF!</definedName>
    <definedName name="epaisseur">#REF!</definedName>
    <definedName name="l_b">#REF!</definedName>
    <definedName name="MainOeuvre1">#REF!</definedName>
    <definedName name="MainOeuvre2">#REF!</definedName>
    <definedName name="marge">#REF!</definedName>
    <definedName name="Perte_de_surface">#REF!</definedName>
    <definedName name="Perte_remontee">#REF!</definedName>
    <definedName name="PlageCible">#REF!</definedName>
    <definedName name="plusvalue">#REF!</definedName>
    <definedName name="polyane">#REF!</definedName>
    <definedName name="rendement_etage">#REF!</definedName>
    <definedName name="rendement_rdc">#REF!</definedName>
    <definedName name="thermique">#REF!</definedName>
    <definedName name="tranche">#REF!</definedName>
    <definedName name="Type_chape">#REF!</definedName>
    <definedName name="ventilation_2">#REF!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2" i="3" l="1"/>
  <c r="I132" i="3"/>
  <c r="G132" i="3"/>
  <c r="F132" i="3"/>
  <c r="E132" i="3"/>
  <c r="D132" i="3"/>
  <c r="N131" i="3"/>
  <c r="M131" i="3"/>
  <c r="K131" i="3"/>
  <c r="J131" i="3"/>
  <c r="I131" i="3"/>
  <c r="G131" i="3"/>
  <c r="F131" i="3"/>
  <c r="E131" i="3"/>
  <c r="D131" i="3"/>
  <c r="I129" i="3"/>
  <c r="G129" i="3"/>
  <c r="J127" i="3"/>
  <c r="I127" i="3"/>
  <c r="G127" i="3"/>
  <c r="F127" i="3"/>
  <c r="E127" i="3"/>
  <c r="D127" i="3"/>
  <c r="K126" i="3"/>
  <c r="J126" i="3"/>
  <c r="I126" i="3"/>
  <c r="G126" i="3"/>
  <c r="F126" i="3"/>
  <c r="E126" i="3"/>
  <c r="D126" i="3"/>
  <c r="N125" i="3"/>
  <c r="M125" i="3"/>
  <c r="I124" i="3"/>
  <c r="G124" i="3"/>
  <c r="A124" i="3"/>
  <c r="J122" i="3"/>
  <c r="I122" i="3"/>
  <c r="G122" i="3"/>
  <c r="F122" i="3"/>
  <c r="E122" i="3"/>
  <c r="D122" i="3"/>
  <c r="K121" i="3"/>
  <c r="J121" i="3"/>
  <c r="I121" i="3"/>
  <c r="G121" i="3"/>
  <c r="F121" i="3"/>
  <c r="E121" i="3"/>
  <c r="D121" i="3"/>
  <c r="N120" i="3"/>
  <c r="M120" i="3"/>
  <c r="I119" i="3"/>
  <c r="G119" i="3"/>
  <c r="A119" i="3"/>
  <c r="J117" i="3"/>
  <c r="I117" i="3"/>
  <c r="G117" i="3"/>
  <c r="F117" i="3"/>
  <c r="E117" i="3"/>
  <c r="D117" i="3"/>
  <c r="K116" i="3"/>
  <c r="J116" i="3"/>
  <c r="I116" i="3"/>
  <c r="G116" i="3"/>
  <c r="F116" i="3"/>
  <c r="E116" i="3"/>
  <c r="D116" i="3"/>
  <c r="N115" i="3"/>
  <c r="M115" i="3"/>
  <c r="I114" i="3"/>
  <c r="G114" i="3"/>
  <c r="A114" i="3"/>
  <c r="J112" i="3"/>
  <c r="I112" i="3"/>
  <c r="G112" i="3"/>
  <c r="F112" i="3"/>
  <c r="E112" i="3"/>
  <c r="D112" i="3"/>
  <c r="K111" i="3"/>
  <c r="J111" i="3"/>
  <c r="I111" i="3"/>
  <c r="G111" i="3"/>
  <c r="F111" i="3"/>
  <c r="E111" i="3"/>
  <c r="D111" i="3"/>
  <c r="N110" i="3"/>
  <c r="M110" i="3"/>
  <c r="I109" i="3"/>
  <c r="G109" i="3"/>
  <c r="A109" i="3"/>
  <c r="J107" i="3"/>
  <c r="I107" i="3"/>
  <c r="G107" i="3"/>
  <c r="F107" i="3"/>
  <c r="E107" i="3"/>
  <c r="D107" i="3"/>
  <c r="K106" i="3"/>
  <c r="J106" i="3"/>
  <c r="I106" i="3"/>
  <c r="G106" i="3"/>
  <c r="F106" i="3"/>
  <c r="E106" i="3"/>
  <c r="D106" i="3"/>
  <c r="Q105" i="3"/>
  <c r="N105" i="3"/>
  <c r="M105" i="3"/>
  <c r="I104" i="3"/>
  <c r="G104" i="3"/>
  <c r="A104" i="3"/>
  <c r="J102" i="3"/>
  <c r="I102" i="3"/>
  <c r="G102" i="3"/>
  <c r="F102" i="3"/>
  <c r="E102" i="3"/>
  <c r="D102" i="3"/>
  <c r="K101" i="3"/>
  <c r="J101" i="3"/>
  <c r="I101" i="3"/>
  <c r="G101" i="3"/>
  <c r="F101" i="3"/>
  <c r="E101" i="3"/>
  <c r="D101" i="3"/>
  <c r="Q100" i="3"/>
  <c r="N100" i="3"/>
  <c r="M100" i="3"/>
  <c r="I99" i="3"/>
  <c r="G99" i="3"/>
  <c r="A99" i="3"/>
  <c r="J97" i="3"/>
  <c r="I97" i="3"/>
  <c r="G97" i="3"/>
  <c r="F97" i="3"/>
  <c r="E97" i="3"/>
  <c r="D97" i="3"/>
  <c r="K96" i="3"/>
  <c r="J96" i="3"/>
  <c r="I96" i="3"/>
  <c r="G96" i="3"/>
  <c r="F96" i="3"/>
  <c r="E96" i="3"/>
  <c r="D96" i="3"/>
  <c r="Q95" i="3"/>
  <c r="N95" i="3"/>
  <c r="M95" i="3"/>
  <c r="I94" i="3"/>
  <c r="G94" i="3"/>
  <c r="A94" i="3"/>
  <c r="J92" i="3"/>
  <c r="I92" i="3"/>
  <c r="G92" i="3"/>
  <c r="F92" i="3"/>
  <c r="E92" i="3"/>
  <c r="D92" i="3"/>
  <c r="K91" i="3"/>
  <c r="J91" i="3"/>
  <c r="I91" i="3"/>
  <c r="G91" i="3"/>
  <c r="F91" i="3"/>
  <c r="E91" i="3"/>
  <c r="D91" i="3"/>
  <c r="Q90" i="3"/>
  <c r="N90" i="3"/>
  <c r="M90" i="3"/>
  <c r="I89" i="3"/>
  <c r="G89" i="3"/>
  <c r="A89" i="3"/>
  <c r="J87" i="3"/>
  <c r="I87" i="3"/>
  <c r="G87" i="3"/>
  <c r="F87" i="3"/>
  <c r="E87" i="3"/>
  <c r="D87" i="3"/>
  <c r="K86" i="3"/>
  <c r="J86" i="3"/>
  <c r="I86" i="3"/>
  <c r="G86" i="3"/>
  <c r="F86" i="3"/>
  <c r="E86" i="3"/>
  <c r="D86" i="3"/>
  <c r="Q85" i="3"/>
  <c r="N85" i="3"/>
  <c r="M85" i="3"/>
  <c r="I84" i="3"/>
  <c r="G84" i="3"/>
  <c r="A84" i="3"/>
  <c r="J82" i="3"/>
  <c r="I82" i="3"/>
  <c r="G82" i="3"/>
  <c r="F82" i="3"/>
  <c r="E82" i="3"/>
  <c r="D82" i="3"/>
  <c r="K81" i="3"/>
  <c r="J81" i="3"/>
  <c r="I81" i="3"/>
  <c r="G81" i="3"/>
  <c r="F81" i="3"/>
  <c r="E81" i="3"/>
  <c r="D81" i="3"/>
  <c r="Q80" i="3"/>
  <c r="N80" i="3"/>
  <c r="M80" i="3"/>
  <c r="I79" i="3"/>
  <c r="G79" i="3"/>
  <c r="A79" i="3"/>
  <c r="J77" i="3"/>
  <c r="I77" i="3"/>
  <c r="G77" i="3"/>
  <c r="F77" i="3"/>
  <c r="E77" i="3"/>
  <c r="D77" i="3"/>
  <c r="K76" i="3"/>
  <c r="J76" i="3"/>
  <c r="I76" i="3"/>
  <c r="G76" i="3"/>
  <c r="F76" i="3"/>
  <c r="E76" i="3"/>
  <c r="D76" i="3"/>
  <c r="Q75" i="3"/>
  <c r="N75" i="3"/>
  <c r="M75" i="3"/>
  <c r="I74" i="3"/>
  <c r="G74" i="3"/>
  <c r="A74" i="3"/>
  <c r="J72" i="3"/>
  <c r="I72" i="3"/>
  <c r="G72" i="3"/>
  <c r="F72" i="3"/>
  <c r="E72" i="3"/>
  <c r="D72" i="3"/>
  <c r="K71" i="3"/>
  <c r="J71" i="3"/>
  <c r="I71" i="3"/>
  <c r="G71" i="3"/>
  <c r="F71" i="3"/>
  <c r="E71" i="3"/>
  <c r="D71" i="3"/>
  <c r="Q70" i="3"/>
  <c r="N70" i="3"/>
  <c r="M70" i="3"/>
  <c r="I69" i="3"/>
  <c r="G69" i="3"/>
  <c r="A69" i="3"/>
  <c r="J67" i="3"/>
  <c r="I67" i="3"/>
  <c r="G67" i="3"/>
  <c r="F67" i="3"/>
  <c r="E67" i="3"/>
  <c r="D67" i="3"/>
  <c r="K66" i="3"/>
  <c r="J66" i="3"/>
  <c r="I66" i="3"/>
  <c r="G66" i="3"/>
  <c r="F66" i="3"/>
  <c r="E66" i="3"/>
  <c r="D66" i="3"/>
  <c r="Q65" i="3"/>
  <c r="N65" i="3"/>
  <c r="M65" i="3"/>
  <c r="I64" i="3"/>
  <c r="G64" i="3"/>
  <c r="A64" i="3"/>
  <c r="J62" i="3"/>
  <c r="I62" i="3"/>
  <c r="G62" i="3"/>
  <c r="F62" i="3"/>
  <c r="E62" i="3"/>
  <c r="D62" i="3"/>
  <c r="K61" i="3"/>
  <c r="J61" i="3"/>
  <c r="I61" i="3"/>
  <c r="G61" i="3"/>
  <c r="F61" i="3"/>
  <c r="E61" i="3"/>
  <c r="D61" i="3"/>
  <c r="Q60" i="3"/>
  <c r="N60" i="3"/>
  <c r="M60" i="3"/>
  <c r="I59" i="3"/>
  <c r="G59" i="3"/>
  <c r="A59" i="3"/>
  <c r="J57" i="3"/>
  <c r="I57" i="3"/>
  <c r="G57" i="3"/>
  <c r="F57" i="3"/>
  <c r="E57" i="3"/>
  <c r="D57" i="3"/>
  <c r="K56" i="3"/>
  <c r="J56" i="3"/>
  <c r="I56" i="3"/>
  <c r="G56" i="3"/>
  <c r="F56" i="3"/>
  <c r="E56" i="3"/>
  <c r="D56" i="3"/>
  <c r="Q55" i="3"/>
  <c r="N55" i="3"/>
  <c r="M55" i="3"/>
  <c r="I54" i="3"/>
  <c r="G54" i="3"/>
  <c r="A54" i="3"/>
  <c r="J52" i="3"/>
  <c r="I52" i="3"/>
  <c r="G52" i="3"/>
  <c r="F52" i="3"/>
  <c r="E52" i="3"/>
  <c r="D52" i="3"/>
  <c r="K51" i="3"/>
  <c r="J51" i="3"/>
  <c r="I51" i="3"/>
  <c r="G51" i="3"/>
  <c r="F51" i="3"/>
  <c r="E51" i="3"/>
  <c r="D51" i="3"/>
  <c r="Q50" i="3"/>
  <c r="N50" i="3"/>
  <c r="M50" i="3"/>
  <c r="I49" i="3"/>
  <c r="G49" i="3"/>
  <c r="A49" i="3"/>
  <c r="J47" i="3"/>
  <c r="I47" i="3"/>
  <c r="G47" i="3"/>
  <c r="F47" i="3"/>
  <c r="E47" i="3"/>
  <c r="D47" i="3"/>
  <c r="K46" i="3"/>
  <c r="J46" i="3"/>
  <c r="I46" i="3"/>
  <c r="G46" i="3"/>
  <c r="F46" i="3"/>
  <c r="E46" i="3"/>
  <c r="D46" i="3"/>
  <c r="Q45" i="3"/>
  <c r="N45" i="3"/>
  <c r="M45" i="3"/>
  <c r="I44" i="3"/>
  <c r="G44" i="3"/>
  <c r="A44" i="3"/>
  <c r="J42" i="3"/>
  <c r="I42" i="3"/>
  <c r="G42" i="3"/>
  <c r="F42" i="3"/>
  <c r="E42" i="3"/>
  <c r="D42" i="3"/>
  <c r="K41" i="3"/>
  <c r="J41" i="3"/>
  <c r="I41" i="3"/>
  <c r="G41" i="3"/>
  <c r="F41" i="3"/>
  <c r="E41" i="3"/>
  <c r="D41" i="3"/>
  <c r="Q40" i="3"/>
  <c r="N40" i="3"/>
  <c r="M40" i="3"/>
  <c r="I39" i="3"/>
  <c r="G39" i="3"/>
  <c r="A39" i="3"/>
  <c r="J37" i="3"/>
  <c r="I37" i="3"/>
  <c r="G37" i="3"/>
  <c r="F37" i="3"/>
  <c r="E37" i="3"/>
  <c r="D37" i="3"/>
  <c r="K36" i="3"/>
  <c r="J36" i="3"/>
  <c r="I36" i="3"/>
  <c r="G36" i="3"/>
  <c r="F36" i="3"/>
  <c r="E36" i="3"/>
  <c r="D36" i="3"/>
  <c r="Q35" i="3"/>
  <c r="N35" i="3"/>
  <c r="M35" i="3"/>
  <c r="I34" i="3"/>
  <c r="G34" i="3"/>
  <c r="A34" i="3"/>
  <c r="J32" i="3"/>
  <c r="I32" i="3"/>
  <c r="G32" i="3"/>
  <c r="F32" i="3"/>
  <c r="E32" i="3"/>
  <c r="D32" i="3"/>
  <c r="Q31" i="3"/>
  <c r="N31" i="3"/>
  <c r="M31" i="3"/>
  <c r="K31" i="3"/>
  <c r="J31" i="3"/>
  <c r="I31" i="3"/>
  <c r="G31" i="3"/>
  <c r="F31" i="3"/>
  <c r="E31" i="3"/>
  <c r="D31" i="3"/>
  <c r="J29" i="3"/>
  <c r="I29" i="3"/>
  <c r="G29" i="3"/>
  <c r="A29" i="3"/>
  <c r="J27" i="3"/>
  <c r="I27" i="3"/>
  <c r="G27" i="3"/>
  <c r="F27" i="3"/>
  <c r="E27" i="3"/>
  <c r="D27" i="3"/>
  <c r="Q26" i="3"/>
  <c r="N26" i="3"/>
  <c r="M26" i="3"/>
  <c r="K26" i="3"/>
  <c r="J26" i="3"/>
  <c r="I26" i="3"/>
  <c r="G26" i="3"/>
  <c r="F26" i="3"/>
  <c r="E26" i="3"/>
  <c r="D26" i="3"/>
  <c r="J24" i="3"/>
  <c r="I24" i="3"/>
  <c r="G24" i="3"/>
  <c r="A24" i="3"/>
  <c r="J22" i="3"/>
  <c r="I22" i="3"/>
  <c r="G22" i="3"/>
  <c r="F22" i="3"/>
  <c r="E22" i="3"/>
  <c r="D22" i="3"/>
  <c r="Q21" i="3"/>
  <c r="N21" i="3"/>
  <c r="M21" i="3"/>
  <c r="K21" i="3"/>
  <c r="J21" i="3"/>
  <c r="I21" i="3"/>
  <c r="G21" i="3"/>
  <c r="F21" i="3"/>
  <c r="E21" i="3"/>
  <c r="D21" i="3"/>
  <c r="J19" i="3"/>
  <c r="I19" i="3"/>
  <c r="G19" i="3"/>
  <c r="A19" i="3"/>
  <c r="J17" i="3"/>
  <c r="I17" i="3"/>
  <c r="G17" i="3"/>
  <c r="F17" i="3"/>
  <c r="E17" i="3"/>
  <c r="D17" i="3"/>
  <c r="Q16" i="3"/>
  <c r="N16" i="3"/>
  <c r="M16" i="3"/>
  <c r="K16" i="3"/>
  <c r="J16" i="3"/>
  <c r="I16" i="3"/>
  <c r="G16" i="3"/>
  <c r="F16" i="3"/>
  <c r="E16" i="3"/>
  <c r="D16" i="3"/>
  <c r="I14" i="3"/>
  <c r="G14" i="3"/>
  <c r="A14" i="3"/>
  <c r="J12" i="3"/>
  <c r="I12" i="3"/>
  <c r="G12" i="3"/>
  <c r="F12" i="3"/>
  <c r="E12" i="3"/>
  <c r="D12" i="3"/>
  <c r="Q11" i="3"/>
  <c r="N11" i="3"/>
  <c r="M11" i="3"/>
  <c r="K11" i="3"/>
  <c r="J11" i="3"/>
  <c r="I11" i="3"/>
  <c r="G11" i="3"/>
  <c r="F11" i="3"/>
  <c r="E11" i="3"/>
  <c r="D11" i="3"/>
  <c r="J9" i="3"/>
  <c r="I9" i="3"/>
  <c r="G9" i="3"/>
  <c r="A9" i="3"/>
  <c r="L6" i="3"/>
  <c r="K6" i="3"/>
  <c r="J6" i="3"/>
  <c r="L5" i="3"/>
  <c r="K5" i="3"/>
  <c r="J5" i="3"/>
  <c r="B5" i="3"/>
  <c r="L4" i="3"/>
  <c r="K4" i="3"/>
  <c r="J4" i="3"/>
  <c r="L3" i="3"/>
  <c r="K3" i="3"/>
  <c r="J3" i="3"/>
  <c r="L2" i="3"/>
  <c r="K2" i="3"/>
  <c r="J2" i="3"/>
  <c r="G2" i="3"/>
</calcChain>
</file>

<file path=xl/sharedStrings.xml><?xml version="1.0" encoding="utf-8"?>
<sst xmlns="http://schemas.openxmlformats.org/spreadsheetml/2006/main" count="434" uniqueCount="34">
  <si>
    <t>RDC</t>
  </si>
  <si>
    <t>R + 1</t>
  </si>
  <si>
    <t>R + 2</t>
  </si>
  <si>
    <t>R + 3</t>
  </si>
  <si>
    <t>R + 4</t>
  </si>
  <si>
    <t>à commander</t>
  </si>
  <si>
    <t>à appliquer</t>
  </si>
  <si>
    <t>surface</t>
  </si>
  <si>
    <t>Surface</t>
  </si>
  <si>
    <t>SPC</t>
  </si>
  <si>
    <t>4,5 cm</t>
  </si>
  <si>
    <t>SPC fibré</t>
  </si>
  <si>
    <t>Ciment</t>
  </si>
  <si>
    <t>Ciment Fibré</t>
  </si>
  <si>
    <t>Anydrite</t>
  </si>
  <si>
    <t>4 cm</t>
  </si>
  <si>
    <t>volume</t>
  </si>
  <si>
    <t>prix</t>
  </si>
  <si>
    <t>epaisseur</t>
  </si>
  <si>
    <t>L &amp;B</t>
  </si>
  <si>
    <t>prix client</t>
  </si>
  <si>
    <t>tranche</t>
  </si>
  <si>
    <t>coût</t>
  </si>
  <si>
    <t xml:space="preserve">R + 4 </t>
  </si>
  <si>
    <t>TOTAL</t>
  </si>
  <si>
    <t>volume total</t>
  </si>
  <si>
    <t>rendement</t>
  </si>
  <si>
    <t>Main Œuvre</t>
  </si>
  <si>
    <t>type de chape</t>
  </si>
  <si>
    <t>etage</t>
  </si>
  <si>
    <t xml:space="preserve">nb coulage </t>
  </si>
  <si>
    <t>j</t>
  </si>
  <si>
    <t>n</t>
  </si>
  <si>
    <t>50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</si>
</sst>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Marlett"/>
      <charset val="2"/>
    </font>
    <font>
      <sz val="11"/>
      <color theme="0"/>
      <name val="Calibri"/>
      <family val="2"/>
      <scheme val="minor"/>
    </font>
    <font>
      <sz val="16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Arial Black"/>
      <family val="2"/>
    </font>
    <font>
      <sz val="11"/>
      <color theme="3" tint="0.79998168889431442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sz val="11"/>
      <color theme="7" tint="0.59999389629810485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11"/>
      <color theme="2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1" fillId="3" borderId="0" xfId="0" applyFont="1" applyFill="1"/>
    <xf numFmtId="0" fontId="0" fillId="4" borderId="0" xfId="0" applyFill="1"/>
    <xf numFmtId="0" fontId="1" fillId="4" borderId="0" xfId="0" applyFont="1" applyFill="1"/>
    <xf numFmtId="0" fontId="0" fillId="5" borderId="0" xfId="0" applyFill="1"/>
    <xf numFmtId="0" fontId="1" fillId="5" borderId="0" xfId="0" applyFont="1" applyFill="1"/>
    <xf numFmtId="0" fontId="0" fillId="6" borderId="0" xfId="0" applyFill="1"/>
    <xf numFmtId="0" fontId="1" fillId="6" borderId="0" xfId="0" applyFont="1" applyFill="1"/>
    <xf numFmtId="0" fontId="0" fillId="0" borderId="0" xfId="0" applyFill="1"/>
    <xf numFmtId="164" fontId="0" fillId="3" borderId="0" xfId="0" applyNumberFormat="1" applyFill="1"/>
    <xf numFmtId="2" fontId="0" fillId="3" borderId="0" xfId="0" applyNumberFormat="1" applyFill="1"/>
    <xf numFmtId="164" fontId="0" fillId="0" borderId="0" xfId="0" applyNumberFormat="1"/>
    <xf numFmtId="0" fontId="0" fillId="7" borderId="0" xfId="0" applyFill="1"/>
    <xf numFmtId="164" fontId="0" fillId="7" borderId="0" xfId="0" applyNumberFormat="1" applyFill="1"/>
    <xf numFmtId="2" fontId="0" fillId="0" borderId="0" xfId="0" applyNumberFormat="1"/>
    <xf numFmtId="0" fontId="0" fillId="0" borderId="0" xfId="0" applyAlignment="1"/>
    <xf numFmtId="0" fontId="5" fillId="0" borderId="0" xfId="0" applyFont="1"/>
    <xf numFmtId="0" fontId="6" fillId="0" borderId="0" xfId="0" applyFont="1" applyAlignment="1"/>
    <xf numFmtId="2" fontId="0" fillId="0" borderId="0" xfId="0" applyNumberFormat="1" applyFill="1"/>
    <xf numFmtId="0" fontId="8" fillId="0" borderId="0" xfId="0" applyFont="1" applyFill="1"/>
    <xf numFmtId="0" fontId="8" fillId="0" borderId="0" xfId="0" applyFont="1"/>
    <xf numFmtId="0" fontId="0" fillId="3" borderId="0" xfId="0" applyFill="1" applyAlignment="1"/>
    <xf numFmtId="2" fontId="0" fillId="7" borderId="0" xfId="0" applyNumberFormat="1" applyFill="1"/>
    <xf numFmtId="0" fontId="6" fillId="11" borderId="0" xfId="0" applyFont="1" applyFill="1" applyAlignment="1"/>
    <xf numFmtId="0" fontId="0" fillId="11" borderId="0" xfId="0" applyFill="1" applyAlignment="1"/>
    <xf numFmtId="0" fontId="0" fillId="12" borderId="0" xfId="0" applyFill="1"/>
    <xf numFmtId="2" fontId="0" fillId="12" borderId="0" xfId="0" applyNumberFormat="1" applyFill="1"/>
    <xf numFmtId="164" fontId="0" fillId="12" borderId="0" xfId="0" applyNumberFormat="1" applyFill="1"/>
    <xf numFmtId="0" fontId="6" fillId="13" borderId="0" xfId="0" applyFont="1" applyFill="1" applyAlignment="1"/>
    <xf numFmtId="0" fontId="0" fillId="13" borderId="0" xfId="0" applyFill="1" applyAlignment="1"/>
    <xf numFmtId="0" fontId="6" fillId="14" borderId="0" xfId="0" applyFont="1" applyFill="1" applyAlignment="1"/>
    <xf numFmtId="0" fontId="0" fillId="14" borderId="0" xfId="0" applyFill="1" applyAlignment="1"/>
    <xf numFmtId="0" fontId="0" fillId="14" borderId="0" xfId="0" applyFill="1"/>
    <xf numFmtId="2" fontId="0" fillId="14" borderId="0" xfId="0" applyNumberFormat="1" applyFill="1"/>
    <xf numFmtId="164" fontId="0" fillId="14" borderId="0" xfId="0" applyNumberFormat="1" applyFill="1"/>
    <xf numFmtId="0" fontId="6" fillId="9" borderId="0" xfId="0" applyFont="1" applyFill="1" applyAlignment="1"/>
    <xf numFmtId="0" fontId="0" fillId="9" borderId="0" xfId="0" applyFill="1" applyAlignment="1"/>
    <xf numFmtId="0" fontId="9" fillId="9" borderId="0" xfId="0" applyFont="1" applyFill="1" applyAlignment="1"/>
    <xf numFmtId="0" fontId="10" fillId="11" borderId="0" xfId="0" applyFont="1" applyFill="1" applyAlignment="1"/>
    <xf numFmtId="0" fontId="11" fillId="11" borderId="0" xfId="0" applyFont="1" applyFill="1" applyAlignment="1"/>
    <xf numFmtId="0" fontId="12" fillId="13" borderId="0" xfId="0" applyFont="1" applyFill="1" applyAlignment="1"/>
    <xf numFmtId="0" fontId="13" fillId="14" borderId="0" xfId="0" applyFont="1" applyFill="1" applyAlignment="1"/>
    <xf numFmtId="0" fontId="14" fillId="9" borderId="0" xfId="0" applyFont="1" applyFill="1" applyAlignment="1"/>
    <xf numFmtId="0" fontId="0" fillId="0" borderId="1" xfId="0" applyBorder="1"/>
    <xf numFmtId="0" fontId="0" fillId="0" borderId="1" xfId="0" applyFill="1" applyBorder="1"/>
    <xf numFmtId="2" fontId="0" fillId="0" borderId="1" xfId="0" applyNumberFormat="1" applyBorder="1"/>
    <xf numFmtId="0" fontId="3" fillId="0" borderId="1" xfId="0" applyFont="1" applyBorder="1"/>
    <xf numFmtId="0" fontId="2" fillId="0" borderId="0" xfId="0" applyFont="1" applyAlignment="1"/>
    <xf numFmtId="0" fontId="0" fillId="15" borderId="0" xfId="0" applyFill="1"/>
    <xf numFmtId="0" fontId="0" fillId="11" borderId="0" xfId="0" applyFill="1"/>
    <xf numFmtId="0" fontId="0" fillId="13" borderId="0" xfId="0" applyFill="1"/>
    <xf numFmtId="0" fontId="0" fillId="8" borderId="0" xfId="0" applyFill="1" applyAlignment="1"/>
    <xf numFmtId="0" fontId="8" fillId="10" borderId="0" xfId="0" applyFont="1" applyFill="1"/>
    <xf numFmtId="0" fontId="4" fillId="0" borderId="0" xfId="0" applyFont="1" applyAlignment="1"/>
    <xf numFmtId="0" fontId="8" fillId="0" borderId="0" xfId="0" applyFont="1" applyFill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14" borderId="0" xfId="0" applyFill="1" applyAlignment="1">
      <alignment horizontal="center"/>
    </xf>
    <xf numFmtId="0" fontId="0" fillId="13" borderId="0" xfId="0" applyFill="1" applyAlignment="1">
      <alignment horizontal="center"/>
    </xf>
    <xf numFmtId="164" fontId="0" fillId="0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164" fontId="0" fillId="14" borderId="0" xfId="0" applyNumberFormat="1" applyFill="1" applyAlignment="1">
      <alignment horizontal="center" vertical="center"/>
    </xf>
    <xf numFmtId="0" fontId="7" fillId="14" borderId="0" xfId="0" applyFont="1" applyFill="1" applyAlignment="1">
      <alignment horizontal="center"/>
    </xf>
    <xf numFmtId="0" fontId="7" fillId="13" borderId="0" xfId="0" applyFont="1" applyFill="1" applyAlignment="1">
      <alignment horizontal="center"/>
    </xf>
    <xf numFmtId="164" fontId="0" fillId="12" borderId="0" xfId="0" applyNumberFormat="1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7" fillId="11" borderId="0" xfId="0" applyFont="1" applyFill="1" applyAlignment="1">
      <alignment horizontal="center"/>
    </xf>
    <xf numFmtId="164" fontId="0" fillId="7" borderId="0" xfId="0" applyNumberFormat="1" applyFill="1" applyAlignment="1">
      <alignment horizontal="center" vertical="center"/>
    </xf>
    <xf numFmtId="0" fontId="7" fillId="9" borderId="0" xfId="0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103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fgColor theme="2"/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/>
        <i/>
        <color rgb="FFFF0000"/>
      </font>
    </dxf>
    <dxf>
      <font>
        <color theme="0"/>
      </font>
    </dxf>
    <dxf>
      <font>
        <b/>
        <i/>
        <color rgb="FFFF0000"/>
      </font>
    </dxf>
    <dxf>
      <font>
        <color theme="0"/>
      </font>
    </dxf>
    <dxf>
      <font>
        <b/>
        <i/>
        <color rgb="FFFF0000"/>
      </font>
    </dxf>
    <dxf>
      <font>
        <b/>
        <i/>
        <color rgb="FFFF0000"/>
      </font>
    </dxf>
    <dxf>
      <font>
        <color theme="0"/>
      </font>
    </dxf>
    <dxf>
      <font>
        <b/>
        <i/>
        <color rgb="FFFF000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fgColor theme="2"/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  <dxf>
      <font>
        <strike/>
      </font>
      <fill>
        <patternFill patternType="darkHorizontal"/>
      </fill>
    </dxf>
  </dxfs>
  <tableStyles count="0" defaultTableStyle="TableStyleMedium2" defaultPivotStyle="PivotStyleLight16"/>
  <colors>
    <mruColors>
      <color rgb="FFFFCCFF"/>
      <color rgb="FFFFD6D5"/>
      <color rgb="FFFBFBFB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201"/>
  <sheetViews>
    <sheetView showZeros="0" tabSelected="1" zoomScaleNormal="100" workbookViewId="0">
      <selection activeCell="A6" sqref="A6:XFD24"/>
    </sheetView>
  </sheetViews>
  <sheetFormatPr baseColWidth="10" defaultRowHeight="15" x14ac:dyDescent="0.25"/>
  <cols>
    <col min="1" max="1" width="13.7109375" bestFit="1" customWidth="1"/>
    <col min="5" max="5" width="13.42578125" customWidth="1"/>
  </cols>
  <sheetData>
    <row r="1" spans="1:17" x14ac:dyDescent="0.25">
      <c r="B1" s="1" t="s">
        <v>0</v>
      </c>
      <c r="C1" s="5" t="s">
        <v>1</v>
      </c>
      <c r="D1" s="3" t="s">
        <v>2</v>
      </c>
      <c r="E1" s="9" t="s">
        <v>3</v>
      </c>
      <c r="F1" s="7" t="s">
        <v>4</v>
      </c>
      <c r="G1" t="s">
        <v>29</v>
      </c>
      <c r="I1" s="46"/>
      <c r="J1" s="46" t="s">
        <v>25</v>
      </c>
      <c r="K1" s="46"/>
      <c r="L1" s="46" t="s">
        <v>5</v>
      </c>
      <c r="M1" s="46"/>
      <c r="N1" s="46"/>
      <c r="O1" s="46"/>
      <c r="P1" s="46"/>
    </row>
    <row r="2" spans="1:17" ht="20.25" x14ac:dyDescent="0.3">
      <c r="B2" s="2" t="s">
        <v>31</v>
      </c>
      <c r="C2" s="6" t="s">
        <v>32</v>
      </c>
      <c r="D2" s="4" t="s">
        <v>31</v>
      </c>
      <c r="E2" s="10" t="s">
        <v>32</v>
      </c>
      <c r="F2" s="8" t="s">
        <v>31</v>
      </c>
      <c r="G2" t="str">
        <f>IF(OR(C2="n",D2="n",E2="n",F2="n"),"vrai","faux")</f>
        <v>vrai</v>
      </c>
      <c r="I2" s="47" t="s">
        <v>9</v>
      </c>
      <c r="J2" s="48">
        <f>CEILING(IF($A$11=I2,$D$11+$D$12)+IF($A$16=I2,$D$16+$D$17)+IF($A$21=I2,$D$21+$D$22)+IF($A$26=I2,$D$26+$D$27)+IF($A$31=I2,$D$31+$D$32),0.25)</f>
        <v>2.75</v>
      </c>
      <c r="K2" s="48">
        <f>IF($A$11=I2,$E$11+$E$12)+IF($A$16=I2,$E$16+$E$17)+IF($A$21=I2,$E$21+$E$22)+IF($A$26=I2,$E$26+$E$27)+IF($A$31=I2,$E$31+$E$32)</f>
        <v>3</v>
      </c>
      <c r="L2" s="48">
        <f>CEILING(J2,0.25)</f>
        <v>2.75</v>
      </c>
      <c r="M2" s="49"/>
      <c r="N2" s="49"/>
      <c r="O2" s="49"/>
      <c r="P2" s="49"/>
    </row>
    <row r="3" spans="1:17" x14ac:dyDescent="0.25">
      <c r="B3" s="1" t="s">
        <v>33</v>
      </c>
      <c r="C3" s="5" t="s">
        <v>33</v>
      </c>
      <c r="D3" s="3" t="s">
        <v>33</v>
      </c>
      <c r="E3" s="9" t="s">
        <v>33</v>
      </c>
      <c r="F3" s="7" t="s">
        <v>33</v>
      </c>
      <c r="I3" s="47" t="s">
        <v>11</v>
      </c>
      <c r="J3" s="48">
        <f>IF($A$11=I3,$D$11+$D$12)+IF($A$16=I3,$D$16+$D$17)+IF($A$21=I3,$D$21+$D$22)+IF($A$26=I3,$D$26+$D$27)+IF($A$31=I3,$D$31+$D$32)</f>
        <v>0</v>
      </c>
      <c r="K3" s="48">
        <f>IF($A$11=I3,$E$11+$E$12)+IF($A$16=I3,$E$16+$E$17)+IF($A$21=I3,$E$21+$E$22)+IF($A$26=I3,$E$26+$E$27)+IF($A$31=I3,$E$31+$E$32)</f>
        <v>0</v>
      </c>
      <c r="L3" s="48">
        <f>CEILING(J3,0.25)</f>
        <v>0</v>
      </c>
      <c r="M3" s="46"/>
      <c r="N3" s="46"/>
      <c r="O3" s="46"/>
      <c r="P3" s="46"/>
    </row>
    <row r="4" spans="1:17" ht="15" customHeight="1" x14ac:dyDescent="0.25">
      <c r="I4" s="47" t="s">
        <v>12</v>
      </c>
      <c r="J4" s="48">
        <f>IF($A$11=I4,$D$11+$D$12)+IF($A$16=I4,$D$16+$D$17)+IF($A$21=I4,$D$21+$D$22)+IF($A$26=I4,$D$26+$D$27)+IF($A$31=I4,$D$31+$D$32)</f>
        <v>0</v>
      </c>
      <c r="K4" s="48">
        <f>IF($A$11=I4,$E$11+$E$12)+IF($A$16=I4,$E$16+$E$17)+IF($A$21=I4,$E$21+$E$22)+IF($A$26=I4,$E$26+$E$27)+IF($A$31=I4,$E$31+$E$32)</f>
        <v>0</v>
      </c>
      <c r="L4" s="48">
        <f>CEILING(J4,0.25)</f>
        <v>0</v>
      </c>
      <c r="M4" s="46"/>
      <c r="N4" s="46"/>
      <c r="O4" s="46"/>
      <c r="P4" s="46"/>
    </row>
    <row r="5" spans="1:17" ht="15" customHeight="1" x14ac:dyDescent="0.4">
      <c r="A5" s="19" t="s">
        <v>8</v>
      </c>
      <c r="B5" s="19" t="str">
        <f>LEFT(B3,LEN(B3)-3)+LEFT(C3,LEN(C3)-3)+LEFT(D3,LEN(D3)-3)+LEFT(E3,LEN(E3)-3)+LEFT(F3,LEN(F3)-3)&amp;" m²"</f>
        <v>250 m²</v>
      </c>
      <c r="C5" s="57" t="s">
        <v>30</v>
      </c>
      <c r="D5" s="57"/>
      <c r="E5" s="55">
        <v>3</v>
      </c>
      <c r="I5" s="47" t="s">
        <v>13</v>
      </c>
      <c r="J5" s="48">
        <f>IF($A$11=I5,$D$11+$D$12)+IF($A$16=I5,$D$16+$D$17)+IF($A$21=I5,$D$21+$D$22)+IF($A$26=I5,$D$26+$D$27)+IF($A$31=I5,$D$31+$D$32)</f>
        <v>0</v>
      </c>
      <c r="K5" s="48">
        <f>IF($A$11=I5,$E$11+$E$12)+IF($A$16=I5,$E$16+$E$17)+IF($A$21=I5,$E$21+$E$22)+IF($A$26=I5,$E$26+$E$27)+IF($A$31=I5,$E$31+$E$32)</f>
        <v>0</v>
      </c>
      <c r="L5" s="48">
        <f>CEILING(J5,0.25)</f>
        <v>0</v>
      </c>
      <c r="M5" s="46"/>
      <c r="N5" s="46"/>
      <c r="O5" s="46"/>
      <c r="P5" s="46"/>
    </row>
    <row r="6" spans="1:17" ht="15" hidden="1" customHeight="1" x14ac:dyDescent="0.25">
      <c r="I6" s="11" t="s">
        <v>14</v>
      </c>
      <c r="J6" s="17">
        <f>IF($A$11=I6,$D$11+$D$12)+IF($A$16=I6,$D$16+$D$17)+IF($A$21=I6,$D$21+$D$22)+IF($A$26=I6,$D$26+$D$27)+IF($A$31=I6,$D$31+$D$32)</f>
        <v>0</v>
      </c>
      <c r="K6" s="17">
        <f>IF($A$11=I6,$E$11+$E$12)+IF($A$16=I6,$E$16+$E$17)+IF($A$21=I6,$E$21+$E$22)+IF($A$26=I6,$E$26+$E$27)+IF($A$31=I6,$E$31+$E$32)</f>
        <v>0</v>
      </c>
      <c r="L6" s="17">
        <f>CEILING(J6,0.25)</f>
        <v>0</v>
      </c>
    </row>
    <row r="7" spans="1:17" ht="15" hidden="1" customHeight="1" x14ac:dyDescent="0.4">
      <c r="A7" s="22"/>
      <c r="B7" s="23"/>
      <c r="M7" t="s">
        <v>26</v>
      </c>
    </row>
    <row r="8" spans="1:17" ht="15" hidden="1" customHeight="1" x14ac:dyDescent="0.4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</row>
    <row r="9" spans="1:17" ht="21" hidden="1" x14ac:dyDescent="0.35">
      <c r="A9" s="66" t="str">
        <f>IF($G$9+$G$34+$G$109+$G$59+$G$84&lt;&gt;VALUE(LEFT($B$3,LEN($B$3)-3)),"Attention Surface différente","")</f>
        <v>Attention Surface différente</v>
      </c>
      <c r="B9" s="66"/>
      <c r="C9" s="66"/>
      <c r="D9" s="66"/>
      <c r="E9" s="66"/>
      <c r="F9" s="20" t="s">
        <v>0</v>
      </c>
      <c r="G9" s="56">
        <f>SUM(B11:B12)</f>
        <v>60</v>
      </c>
      <c r="I9" s="18">
        <f>VALUE(LEFT($B$3,LEN($B$3)-3))</f>
        <v>50</v>
      </c>
      <c r="J9" s="18">
        <f>IF(AND(I9&lt;&gt;0,G9=I9),1,0)</f>
        <v>0</v>
      </c>
      <c r="K9" s="18"/>
    </row>
    <row r="10" spans="1:17" hidden="1" x14ac:dyDescent="0.25">
      <c r="A10" s="3" t="s">
        <v>28</v>
      </c>
      <c r="B10" s="3" t="s">
        <v>7</v>
      </c>
      <c r="C10" s="3" t="s">
        <v>18</v>
      </c>
      <c r="D10" s="3" t="s">
        <v>16</v>
      </c>
      <c r="E10" s="3" t="s">
        <v>5</v>
      </c>
      <c r="F10" s="3" t="s">
        <v>21</v>
      </c>
      <c r="G10" s="3" t="s">
        <v>17</v>
      </c>
      <c r="H10" s="3" t="s">
        <v>20</v>
      </c>
      <c r="I10" s="3" t="s">
        <v>22</v>
      </c>
      <c r="J10" s="3" t="s">
        <v>19</v>
      </c>
      <c r="K10" s="3" t="s">
        <v>24</v>
      </c>
      <c r="M10" s="59" t="s">
        <v>26</v>
      </c>
      <c r="N10" s="59"/>
      <c r="O10" s="59" t="s">
        <v>6</v>
      </c>
      <c r="P10" s="59"/>
      <c r="Q10" s="24" t="s">
        <v>27</v>
      </c>
    </row>
    <row r="11" spans="1:17" hidden="1" x14ac:dyDescent="0.25">
      <c r="A11" t="s">
        <v>9</v>
      </c>
      <c r="B11">
        <v>20</v>
      </c>
      <c r="C11" t="s">
        <v>15</v>
      </c>
      <c r="D11" s="17">
        <f>B11*LEFT(C11,LEN(C11)-3)*0.01</f>
        <v>0.8</v>
      </c>
      <c r="E11" s="21">
        <f>IF(D11=0,0,CEILING(D11,0.25))</f>
        <v>1</v>
      </c>
      <c r="F11" t="e">
        <f>IF(D11&lt;tranche,1,0)</f>
        <v>#REF!</v>
      </c>
      <c r="G11" s="14" t="e">
        <f>VLOOKUP(A11,Chape,2,0)</f>
        <v>#REF!</v>
      </c>
      <c r="H11" s="14">
        <v>0</v>
      </c>
      <c r="I11" s="14" t="e">
        <f>IF(F11=0,
 IF(H11=0,
  G11*E11*marge,
  H11*E11*marge
 ),
 IF(H11=0,
  IF( B11 = 0,0,G11*E11*marge+((5-E11)*plusvalue*marge)),
  IF( B11 = 0,0,H11*E11*marge+((5-E11)*plusvalue*marge))
 )
)</f>
        <v>#REF!</v>
      </c>
      <c r="J11" s="14" t="e">
        <f>IF(A11="Anydrite",0,B11*l_b*marge)</f>
        <v>#REF!</v>
      </c>
      <c r="K11" s="58" t="e">
        <f>I11+I12+J11+J12</f>
        <v>#REF!</v>
      </c>
      <c r="M11" s="60" t="e">
        <f>IF($G$2,VLOOKUP($B$11+$B$12,rendement_rdc,2),VLOOKUP($B$11+$B$12,rendement_etage,2))</f>
        <v>#REF!</v>
      </c>
      <c r="N11" s="60" t="e">
        <f>IF($G$2,VLOOKUP($B$11+$B$12,rendement_rdc,3),VLOOKUP($B$11+$B$12,rendement_etage,3))</f>
        <v>#REF!</v>
      </c>
      <c r="O11" s="61">
        <v>0</v>
      </c>
      <c r="P11" s="61">
        <v>1</v>
      </c>
      <c r="Q11" s="58" t="e">
        <f>IF(MainOeuvre2=0,
IF(O11=0,IF(P11=0,M11*N11*MainOeuvre1,P11*M11*MainOeuvre1),
IF(P11=0,O11*N11*MainOeuvre1,P11*M11*MainOeuvre1)
),IF(O11=0,IF(P11=0,M11*N11*MainOeuvre2,P11*M11*MainOeuvre2),
IF(P11=0,O11*N11*MainOeuvre2,P11*M11*MainOeuvre2)
)
)</f>
        <v>#REF!</v>
      </c>
    </row>
    <row r="12" spans="1:17" ht="15.75" hidden="1" customHeight="1" x14ac:dyDescent="0.25">
      <c r="B12">
        <v>40</v>
      </c>
      <c r="C12" t="s">
        <v>10</v>
      </c>
      <c r="D12" s="17">
        <f>B12*LEFT(C12,LEN(C12)-3)*0.01</f>
        <v>1.8</v>
      </c>
      <c r="E12" s="21">
        <f>IF(D12=0,0,CEILING(D12,0.25))</f>
        <v>2</v>
      </c>
      <c r="F12" t="e">
        <f>IF(D12&lt;tranche,1,0)</f>
        <v>#REF!</v>
      </c>
      <c r="G12" s="14" t="e">
        <f>VLOOKUP(A11,Chape,2,0)</f>
        <v>#REF!</v>
      </c>
      <c r="I12" s="14" t="e">
        <f>IF(F12=0,
 IF(H12=0,
  G12*E12*marge,
  H12*E12*marge
 ),
 IF(H12=0,
  IF( B12 = 0,0,G12*E12*marge+((5-E12)*plusvalue*marge)),
  IF( B12 = 0,0,H12*E12*marge+((5-E12)*plusvalue*marge))
 )
)</f>
        <v>#REF!</v>
      </c>
      <c r="J12" s="14" t="e">
        <f>IF(A11="Anydrite",0,B12*l_b*marge)</f>
        <v>#REF!</v>
      </c>
      <c r="K12" s="58"/>
      <c r="M12" s="60"/>
      <c r="N12" s="60"/>
      <c r="O12" s="61"/>
      <c r="P12" s="61"/>
      <c r="Q12" s="58"/>
    </row>
    <row r="13" spans="1:17" hidden="1" x14ac:dyDescent="0.25">
      <c r="B13">
        <v>0</v>
      </c>
      <c r="O13">
        <v>0</v>
      </c>
    </row>
    <row r="14" spans="1:17" ht="21" hidden="1" x14ac:dyDescent="0.35">
      <c r="A14" s="66" t="str">
        <f>IF($G$14+$G$39+$G$64+$G$89+$G$114&lt;&gt;VALUE(LEFT($C$3,LEN($C$3)-3)),"Attention Surface différente","")</f>
        <v>Attention Surface différente</v>
      </c>
      <c r="B14" s="66"/>
      <c r="C14" s="66"/>
      <c r="D14" s="66"/>
      <c r="E14" s="66"/>
      <c r="F14" s="20" t="s">
        <v>1</v>
      </c>
      <c r="G14" s="56">
        <f>SUM(B16:B17)</f>
        <v>40</v>
      </c>
      <c r="I14" s="18">
        <f>VALUE(LEFT($C$3,LEN($C$3)-3))</f>
        <v>50</v>
      </c>
      <c r="J14" s="18">
        <v>0</v>
      </c>
      <c r="K14" s="18"/>
      <c r="L14" s="18"/>
    </row>
    <row r="15" spans="1:17" hidden="1" x14ac:dyDescent="0.25">
      <c r="A15" s="3" t="s">
        <v>28</v>
      </c>
      <c r="B15" s="3" t="s">
        <v>7</v>
      </c>
      <c r="C15" s="3" t="s">
        <v>18</v>
      </c>
      <c r="D15" s="3" t="s">
        <v>16</v>
      </c>
      <c r="E15" s="3" t="s">
        <v>5</v>
      </c>
      <c r="F15" s="3" t="s">
        <v>21</v>
      </c>
      <c r="G15" s="3" t="s">
        <v>17</v>
      </c>
      <c r="H15" s="3" t="s">
        <v>20</v>
      </c>
      <c r="I15" s="3" t="s">
        <v>22</v>
      </c>
      <c r="J15" s="3" t="s">
        <v>19</v>
      </c>
      <c r="K15" s="3" t="s">
        <v>24</v>
      </c>
      <c r="M15" s="59" t="s">
        <v>26</v>
      </c>
      <c r="N15" s="59"/>
      <c r="O15" s="59" t="s">
        <v>6</v>
      </c>
      <c r="P15" s="59"/>
      <c r="Q15" s="24" t="s">
        <v>27</v>
      </c>
    </row>
    <row r="16" spans="1:17" hidden="1" x14ac:dyDescent="0.25">
      <c r="B16">
        <v>10</v>
      </c>
      <c r="C16" t="s">
        <v>15</v>
      </c>
      <c r="D16" s="17">
        <f>B16*LEFT(C16,LEN(C16)-3)*0.01</f>
        <v>0.4</v>
      </c>
      <c r="E16" s="21">
        <f>IF(D16=0,0,CEILING(D16,0.25))</f>
        <v>0.5</v>
      </c>
      <c r="F16" t="e">
        <f>IF(D16&lt;tranche,1,0)</f>
        <v>#REF!</v>
      </c>
      <c r="G16" s="14" t="e">
        <f>VLOOKUP(A16,Chape,2,0)</f>
        <v>#REF!</v>
      </c>
      <c r="I16" s="14" t="e">
        <f>IF(F16=0,
 IF(H16=0,
  G16*E16*marge,
  H16*E16*marge
 ),
 IF(H16=0,
  IF( B16 = 0,0,G16*E16*marge+((5-E16)*plusvalue*marge)),
  IF( B16 = 0,0,H16*E16*marge+((5-E16)*plusvalue*marge))
 )
)</f>
        <v>#REF!</v>
      </c>
      <c r="J16" s="14" t="e">
        <f>IF(A16="Anydrite",0,B16*l_b*marge)</f>
        <v>#REF!</v>
      </c>
      <c r="K16" s="58" t="e">
        <f>I16+I17+J16+J17</f>
        <v>#REF!</v>
      </c>
      <c r="M16" s="60" t="e">
        <f>IF($G$2,VLOOKUP($B$16+$B$17,rendement_rdc,3),VLOOKUP($B$16+$B$17,rendement_etage,3))</f>
        <v>#REF!</v>
      </c>
      <c r="N16" s="60" t="e">
        <f>IF($G$2,VLOOKUP($B$16+$B$17,rendement_rdc,2),VLOOKUP($B$16+$B$17,rendement_etage,2))</f>
        <v>#REF!</v>
      </c>
      <c r="O16" s="61">
        <v>0</v>
      </c>
      <c r="P16" s="61">
        <v>0</v>
      </c>
      <c r="Q16" s="58" t="e">
        <f>IF(MainOeuvre2=0,
IF(O16=0,IF(P16=0,M16*N16*MainOeuvre1,P16*M16*MainOeuvre1),
IF(P16=0,O16*N16*MainOeuvre1,P16*M16*MainOeuvre1)
),IF(O16=0,IF(P16=0,M16*N16*MainOeuvre2,P16*M16*MainOeuvre2),
IF(P16=0,O16*N16*MainOeuvre2,P16*M16*MainOeuvre2)
)
)</f>
        <v>#REF!</v>
      </c>
    </row>
    <row r="17" spans="1:17" hidden="1" x14ac:dyDescent="0.25">
      <c r="B17">
        <v>30</v>
      </c>
      <c r="C17" t="s">
        <v>10</v>
      </c>
      <c r="D17" s="17">
        <f>B17*LEFT(C17,LEN(C17)-3)*0.01</f>
        <v>1.35</v>
      </c>
      <c r="E17" s="21">
        <f>IF(D17=0,0,CEILING(D17,0.25))</f>
        <v>1.5</v>
      </c>
      <c r="F17" t="e">
        <f>IF(D17&lt;tranche,1,0)</f>
        <v>#REF!</v>
      </c>
      <c r="G17" s="14" t="e">
        <f>VLOOKUP(A16,Chape,2,0)</f>
        <v>#REF!</v>
      </c>
      <c r="I17" s="14" t="e">
        <f>IF(F17=0,
 IF(H17=0,
  G17*E17*marge,
  H17*E17*marge
 ),
 IF(H17=0,
  IF( B17 = 0,0,G17*E17*marge+((5-E17)*plusvalue*marge)),
  IF( B17 = 0,0,H17*E17*marge+((5-E17)*plusvalue*marge))
 )
)</f>
        <v>#REF!</v>
      </c>
      <c r="J17" s="14" t="e">
        <f>IF(A16="Anydrite",0,B16*l_b*marge)</f>
        <v>#REF!</v>
      </c>
      <c r="K17" s="58"/>
      <c r="M17" s="60"/>
      <c r="N17" s="60"/>
      <c r="O17" s="61"/>
      <c r="P17" s="61"/>
      <c r="Q17" s="58"/>
    </row>
    <row r="18" spans="1:17" hidden="1" x14ac:dyDescent="0.25">
      <c r="B18">
        <v>0</v>
      </c>
    </row>
    <row r="19" spans="1:17" ht="21" hidden="1" x14ac:dyDescent="0.35">
      <c r="A19" s="66" t="str">
        <f>IF($G$19+$G$44+$G$69+$G$94+$G$119&lt;&gt;VALUE(LEFT($D$3,LEN($D$3)-3)),"Attention Surface différente","")</f>
        <v>Attention Surface différente</v>
      </c>
      <c r="B19" s="66"/>
      <c r="C19" s="66"/>
      <c r="D19" s="66"/>
      <c r="E19" s="66"/>
      <c r="F19" s="20" t="s">
        <v>2</v>
      </c>
      <c r="G19" s="50">
        <f>SUM(B21:B22)</f>
        <v>30</v>
      </c>
      <c r="I19" s="18" t="str">
        <f>LEFT($D$3,LEN($D$3)-3)</f>
        <v>50</v>
      </c>
      <c r="J19" s="18">
        <f>IF(AND(I19&lt;&gt;0,G19=I19),1,0)</f>
        <v>0</v>
      </c>
      <c r="K19" s="18"/>
    </row>
    <row r="20" spans="1:17" hidden="1" x14ac:dyDescent="0.25">
      <c r="A20" s="3"/>
      <c r="B20" s="3">
        <v>0</v>
      </c>
      <c r="C20" s="3" t="s">
        <v>18</v>
      </c>
      <c r="D20" s="3" t="s">
        <v>16</v>
      </c>
      <c r="E20" s="3" t="s">
        <v>5</v>
      </c>
      <c r="F20" s="3" t="s">
        <v>21</v>
      </c>
      <c r="G20" s="3" t="s">
        <v>17</v>
      </c>
      <c r="H20" s="3" t="s">
        <v>20</v>
      </c>
      <c r="I20" s="3" t="s">
        <v>22</v>
      </c>
      <c r="J20" s="3" t="s">
        <v>19</v>
      </c>
      <c r="K20" s="3" t="s">
        <v>24</v>
      </c>
      <c r="M20" s="59" t="s">
        <v>26</v>
      </c>
      <c r="N20" s="59"/>
      <c r="O20" s="59" t="s">
        <v>6</v>
      </c>
      <c r="P20" s="59"/>
    </row>
    <row r="21" spans="1:17" hidden="1" x14ac:dyDescent="0.25">
      <c r="B21">
        <v>20</v>
      </c>
      <c r="C21" t="s">
        <v>15</v>
      </c>
      <c r="D21" s="17">
        <f>B21*LEFT(C21,LEN(C21)-3)*0.01</f>
        <v>0.8</v>
      </c>
      <c r="E21" s="21">
        <f>IF(D21=0,0,CEILING(D21,0.25))</f>
        <v>1</v>
      </c>
      <c r="F21" t="e">
        <f>IF(D21&lt;tranche,1,0)</f>
        <v>#REF!</v>
      </c>
      <c r="G21" s="14" t="e">
        <f>VLOOKUP(A21,Chape,2,0)</f>
        <v>#REF!</v>
      </c>
      <c r="I21" s="14" t="e">
        <f>IF(F21=0,
 IF(H21=0,
  G21*E21*marge,
  H21*E21*marge
 ),
 IF(H21=0,
  IF( B21 = 0,0,G21*E21*marge+((5-E21)*plusvalue*marge)),
  IF( B21 = 0,0,H21*E21*marge+((5-E21)*plusvalue*marge))
 )
)</f>
        <v>#REF!</v>
      </c>
      <c r="J21" s="14" t="e">
        <f>IF(A21="Anydrite",0,B21*l_b*marge)</f>
        <v>#REF!</v>
      </c>
      <c r="K21" s="58" t="e">
        <f>I21+I22+J21+J22</f>
        <v>#REF!</v>
      </c>
      <c r="M21" s="60" t="e">
        <f>IF($G$2,VLOOKUP($B$21+$B$22,rendement_rdc,2),VLOOKUP($B$21+$B$22,rendement_etage,2))</f>
        <v>#REF!</v>
      </c>
      <c r="N21" s="60" t="e">
        <f>IF($G$2,VLOOKUP($B$21+$B$22,rendement_rdc,3),VLOOKUP($B$21+$B$22,rendement_etage,3))</f>
        <v>#REF!</v>
      </c>
      <c r="O21" s="61">
        <v>0</v>
      </c>
      <c r="P21" s="61">
        <v>0</v>
      </c>
      <c r="Q21" s="58" t="e">
        <f>IF(O21=0, IF(P21=0,  M21*N21*#REF!,  P21*M21*#REF!), IF(P21=0,  O21*N21*#REF!,  P21*M21*#REF!)
)</f>
        <v>#REF!</v>
      </c>
    </row>
    <row r="22" spans="1:17" hidden="1" x14ac:dyDescent="0.25">
      <c r="B22">
        <v>10</v>
      </c>
      <c r="C22" t="s">
        <v>10</v>
      </c>
      <c r="D22" s="17">
        <f>B22*LEFT(C22,LEN(C22)-3)*0.01</f>
        <v>0.45</v>
      </c>
      <c r="E22" s="21">
        <f>IF(D22=0,0,CEILING(D22,0.25))</f>
        <v>0.5</v>
      </c>
      <c r="F22" t="e">
        <f>IF(D22&lt;tranche,1,0)</f>
        <v>#REF!</v>
      </c>
      <c r="G22" s="14" t="e">
        <f>VLOOKUP(A21,Chape,2,0)</f>
        <v>#REF!</v>
      </c>
      <c r="I22" s="14" t="e">
        <f>IF(F22=0,
 IF(H22=0,
  G22*E22*marge,
  H22*E22*marge
 ),
 IF(H22=0,
  IF( B22 = 0,0,G22*E22*marge+((5-E22)*plusvalue*marge)),
  IF( B22 = 0,0,H22*E22*marge+((5-E22)*plusvalue*marge))
 )
)</f>
        <v>#REF!</v>
      </c>
      <c r="J22" s="14" t="e">
        <f>IF(A21="Anydrite",0,B21*l_b*marge)</f>
        <v>#REF!</v>
      </c>
      <c r="K22" s="58"/>
      <c r="M22" s="60"/>
      <c r="N22" s="60"/>
      <c r="O22" s="61"/>
      <c r="P22" s="61"/>
      <c r="Q22" s="58"/>
    </row>
    <row r="23" spans="1:17" hidden="1" x14ac:dyDescent="0.25">
      <c r="B23">
        <v>0</v>
      </c>
    </row>
    <row r="24" spans="1:17" ht="21" hidden="1" x14ac:dyDescent="0.35">
      <c r="A24" s="66" t="str">
        <f>IF($G$24+$G$49+$G$74+$G$99+$G$124&lt;&gt;VALUE(LEFT($E$3,LEN($E$3)-3)),"Attention Surface différente","")</f>
        <v>Attention Surface différente</v>
      </c>
      <c r="B24" s="66"/>
      <c r="C24" s="66"/>
      <c r="D24" s="66"/>
      <c r="E24" s="66"/>
      <c r="F24" s="20" t="s">
        <v>3</v>
      </c>
      <c r="G24" s="50">
        <f>SUM(B26:B27)</f>
        <v>0</v>
      </c>
      <c r="I24" s="18" t="str">
        <f>LEFT($E$3,LEN($E$3)-3)</f>
        <v>50</v>
      </c>
      <c r="J24" s="18">
        <f>IF(AND(I24&lt;&gt;0,G24=I24),1,0)</f>
        <v>0</v>
      </c>
      <c r="K24" s="18"/>
    </row>
    <row r="25" spans="1:17" x14ac:dyDescent="0.25">
      <c r="A25" s="3" t="s">
        <v>28</v>
      </c>
      <c r="B25" s="3" t="s">
        <v>7</v>
      </c>
      <c r="C25" s="3" t="s">
        <v>18</v>
      </c>
      <c r="D25" s="3" t="s">
        <v>16</v>
      </c>
      <c r="E25" s="3" t="s">
        <v>5</v>
      </c>
      <c r="F25" s="3" t="s">
        <v>21</v>
      </c>
      <c r="G25" s="3" t="s">
        <v>17</v>
      </c>
      <c r="H25" s="3" t="s">
        <v>20</v>
      </c>
      <c r="I25" s="3" t="s">
        <v>22</v>
      </c>
      <c r="J25" s="3" t="s">
        <v>19</v>
      </c>
      <c r="K25" s="3" t="s">
        <v>24</v>
      </c>
      <c r="M25" s="59" t="s">
        <v>26</v>
      </c>
      <c r="N25" s="59"/>
      <c r="O25" s="59" t="s">
        <v>6</v>
      </c>
      <c r="P25" s="59"/>
    </row>
    <row r="26" spans="1:17" x14ac:dyDescent="0.25">
      <c r="B26">
        <v>0</v>
      </c>
      <c r="C26" t="s">
        <v>15</v>
      </c>
      <c r="D26" s="17">
        <f>B26*LEFT(C26,LEN(C26)-3)*0.01</f>
        <v>0</v>
      </c>
      <c r="E26" s="21">
        <f>IF(D26=0,0,CEILING(D26,0.25))</f>
        <v>0</v>
      </c>
      <c r="F26" t="e">
        <f>IF(D26&lt;tranche,1,0)</f>
        <v>#REF!</v>
      </c>
      <c r="G26" s="14" t="e">
        <f>VLOOKUP(A26,Chape,2,0)</f>
        <v>#REF!</v>
      </c>
      <c r="I26" s="14" t="e">
        <f>IF(F26=0,
 IF(H26=0,
  G26*E26*marge,
  H26*E26*marge
 ),
 IF(H26=0,
  IF( B26 = 0,0,G26*E26*marge+((5-E26)*plusvalue*marge)),
  IF( B26 = 0,0,H26*E26*marge+((5-E26)*plusvalue*marge))
 )
)</f>
        <v>#REF!</v>
      </c>
      <c r="J26" s="14" t="e">
        <f>IF(A26="Anydrite",0,B26*l_b*marge)</f>
        <v>#REF!</v>
      </c>
      <c r="K26" s="58" t="e">
        <f>I26+I27+J26+J27</f>
        <v>#REF!</v>
      </c>
      <c r="M26" s="60" t="e">
        <f>IF($G$2,VLOOKUP($B$26+$B$27,rendement_rdc,2),VLOOKUP($B$26+$B$27,rendement_etage,2))</f>
        <v>#REF!</v>
      </c>
      <c r="N26" s="60" t="e">
        <f>IF($G$2,VLOOKUP($B$26+$B$27,rendement_rdc,3),VLOOKUP($B$26+$B$27,rendement_etage,3))</f>
        <v>#REF!</v>
      </c>
      <c r="O26" s="61">
        <v>0</v>
      </c>
      <c r="P26" s="61">
        <v>0</v>
      </c>
      <c r="Q26" s="58" t="e">
        <f>IF(O26=0, IF(P26=0,  M26*N26*#REF!,  P26*M26*#REF!), IF(P26=0,  O26*N26*#REF!,  P26*M26*#REF!)
)</f>
        <v>#REF!</v>
      </c>
    </row>
    <row r="27" spans="1:17" x14ac:dyDescent="0.25">
      <c r="B27">
        <v>0</v>
      </c>
      <c r="C27" t="s">
        <v>10</v>
      </c>
      <c r="D27" s="17">
        <f>B27*LEFT(C27,LEN(C27)-3)*0.01</f>
        <v>0</v>
      </c>
      <c r="E27" s="21">
        <f>IF(D27=0,0,CEILING(D27,0.25))</f>
        <v>0</v>
      </c>
      <c r="F27" t="e">
        <f>IF(D27&lt;tranche,1,0)</f>
        <v>#REF!</v>
      </c>
      <c r="G27" s="14" t="e">
        <f>VLOOKUP(A26,Chape,2,0)</f>
        <v>#REF!</v>
      </c>
      <c r="I27" s="14" t="e">
        <f>IF(F27=0,
 IF(H27=0,
  G27*E27*marge,
  H27*E27*marge
 ),
 IF(H27=0,
  IF( B27 = 0,0,G27*E27*marge+((5-E27)*plusvalue*marge)),
  IF( B27 = 0,0,H27*E27*marge+((5-E27)*plusvalue*marge))
 )
)</f>
        <v>#REF!</v>
      </c>
      <c r="J27" s="14" t="e">
        <f>IF(A26="Anydrite",0,B26*l_b*marge)</f>
        <v>#REF!</v>
      </c>
      <c r="K27" s="58"/>
      <c r="M27" s="60"/>
      <c r="N27" s="60"/>
      <c r="O27" s="61"/>
      <c r="P27" s="61"/>
      <c r="Q27" s="58"/>
    </row>
    <row r="28" spans="1:17" x14ac:dyDescent="0.25">
      <c r="B28">
        <v>0</v>
      </c>
    </row>
    <row r="29" spans="1:17" ht="21" hidden="1" x14ac:dyDescent="0.35">
      <c r="A29" s="66" t="str">
        <f>IF($G$29+$G$54+$G$79+$G$104+$G$129&lt;&gt;VALUE(LEFT($F$3,LEN($F$3)-3)),"Attention Surface différente",0)</f>
        <v>Attention Surface différente</v>
      </c>
      <c r="B29" s="66"/>
      <c r="C29" s="66"/>
      <c r="D29" s="66"/>
      <c r="E29" s="66"/>
      <c r="F29" s="20" t="s">
        <v>23</v>
      </c>
      <c r="G29" s="50">
        <f>SUM(B31:B32)</f>
        <v>0</v>
      </c>
      <c r="I29" s="18" t="str">
        <f>LEFT($F$3,LEN($F$3)-3)</f>
        <v>50</v>
      </c>
      <c r="J29" s="18">
        <f>IF(AND(I29&lt;&gt;0,G29=I29),1,0)</f>
        <v>0</v>
      </c>
      <c r="K29" s="18"/>
    </row>
    <row r="30" spans="1:17" hidden="1" x14ac:dyDescent="0.25">
      <c r="A30" s="3" t="s">
        <v>28</v>
      </c>
      <c r="B30" s="3" t="s">
        <v>7</v>
      </c>
      <c r="C30" s="3" t="s">
        <v>18</v>
      </c>
      <c r="D30" s="3" t="s">
        <v>16</v>
      </c>
      <c r="E30" s="3" t="s">
        <v>5</v>
      </c>
      <c r="F30" s="3" t="s">
        <v>21</v>
      </c>
      <c r="G30" s="3" t="s">
        <v>17</v>
      </c>
      <c r="H30" s="3" t="s">
        <v>20</v>
      </c>
      <c r="I30" s="3" t="s">
        <v>22</v>
      </c>
      <c r="J30" s="3" t="s">
        <v>19</v>
      </c>
      <c r="K30" s="3" t="s">
        <v>24</v>
      </c>
      <c r="M30" s="59" t="s">
        <v>26</v>
      </c>
      <c r="N30" s="59"/>
      <c r="O30" s="59" t="s">
        <v>6</v>
      </c>
      <c r="P30" s="59"/>
    </row>
    <row r="31" spans="1:17" hidden="1" x14ac:dyDescent="0.25">
      <c r="B31">
        <v>0</v>
      </c>
      <c r="C31" t="s">
        <v>15</v>
      </c>
      <c r="D31" s="17">
        <f>B31*LEFT(C31,LEN(C31)-3)*0.01</f>
        <v>0</v>
      </c>
      <c r="E31" s="21">
        <f>IF(D31=0,0,CEILING(D31,0.25))</f>
        <v>0</v>
      </c>
      <c r="F31" t="e">
        <f>IF(D31&lt;tranche,1,0)</f>
        <v>#REF!</v>
      </c>
      <c r="G31" s="14" t="e">
        <f>VLOOKUP(A31,Chape,2,0)</f>
        <v>#REF!</v>
      </c>
      <c r="I31" s="14" t="e">
        <f>IF(F31=0,
 IF(H31=0,
  G31*E31*marge,
  H31*E31*marge
 ),
 IF(H31=0,
  IF( B31 = 0,0,G31*E31*marge+((5-E31)*plusvalue*marge)),
  IF( B31 = 0,0,H31*E31*marge+((5-E31)*plusvalue*marge))
 )
)</f>
        <v>#REF!</v>
      </c>
      <c r="J31" s="14" t="e">
        <f>IF(A31="Anydrite",0,B31*l_b*marge)</f>
        <v>#REF!</v>
      </c>
      <c r="K31" s="58" t="e">
        <f>I31+I32+J31+J32</f>
        <v>#REF!</v>
      </c>
      <c r="M31" s="60" t="e">
        <f>IF($G$2,VLOOKUP($B$31+$B$32,rendement_rdc,2),VLOOKUP($B$31+$B$32,rendement_etage,2))</f>
        <v>#REF!</v>
      </c>
      <c r="N31" s="60" t="e">
        <f>IF($G$2,VLOOKUP($B$31+$B$32,rendement_rdc,3),VLOOKUP($B$31+$B$32,rendement_etage,3))</f>
        <v>#REF!</v>
      </c>
      <c r="O31" s="61">
        <v>0</v>
      </c>
      <c r="P31" s="61">
        <v>0</v>
      </c>
      <c r="Q31" s="58" t="e">
        <f>IF(O31=0, IF(P31=0,  M31*N31*#REF!,  P31*M31*#REF!), IF(P31=0,  O31*N31*#REF!,  P31*M31*#REF!)
)</f>
        <v>#REF!</v>
      </c>
    </row>
    <row r="32" spans="1:17" hidden="1" x14ac:dyDescent="0.25">
      <c r="B32">
        <v>0</v>
      </c>
      <c r="C32" t="s">
        <v>15</v>
      </c>
      <c r="D32" s="17">
        <f>B32*LEFT(C32,LEN(C32)-3)*0.01</f>
        <v>0</v>
      </c>
      <c r="E32" s="21">
        <f>IF(D32=0,0,CEILING(D32,0.25))</f>
        <v>0</v>
      </c>
      <c r="F32" t="e">
        <f>IF(D32&lt;tranche,1,0)</f>
        <v>#REF!</v>
      </c>
      <c r="G32" s="14" t="e">
        <f>VLOOKUP(A31,Chape,2,0)</f>
        <v>#REF!</v>
      </c>
      <c r="I32" s="14" t="e">
        <f>IF(F32=0,
 IF(H32=0,
  G32*E32*marge,
  H32*E32*marge
 ),
 IF(H32=0,
  IF( B32 = 0,0,G32*E32*marge+((5-E32)*plusvalue*marge)),
  IF( B32 = 0,0,H32*E32*marge+((5-E32)*plusvalue*marge))
 )
)</f>
        <v>#REF!</v>
      </c>
      <c r="J32" s="14" t="e">
        <f>IF(A31="Anydrite",0,B31*l_b*marge)</f>
        <v>#REF!</v>
      </c>
      <c r="K32" s="58"/>
      <c r="M32" s="60"/>
      <c r="N32" s="60"/>
      <c r="O32" s="61"/>
      <c r="P32" s="61"/>
      <c r="Q32" s="58"/>
    </row>
    <row r="33" spans="1:19" x14ac:dyDescent="0.25">
      <c r="B33">
        <v>0</v>
      </c>
    </row>
    <row r="34" spans="1:19" ht="21" x14ac:dyDescent="0.35">
      <c r="A34" s="66" t="str">
        <f>IF($G$9+$G$34+$G$109+$G$59+$G$84&lt;&gt;VALUE(LEFT($B$3,LEN($B$3)-3)),"Attention Surface différente","")</f>
        <v>Attention Surface différente</v>
      </c>
      <c r="B34" s="66"/>
      <c r="C34" s="66"/>
      <c r="D34" s="66"/>
      <c r="E34" s="66"/>
      <c r="F34" s="38" t="s">
        <v>0</v>
      </c>
      <c r="G34" s="40">
        <f>SUM(B36:B37)</f>
        <v>0</v>
      </c>
      <c r="I34" s="39" t="str">
        <f>LEFT($B$3,LEN($B$3)-3)</f>
        <v>50</v>
      </c>
      <c r="J34" s="39"/>
      <c r="K34" s="54"/>
      <c r="M34" s="67" t="s">
        <v>26</v>
      </c>
      <c r="N34" s="67"/>
      <c r="O34" s="67" t="s">
        <v>6</v>
      </c>
      <c r="P34" s="67"/>
      <c r="Q34" s="54" t="s">
        <v>27</v>
      </c>
    </row>
    <row r="35" spans="1:19" x14ac:dyDescent="0.25">
      <c r="A35" s="15" t="s">
        <v>28</v>
      </c>
      <c r="B35" s="15" t="s">
        <v>7</v>
      </c>
      <c r="C35" s="15" t="s">
        <v>18</v>
      </c>
      <c r="D35" s="15" t="s">
        <v>16</v>
      </c>
      <c r="E35" s="15" t="s">
        <v>5</v>
      </c>
      <c r="F35" s="15" t="s">
        <v>21</v>
      </c>
      <c r="G35" s="15" t="s">
        <v>17</v>
      </c>
      <c r="H35" s="15" t="s">
        <v>20</v>
      </c>
      <c r="I35" s="15" t="s">
        <v>22</v>
      </c>
      <c r="J35" s="15" t="s">
        <v>19</v>
      </c>
      <c r="K35" s="15" t="s">
        <v>24</v>
      </c>
      <c r="M35" s="60" t="e">
        <f>IF($G$2,VLOOKUP($B$36+$B$37,rendement_rdc,2),VLOOKUP($B$36+$B$37,rendement_etage,2))</f>
        <v>#REF!</v>
      </c>
      <c r="N35" s="60" t="e">
        <f>IF($G$2,VLOOKUP($B$36+$B$37,rendement_rdc,3),VLOOKUP($B$36+$B$37,rendement_etage,3))</f>
        <v>#REF!</v>
      </c>
      <c r="O35" s="61">
        <v>0</v>
      </c>
      <c r="P35" s="61">
        <v>0</v>
      </c>
      <c r="Q35" s="58" t="e">
        <f>IF(MainOeuvre2=0,
IF(O35=0,IF(P35=0,M35*N35*MainOeuvre1,P35*M35*MainOeuvre1),
IF(P35=0,O35*N35*MainOeuvre1,P35*M35*MainOeuvre1)
),IF(O35=0,IF(P35=0,M35*N35*MainOeuvre2,P35*M35*MainOeuvre2),
IF(P35=0,O35*N35*MainOeuvre2,P35*M35*MainOeuvre2)
)
)</f>
        <v>#REF!</v>
      </c>
    </row>
    <row r="36" spans="1:19" x14ac:dyDescent="0.25">
      <c r="A36" s="51"/>
      <c r="B36" s="15">
        <v>0</v>
      </c>
      <c r="C36" s="15" t="s">
        <v>15</v>
      </c>
      <c r="D36" s="25">
        <f>B36*LEFT(C36,LEN(C36)-3)*0.01</f>
        <v>0</v>
      </c>
      <c r="E36" s="25">
        <f>IF(D36=0,0,CEILING(D36,0.25))</f>
        <v>0</v>
      </c>
      <c r="F36" s="15" t="e">
        <f>IF(D36&lt;tranche,1,0)</f>
        <v>#REF!</v>
      </c>
      <c r="G36" s="16" t="e">
        <f>VLOOKUP(A36,Chape,2,0)</f>
        <v>#REF!</v>
      </c>
      <c r="H36" s="16">
        <v>0</v>
      </c>
      <c r="I36" s="16" t="e">
        <f>IF(F36=0,
 IF(H36=0,
  G36*E36*marge,
  H36*E36*marge
 ),
 IF(H36=0,
  IF( B36 = 0,0,G36*E36*marge+((5-E36)*plusvalue*marge)),
  IF( B36 = 0,0,H36*E36*marge+((5-E36)*plusvalue*marge))
 )
)</f>
        <v>#REF!</v>
      </c>
      <c r="J36" s="16" t="e">
        <f>IF(A36="Anydrite",0,B36*l_b*marge)</f>
        <v>#REF!</v>
      </c>
      <c r="K36" s="75" t="e">
        <f>I36+I37+J36+J37</f>
        <v>#REF!</v>
      </c>
      <c r="M36" s="60"/>
      <c r="N36" s="60"/>
      <c r="O36" s="61"/>
      <c r="P36" s="61"/>
      <c r="Q36" s="58"/>
    </row>
    <row r="37" spans="1:19" x14ac:dyDescent="0.25">
      <c r="A37" s="15"/>
      <c r="B37" s="15">
        <v>0</v>
      </c>
      <c r="C37" s="15" t="s">
        <v>10</v>
      </c>
      <c r="D37" s="25">
        <f>B37*LEFT(C37,LEN(C37)-3)*0.01</f>
        <v>0</v>
      </c>
      <c r="E37" s="25">
        <f>IF(D37=0,0,CEILING(D37,0.25))</f>
        <v>0</v>
      </c>
      <c r="F37" s="15" t="e">
        <f>IF(D37&lt;tranche,1,0)</f>
        <v>#REF!</v>
      </c>
      <c r="G37" s="16" t="e">
        <f>VLOOKUP(A36,Chape,2,0)</f>
        <v>#REF!</v>
      </c>
      <c r="H37" s="15"/>
      <c r="I37" s="16" t="e">
        <f>IF(F37=0,
 IF(H37=0,
  G37*E37*marge,
  H37*E37*marge
 ),
 IF(H37=0,
  IF( B37 = 0,0,G37*E37*marge+((5-E37)*plusvalue*marge)),
  IF( B37 = 0,0,H37*E37*marge+((5-E37)*plusvalue*marge))
 )
)</f>
        <v>#REF!</v>
      </c>
      <c r="J37" s="16" t="e">
        <f>IF(A36="Anydrite",0,B37*l_b*marge)</f>
        <v>#REF!</v>
      </c>
      <c r="K37" s="75"/>
    </row>
    <row r="38" spans="1:19" x14ac:dyDescent="0.25">
      <c r="A38" s="15"/>
      <c r="B38" s="15">
        <v>0</v>
      </c>
      <c r="C38" s="15"/>
      <c r="D38" s="15"/>
      <c r="E38" s="15"/>
      <c r="F38" s="15"/>
      <c r="G38" s="15"/>
      <c r="H38" s="15"/>
      <c r="I38" s="15"/>
      <c r="J38" s="15"/>
      <c r="K38" s="15"/>
    </row>
    <row r="39" spans="1:19" ht="21" x14ac:dyDescent="0.35">
      <c r="A39" s="66" t="str">
        <f>IF($G$14+$G$39+$G$64+$G$89+$G$114&lt;&gt;VALUE(LEFT($C$3,LEN($C$3)-3)),"Attention Surface différente","")</f>
        <v>Attention Surface différente</v>
      </c>
      <c r="B39" s="66"/>
      <c r="C39" s="66"/>
      <c r="D39" s="66"/>
      <c r="E39" s="66"/>
      <c r="F39" s="38" t="s">
        <v>1</v>
      </c>
      <c r="G39" s="39">
        <f>SUM(B41:B42)</f>
        <v>0</v>
      </c>
      <c r="I39" s="18" t="str">
        <f>LEFT($C$3,LEN($C$3)-3)</f>
        <v>50</v>
      </c>
      <c r="J39" s="39"/>
      <c r="K39" s="39"/>
      <c r="M39" s="67" t="s">
        <v>26</v>
      </c>
      <c r="N39" s="67"/>
      <c r="O39" s="67" t="s">
        <v>6</v>
      </c>
      <c r="P39" s="67"/>
      <c r="Q39" s="54" t="s">
        <v>27</v>
      </c>
    </row>
    <row r="40" spans="1:19" x14ac:dyDescent="0.25">
      <c r="A40" s="15" t="s">
        <v>28</v>
      </c>
      <c r="B40" s="15" t="s">
        <v>7</v>
      </c>
      <c r="C40" s="15" t="s">
        <v>18</v>
      </c>
      <c r="D40" s="15" t="s">
        <v>16</v>
      </c>
      <c r="E40" s="15" t="s">
        <v>5</v>
      </c>
      <c r="F40" s="15" t="s">
        <v>21</v>
      </c>
      <c r="G40" s="15" t="s">
        <v>17</v>
      </c>
      <c r="H40" s="15" t="s">
        <v>20</v>
      </c>
      <c r="I40" s="15" t="s">
        <v>22</v>
      </c>
      <c r="J40" s="15" t="s">
        <v>19</v>
      </c>
      <c r="K40" s="15" t="s">
        <v>24</v>
      </c>
      <c r="M40" s="60" t="e">
        <f>IF($G$2,VLOOKUP($B$41+$B$42,rendement_rdc,2),VLOOKUP($B$41+$B$42,rendement_etage,2))</f>
        <v>#REF!</v>
      </c>
      <c r="N40" s="60" t="e">
        <f>IF($G$2,VLOOKUP($B$41+$B$42,rendement_rdc,3),VLOOKUP($B$41+$B$42,rendement_etage,3))</f>
        <v>#REF!</v>
      </c>
      <c r="O40" s="61">
        <v>0</v>
      </c>
      <c r="P40" s="61">
        <v>0</v>
      </c>
      <c r="Q40" s="58" t="e">
        <f>IF(MainOeuvre2=0,
IF(O40=0,IF(P40=0,M40*N40*MainOeuvre1,P40*M40*MainOeuvre1),
IF(P40=0,O40*N40*MainOeuvre1,P40*M40*MainOeuvre1)
),IF(O40=0,IF(P40=0,M40*N40*MainOeuvre2,P40*M40*MainOeuvre2),
IF(P40=0,O40*N40*MainOeuvre2,P40*M40*MainOeuvre2)
)
)</f>
        <v>#REF!</v>
      </c>
    </row>
    <row r="41" spans="1:19" x14ac:dyDescent="0.25">
      <c r="A41" s="51"/>
      <c r="B41" s="15">
        <v>0</v>
      </c>
      <c r="C41" s="15" t="s">
        <v>15</v>
      </c>
      <c r="D41" s="25">
        <f>B41*LEFT(C41,LEN(C41)-3)*0.01</f>
        <v>0</v>
      </c>
      <c r="E41" s="25">
        <f>IF(D41=0,0,CEILING(D41,0.25))</f>
        <v>0</v>
      </c>
      <c r="F41" s="15" t="e">
        <f>IF(D41&lt;tranche,1,0)</f>
        <v>#REF!</v>
      </c>
      <c r="G41" s="16" t="e">
        <f>VLOOKUP(#REF!,Chape,2,0)</f>
        <v>#REF!</v>
      </c>
      <c r="H41" s="15"/>
      <c r="I41" s="16" t="e">
        <f>IF(F41=0,
 IF(H41=0,
  G41*E41*marge,
  H41*E41*marge
 ),
 IF(H41=0,
  IF( B41 = 0,0,G41*E41*marge+((5-E41)*plusvalue*marge)),
  IF( B41 = 0,0,H41*E41*marge+((5-E41)*plusvalue*marge))
 )
)</f>
        <v>#REF!</v>
      </c>
      <c r="J41" s="16" t="e">
        <f>IF(#REF!="Anydrite",0,B41*l_b*marge)</f>
        <v>#REF!</v>
      </c>
      <c r="K41" s="75" t="e">
        <f>I41+I42+J41+J42</f>
        <v>#REF!</v>
      </c>
      <c r="M41" s="60"/>
      <c r="N41" s="60"/>
      <c r="O41" s="61"/>
      <c r="P41" s="61"/>
      <c r="Q41" s="58"/>
    </row>
    <row r="42" spans="1:19" x14ac:dyDescent="0.25">
      <c r="A42" s="15"/>
      <c r="B42" s="15">
        <v>0</v>
      </c>
      <c r="C42" s="15" t="s">
        <v>10</v>
      </c>
      <c r="D42" s="25">
        <f>B42*LEFT(C42,LEN(C42)-3)*0.01</f>
        <v>0</v>
      </c>
      <c r="E42" s="25">
        <f>IF(D42=0,0,CEILING(D42,0.25))</f>
        <v>0</v>
      </c>
      <c r="F42" s="15" t="e">
        <f>IF(D42&lt;tranche,1,0)</f>
        <v>#REF!</v>
      </c>
      <c r="G42" s="16" t="e">
        <f>VLOOKUP(#REF!,Chape,2,0)</f>
        <v>#REF!</v>
      </c>
      <c r="H42" s="15"/>
      <c r="I42" s="16" t="e">
        <f>IF(F42=0,
 IF(H42=0,
  G42*E42*marge,
  H42*E42*marge
 ),
 IF(H42=0,
  IF( B42 = 0,0,G42*E42*marge+((5-E42)*plusvalue*marge)),
  IF( B42 = 0,0,H42*E42*marge+((5-E42)*plusvalue*marge))
 )
)</f>
        <v>#REF!</v>
      </c>
      <c r="J42" s="16" t="e">
        <f>IF(#REF!="Anydrite",0,B41*l_b*marge)</f>
        <v>#REF!</v>
      </c>
      <c r="K42" s="75"/>
      <c r="S42" s="11"/>
    </row>
    <row r="43" spans="1:19" x14ac:dyDescent="0.25">
      <c r="A43" s="15"/>
      <c r="B43" s="15">
        <v>0</v>
      </c>
      <c r="C43" s="15"/>
      <c r="D43" s="15"/>
      <c r="E43" s="15"/>
      <c r="F43" s="15"/>
      <c r="G43" s="15"/>
      <c r="H43" s="15"/>
      <c r="I43" s="15"/>
      <c r="J43" s="15"/>
      <c r="K43" s="15"/>
    </row>
    <row r="44" spans="1:19" ht="21" hidden="1" x14ac:dyDescent="0.35">
      <c r="A44" s="76" t="str">
        <f>IF($G$19+$G$44+$G$69+$G$94+$G$119&lt;&gt;VALUE(LEFT($D$3,LEN($D$3)-3)),"Attention Surface différente","")</f>
        <v>Attention Surface différente</v>
      </c>
      <c r="B44" s="76"/>
      <c r="C44" s="76"/>
      <c r="D44" s="76"/>
      <c r="E44" s="76"/>
      <c r="F44" s="38" t="s">
        <v>2</v>
      </c>
      <c r="G44" s="39">
        <f>SUM(C46:C47)</f>
        <v>0</v>
      </c>
      <c r="I44" s="18" t="str">
        <f>LEFT($D$3,LEN($D$3)-3)</f>
        <v>50</v>
      </c>
      <c r="J44" s="39"/>
      <c r="K44" s="39"/>
      <c r="M44" s="67" t="s">
        <v>26</v>
      </c>
      <c r="N44" s="67"/>
      <c r="O44" s="67" t="s">
        <v>6</v>
      </c>
      <c r="P44" s="67"/>
      <c r="Q44" s="54" t="s">
        <v>27</v>
      </c>
    </row>
    <row r="45" spans="1:19" hidden="1" x14ac:dyDescent="0.25">
      <c r="A45" s="15"/>
      <c r="B45" s="15">
        <v>0</v>
      </c>
      <c r="C45" s="15" t="s">
        <v>18</v>
      </c>
      <c r="D45" s="15" t="s">
        <v>16</v>
      </c>
      <c r="E45" s="15" t="s">
        <v>5</v>
      </c>
      <c r="F45" s="15" t="s">
        <v>21</v>
      </c>
      <c r="G45" s="15" t="s">
        <v>17</v>
      </c>
      <c r="H45" s="15" t="s">
        <v>20</v>
      </c>
      <c r="I45" s="15" t="s">
        <v>22</v>
      </c>
      <c r="J45" s="15" t="s">
        <v>19</v>
      </c>
      <c r="K45" s="15" t="s">
        <v>24</v>
      </c>
      <c r="M45" s="68" t="e">
        <f>IF($G$2,VLOOKUP($B$46+$B$47,rendement_rdc,2),VLOOKUP($B$46+$B$47,rendement_etage,2))</f>
        <v>#REF!</v>
      </c>
      <c r="N45" s="68" t="e">
        <f>IF($G$2,VLOOKUP($B$46+$B$47,rendement_rdc,3),VLOOKUP($B$46+$B$47,rendement_etage,3))</f>
        <v>#REF!</v>
      </c>
      <c r="O45" s="77">
        <v>0</v>
      </c>
      <c r="P45" s="77">
        <v>0</v>
      </c>
      <c r="Q45" s="64" t="e">
        <f>IF(MainOeuvre2=0,
IF(O45=0,IF(P45=0,M45*N45*MainOeuvre1,P45*M45*MainOeuvre1),
IF(P45=0,O45*N45*MainOeuvre1,P45*M45*MainOeuvre1)
),IF(O45=0,IF(P45=0,M45*N45*MainOeuvre2,P45*M45*MainOeuvre2),
IF(P45=0,O45*N45*MainOeuvre2,P45*M45*MainOeuvre2)
)
)</f>
        <v>#REF!</v>
      </c>
    </row>
    <row r="46" spans="1:19" hidden="1" x14ac:dyDescent="0.25">
      <c r="A46" s="15"/>
      <c r="B46" s="15">
        <v>0</v>
      </c>
      <c r="C46" s="15" t="s">
        <v>15</v>
      </c>
      <c r="D46" s="25">
        <f>B46*LEFT(C46,LEN(C46)-3)*0.01</f>
        <v>0</v>
      </c>
      <c r="E46" s="25">
        <f>IF(D46=0,0,CEILING(D46,0.25))</f>
        <v>0</v>
      </c>
      <c r="F46" s="15" t="e">
        <f>IF(D46&lt;tranche,1,0)</f>
        <v>#REF!</v>
      </c>
      <c r="G46" s="16" t="e">
        <f>VLOOKUP(A46,Chape,2,0)</f>
        <v>#REF!</v>
      </c>
      <c r="H46" s="15"/>
      <c r="I46" s="16" t="e">
        <f>IF(F46=0,
 IF(H46=0,
  G46*E46*marge,
  H46*E46*marge
 ),
 IF(H46=0,
  IF( B46 = 0,0,G46*E46*marge+((5-E46)*plusvalue*marge)),
  IF( B46 = 0,0,H46*E46*marge+((5-E46)*plusvalue*marge))
 )
)</f>
        <v>#REF!</v>
      </c>
      <c r="J46" s="16" t="e">
        <f>IF(A46="Anydrite",0,B46*l_b*marge)</f>
        <v>#REF!</v>
      </c>
      <c r="K46" s="75" t="e">
        <f>I46+I47+J46+J47</f>
        <v>#REF!</v>
      </c>
      <c r="M46" s="68"/>
      <c r="N46" s="68"/>
      <c r="O46" s="77"/>
      <c r="P46" s="77"/>
      <c r="Q46" s="64"/>
    </row>
    <row r="47" spans="1:19" hidden="1" x14ac:dyDescent="0.25">
      <c r="A47" s="15"/>
      <c r="B47" s="15">
        <v>0</v>
      </c>
      <c r="C47" s="15" t="s">
        <v>10</v>
      </c>
      <c r="D47" s="25">
        <f>B47*LEFT(C47,LEN(C47)-3)*0.01</f>
        <v>0</v>
      </c>
      <c r="E47" s="25">
        <f>IF(D47=0,0,CEILING(D47,0.25))</f>
        <v>0</v>
      </c>
      <c r="F47" s="15" t="e">
        <f>IF(D47&lt;tranche,1,0)</f>
        <v>#REF!</v>
      </c>
      <c r="G47" s="16" t="e">
        <f>VLOOKUP(A46,Chape,2,0)</f>
        <v>#REF!</v>
      </c>
      <c r="H47" s="15"/>
      <c r="I47" s="16" t="e">
        <f>IF(F47=0,
 IF(H47=0,
  G47*E47*marge,
  H47*E47*marge
 ),
 IF(H47=0,
  IF( B47 = 0,0,G47*E47*marge+((5-E47)*plusvalue*marge)),
  IF( B47 = 0,0,H47*E47*marge+((5-E47)*plusvalue*marge))
 )
)</f>
        <v>#REF!</v>
      </c>
      <c r="J47" s="16" t="e">
        <f>IF(A46="Anydrite",0,B46*l_b*marge)</f>
        <v>#REF!</v>
      </c>
      <c r="K47" s="75"/>
    </row>
    <row r="48" spans="1:19" hidden="1" x14ac:dyDescent="0.25">
      <c r="A48" s="15"/>
      <c r="B48" s="15">
        <v>0</v>
      </c>
      <c r="C48" s="15"/>
      <c r="D48" s="15"/>
      <c r="E48" s="15"/>
      <c r="F48" s="15"/>
      <c r="G48" s="15"/>
      <c r="H48" s="15"/>
      <c r="I48" s="15"/>
      <c r="J48" s="15"/>
      <c r="K48" s="15"/>
    </row>
    <row r="49" spans="1:17" ht="21" x14ac:dyDescent="0.35">
      <c r="A49" s="66" t="str">
        <f>IF($G$24+$G$49+$G$74+$G$99+$G$124&lt;&gt;VALUE(LEFT($E$3,LEN($E$3)-3)),"Attention Surface différente","")</f>
        <v>Attention Surface différente</v>
      </c>
      <c r="B49" s="66"/>
      <c r="C49" s="66"/>
      <c r="D49" s="66"/>
      <c r="E49" s="66"/>
      <c r="F49" s="38" t="s">
        <v>3</v>
      </c>
      <c r="G49" s="39">
        <f>SUM(C51:C52)</f>
        <v>0</v>
      </c>
      <c r="I49" s="18" t="str">
        <f>LEFT($E$3,LEN($E$3)-3)</f>
        <v>50</v>
      </c>
      <c r="J49" s="39"/>
      <c r="K49" s="39"/>
      <c r="M49" s="67" t="s">
        <v>26</v>
      </c>
      <c r="N49" s="67"/>
      <c r="O49" s="67" t="s">
        <v>6</v>
      </c>
      <c r="P49" s="67"/>
      <c r="Q49" s="54" t="s">
        <v>27</v>
      </c>
    </row>
    <row r="50" spans="1:17" x14ac:dyDescent="0.25">
      <c r="A50" s="15" t="s">
        <v>28</v>
      </c>
      <c r="B50" s="15" t="s">
        <v>7</v>
      </c>
      <c r="C50" s="15" t="s">
        <v>18</v>
      </c>
      <c r="D50" s="15" t="s">
        <v>16</v>
      </c>
      <c r="E50" s="15" t="s">
        <v>5</v>
      </c>
      <c r="F50" s="15" t="s">
        <v>21</v>
      </c>
      <c r="G50" s="15" t="s">
        <v>17</v>
      </c>
      <c r="H50" s="15" t="s">
        <v>20</v>
      </c>
      <c r="I50" s="15" t="s">
        <v>22</v>
      </c>
      <c r="J50" s="15" t="s">
        <v>19</v>
      </c>
      <c r="K50" s="15" t="s">
        <v>24</v>
      </c>
      <c r="M50" s="60" t="e">
        <f>IF($G$2,VLOOKUP($B$51+$B$52,rendement_rdc,2),VLOOKUP($B$51+$B$52,rendement_etage,2))</f>
        <v>#REF!</v>
      </c>
      <c r="N50" s="60" t="e">
        <f>IF($G$2,VLOOKUP($B$51+$B$52,rendement_rdc,3),VLOOKUP($B$51+$B$52,rendement_etage,3))</f>
        <v>#REF!</v>
      </c>
      <c r="O50" s="61">
        <v>0</v>
      </c>
      <c r="P50" s="61">
        <v>0</v>
      </c>
      <c r="Q50" s="58" t="e">
        <f>IF(MainOeuvre2=0,
IF(O50=0,IF(P50=0,M50*N50*MainOeuvre1,P50*M50*MainOeuvre1),
IF(P50=0,O50*N50*MainOeuvre1,P50*M50*MainOeuvre1)
),IF(O50=0,IF(P50=0,M50*N50*MainOeuvre2,P50*M50*MainOeuvre2),
IF(P50=0,O50*N50*MainOeuvre2,P50*M50*MainOeuvre2)
)
)</f>
        <v>#REF!</v>
      </c>
    </row>
    <row r="51" spans="1:17" x14ac:dyDescent="0.25">
      <c r="A51" s="51"/>
      <c r="B51" s="15">
        <v>0</v>
      </c>
      <c r="C51" s="15" t="s">
        <v>15</v>
      </c>
      <c r="D51" s="25">
        <f>B51*LEFT(C51,LEN(C51)-3)*0.01</f>
        <v>0</v>
      </c>
      <c r="E51" s="25">
        <f>IF(D51=0,0,CEILING(D51,0.25))</f>
        <v>0</v>
      </c>
      <c r="F51" s="15" t="e">
        <f>IF(D51&lt;tranche,1,0)</f>
        <v>#REF!</v>
      </c>
      <c r="G51" s="16" t="e">
        <f>VLOOKUP(A50,Chape,2,0)</f>
        <v>#REF!</v>
      </c>
      <c r="H51" s="15"/>
      <c r="I51" s="16" t="e">
        <f>IF(F51=0,
 IF(H51=0,
  G51*E51*marge,
  H51*E51*marge
 ),
 IF(H51=0,
  IF( B51 = 0,0,G51*E51*marge+((5-E51)*plusvalue*marge)),
  IF( B51 = 0,0,H51*E51*marge+((5-E51)*plusvalue*marge))
 )
)</f>
        <v>#REF!</v>
      </c>
      <c r="J51" s="16" t="e">
        <f>IF(A50="Anydrite",0,B51*l_b*marge)</f>
        <v>#REF!</v>
      </c>
      <c r="K51" s="75" t="e">
        <f>I51+I52+J51+J52</f>
        <v>#REF!</v>
      </c>
      <c r="M51" s="60"/>
      <c r="N51" s="60"/>
      <c r="O51" s="61"/>
      <c r="P51" s="61"/>
      <c r="Q51" s="58"/>
    </row>
    <row r="52" spans="1:17" x14ac:dyDescent="0.25">
      <c r="A52" s="15"/>
      <c r="B52" s="15">
        <v>0</v>
      </c>
      <c r="C52" s="15" t="s">
        <v>10</v>
      </c>
      <c r="D52" s="25">
        <f>B52*LEFT(C52,LEN(C52)-3)*0.01</f>
        <v>0</v>
      </c>
      <c r="E52" s="25">
        <f>IF(D52=0,0,CEILING(D52,0.25))</f>
        <v>0</v>
      </c>
      <c r="F52" s="15" t="e">
        <f>IF(D52&lt;tranche,1,0)</f>
        <v>#REF!</v>
      </c>
      <c r="G52" s="16" t="e">
        <f>VLOOKUP(A50,Chape,2,0)</f>
        <v>#REF!</v>
      </c>
      <c r="H52" s="15"/>
      <c r="I52" s="16" t="e">
        <f>IF(F52=0,
 IF(H52=0,
  G52*E52*marge,
  H52*E52*marge
 ),
 IF(H52=0,
  IF( B52 = 0,0,G52*E52*marge+((5-E52)*plusvalue*marge)),
  IF( B52 = 0,0,H52*E52*marge+((5-E52)*plusvalue*marge))
 )
)</f>
        <v>#REF!</v>
      </c>
      <c r="J52" s="16" t="e">
        <f>IF(A50="Anydrite",0,B51*l_b*marge)</f>
        <v>#REF!</v>
      </c>
      <c r="K52" s="75"/>
    </row>
    <row r="53" spans="1:17" x14ac:dyDescent="0.25">
      <c r="A53" s="15"/>
      <c r="B53" s="15">
        <v>0</v>
      </c>
      <c r="C53" s="15"/>
      <c r="D53" s="15"/>
      <c r="E53" s="15"/>
      <c r="F53" s="15"/>
      <c r="G53" s="15"/>
      <c r="H53" s="15"/>
      <c r="I53" s="15"/>
      <c r="J53" s="15"/>
      <c r="K53" s="15"/>
    </row>
    <row r="54" spans="1:17" ht="21" hidden="1" x14ac:dyDescent="0.35">
      <c r="A54" s="66" t="str">
        <f>IF($G$34+$G$39+$G$49+$G$54&lt;&gt;VALUE(LEFT($C$3,LEN($C$3)-3)),"Attention Surface différente","")</f>
        <v>Attention Surface différente</v>
      </c>
      <c r="B54" s="66"/>
      <c r="C54" s="66"/>
      <c r="D54" s="66"/>
      <c r="E54" s="66"/>
      <c r="F54" s="38" t="s">
        <v>23</v>
      </c>
      <c r="G54" s="45">
        <f>SUM(B56:B57)</f>
        <v>0</v>
      </c>
      <c r="I54" s="18" t="str">
        <f>LEFT($F$3,LEN($F$3)-3)</f>
        <v>50</v>
      </c>
      <c r="J54" s="39"/>
      <c r="K54" s="39"/>
      <c r="M54" s="67" t="s">
        <v>26</v>
      </c>
      <c r="N54" s="67"/>
      <c r="O54" s="67" t="s">
        <v>6</v>
      </c>
      <c r="P54" s="67"/>
      <c r="Q54" s="54" t="s">
        <v>27</v>
      </c>
    </row>
    <row r="55" spans="1:17" hidden="1" x14ac:dyDescent="0.25">
      <c r="A55" s="15" t="s">
        <v>28</v>
      </c>
      <c r="B55" s="15" t="s">
        <v>7</v>
      </c>
      <c r="C55" s="15" t="s">
        <v>18</v>
      </c>
      <c r="D55" s="15" t="s">
        <v>16</v>
      </c>
      <c r="E55" s="15" t="s">
        <v>5</v>
      </c>
      <c r="F55" s="15" t="s">
        <v>21</v>
      </c>
      <c r="G55" s="15" t="s">
        <v>17</v>
      </c>
      <c r="H55" s="15" t="s">
        <v>20</v>
      </c>
      <c r="I55" s="15" t="s">
        <v>22</v>
      </c>
      <c r="J55" s="15" t="s">
        <v>19</v>
      </c>
      <c r="K55" s="15" t="s">
        <v>24</v>
      </c>
      <c r="M55" s="60" t="e">
        <f>IF($G$2,VLOOKUP($B$56+$B$57,rendement_rdc,2),VLOOKUP($B$56+$B$57,rendement_etage,2))</f>
        <v>#REF!</v>
      </c>
      <c r="N55" s="60" t="e">
        <f>IF($G$2,VLOOKUP($B$56+$B$57,rendement_rdc,3),VLOOKUP($B$56+$B$57,rendement_etage,3))</f>
        <v>#REF!</v>
      </c>
      <c r="O55" s="61">
        <v>0</v>
      </c>
      <c r="P55" s="61">
        <v>0</v>
      </c>
      <c r="Q55" s="58" t="e">
        <f>IF(MainOeuvre2=0,
IF(O55=0,IF(P55=0,M55*N55*MainOeuvre1,P55*M55*MainOeuvre1),
IF(P55=0,O55*N55*MainOeuvre1,P55*M55*MainOeuvre1)
),IF(O55=0,IF(P55=0,M55*N55*MainOeuvre2,P55*M55*MainOeuvre2),
IF(P55=0,O55*N55*MainOeuvre2,P55*M55*MainOeuvre2)
)
)</f>
        <v>#REF!</v>
      </c>
    </row>
    <row r="56" spans="1:17" hidden="1" x14ac:dyDescent="0.25">
      <c r="A56" s="51"/>
      <c r="B56" s="15">
        <v>0</v>
      </c>
      <c r="C56" s="15" t="s">
        <v>15</v>
      </c>
      <c r="D56" s="25">
        <f>B56*LEFT(C56,LEN(C56)-3)*0.01</f>
        <v>0</v>
      </c>
      <c r="E56" s="25">
        <f>IF(D56=0,0,CEILING(D56,0.25))</f>
        <v>0</v>
      </c>
      <c r="F56" s="15" t="e">
        <f>IF(D56&lt;tranche,1,0)</f>
        <v>#REF!</v>
      </c>
      <c r="G56" s="16" t="e">
        <f>VLOOKUP(A55,Chape,2,0)</f>
        <v>#REF!</v>
      </c>
      <c r="H56" s="15"/>
      <c r="I56" s="16" t="e">
        <f>IF(F56=0,
 IF(H56=0,
  G56*E56*marge,
  H56*E56*marge
 ),
 IF(H56=0,
  IF( B56 = 0,0,G56*E56*marge+((5-E56)*plusvalue*marge)),
  IF( B56 = 0,0,H56*E56*marge+((5-E56)*plusvalue*marge))
 )
)</f>
        <v>#REF!</v>
      </c>
      <c r="J56" s="16" t="e">
        <f>IF(A55="Anydrite",0,B56*l_b*marge)</f>
        <v>#REF!</v>
      </c>
      <c r="K56" s="75" t="e">
        <f>I56+I57+J56+J57</f>
        <v>#REF!</v>
      </c>
      <c r="M56" s="60"/>
      <c r="N56" s="60"/>
      <c r="O56" s="61"/>
      <c r="P56" s="61"/>
      <c r="Q56" s="58"/>
    </row>
    <row r="57" spans="1:17" hidden="1" x14ac:dyDescent="0.25">
      <c r="A57" s="15"/>
      <c r="B57" s="15">
        <v>0</v>
      </c>
      <c r="C57" s="15" t="s">
        <v>15</v>
      </c>
      <c r="D57" s="25">
        <f>B57*LEFT(C57,LEN(C57)-3)*0.01</f>
        <v>0</v>
      </c>
      <c r="E57" s="25">
        <f>IF(D57=0,0,CEILING(D57,0.25))</f>
        <v>0</v>
      </c>
      <c r="F57" s="15" t="e">
        <f>IF(D57&lt;tranche,1,0)</f>
        <v>#REF!</v>
      </c>
      <c r="G57" s="16" t="e">
        <f>VLOOKUP(A55,Chape,2,0)</f>
        <v>#REF!</v>
      </c>
      <c r="H57" s="15"/>
      <c r="I57" s="16" t="e">
        <f>IF(F57=0,
 IF(H57=0,
  G57*E57*marge,
  H57*E57*marge
 ),
 IF(H57=0,
  IF( B57 = 0,0,G57*E57*marge+((5-E57)*plusvalue*marge)),
  IF( B57 = 0,0,H57*E57*marge+((5-E57)*plusvalue*marge))
 )
)</f>
        <v>#REF!</v>
      </c>
      <c r="J57" s="16" t="e">
        <f>IF(A55="Anydrite",0,B56*l_b*marge)</f>
        <v>#REF!</v>
      </c>
      <c r="K57" s="75"/>
    </row>
    <row r="58" spans="1:17" hidden="1" x14ac:dyDescent="0.25">
      <c r="A58" s="15"/>
      <c r="B58" s="15">
        <v>0</v>
      </c>
      <c r="C58" s="15"/>
      <c r="D58" s="15"/>
      <c r="E58" s="15"/>
      <c r="F58" s="15"/>
      <c r="G58" s="15"/>
      <c r="H58" s="15"/>
      <c r="I58" s="15"/>
      <c r="J58" s="15"/>
      <c r="K58" s="15"/>
    </row>
    <row r="59" spans="1:17" ht="21" hidden="1" x14ac:dyDescent="0.35">
      <c r="A59" s="66" t="str">
        <f>IF($G$9+$G$34+$G$109+$G$59+$G$84&lt;&gt;VALUE(LEFT($B$3,LEN($B$3)-3)),"Attention Surface différente","")</f>
        <v>Attention Surface différente</v>
      </c>
      <c r="B59" s="66"/>
      <c r="C59" s="66"/>
      <c r="D59" s="66"/>
      <c r="E59" s="66"/>
      <c r="F59" s="26" t="s">
        <v>0</v>
      </c>
      <c r="G59" s="42">
        <f>SUM(B61:B62)</f>
        <v>0</v>
      </c>
      <c r="I59" s="27" t="str">
        <f>LEFT($B$3,LEN($B$3)-3)</f>
        <v>50</v>
      </c>
      <c r="J59" s="27"/>
      <c r="K59" s="27"/>
      <c r="M59" s="65" t="s">
        <v>26</v>
      </c>
      <c r="N59" s="65"/>
      <c r="O59" s="65" t="s">
        <v>6</v>
      </c>
      <c r="P59" s="65"/>
      <c r="Q59" s="27" t="s">
        <v>27</v>
      </c>
    </row>
    <row r="60" spans="1:17" hidden="1" x14ac:dyDescent="0.25">
      <c r="A60" s="3" t="s">
        <v>28</v>
      </c>
      <c r="B60" s="3" t="s">
        <v>7</v>
      </c>
      <c r="C60" s="3" t="s">
        <v>18</v>
      </c>
      <c r="D60" s="3" t="s">
        <v>16</v>
      </c>
      <c r="E60" s="3" t="s">
        <v>5</v>
      </c>
      <c r="F60" s="3" t="s">
        <v>21</v>
      </c>
      <c r="G60" s="3" t="s">
        <v>17</v>
      </c>
      <c r="H60" s="3" t="s">
        <v>20</v>
      </c>
      <c r="I60" s="3" t="s">
        <v>22</v>
      </c>
      <c r="J60" s="3" t="s">
        <v>19</v>
      </c>
      <c r="K60" s="3" t="s">
        <v>24</v>
      </c>
      <c r="M60" s="60" t="e">
        <f>IF($G$2,VLOOKUP($B$61+$B$62,rendement_rdc,2),VLOOKUP($B$61+$B$62,rendement_etage,2))</f>
        <v>#REF!</v>
      </c>
      <c r="N60" s="60" t="e">
        <f>IF($G$2,VLOOKUP($B$61+$B$62,rendement_rdc,3),VLOOKUP($B$61+$B$62,rendement_etage,3))</f>
        <v>#REF!</v>
      </c>
      <c r="O60" s="61">
        <v>0</v>
      </c>
      <c r="P60" s="61">
        <v>0</v>
      </c>
      <c r="Q60" s="58" t="e">
        <f>IF(MainOeuvre2=0,
IF(O60=0,IF(P60=0,M60*N60*MainOeuvre1,P60*M60*MainOeuvre1),
IF(P60=0,O60*N60*MainOeuvre1,P60*M60*MainOeuvre1)
),IF(O60=0,IF(P60=0,M60*N60*MainOeuvre2,P60*M60*MainOeuvre2),
IF(P60=0,O60*N60*MainOeuvre2,P60*M60*MainOeuvre2)
)
)</f>
        <v>#REF!</v>
      </c>
    </row>
    <row r="61" spans="1:17" hidden="1" x14ac:dyDescent="0.25">
      <c r="A61" s="52"/>
      <c r="B61" s="3">
        <v>0</v>
      </c>
      <c r="C61" s="3" t="s">
        <v>15</v>
      </c>
      <c r="D61" s="13">
        <f>B61*LEFT(C61,LEN(C61)-3)*0.01</f>
        <v>0</v>
      </c>
      <c r="E61" s="13">
        <f>IF(D61=0,0,CEILING(D61,0.25))</f>
        <v>0</v>
      </c>
      <c r="F61" s="3" t="e">
        <f>IF(D61&lt;tranche,1,0)</f>
        <v>#REF!</v>
      </c>
      <c r="G61" s="12" t="e">
        <f>VLOOKUP(A61,Chape,2,0)</f>
        <v>#REF!</v>
      </c>
      <c r="H61" s="12">
        <v>0</v>
      </c>
      <c r="I61" s="12" t="e">
        <f>IF(F61=0,
 IF(H61=0,
  G61*E61*marge,
  H61*E61*marge
 ),
 IF(H61=0,
  IF( B61 = 0,0,G61*E61*marge+((5-E61)*plusvalue*marge)),
  IF( B61 = 0,0,H61*E61*marge+((5-E61)*plusvalue*marge))
 )
)</f>
        <v>#REF!</v>
      </c>
      <c r="J61" s="12" t="e">
        <f>IF(A61="Anydrite",0,B61*l_b*marge)</f>
        <v>#REF!</v>
      </c>
      <c r="K61" s="73" t="e">
        <f>I61+I62+J61+J62</f>
        <v>#REF!</v>
      </c>
      <c r="M61" s="60"/>
      <c r="N61" s="60"/>
      <c r="O61" s="61"/>
      <c r="P61" s="61"/>
      <c r="Q61" s="58"/>
    </row>
    <row r="62" spans="1:17" hidden="1" x14ac:dyDescent="0.25">
      <c r="A62" s="3"/>
      <c r="B62" s="3">
        <v>0</v>
      </c>
      <c r="C62" s="3" t="s">
        <v>10</v>
      </c>
      <c r="D62" s="13">
        <f>B62*LEFT(C62,LEN(C62)-3)*0.01</f>
        <v>0</v>
      </c>
      <c r="E62" s="13">
        <f>IF(D62=0,0,CEILING(D62,0.25))</f>
        <v>0</v>
      </c>
      <c r="F62" s="3" t="e">
        <f>IF(D62&lt;tranche,1,0)</f>
        <v>#REF!</v>
      </c>
      <c r="G62" s="12" t="e">
        <f>VLOOKUP(A61,Chape,2,0)</f>
        <v>#REF!</v>
      </c>
      <c r="H62" s="3"/>
      <c r="I62" s="12" t="e">
        <f>IF(F62=0,
 IF(H62=0,
  G62*E62*marge,
  H62*E62*marge
 ),
 IF(H62=0,
  IF( B62 = 0,0,G62*E62*marge+((5-E62)*plusvalue*marge)),
  IF( B62 = 0,0,H62*E62*marge+((5-E62)*plusvalue*marge))
 )
)</f>
        <v>#REF!</v>
      </c>
      <c r="J62" s="12" t="e">
        <f>IF(A61="Anydrite",0,B62*l_b*marge)</f>
        <v>#REF!</v>
      </c>
      <c r="K62" s="73"/>
    </row>
    <row r="63" spans="1:17" hidden="1" x14ac:dyDescent="0.25">
      <c r="A63" s="3"/>
      <c r="B63" s="3">
        <v>0</v>
      </c>
      <c r="C63" s="3"/>
      <c r="D63" s="3"/>
      <c r="E63" s="3"/>
      <c r="F63" s="3"/>
      <c r="G63" s="3"/>
      <c r="H63" s="3"/>
      <c r="I63" s="3"/>
      <c r="J63" s="3"/>
      <c r="K63" s="3"/>
    </row>
    <row r="64" spans="1:17" ht="21" x14ac:dyDescent="0.35">
      <c r="A64" s="74" t="str">
        <f>IF($G$14+$G$39+$G$64+$G$89+$G$114&lt;&gt;VALUE(LEFT($C$3,LEN($C$3)-3)),"Attention Surface différente","")</f>
        <v>Attention Surface différente</v>
      </c>
      <c r="B64" s="74"/>
      <c r="C64" s="74"/>
      <c r="D64" s="74"/>
      <c r="E64" s="74"/>
      <c r="F64" s="26" t="s">
        <v>1</v>
      </c>
      <c r="G64" s="42">
        <f>SUM(B66:B67)</f>
        <v>0</v>
      </c>
      <c r="I64" s="18" t="str">
        <f>LEFT($C$3,LEN($C$3)-3)</f>
        <v>50</v>
      </c>
      <c r="J64" s="27"/>
      <c r="K64" s="27"/>
      <c r="M64" s="65" t="s">
        <v>26</v>
      </c>
      <c r="N64" s="65"/>
      <c r="O64" s="65" t="s">
        <v>6</v>
      </c>
      <c r="P64" s="65"/>
      <c r="Q64" s="27" t="s">
        <v>27</v>
      </c>
    </row>
    <row r="65" spans="1:17" x14ac:dyDescent="0.25">
      <c r="A65" s="3" t="s">
        <v>28</v>
      </c>
      <c r="B65" s="3" t="s">
        <v>7</v>
      </c>
      <c r="C65" s="3" t="s">
        <v>18</v>
      </c>
      <c r="D65" s="3" t="s">
        <v>16</v>
      </c>
      <c r="E65" s="3" t="s">
        <v>5</v>
      </c>
      <c r="F65" s="3" t="s">
        <v>21</v>
      </c>
      <c r="G65" s="3" t="s">
        <v>17</v>
      </c>
      <c r="H65" s="3" t="s">
        <v>20</v>
      </c>
      <c r="I65" s="3" t="s">
        <v>22</v>
      </c>
      <c r="J65" s="3" t="s">
        <v>19</v>
      </c>
      <c r="K65" s="3" t="s">
        <v>24</v>
      </c>
      <c r="M65" s="60" t="e">
        <f>IF($G$2,VLOOKUP($B$66+$B$67,rendement_rdc,2),VLOOKUP($B$66+$B$67,rendement_etage,2))</f>
        <v>#REF!</v>
      </c>
      <c r="N65" s="60" t="e">
        <f>IF($G$2,VLOOKUP($B$66+$B$67,rendement_rdc,3),VLOOKUP($B$66+$B$67,rendement_etage,3))</f>
        <v>#REF!</v>
      </c>
      <c r="O65" s="61">
        <v>0</v>
      </c>
      <c r="P65" s="61">
        <v>0</v>
      </c>
      <c r="Q65" s="58" t="e">
        <f>IF(MainOeuvre2=0,
IF(O65=0,IF(P65=0,M65*N65*MainOeuvre1,P65*M65*MainOeuvre1),
IF(P65=0,O65*N65*MainOeuvre1,P65*M65*MainOeuvre1)
),IF(O65=0,IF(P65=0,M65*N65*MainOeuvre2,P65*M65*MainOeuvre2),
IF(P65=0,O65*N65*MainOeuvre2,P65*M65*MainOeuvre2)
)
)</f>
        <v>#REF!</v>
      </c>
    </row>
    <row r="66" spans="1:17" x14ac:dyDescent="0.25">
      <c r="A66" s="52"/>
      <c r="B66" s="3">
        <v>0</v>
      </c>
      <c r="C66" s="3" t="s">
        <v>15</v>
      </c>
      <c r="D66" s="13">
        <f>B66*LEFT(C66,LEN(C66)-3)*0.01</f>
        <v>0</v>
      </c>
      <c r="E66" s="13">
        <f>IF(D66=0,0,CEILING(D66,0.25))</f>
        <v>0</v>
      </c>
      <c r="F66" s="3" t="e">
        <f>IF(D66&lt;tranche,1,0)</f>
        <v>#REF!</v>
      </c>
      <c r="G66" s="12" t="e">
        <f>VLOOKUP(A65,Chape,2,0)</f>
        <v>#REF!</v>
      </c>
      <c r="H66" s="3"/>
      <c r="I66" s="12" t="e">
        <f>IF(F66=0,
 IF(H66=0,
  G66*E66*marge,
  H66*E66*marge
 ),
 IF(H66=0,
  IF( B66 = 0,0,G66*E66*marge+((5-E66)*plusvalue*marge)),
  IF( B66 = 0,0,H66*E66*marge+((5-E66)*plusvalue*marge))
 )
)</f>
        <v>#REF!</v>
      </c>
      <c r="J66" s="12" t="e">
        <f>IF(A65="Anydrite",0,B66*l_b*marge)</f>
        <v>#REF!</v>
      </c>
      <c r="K66" s="73" t="e">
        <f>I66+I67+J66+J67</f>
        <v>#REF!</v>
      </c>
      <c r="M66" s="60"/>
      <c r="N66" s="60"/>
      <c r="O66" s="61"/>
      <c r="P66" s="61"/>
      <c r="Q66" s="58"/>
    </row>
    <row r="67" spans="1:17" x14ac:dyDescent="0.25">
      <c r="A67" s="3"/>
      <c r="B67" s="3">
        <v>0</v>
      </c>
      <c r="C67" s="3" t="s">
        <v>10</v>
      </c>
      <c r="D67" s="13">
        <f>B67*LEFT(C67,LEN(C67)-3)*0.01</f>
        <v>0</v>
      </c>
      <c r="E67" s="13">
        <f>IF(D67=0,0,CEILING(D67,0.25))</f>
        <v>0</v>
      </c>
      <c r="F67" s="3" t="e">
        <f>IF(D67&lt;tranche,1,0)</f>
        <v>#REF!</v>
      </c>
      <c r="G67" s="12" t="e">
        <f>VLOOKUP(A65,Chape,2,0)</f>
        <v>#REF!</v>
      </c>
      <c r="H67" s="3"/>
      <c r="I67" s="12" t="e">
        <f>IF(F67=0,
 IF(H67=0,
  G67*E67*marge,
  H67*E67*marge
 ),
 IF(H67=0,
  IF( B67 = 0,0,G67*E67*marge+((5-E67)*plusvalue*marge)),
  IF( B67 = 0,0,H67*E67*marge+((5-E67)*plusvalue*marge))
 )
)</f>
        <v>#REF!</v>
      </c>
      <c r="J67" s="12" t="e">
        <f>IF(A65="Anydrite",0,B66*l_b*marge)</f>
        <v>#REF!</v>
      </c>
      <c r="K67" s="73"/>
    </row>
    <row r="68" spans="1:17" x14ac:dyDescent="0.25">
      <c r="A68" s="3"/>
      <c r="B68" s="3">
        <v>0</v>
      </c>
      <c r="C68" s="3"/>
      <c r="D68" s="3"/>
      <c r="E68" s="3"/>
      <c r="F68" s="3"/>
      <c r="G68" s="3"/>
      <c r="H68" s="3"/>
      <c r="I68" s="3"/>
      <c r="J68" s="3"/>
      <c r="K68" s="3"/>
    </row>
    <row r="69" spans="1:17" ht="21" hidden="1" x14ac:dyDescent="0.35">
      <c r="A69" s="74" t="str">
        <f>IF($G$19+$G$44+$G$69+$G$94+$G$119&lt;&gt;VALUE(LEFT($D$3,LEN($D$3)-3)),"Attention Surface différente","")</f>
        <v>Attention Surface différente</v>
      </c>
      <c r="B69" s="74"/>
      <c r="C69" s="74"/>
      <c r="D69" s="74"/>
      <c r="E69" s="74"/>
      <c r="F69" s="26" t="s">
        <v>2</v>
      </c>
      <c r="G69" s="42">
        <f>SUM(C71:C72)</f>
        <v>0</v>
      </c>
      <c r="I69" s="18" t="str">
        <f>LEFT($D$3,LEN($D$3)-3)</f>
        <v>50</v>
      </c>
      <c r="J69" s="27"/>
      <c r="K69" s="27"/>
      <c r="M69" s="65" t="s">
        <v>26</v>
      </c>
      <c r="N69" s="65"/>
      <c r="O69" s="65" t="s">
        <v>6</v>
      </c>
      <c r="P69" s="65"/>
      <c r="Q69" s="27" t="s">
        <v>27</v>
      </c>
    </row>
    <row r="70" spans="1:17" hidden="1" x14ac:dyDescent="0.25">
      <c r="A70" s="3"/>
      <c r="B70" s="3">
        <v>0</v>
      </c>
      <c r="C70" s="3" t="s">
        <v>18</v>
      </c>
      <c r="D70" s="3" t="s">
        <v>16</v>
      </c>
      <c r="E70" s="3" t="s">
        <v>5</v>
      </c>
      <c r="F70" s="3" t="s">
        <v>21</v>
      </c>
      <c r="G70" s="3" t="s">
        <v>17</v>
      </c>
      <c r="H70" s="3" t="s">
        <v>20</v>
      </c>
      <c r="I70" s="3" t="s">
        <v>22</v>
      </c>
      <c r="J70" s="3" t="s">
        <v>19</v>
      </c>
      <c r="K70" s="3" t="s">
        <v>24</v>
      </c>
      <c r="M70" s="60" t="e">
        <f>IF($G$2,VLOOKUP($B$71+$B$72,rendement_rdc,2),VLOOKUP($B$71+$B$72,rendement_etage,2))</f>
        <v>#REF!</v>
      </c>
      <c r="N70" s="60" t="e">
        <f>IF($G$2,VLOOKUP($B$71+$B$72,rendement_rdc,3),VLOOKUP($B$71+$B$72,rendement_etage,3))</f>
        <v>#REF!</v>
      </c>
      <c r="O70" s="61">
        <v>0</v>
      </c>
      <c r="P70" s="61">
        <v>0</v>
      </c>
      <c r="Q70" s="58" t="e">
        <f>IF(MainOeuvre2=0,
IF(O70=0,IF(P70=0,M70*N70*MainOeuvre1,P70*M70*MainOeuvre1),
IF(P70=0,O70*N70*MainOeuvre1,P70*M70*MainOeuvre1)
),IF(O70=0,IF(P70=0,M70*N70*MainOeuvre2,P70*M70*MainOeuvre2),
IF(P70=0,O70*N70*MainOeuvre2,P70*M70*MainOeuvre2)
)
)</f>
        <v>#REF!</v>
      </c>
    </row>
    <row r="71" spans="1:17" hidden="1" x14ac:dyDescent="0.25">
      <c r="A71" s="3"/>
      <c r="B71" s="3">
        <v>0</v>
      </c>
      <c r="C71" s="3" t="s">
        <v>15</v>
      </c>
      <c r="D71" s="13">
        <f>B71*LEFT(C71,LEN(C71)-3)*0.01</f>
        <v>0</v>
      </c>
      <c r="E71" s="13">
        <f>IF(D71=0,0,CEILING(D71,0.25))</f>
        <v>0</v>
      </c>
      <c r="F71" s="3" t="e">
        <f>IF(D71&lt;tranche,1,0)</f>
        <v>#REF!</v>
      </c>
      <c r="G71" s="12" t="e">
        <f>VLOOKUP(A71,Chape,2,0)</f>
        <v>#REF!</v>
      </c>
      <c r="H71" s="3"/>
      <c r="I71" s="12" t="e">
        <f>IF(F71=0,
 IF(H71=0,
  G71*E71*marge,
  H71*E71*marge
 ),
 IF(H71=0,
  IF( B71 = 0,0,G71*E71*marge+((5-E71)*plusvalue*marge)),
  IF( B71 = 0,0,H71*E71*marge+((5-E71)*plusvalue*marge))
 )
)</f>
        <v>#REF!</v>
      </c>
      <c r="J71" s="12" t="e">
        <f>IF(A71="Anydrite",0,B71*l_b*marge)</f>
        <v>#REF!</v>
      </c>
      <c r="K71" s="73" t="e">
        <f>I71+I72+J71+J72</f>
        <v>#REF!</v>
      </c>
      <c r="M71" s="60"/>
      <c r="N71" s="60"/>
      <c r="O71" s="61"/>
      <c r="P71" s="61"/>
      <c r="Q71" s="58"/>
    </row>
    <row r="72" spans="1:17" hidden="1" x14ac:dyDescent="0.25">
      <c r="A72" s="3"/>
      <c r="B72" s="3">
        <v>0</v>
      </c>
      <c r="C72" s="3" t="s">
        <v>10</v>
      </c>
      <c r="D72" s="13">
        <f>B72*LEFT(C72,LEN(C72)-3)*0.01</f>
        <v>0</v>
      </c>
      <c r="E72" s="13">
        <f>IF(D72=0,0,CEILING(D72,0.25))</f>
        <v>0</v>
      </c>
      <c r="F72" s="3" t="e">
        <f>IF(D72&lt;tranche,1,0)</f>
        <v>#REF!</v>
      </c>
      <c r="G72" s="12" t="e">
        <f>VLOOKUP(A71,Chape,2,0)</f>
        <v>#REF!</v>
      </c>
      <c r="H72" s="3"/>
      <c r="I72" s="12" t="e">
        <f>IF(F72=0,
 IF(H72=0,
  G72*E72*marge,
  H72*E72*marge
 ),
 IF(H72=0,
  IF( B72 = 0,0,G72*E72*marge+((5-E72)*plusvalue*marge)),
  IF( B72 = 0,0,H72*E72*marge+((5-E72)*plusvalue*marge))
 )
)</f>
        <v>#REF!</v>
      </c>
      <c r="J72" s="12" t="e">
        <f>IF(A71="Anydrite",0,B71*l_b*marge)</f>
        <v>#REF!</v>
      </c>
      <c r="K72" s="73"/>
    </row>
    <row r="73" spans="1:17" hidden="1" x14ac:dyDescent="0.25">
      <c r="A73" s="3"/>
      <c r="B73" s="3">
        <v>0</v>
      </c>
      <c r="C73" s="3"/>
      <c r="D73" s="3"/>
      <c r="E73" s="3"/>
      <c r="F73" s="3"/>
      <c r="G73" s="3"/>
      <c r="H73" s="3"/>
      <c r="I73" s="3"/>
      <c r="J73" s="3"/>
      <c r="K73" s="3"/>
    </row>
    <row r="74" spans="1:17" ht="21" x14ac:dyDescent="0.35">
      <c r="A74" s="74" t="str">
        <f>IF($G$24+$G$49+$G$74+$G$99+$G$124&lt;&gt;VALUE(LEFT($E$3,LEN($E$3)-3)),"Attention Surface différente","")</f>
        <v>Attention Surface différente</v>
      </c>
      <c r="B74" s="74"/>
      <c r="C74" s="74"/>
      <c r="D74" s="74"/>
      <c r="E74" s="74"/>
      <c r="F74" s="26" t="s">
        <v>3</v>
      </c>
      <c r="G74" s="42">
        <f>SUM(C76:C77)</f>
        <v>0</v>
      </c>
      <c r="I74" s="18" t="str">
        <f>LEFT($E$3,LEN($E$3)-3)</f>
        <v>50</v>
      </c>
      <c r="J74" s="27"/>
      <c r="K74" s="27"/>
      <c r="M74" s="65" t="s">
        <v>26</v>
      </c>
      <c r="N74" s="65"/>
      <c r="O74" s="65" t="s">
        <v>6</v>
      </c>
      <c r="P74" s="65"/>
      <c r="Q74" s="27" t="s">
        <v>27</v>
      </c>
    </row>
    <row r="75" spans="1:17" x14ac:dyDescent="0.25">
      <c r="A75" s="3" t="s">
        <v>28</v>
      </c>
      <c r="B75" s="3" t="s">
        <v>7</v>
      </c>
      <c r="C75" s="3" t="s">
        <v>18</v>
      </c>
      <c r="D75" s="3" t="s">
        <v>16</v>
      </c>
      <c r="E75" s="3" t="s">
        <v>5</v>
      </c>
      <c r="F75" s="3" t="s">
        <v>21</v>
      </c>
      <c r="G75" s="3" t="s">
        <v>17</v>
      </c>
      <c r="H75" s="3" t="s">
        <v>20</v>
      </c>
      <c r="I75" s="3" t="s">
        <v>22</v>
      </c>
      <c r="J75" s="3" t="s">
        <v>19</v>
      </c>
      <c r="K75" s="3" t="s">
        <v>24</v>
      </c>
      <c r="M75" s="60" t="e">
        <f>IF($G$2,VLOOKUP($B$76+$B$77,rendement_rdc,2),VLOOKUP($B$76+$B$77,rendement_etage,2))</f>
        <v>#REF!</v>
      </c>
      <c r="N75" s="60" t="e">
        <f>IF($G$2,VLOOKUP($B$76+$B$77,rendement_rdc,3),VLOOKUP($B$76+$B$77,rendement_etage,3))</f>
        <v>#REF!</v>
      </c>
      <c r="O75" s="61">
        <v>0</v>
      </c>
      <c r="P75" s="61">
        <v>0</v>
      </c>
      <c r="Q75" s="58" t="e">
        <f>IF(MainOeuvre2=0,
IF(O75=0,IF(P75=0,M75*N75*MainOeuvre1,P75*M75*MainOeuvre1),
IF(P75=0,O75*N75*MainOeuvre1,P75*M75*MainOeuvre1)
),IF(O75=0,IF(P75=0,M75*N75*MainOeuvre2,P75*M75*MainOeuvre2),
IF(P75=0,O75*N75*MainOeuvre2,P75*M75*MainOeuvre2)
)
)</f>
        <v>#REF!</v>
      </c>
    </row>
    <row r="76" spans="1:17" x14ac:dyDescent="0.25">
      <c r="A76" s="52"/>
      <c r="B76" s="3">
        <v>0</v>
      </c>
      <c r="C76" s="3" t="s">
        <v>15</v>
      </c>
      <c r="D76" s="13">
        <f>B76*LEFT(C76,LEN(C76)-3)*0.01</f>
        <v>0</v>
      </c>
      <c r="E76" s="13">
        <f>IF(D76=0,0,CEILING(D76,0.25))</f>
        <v>0</v>
      </c>
      <c r="F76" s="3" t="e">
        <f>IF(D76&lt;tranche,1,0)</f>
        <v>#REF!</v>
      </c>
      <c r="G76" s="12" t="e">
        <f>VLOOKUP(A75,Chape,2,0)</f>
        <v>#REF!</v>
      </c>
      <c r="H76" s="3"/>
      <c r="I76" s="12" t="e">
        <f>IF(F76=0,
 IF(H76=0,
  G76*E76*marge,
  H76*E76*marge
 ),
 IF(H76=0,
  IF( B76 = 0,0,G76*E76*marge+((5-E76)*plusvalue*marge)),
  IF( B76 = 0,0,H76*E76*marge+((5-E76)*plusvalue*marge))
 )
)</f>
        <v>#REF!</v>
      </c>
      <c r="J76" s="12" t="e">
        <f>IF(A75="Anydrite",0,B76*l_b*marge)</f>
        <v>#REF!</v>
      </c>
      <c r="K76" s="73" t="e">
        <f>I76+I77+J76+J77</f>
        <v>#REF!</v>
      </c>
      <c r="M76" s="60"/>
      <c r="N76" s="60"/>
      <c r="O76" s="61"/>
      <c r="P76" s="61"/>
      <c r="Q76" s="58"/>
    </row>
    <row r="77" spans="1:17" x14ac:dyDescent="0.25">
      <c r="A77" s="3"/>
      <c r="B77" s="3">
        <v>0</v>
      </c>
      <c r="C77" s="3" t="s">
        <v>10</v>
      </c>
      <c r="D77" s="13">
        <f>B77*LEFT(C77,LEN(C77)-3)*0.01</f>
        <v>0</v>
      </c>
      <c r="E77" s="13">
        <f>IF(D77=0,0,CEILING(D77,0.25))</f>
        <v>0</v>
      </c>
      <c r="F77" s="3" t="e">
        <f>IF(D77&lt;tranche,1,0)</f>
        <v>#REF!</v>
      </c>
      <c r="G77" s="12" t="e">
        <f>VLOOKUP(A75,Chape,2,0)</f>
        <v>#REF!</v>
      </c>
      <c r="H77" s="3"/>
      <c r="I77" s="12" t="e">
        <f>IF(F77=0,
 IF(H77=0,
  G77*E77*marge,
  H77*E77*marge
 ),
 IF(H77=0,
  IF( B77 = 0,0,G77*E77*marge+((5-E77)*plusvalue*marge)),
  IF( B77 = 0,0,H77*E77*marge+((5-E77)*plusvalue*marge))
 )
)</f>
        <v>#REF!</v>
      </c>
      <c r="J77" s="12" t="e">
        <f>IF(A75="Anydrite",0,B76*l_b*marge)</f>
        <v>#REF!</v>
      </c>
      <c r="K77" s="73"/>
    </row>
    <row r="78" spans="1:17" x14ac:dyDescent="0.25">
      <c r="A78" s="3"/>
      <c r="B78" s="3">
        <v>0</v>
      </c>
      <c r="C78" s="3"/>
      <c r="D78" s="3"/>
      <c r="E78" s="3"/>
      <c r="F78" s="3"/>
      <c r="G78" s="3"/>
      <c r="H78" s="3"/>
      <c r="I78" s="3"/>
      <c r="J78" s="3"/>
      <c r="K78" s="3"/>
    </row>
    <row r="79" spans="1:17" ht="21" hidden="1" x14ac:dyDescent="0.35">
      <c r="A79" s="74" t="str">
        <f>IF($G$59+$G$64+$G$74+$G$79&lt;&gt;VALUE(LEFT($D$3,LEN($D$3)-3)),"Attention Surface différente","")</f>
        <v>Attention Surface différente</v>
      </c>
      <c r="B79" s="74"/>
      <c r="C79" s="74"/>
      <c r="D79" s="74"/>
      <c r="E79" s="74"/>
      <c r="F79" s="26" t="s">
        <v>23</v>
      </c>
      <c r="G79" s="41">
        <f>SUM(B81:B82)</f>
        <v>0</v>
      </c>
      <c r="I79" s="18" t="str">
        <f>LEFT($F$3,LEN($F$3)-3)</f>
        <v>50</v>
      </c>
      <c r="J79" s="27"/>
      <c r="K79" s="27"/>
      <c r="M79" s="65" t="s">
        <v>26</v>
      </c>
      <c r="N79" s="65"/>
      <c r="O79" s="65" t="s">
        <v>6</v>
      </c>
      <c r="P79" s="65"/>
      <c r="Q79" s="27" t="s">
        <v>27</v>
      </c>
    </row>
    <row r="80" spans="1:17" hidden="1" x14ac:dyDescent="0.25">
      <c r="A80" s="3" t="s">
        <v>28</v>
      </c>
      <c r="B80" s="3" t="s">
        <v>7</v>
      </c>
      <c r="C80" s="3" t="s">
        <v>18</v>
      </c>
      <c r="D80" s="3" t="s">
        <v>16</v>
      </c>
      <c r="E80" s="3" t="s">
        <v>5</v>
      </c>
      <c r="F80" s="3" t="s">
        <v>21</v>
      </c>
      <c r="G80" s="3" t="s">
        <v>17</v>
      </c>
      <c r="H80" s="3" t="s">
        <v>20</v>
      </c>
      <c r="I80" s="3" t="s">
        <v>22</v>
      </c>
      <c r="J80" s="3" t="s">
        <v>19</v>
      </c>
      <c r="K80" s="3" t="s">
        <v>24</v>
      </c>
      <c r="M80" s="60" t="e">
        <f>IF($G$2,VLOOKUP($B$81+$B$82,rendement_rdc,2),VLOOKUP($B$81+$B$82,rendement_etage,2))</f>
        <v>#REF!</v>
      </c>
      <c r="N80" s="60" t="e">
        <f>IF($G$2,VLOOKUP($B$81+$B$82,rendement_rdc,3),VLOOKUP($B$81+$B$82,rendement_etage,3))</f>
        <v>#REF!</v>
      </c>
      <c r="O80" s="61">
        <v>0</v>
      </c>
      <c r="P80" s="61">
        <v>0</v>
      </c>
      <c r="Q80" s="58" t="e">
        <f>IF(MainOeuvre2=0,
IF(O80=0,IF(P80=0,M80*N80*MainOeuvre1,P80*M80*MainOeuvre1),
IF(P80=0,O80*N80*MainOeuvre1,P80*M80*MainOeuvre1)
),IF(O80=0,IF(P80=0,M80*N80*MainOeuvre2,P80*M80*MainOeuvre2),
IF(P80=0,O80*N80*MainOeuvre2,P80*M80*MainOeuvre2)
)
)</f>
        <v>#REF!</v>
      </c>
    </row>
    <row r="81" spans="1:17" hidden="1" x14ac:dyDescent="0.25">
      <c r="A81" s="52"/>
      <c r="B81" s="3">
        <v>0</v>
      </c>
      <c r="C81" s="3" t="s">
        <v>15</v>
      </c>
      <c r="D81" s="13">
        <f>B81*LEFT(C81,LEN(C81)-3)*0.01</f>
        <v>0</v>
      </c>
      <c r="E81" s="13">
        <f>IF(D81=0,0,CEILING(D81,0.25))</f>
        <v>0</v>
      </c>
      <c r="F81" s="3" t="e">
        <f>IF(D81&lt;tranche,1,0)</f>
        <v>#REF!</v>
      </c>
      <c r="G81" s="12" t="e">
        <f>VLOOKUP(A80,Chape,2,0)</f>
        <v>#REF!</v>
      </c>
      <c r="H81" s="3"/>
      <c r="I81" s="12" t="e">
        <f>IF(F81=0,
 IF(H81=0,
  G81*E81*marge,
  H81*E81*marge
 ),
 IF(H81=0,
  IF( B81 = 0,0,G81*E81*marge+((5-E81)*plusvalue*marge)),
  IF( B81 = 0,0,H81*E81*marge+((5-E81)*plusvalue*marge))
 )
)</f>
        <v>#REF!</v>
      </c>
      <c r="J81" s="12" t="e">
        <f>IF(A80="Anydrite",0,B81*l_b*marge)</f>
        <v>#REF!</v>
      </c>
      <c r="K81" s="73" t="e">
        <f>I81+I82+J81+J82</f>
        <v>#REF!</v>
      </c>
      <c r="M81" s="60"/>
      <c r="N81" s="60"/>
      <c r="O81" s="61"/>
      <c r="P81" s="61"/>
      <c r="Q81" s="58"/>
    </row>
    <row r="82" spans="1:17" hidden="1" x14ac:dyDescent="0.25">
      <c r="A82" s="3"/>
      <c r="B82" s="3">
        <v>0</v>
      </c>
      <c r="C82" s="3" t="s">
        <v>15</v>
      </c>
      <c r="D82" s="13">
        <f>B82*LEFT(C82,LEN(C82)-3)*0.01</f>
        <v>0</v>
      </c>
      <c r="E82" s="13">
        <f>IF(D82=0,0,CEILING(D82,0.25))</f>
        <v>0</v>
      </c>
      <c r="F82" s="3" t="e">
        <f>IF(D82&lt;tranche,1,0)</f>
        <v>#REF!</v>
      </c>
      <c r="G82" s="12" t="e">
        <f>VLOOKUP(A80,Chape,2,0)</f>
        <v>#REF!</v>
      </c>
      <c r="H82" s="3"/>
      <c r="I82" s="12" t="e">
        <f>IF(F82=0,
 IF(H82=0,
  G82*E82*marge,
  H82*E82*marge
 ),
 IF(H82=0,
  IF( B82 = 0,0,G82*E82*marge+((5-E82)*plusvalue*marge)),
  IF( B82 = 0,0,H82*E82*marge+((5-E82)*plusvalue*marge))
 )
)</f>
        <v>#REF!</v>
      </c>
      <c r="J82" s="12" t="e">
        <f>IF(A80="Anydrite",0,B81*l_b*marge)</f>
        <v>#REF!</v>
      </c>
      <c r="K82" s="73"/>
    </row>
    <row r="83" spans="1:17" hidden="1" x14ac:dyDescent="0.25">
      <c r="A83" s="3"/>
      <c r="B83" s="3">
        <v>0</v>
      </c>
      <c r="C83" s="3"/>
      <c r="D83" s="3"/>
      <c r="E83" s="3"/>
      <c r="F83" s="3"/>
      <c r="G83" s="3"/>
      <c r="H83" s="3"/>
      <c r="I83" s="3"/>
      <c r="J83" s="3"/>
      <c r="K83" s="3"/>
    </row>
    <row r="84" spans="1:17" ht="21" hidden="1" x14ac:dyDescent="0.35">
      <c r="A84" s="71" t="str">
        <f>IF($G$9+$G$34+$G$109+$G$59+$G$84&lt;&gt;VALUE(LEFT($B$3,LEN($B$3)-3)),"Attention Surface différente","")</f>
        <v>Attention Surface différente</v>
      </c>
      <c r="B84" s="71"/>
      <c r="C84" s="71"/>
      <c r="D84" s="71"/>
      <c r="E84" s="71"/>
      <c r="F84" s="31" t="s">
        <v>0</v>
      </c>
      <c r="G84" s="43">
        <f>SUM(B86:B87)</f>
        <v>0</v>
      </c>
      <c r="I84" s="32" t="str">
        <f>LEFT($B$3,LEN($B$3)-3)</f>
        <v>50</v>
      </c>
      <c r="J84" s="32"/>
      <c r="K84" s="32"/>
      <c r="M84" s="63" t="s">
        <v>26</v>
      </c>
      <c r="N84" s="63"/>
      <c r="O84" s="63" t="s">
        <v>6</v>
      </c>
      <c r="P84" s="63"/>
      <c r="Q84" s="32" t="s">
        <v>27</v>
      </c>
    </row>
    <row r="85" spans="1:17" hidden="1" x14ac:dyDescent="0.25">
      <c r="A85" s="28" t="s">
        <v>28</v>
      </c>
      <c r="B85" s="28" t="s">
        <v>7</v>
      </c>
      <c r="C85" s="28" t="s">
        <v>18</v>
      </c>
      <c r="D85" s="28" t="s">
        <v>16</v>
      </c>
      <c r="E85" s="28" t="s">
        <v>5</v>
      </c>
      <c r="F85" s="28" t="s">
        <v>21</v>
      </c>
      <c r="G85" s="28" t="s">
        <v>17</v>
      </c>
      <c r="H85" s="28" t="s">
        <v>20</v>
      </c>
      <c r="I85" s="28" t="s">
        <v>22</v>
      </c>
      <c r="J85" s="28" t="s">
        <v>19</v>
      </c>
      <c r="K85" s="28" t="s">
        <v>24</v>
      </c>
      <c r="M85" s="60" t="e">
        <f>IF($G$2,VLOOKUP($B$86+$B$87,rendement_rdc,2),VLOOKUP($B$86+$B$87,rendement_etage,2))</f>
        <v>#REF!</v>
      </c>
      <c r="N85" s="60" t="e">
        <f>IF($G$2,VLOOKUP($B$86+$B$87,rendement_rdc,3),VLOOKUP($B$86+$B$87,rendement_etage,3))</f>
        <v>#REF!</v>
      </c>
      <c r="O85" s="61">
        <v>0</v>
      </c>
      <c r="P85" s="61">
        <v>0</v>
      </c>
      <c r="Q85" s="58" t="e">
        <f>IF(MainOeuvre2=0,
IF(O85=0,IF(P85=0,M85*N85*MainOeuvre1,P85*M85*MainOeuvre1),
IF(P85=0,O85*N85*MainOeuvre1,P85*M85*MainOeuvre1)
),IF(O85=0,IF(P85=0,M85*N85*MainOeuvre2,P85*M85*MainOeuvre2),
IF(P85=0,O85*N85*MainOeuvre2,P85*M85*MainOeuvre2)
)
)</f>
        <v>#REF!</v>
      </c>
    </row>
    <row r="86" spans="1:17" hidden="1" x14ac:dyDescent="0.25">
      <c r="A86" s="53"/>
      <c r="B86" s="28">
        <v>0</v>
      </c>
      <c r="C86" s="28" t="s">
        <v>15</v>
      </c>
      <c r="D86" s="29">
        <f>B86*LEFT(C86,LEN(C86)-3)*0.01</f>
        <v>0</v>
      </c>
      <c r="E86" s="29">
        <f>IF(D86=0,0,CEILING(D86,0.25))</f>
        <v>0</v>
      </c>
      <c r="F86" s="28" t="e">
        <f>IF(D86&lt;tranche,1,0)</f>
        <v>#REF!</v>
      </c>
      <c r="G86" s="30" t="e">
        <f>VLOOKUP(A86,Chape,2,0)</f>
        <v>#REF!</v>
      </c>
      <c r="H86" s="30">
        <v>0</v>
      </c>
      <c r="I86" s="30" t="e">
        <f>IF(F86=0,
 IF(H86=0,
  G86*E86*marge,
  H86*E86*marge
 ),
 IF(H86=0,
  IF( B86 = 0,0,G86*E86*marge+((5-E86)*plusvalue*marge)),
  IF( B86 = 0,0,H86*E86*marge+((5-E86)*plusvalue*marge))
 )
)</f>
        <v>#REF!</v>
      </c>
      <c r="J86" s="30" t="e">
        <f>IF(A86="Anydrite",0,B86*l_b*marge)</f>
        <v>#REF!</v>
      </c>
      <c r="K86" s="72" t="e">
        <f>I86+I87+J86+J87</f>
        <v>#REF!</v>
      </c>
      <c r="M86" s="60"/>
      <c r="N86" s="60"/>
      <c r="O86" s="61"/>
      <c r="P86" s="61"/>
      <c r="Q86" s="58"/>
    </row>
    <row r="87" spans="1:17" hidden="1" x14ac:dyDescent="0.25">
      <c r="A87" s="28"/>
      <c r="B87" s="28">
        <v>0</v>
      </c>
      <c r="C87" s="28" t="s">
        <v>10</v>
      </c>
      <c r="D87" s="29">
        <f>B87*LEFT(C87,LEN(C87)-3)*0.01</f>
        <v>0</v>
      </c>
      <c r="E87" s="29">
        <f>IF(D87=0,0,CEILING(D87,0.25))</f>
        <v>0</v>
      </c>
      <c r="F87" s="28" t="e">
        <f>IF(D87&lt;tranche,1,0)</f>
        <v>#REF!</v>
      </c>
      <c r="G87" s="30" t="e">
        <f>VLOOKUP(A86,Chape,2,0)</f>
        <v>#REF!</v>
      </c>
      <c r="H87" s="28"/>
      <c r="I87" s="30" t="e">
        <f>IF(F87=0,
 IF(H87=0,
  G87*E87*marge,
  H87*E87*marge
 ),
 IF(H87=0,
  IF( B87 = 0,0,G87*E87*marge+((5-E87)*plusvalue*marge)),
  IF( B87 = 0,0,H87*E87*marge+((5-E87)*plusvalue*marge))
 )
)</f>
        <v>#REF!</v>
      </c>
      <c r="J87" s="30" t="e">
        <f>IF(A86="Anydrite",0,B87*l_b*marge)</f>
        <v>#REF!</v>
      </c>
      <c r="K87" s="72"/>
    </row>
    <row r="88" spans="1:17" hidden="1" x14ac:dyDescent="0.25">
      <c r="A88" s="28"/>
      <c r="B88" s="28">
        <v>0</v>
      </c>
      <c r="C88" s="28"/>
      <c r="D88" s="28"/>
      <c r="E88" s="28"/>
      <c r="F88" s="28"/>
      <c r="G88" s="28"/>
      <c r="H88" s="28"/>
      <c r="I88" s="28"/>
      <c r="J88" s="28"/>
      <c r="K88" s="28"/>
    </row>
    <row r="89" spans="1:17" ht="21" hidden="1" x14ac:dyDescent="0.35">
      <c r="A89" s="71" t="str">
        <f>IF($G$14+$G$39+$G$64+$G$89+$G$114&lt;&gt;VALUE(LEFT($C$3,LEN($C$3)-3)),"Attention Surface différente","")</f>
        <v>Attention Surface différente</v>
      </c>
      <c r="B89" s="71"/>
      <c r="C89" s="71"/>
      <c r="D89" s="71"/>
      <c r="E89" s="71"/>
      <c r="F89" s="31" t="s">
        <v>1</v>
      </c>
      <c r="G89" s="43">
        <f>SUM(B91:B92)</f>
        <v>0</v>
      </c>
      <c r="I89" s="18" t="str">
        <f>LEFT($C$3,LEN($C$3)-3)</f>
        <v>50</v>
      </c>
      <c r="J89" s="32"/>
      <c r="K89" s="32"/>
      <c r="M89" s="63" t="s">
        <v>26</v>
      </c>
      <c r="N89" s="63"/>
      <c r="O89" s="63" t="s">
        <v>6</v>
      </c>
      <c r="P89" s="63"/>
      <c r="Q89" s="32" t="s">
        <v>27</v>
      </c>
    </row>
    <row r="90" spans="1:17" hidden="1" x14ac:dyDescent="0.25">
      <c r="A90" s="28" t="s">
        <v>28</v>
      </c>
      <c r="B90" s="28" t="s">
        <v>7</v>
      </c>
      <c r="C90" s="28" t="s">
        <v>18</v>
      </c>
      <c r="D90" s="28" t="s">
        <v>16</v>
      </c>
      <c r="E90" s="28" t="s">
        <v>5</v>
      </c>
      <c r="F90" s="28" t="s">
        <v>21</v>
      </c>
      <c r="G90" s="28" t="s">
        <v>17</v>
      </c>
      <c r="H90" s="28" t="s">
        <v>20</v>
      </c>
      <c r="I90" s="28" t="s">
        <v>22</v>
      </c>
      <c r="J90" s="28" t="s">
        <v>19</v>
      </c>
      <c r="K90" s="28" t="s">
        <v>24</v>
      </c>
      <c r="M90" s="60" t="e">
        <f>IF($G$2,VLOOKUP($B$91+$B$92,rendement_rdc,2),VLOOKUP($B$91+$B$92,rendement_etage,2))</f>
        <v>#REF!</v>
      </c>
      <c r="N90" s="60" t="e">
        <f>IF($G$2,VLOOKUP($B$91+$B$92,rendement_rdc,3),VLOOKUP($B$91+$B$92,rendement_etage,2))</f>
        <v>#REF!</v>
      </c>
      <c r="O90" s="61">
        <v>0</v>
      </c>
      <c r="P90" s="61">
        <v>0</v>
      </c>
      <c r="Q90" s="58" t="e">
        <f>IF(MainOeuvre2=0,
IF(O90=0,IF(P90=0,M90*N90*MainOeuvre1,P90*M90*MainOeuvre1),
IF(P90=0,O90*N90*MainOeuvre1,P90*M90*MainOeuvre1)
),IF(O90=0,IF(P90=0,M90*N90*MainOeuvre2,P90*M90*MainOeuvre2),
IF(P90=0,O90*N90*MainOeuvre2,P90*M90*MainOeuvre2)
)
)</f>
        <v>#REF!</v>
      </c>
    </row>
    <row r="91" spans="1:17" ht="12" hidden="1" customHeight="1" x14ac:dyDescent="0.25">
      <c r="A91" s="53"/>
      <c r="B91" s="28">
        <v>0</v>
      </c>
      <c r="C91" s="28" t="s">
        <v>15</v>
      </c>
      <c r="D91" s="29">
        <f>B91*LEFT(C91,LEN(C91)-3)*0.01</f>
        <v>0</v>
      </c>
      <c r="E91" s="29">
        <f>IF(D91=0,0,CEILING(D91,0.25))</f>
        <v>0</v>
      </c>
      <c r="F91" s="28" t="e">
        <f>IF(D91&lt;tranche,1,0)</f>
        <v>#REF!</v>
      </c>
      <c r="G91" s="30" t="e">
        <f>VLOOKUP(A90,Chape,2,0)</f>
        <v>#REF!</v>
      </c>
      <c r="H91" s="28"/>
      <c r="I91" s="30" t="e">
        <f>IF(F91=0,
 IF(H91=0,
  G91*E91*marge,
  H91*E91*marge
 ),
 IF(H91=0,
  IF( B91 = 0,0,G91*E91*marge+((5-E91)*plusvalue*marge)),
  IF( B91 = 0,0,H91*E91*marge+((5-E91)*plusvalue*marge))
 )
)</f>
        <v>#REF!</v>
      </c>
      <c r="J91" s="30" t="e">
        <f>IF(A90="Anydrite",0,B91*l_b*marge)</f>
        <v>#REF!</v>
      </c>
      <c r="K91" s="72" t="e">
        <f>I91+I92+J91+J92</f>
        <v>#REF!</v>
      </c>
      <c r="M91" s="60"/>
      <c r="N91" s="60"/>
      <c r="O91" s="61"/>
      <c r="P91" s="61"/>
      <c r="Q91" s="58"/>
    </row>
    <row r="92" spans="1:17" hidden="1" x14ac:dyDescent="0.25">
      <c r="A92" s="28"/>
      <c r="B92" s="28">
        <v>0</v>
      </c>
      <c r="C92" s="28" t="s">
        <v>10</v>
      </c>
      <c r="D92" s="29">
        <f>B92*LEFT(C92,LEN(C92)-3)*0.01</f>
        <v>0</v>
      </c>
      <c r="E92" s="29">
        <f>IF(D92=0,0,CEILING(D92,0.25))</f>
        <v>0</v>
      </c>
      <c r="F92" s="28" t="e">
        <f>IF(D92&lt;tranche,1,0)</f>
        <v>#REF!</v>
      </c>
      <c r="G92" s="30" t="e">
        <f>VLOOKUP(A90,Chape,2,0)</f>
        <v>#REF!</v>
      </c>
      <c r="H92" s="28"/>
      <c r="I92" s="30" t="e">
        <f>IF(F92=0,
 IF(H92=0,
  G92*E92*marge,
  H92*E92*marge
 ),
 IF(H92=0,
  IF( B92 = 0,0,G92*E92*marge+((5-E92)*plusvalue*marge)),
  IF( B92 = 0,0,H92*E92*marge+((5-E92)*plusvalue*marge))
 )
)</f>
        <v>#REF!</v>
      </c>
      <c r="J92" s="30" t="e">
        <f>IF(A90="Anydrite",0,B91*l_b*marge)</f>
        <v>#REF!</v>
      </c>
      <c r="K92" s="72"/>
    </row>
    <row r="93" spans="1:17" hidden="1" x14ac:dyDescent="0.25">
      <c r="A93" s="28"/>
      <c r="B93" s="28">
        <v>0</v>
      </c>
      <c r="C93" s="28"/>
      <c r="D93" s="28"/>
      <c r="E93" s="28"/>
      <c r="F93" s="28"/>
      <c r="G93" s="28"/>
      <c r="H93" s="28"/>
      <c r="I93" s="28"/>
      <c r="J93" s="28"/>
      <c r="K93" s="28"/>
    </row>
    <row r="94" spans="1:17" ht="21" hidden="1" x14ac:dyDescent="0.35">
      <c r="A94" s="71" t="str">
        <f>IF($G$19+$G$44+$G$69+$G$94+$G$119&lt;&gt;VALUE(LEFT($D$3,LEN($D$3)-3)),"Attention Surface différente","")</f>
        <v>Attention Surface différente</v>
      </c>
      <c r="B94" s="71"/>
      <c r="C94" s="71"/>
      <c r="D94" s="71"/>
      <c r="E94" s="71"/>
      <c r="F94" s="31" t="s">
        <v>2</v>
      </c>
      <c r="G94" s="43">
        <f>SUM(C96:C97)</f>
        <v>0</v>
      </c>
      <c r="I94" s="18" t="str">
        <f>LEFT($D$3,LEN($D$3)-3)</f>
        <v>50</v>
      </c>
      <c r="J94" s="32"/>
      <c r="K94" s="32"/>
      <c r="M94" s="63" t="s">
        <v>26</v>
      </c>
      <c r="N94" s="63"/>
      <c r="O94" s="63" t="s">
        <v>6</v>
      </c>
      <c r="P94" s="63"/>
      <c r="Q94" s="32" t="s">
        <v>27</v>
      </c>
    </row>
    <row r="95" spans="1:17" hidden="1" x14ac:dyDescent="0.25">
      <c r="A95" s="28"/>
      <c r="B95" s="28">
        <v>0</v>
      </c>
      <c r="C95" s="28" t="s">
        <v>18</v>
      </c>
      <c r="D95" s="28" t="s">
        <v>16</v>
      </c>
      <c r="E95" s="28" t="s">
        <v>5</v>
      </c>
      <c r="F95" s="28" t="s">
        <v>21</v>
      </c>
      <c r="G95" s="28" t="s">
        <v>17</v>
      </c>
      <c r="H95" s="28" t="s">
        <v>20</v>
      </c>
      <c r="I95" s="28" t="s">
        <v>22</v>
      </c>
      <c r="J95" s="28" t="s">
        <v>19</v>
      </c>
      <c r="K95" s="28" t="s">
        <v>24</v>
      </c>
      <c r="M95" s="60" t="e">
        <f>IF($G$2,VLOOKUP($B$96+$B$97,rendement_rdc,2),VLOOKUP($B$96+$B$97,rendement_etage,2))</f>
        <v>#REF!</v>
      </c>
      <c r="N95" s="60" t="e">
        <f>IF($G$2,VLOOKUP($B$96+$B$97,rendement_rdc,3),VLOOKUP($B$96+$B$97,rendement_etage,3))</f>
        <v>#REF!</v>
      </c>
      <c r="O95" s="61">
        <v>0</v>
      </c>
      <c r="P95" s="61">
        <v>0</v>
      </c>
      <c r="Q95" s="58" t="e">
        <f>IF(MainOeuvre2=0,
IF(O95=0,IF(P95=0,M95*N95*MainOeuvre1,P95*M95*MainOeuvre1),
IF(P95=0,O95*N95*MainOeuvre1,P95*M95*MainOeuvre1)
),IF(O95=0,IF(P95=0,M95*N95*MainOeuvre2,P95*M95*MainOeuvre2),
IF(P95=0,O95*N95*MainOeuvre2,P95*M95*MainOeuvre2)
)
)</f>
        <v>#REF!</v>
      </c>
    </row>
    <row r="96" spans="1:17" hidden="1" x14ac:dyDescent="0.25">
      <c r="A96" s="28"/>
      <c r="B96" s="28">
        <v>0</v>
      </c>
      <c r="C96" s="28" t="s">
        <v>15</v>
      </c>
      <c r="D96" s="29">
        <f>B96*LEFT(C96,LEN(C96)-3)*0.01</f>
        <v>0</v>
      </c>
      <c r="E96" s="29">
        <f>IF(D96=0,0,CEILING(D96,0.25))</f>
        <v>0</v>
      </c>
      <c r="F96" s="28" t="e">
        <f>IF(D96&lt;tranche,1,0)</f>
        <v>#REF!</v>
      </c>
      <c r="G96" s="30" t="e">
        <f>VLOOKUP(A96,Chape,2,0)</f>
        <v>#REF!</v>
      </c>
      <c r="H96" s="28"/>
      <c r="I96" s="30" t="e">
        <f>IF(F96=0,
 IF(H96=0,
  G96*E96*marge,
  H96*E96*marge
 ),
 IF(H96=0,
  IF( B96 = 0,0,G96*E96*marge+((5-E96)*plusvalue*marge)),
  IF( B96 = 0,0,H96*E96*marge+((5-E96)*plusvalue*marge))
 )
)</f>
        <v>#REF!</v>
      </c>
      <c r="J96" s="30" t="e">
        <f>IF(A96="Anydrite",0,B96*l_b*marge)</f>
        <v>#REF!</v>
      </c>
      <c r="K96" s="72" t="e">
        <f>I96+I97+J96+J97</f>
        <v>#REF!</v>
      </c>
      <c r="M96" s="60"/>
      <c r="N96" s="60"/>
      <c r="O96" s="61"/>
      <c r="P96" s="61"/>
      <c r="Q96" s="58"/>
    </row>
    <row r="97" spans="1:17" hidden="1" x14ac:dyDescent="0.25">
      <c r="A97" s="28"/>
      <c r="B97" s="28">
        <v>0</v>
      </c>
      <c r="C97" s="28" t="s">
        <v>10</v>
      </c>
      <c r="D97" s="29">
        <f>B97*LEFT(C97,LEN(C97)-3)*0.01</f>
        <v>0</v>
      </c>
      <c r="E97" s="29">
        <f>IF(D97=0,0,CEILING(D97,0.25))</f>
        <v>0</v>
      </c>
      <c r="F97" s="28" t="e">
        <f>IF(D97&lt;tranche,1,0)</f>
        <v>#REF!</v>
      </c>
      <c r="G97" s="30" t="e">
        <f>VLOOKUP(A96,Chape,2,0)</f>
        <v>#REF!</v>
      </c>
      <c r="H97" s="28"/>
      <c r="I97" s="30" t="e">
        <f>IF(F97=0,
 IF(H97=0,
  G97*E97*marge,
  H97*E97*marge
 ),
 IF(H97=0,
  IF( B97 = 0,0,G97*E97*marge+((5-E97)*plusvalue*marge)),
  IF( B97 = 0,0,H97*E97*marge+((5-E97)*plusvalue*marge))
 )
)</f>
        <v>#REF!</v>
      </c>
      <c r="J97" s="30" t="e">
        <f>IF(A96="Anydrite",0,B96*l_b*marge)</f>
        <v>#REF!</v>
      </c>
      <c r="K97" s="72"/>
    </row>
    <row r="98" spans="1:17" hidden="1" x14ac:dyDescent="0.25">
      <c r="A98" s="28"/>
      <c r="B98" s="28">
        <v>0</v>
      </c>
      <c r="C98" s="28"/>
      <c r="D98" s="28"/>
      <c r="E98" s="28"/>
      <c r="F98" s="28"/>
      <c r="G98" s="28"/>
      <c r="H98" s="28"/>
      <c r="I98" s="28"/>
      <c r="J98" s="28"/>
      <c r="K98" s="28"/>
    </row>
    <row r="99" spans="1:17" ht="21" hidden="1" x14ac:dyDescent="0.35">
      <c r="A99" s="71" t="str">
        <f>IF($G$24+$G$49+$G$74+$G$99+$G$124&lt;&gt;VALUE(LEFT($E$3,LEN($E$3)-3)),"Attention Surface différente","")</f>
        <v>Attention Surface différente</v>
      </c>
      <c r="B99" s="71"/>
      <c r="C99" s="71"/>
      <c r="D99" s="71"/>
      <c r="E99" s="71"/>
      <c r="F99" s="31" t="s">
        <v>3</v>
      </c>
      <c r="G99" s="43">
        <f>SUM(C101:C102)</f>
        <v>0</v>
      </c>
      <c r="I99" s="18" t="str">
        <f>LEFT($E$3,LEN($E$3)-3)</f>
        <v>50</v>
      </c>
      <c r="J99" s="32"/>
      <c r="K99" s="32"/>
      <c r="M99" s="63" t="s">
        <v>26</v>
      </c>
      <c r="N99" s="63"/>
      <c r="O99" s="63" t="s">
        <v>6</v>
      </c>
      <c r="P99" s="63"/>
      <c r="Q99" s="32" t="s">
        <v>27</v>
      </c>
    </row>
    <row r="100" spans="1:17" hidden="1" x14ac:dyDescent="0.25">
      <c r="A100" s="28" t="s">
        <v>28</v>
      </c>
      <c r="B100" s="28" t="s">
        <v>7</v>
      </c>
      <c r="C100" s="28" t="s">
        <v>18</v>
      </c>
      <c r="D100" s="28" t="s">
        <v>16</v>
      </c>
      <c r="E100" s="28" t="s">
        <v>5</v>
      </c>
      <c r="F100" s="28" t="s">
        <v>21</v>
      </c>
      <c r="G100" s="28" t="s">
        <v>17</v>
      </c>
      <c r="H100" s="28" t="s">
        <v>20</v>
      </c>
      <c r="I100" s="28" t="s">
        <v>22</v>
      </c>
      <c r="J100" s="28" t="s">
        <v>19</v>
      </c>
      <c r="K100" s="28" t="s">
        <v>24</v>
      </c>
      <c r="M100" s="60" t="e">
        <f>IF($G$2,VLOOKUP($B$101+$B$102,rendement_rdc,2),VLOOKUP($B$101+$B$102,rendement_etage,2))</f>
        <v>#REF!</v>
      </c>
      <c r="N100" s="60" t="e">
        <f>IF($G$2,VLOOKUP($B$101+$B$102,rendement_rdc,3),VLOOKUP($B$101+$B$102,rendement_etage,3))</f>
        <v>#REF!</v>
      </c>
      <c r="O100" s="61">
        <v>0</v>
      </c>
      <c r="P100" s="61">
        <v>0</v>
      </c>
      <c r="Q100" s="58" t="e">
        <f>IF(MainOeuvre2=0,
IF(O100=0,IF(P100=0,M100*N100*MainOeuvre1,P100*M100*MainOeuvre1),
IF(P100=0,O100*N100*MainOeuvre1,P100*M100*MainOeuvre1)
),IF(O100=0,IF(P100=0,M100*N100*MainOeuvre2,P100*M100*MainOeuvre2),
IF(P100=0,O100*N100*MainOeuvre2,P100*M100*MainOeuvre2)
)
)</f>
        <v>#REF!</v>
      </c>
    </row>
    <row r="101" spans="1:17" hidden="1" x14ac:dyDescent="0.25">
      <c r="A101" s="53"/>
      <c r="B101" s="28">
        <v>0</v>
      </c>
      <c r="C101" s="28" t="s">
        <v>15</v>
      </c>
      <c r="D101" s="29">
        <f>B101*LEFT(C101,LEN(C101)-3)*0.01</f>
        <v>0</v>
      </c>
      <c r="E101" s="29">
        <f>IF(D101=0,0,CEILING(D101,0.25))</f>
        <v>0</v>
      </c>
      <c r="F101" s="28" t="e">
        <f>IF(D101&lt;tranche,1,0)</f>
        <v>#REF!</v>
      </c>
      <c r="G101" s="30" t="e">
        <f>VLOOKUP(A100,Chape,2,0)</f>
        <v>#REF!</v>
      </c>
      <c r="H101" s="28"/>
      <c r="I101" s="30" t="e">
        <f>IF(F101=0,
 IF(H101=0,
  G101*E101*marge,
  H101*E101*marge
 ),
 IF(H101=0,
  IF( B101 = 0,0,G101*E101*marge+((5-E101)*plusvalue*marge)),
  IF( B101 = 0,0,H101*E101*marge+((5-E101)*plusvalue*marge))
 )
)</f>
        <v>#REF!</v>
      </c>
      <c r="J101" s="30" t="e">
        <f>IF(A100="Anydrite",0,B101*l_b*marge)</f>
        <v>#REF!</v>
      </c>
      <c r="K101" s="72" t="e">
        <f>I101+I102+J101+J102</f>
        <v>#REF!</v>
      </c>
      <c r="M101" s="60"/>
      <c r="N101" s="60"/>
      <c r="O101" s="61"/>
      <c r="P101" s="61"/>
      <c r="Q101" s="58"/>
    </row>
    <row r="102" spans="1:17" hidden="1" x14ac:dyDescent="0.25">
      <c r="A102" s="28"/>
      <c r="B102" s="28">
        <v>0</v>
      </c>
      <c r="C102" s="28" t="s">
        <v>10</v>
      </c>
      <c r="D102" s="29">
        <f>B102*LEFT(C102,LEN(C102)-3)*0.01</f>
        <v>0</v>
      </c>
      <c r="E102" s="29">
        <f>IF(D102=0,0,CEILING(D102,0.25))</f>
        <v>0</v>
      </c>
      <c r="F102" s="28" t="e">
        <f>IF(D102&lt;tranche,1,0)</f>
        <v>#REF!</v>
      </c>
      <c r="G102" s="30" t="e">
        <f>VLOOKUP(A100,Chape,2,0)</f>
        <v>#REF!</v>
      </c>
      <c r="H102" s="28"/>
      <c r="I102" s="30" t="e">
        <f>IF(F102=0,
 IF(H102=0,
  G102*E102*marge,
  H102*E102*marge
 ),
 IF(H102=0,
  IF( B102 = 0,0,G102*E102*marge+((5-E102)*plusvalue*marge)),
  IF( B102 = 0,0,H102*E102*marge+((5-E102)*plusvalue*marge))
 )
)</f>
        <v>#REF!</v>
      </c>
      <c r="J102" s="30" t="e">
        <f>IF(A100="Anydrite",0,B101*l_b*marge)</f>
        <v>#REF!</v>
      </c>
      <c r="K102" s="72"/>
    </row>
    <row r="103" spans="1:17" hidden="1" x14ac:dyDescent="0.25">
      <c r="A103" s="28"/>
      <c r="B103" s="28">
        <v>0</v>
      </c>
      <c r="C103" s="28"/>
      <c r="D103" s="28"/>
      <c r="E103" s="28"/>
      <c r="F103" s="28"/>
      <c r="G103" s="28"/>
      <c r="H103" s="28"/>
      <c r="I103" s="28"/>
      <c r="J103" s="28"/>
      <c r="K103" s="28"/>
    </row>
    <row r="104" spans="1:17" ht="21" hidden="1" x14ac:dyDescent="0.35">
      <c r="A104" s="71" t="str">
        <f>IF($G$84+$G$89+$G$99+$G$104&lt;&gt;VALUE(LEFT($E$3,LEN($E$3)-3)),"Attention Surface différente","")</f>
        <v>Attention Surface différente</v>
      </c>
      <c r="B104" s="71"/>
      <c r="C104" s="71"/>
      <c r="D104" s="71"/>
      <c r="E104" s="71"/>
      <c r="F104" s="31" t="s">
        <v>23</v>
      </c>
      <c r="G104" s="43">
        <f>SUM(B106:B107)</f>
        <v>0</v>
      </c>
      <c r="I104" s="18" t="str">
        <f>LEFT($F$3,LEN($F$3)-3)</f>
        <v>50</v>
      </c>
      <c r="J104" s="32"/>
      <c r="K104" s="32"/>
      <c r="M104" s="63" t="s">
        <v>26</v>
      </c>
      <c r="N104" s="63"/>
      <c r="O104" s="63" t="s">
        <v>6</v>
      </c>
      <c r="P104" s="63"/>
      <c r="Q104" s="32" t="s">
        <v>27</v>
      </c>
    </row>
    <row r="105" spans="1:17" hidden="1" x14ac:dyDescent="0.25">
      <c r="A105" s="28" t="s">
        <v>28</v>
      </c>
      <c r="B105" s="28" t="s">
        <v>7</v>
      </c>
      <c r="C105" s="28" t="s">
        <v>18</v>
      </c>
      <c r="D105" s="28" t="s">
        <v>16</v>
      </c>
      <c r="E105" s="28" t="s">
        <v>5</v>
      </c>
      <c r="F105" s="28" t="s">
        <v>21</v>
      </c>
      <c r="G105" s="28" t="s">
        <v>17</v>
      </c>
      <c r="H105" s="28" t="s">
        <v>20</v>
      </c>
      <c r="I105" s="28" t="s">
        <v>22</v>
      </c>
      <c r="J105" s="28" t="s">
        <v>19</v>
      </c>
      <c r="K105" s="28" t="s">
        <v>24</v>
      </c>
      <c r="M105" s="60" t="e">
        <f>IF($G$2,VLOOKUP($B$106+$B$107,rendement_rdc,2),VLOOKUP($B$106+$B$107,rendement_etage,2))</f>
        <v>#REF!</v>
      </c>
      <c r="N105" s="60" t="e">
        <f>IF($G$2,VLOOKUP($B$106+$B$107,rendement_rdc,3),VLOOKUP($B$106+$B$107,rendement_etage,3))</f>
        <v>#REF!</v>
      </c>
      <c r="O105" s="61">
        <v>0</v>
      </c>
      <c r="P105" s="61">
        <v>0</v>
      </c>
      <c r="Q105" s="58" t="e">
        <f>IF(MainOeuvre2=0,
IF(O105=0,IF(P105=0,M105*N105*MainOeuvre1,P105*M105*MainOeuvre1),
IF(P105=0,O105*N105*MainOeuvre1,P105*M105*MainOeuvre1)
),IF(O105=0,IF(P105=0,M105*N105*MainOeuvre2,P105*M105*MainOeuvre2),
IF(P105=0,O105*N105*MainOeuvre2,P105*M105*MainOeuvre2)
)
)</f>
        <v>#REF!</v>
      </c>
    </row>
    <row r="106" spans="1:17" hidden="1" x14ac:dyDescent="0.25">
      <c r="A106" s="53"/>
      <c r="B106" s="28">
        <v>0</v>
      </c>
      <c r="C106" s="28" t="s">
        <v>15</v>
      </c>
      <c r="D106" s="29">
        <f>B106*LEFT(C106,LEN(C106)-3)*0.01</f>
        <v>0</v>
      </c>
      <c r="E106" s="29">
        <f>IF(D106=0,0,CEILING(D106,0.25))</f>
        <v>0</v>
      </c>
      <c r="F106" s="28" t="e">
        <f>IF(D106&lt;tranche,1,0)</f>
        <v>#REF!</v>
      </c>
      <c r="G106" s="30" t="e">
        <f>VLOOKUP(A105,Chape,2,0)</f>
        <v>#REF!</v>
      </c>
      <c r="H106" s="28"/>
      <c r="I106" s="30" t="e">
        <f>IF(F106=0,
 IF(H106=0,
  G106*E106*marge,
  H106*E106*marge
 ),
 IF(H106=0,
  IF( B106 = 0,0,G106*E106*marge+((5-E106)*plusvalue*marge)),
  IF( B106 = 0,0,H106*E106*marge+((5-E106)*plusvalue*marge))
 )
)</f>
        <v>#REF!</v>
      </c>
      <c r="J106" s="30" t="e">
        <f>IF(A105="Anydrite",0,B106*l_b*marge)</f>
        <v>#REF!</v>
      </c>
      <c r="K106" s="72" t="e">
        <f>I106+I107+J106+J107</f>
        <v>#REF!</v>
      </c>
      <c r="M106" s="60"/>
      <c r="N106" s="60"/>
      <c r="O106" s="61"/>
      <c r="P106" s="61"/>
      <c r="Q106" s="58"/>
    </row>
    <row r="107" spans="1:17" hidden="1" x14ac:dyDescent="0.25">
      <c r="A107" s="28"/>
      <c r="B107" s="28">
        <v>0</v>
      </c>
      <c r="C107" s="28" t="s">
        <v>15</v>
      </c>
      <c r="D107" s="29">
        <f>B107*LEFT(C107,LEN(C107)-3)*0.01</f>
        <v>0</v>
      </c>
      <c r="E107" s="29">
        <f>IF(D107=0,0,CEILING(D107,0.25))</f>
        <v>0</v>
      </c>
      <c r="F107" s="28" t="e">
        <f>IF(D107&lt;tranche,1,0)</f>
        <v>#REF!</v>
      </c>
      <c r="G107" s="30" t="e">
        <f>VLOOKUP(A105,Chape,2,0)</f>
        <v>#REF!</v>
      </c>
      <c r="H107" s="28"/>
      <c r="I107" s="30" t="e">
        <f>IF(F107=0,
 IF(H107=0,
  G107*E107*marge,
  H107*E107*marge
 ),
 IF(H107=0,
  IF( B107 = 0,0,G107*E107*marge+((5-E107)*plusvalue*marge)),
  IF( B107 = 0,0,H107*E107*marge+((5-E107)*plusvalue*marge))
 )
)</f>
        <v>#REF!</v>
      </c>
      <c r="J107" s="30" t="e">
        <f>IF(A105="Anydrite",0,B106*l_b*marge)</f>
        <v>#REF!</v>
      </c>
      <c r="K107" s="72"/>
    </row>
    <row r="108" spans="1:17" hidden="1" x14ac:dyDescent="0.25">
      <c r="A108" s="28"/>
      <c r="B108" s="28">
        <v>0</v>
      </c>
      <c r="C108" s="28"/>
      <c r="D108" s="28"/>
      <c r="E108" s="28"/>
      <c r="F108" s="28"/>
      <c r="G108" s="28"/>
      <c r="H108" s="28"/>
      <c r="I108" s="28"/>
      <c r="J108" s="28"/>
      <c r="K108" s="28"/>
    </row>
    <row r="109" spans="1:17" ht="21" hidden="1" x14ac:dyDescent="0.35">
      <c r="A109" s="70" t="str">
        <f>IF($G$9+$G$34+$G$109+$G$59+$G$84&lt;&gt;VALUE(LEFT($B$3,LEN($B$3)-3)),"Attention Surface différente","")</f>
        <v>Attention Surface différente</v>
      </c>
      <c r="B109" s="70"/>
      <c r="C109" s="70"/>
      <c r="D109" s="70"/>
      <c r="E109" s="70"/>
      <c r="F109" s="33" t="s">
        <v>0</v>
      </c>
      <c r="G109" s="44">
        <f>SUM(B111:B112)</f>
        <v>0</v>
      </c>
      <c r="I109" s="34" t="str">
        <f>LEFT($B$3,LEN($B$3)-3)</f>
        <v>50</v>
      </c>
      <c r="J109" s="34"/>
      <c r="K109" s="34"/>
      <c r="M109" s="59" t="s">
        <v>26</v>
      </c>
      <c r="N109" s="59"/>
      <c r="O109" s="59" t="s">
        <v>6</v>
      </c>
      <c r="P109" s="59"/>
    </row>
    <row r="110" spans="1:17" hidden="1" x14ac:dyDescent="0.25">
      <c r="A110" s="35" t="s">
        <v>28</v>
      </c>
      <c r="B110" s="35" t="s">
        <v>7</v>
      </c>
      <c r="C110" s="35" t="s">
        <v>18</v>
      </c>
      <c r="D110" s="35" t="s">
        <v>16</v>
      </c>
      <c r="E110" s="35" t="s">
        <v>5</v>
      </c>
      <c r="F110" s="35" t="s">
        <v>21</v>
      </c>
      <c r="G110" s="35" t="s">
        <v>17</v>
      </c>
      <c r="H110" s="35" t="s">
        <v>20</v>
      </c>
      <c r="I110" s="35" t="s">
        <v>22</v>
      </c>
      <c r="J110" s="35" t="s">
        <v>19</v>
      </c>
      <c r="K110" s="35" t="s">
        <v>24</v>
      </c>
      <c r="M110" s="60" t="e">
        <f>IF($G$2,VLOOKUP($B$111+$B$112,rendement_rdc,2),VLOOKUP($B$111+$B$112,rendement_etage,2))</f>
        <v>#REF!</v>
      </c>
      <c r="N110" s="60" t="e">
        <f>IF($G$2,VLOOKUP($B$111+$B$112,rendement_rdc,3),VLOOKUP($B$111+$B$112,rendement_etage,3))</f>
        <v>#REF!</v>
      </c>
      <c r="O110" s="61">
        <v>0</v>
      </c>
      <c r="P110" s="61">
        <v>0</v>
      </c>
    </row>
    <row r="111" spans="1:17" hidden="1" x14ac:dyDescent="0.25">
      <c r="A111" s="28"/>
      <c r="B111" s="35">
        <v>0</v>
      </c>
      <c r="C111" s="35" t="s">
        <v>15</v>
      </c>
      <c r="D111" s="36">
        <f>B111*LEFT(C111,LEN(C111)-3)*0.01</f>
        <v>0</v>
      </c>
      <c r="E111" s="36">
        <f>IF(D111=0,0,CEILING(D111,0.25))</f>
        <v>0</v>
      </c>
      <c r="F111" s="35" t="e">
        <f>IF(D111&lt;tranche,1,0)</f>
        <v>#REF!</v>
      </c>
      <c r="G111" s="37" t="e">
        <f>VLOOKUP(A111,Chape,2,0)</f>
        <v>#REF!</v>
      </c>
      <c r="H111" s="37">
        <v>0</v>
      </c>
      <c r="I111" s="37" t="e">
        <f>IF(F111=0,
 IF(H111=0,
  G111*E111*marge,
  H111*E111*marge
 ),
 IF(H111=0,
  IF( B111 = 0,0,G111*E111*marge+((5-E111)*plusvalue*marge)),
  IF( B111 = 0,0,H111*E111*marge+((5-E111)*plusvalue*marge))
 )
)</f>
        <v>#REF!</v>
      </c>
      <c r="J111" s="37" t="e">
        <f>IF(A111="Anydrite",0,B111*l_b*marge)</f>
        <v>#REF!</v>
      </c>
      <c r="K111" s="69" t="e">
        <f>I111+I112+J111+J112</f>
        <v>#REF!</v>
      </c>
      <c r="M111" s="60"/>
      <c r="N111" s="60"/>
      <c r="O111" s="61"/>
      <c r="P111" s="61"/>
    </row>
    <row r="112" spans="1:17" hidden="1" x14ac:dyDescent="0.25">
      <c r="A112" s="35"/>
      <c r="B112" s="35">
        <v>0</v>
      </c>
      <c r="C112" s="35" t="s">
        <v>10</v>
      </c>
      <c r="D112" s="36">
        <f>B112*LEFT(C112,LEN(C112)-3)*0.01</f>
        <v>0</v>
      </c>
      <c r="E112" s="36">
        <f>IF(D112=0,0,CEILING(D112,0.25))</f>
        <v>0</v>
      </c>
      <c r="F112" s="35" t="e">
        <f>IF(D112&lt;tranche,1,0)</f>
        <v>#REF!</v>
      </c>
      <c r="G112" s="37" t="e">
        <f>VLOOKUP(A111,Chape,2,0)</f>
        <v>#REF!</v>
      </c>
      <c r="H112" s="35"/>
      <c r="I112" s="37" t="e">
        <f>IF(F112=0,
 IF(H112=0,
  G112*E112*marge,
  H112*E112*marge
 ),
 IF(H112=0,
  IF( B112 = 0,0,G112*E112*marge+((5-E112)*plusvalue*marge)),
  IF( B112 = 0,0,H112*E112*marge+((5-E112)*plusvalue*marge))
 )
)</f>
        <v>#REF!</v>
      </c>
      <c r="J112" s="37" t="e">
        <f>IF(A111="Anydrite",0,B112*l_b*marge)</f>
        <v>#REF!</v>
      </c>
      <c r="K112" s="69"/>
    </row>
    <row r="113" spans="1:16" hidden="1" x14ac:dyDescent="0.25">
      <c r="A113" s="35"/>
      <c r="B113" s="35">
        <v>0</v>
      </c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6" ht="21" hidden="1" x14ac:dyDescent="0.35">
      <c r="A114" s="70" t="str">
        <f>IF($G$14+$G$39+$G$64+$G$89+$G$114&lt;&gt;VALUE(LEFT($C$3,LEN($C$3)-3)),"Attention Surface différente","")</f>
        <v>Attention Surface différente</v>
      </c>
      <c r="B114" s="70"/>
      <c r="C114" s="70"/>
      <c r="D114" s="70"/>
      <c r="E114" s="70"/>
      <c r="F114" s="33" t="s">
        <v>1</v>
      </c>
      <c r="G114" s="44">
        <f>SUM(B116:B117)</f>
        <v>0</v>
      </c>
      <c r="I114" s="18" t="str">
        <f>LEFT($C$3,LEN($C$3)-3)</f>
        <v>50</v>
      </c>
      <c r="J114" s="34"/>
      <c r="K114" s="34"/>
      <c r="M114" s="59" t="s">
        <v>26</v>
      </c>
      <c r="N114" s="59"/>
      <c r="O114" s="59" t="s">
        <v>6</v>
      </c>
      <c r="P114" s="59"/>
    </row>
    <row r="115" spans="1:16" hidden="1" x14ac:dyDescent="0.25">
      <c r="A115" s="35" t="s">
        <v>28</v>
      </c>
      <c r="B115" s="35" t="s">
        <v>7</v>
      </c>
      <c r="C115" s="35" t="s">
        <v>18</v>
      </c>
      <c r="D115" s="35" t="s">
        <v>16</v>
      </c>
      <c r="E115" s="35" t="s">
        <v>5</v>
      </c>
      <c r="F115" s="35" t="s">
        <v>21</v>
      </c>
      <c r="G115" s="35" t="s">
        <v>17</v>
      </c>
      <c r="H115" s="35" t="s">
        <v>20</v>
      </c>
      <c r="I115" s="35" t="s">
        <v>22</v>
      </c>
      <c r="J115" s="35" t="s">
        <v>19</v>
      </c>
      <c r="K115" s="35" t="s">
        <v>24</v>
      </c>
      <c r="M115" s="60" t="e">
        <f>IF($G$2,VLOOKUP($B$116+$B$117,rendement_rdc,2),VLOOKUP($B$116+$B$117,rendement_etage,2))</f>
        <v>#REF!</v>
      </c>
      <c r="N115" s="60" t="e">
        <f>IF($G$2,VLOOKUP($B$116+$B$117,rendement_rdc,3),VLOOKUP($B$116+$B$117,rendement_etage,3))</f>
        <v>#REF!</v>
      </c>
      <c r="O115" s="61">
        <v>0</v>
      </c>
      <c r="P115" s="61">
        <v>0</v>
      </c>
    </row>
    <row r="116" spans="1:16" hidden="1" x14ac:dyDescent="0.25">
      <c r="A116" s="28"/>
      <c r="B116" s="35">
        <v>0</v>
      </c>
      <c r="C116" s="35" t="s">
        <v>15</v>
      </c>
      <c r="D116" s="36">
        <f>B116*LEFT(C116,LEN(C116)-3)*0.01</f>
        <v>0</v>
      </c>
      <c r="E116" s="36">
        <f>IF(D116=0,0,CEILING(D116,0.25))</f>
        <v>0</v>
      </c>
      <c r="F116" s="35" t="e">
        <f>IF(D116&lt;tranche,1,0)</f>
        <v>#REF!</v>
      </c>
      <c r="G116" s="37" t="e">
        <f>VLOOKUP(A116,Chape,2,0)</f>
        <v>#REF!</v>
      </c>
      <c r="H116" s="35"/>
      <c r="I116" s="37" t="e">
        <f>IF(F116=0,
 IF(H116=0,
  G116*E116*marge,
  H116*E116*marge
 ),
 IF(H116=0,
  IF( B116 = 0,0,G116*E116*marge+((5-E116)*plusvalue*marge)),
  IF( B116 = 0,0,H116*E116*marge+((5-E116)*plusvalue*marge))
 )
)</f>
        <v>#REF!</v>
      </c>
      <c r="J116" s="37" t="e">
        <f>IF(A116="Anydrite",0,B116*l_b*marge)</f>
        <v>#REF!</v>
      </c>
      <c r="K116" s="69" t="e">
        <f>I116+I117+J116+J117</f>
        <v>#REF!</v>
      </c>
      <c r="M116" s="60"/>
      <c r="N116" s="60"/>
      <c r="O116" s="61"/>
      <c r="P116" s="61"/>
    </row>
    <row r="117" spans="1:16" hidden="1" x14ac:dyDescent="0.25">
      <c r="A117" s="35"/>
      <c r="B117" s="35">
        <v>0</v>
      </c>
      <c r="C117" s="35" t="s">
        <v>10</v>
      </c>
      <c r="D117" s="36">
        <f>B117*LEFT(C117,LEN(C117)-3)*0.01</f>
        <v>0</v>
      </c>
      <c r="E117" s="36">
        <f>IF(D117=0,0,CEILING(D117,0.25))</f>
        <v>0</v>
      </c>
      <c r="F117" s="35" t="e">
        <f>IF(D117&lt;tranche,1,0)</f>
        <v>#REF!</v>
      </c>
      <c r="G117" s="37" t="e">
        <f>VLOOKUP(A116,Chape,2,0)</f>
        <v>#REF!</v>
      </c>
      <c r="H117" s="35"/>
      <c r="I117" s="37" t="e">
        <f>IF(F117=0,
 IF(H117=0,
  G117*E117*marge,
  H117*E117*marge
 ),
 IF(H117=0,
  IF( B117 = 0,0,G117*E117*marge+((5-E117)*plusvalue*marge)),
  IF( B117 = 0,0,H117*E117*marge+((5-E117)*plusvalue*marge))
 )
)</f>
        <v>#REF!</v>
      </c>
      <c r="J117" s="37" t="e">
        <f>IF(A116="Anydrite",0,B116*l_b*marge)</f>
        <v>#REF!</v>
      </c>
      <c r="K117" s="69"/>
    </row>
    <row r="118" spans="1:16" hidden="1" x14ac:dyDescent="0.25">
      <c r="A118" s="35"/>
      <c r="B118" s="35">
        <v>0</v>
      </c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6" ht="21" hidden="1" x14ac:dyDescent="0.35">
      <c r="A119" s="70" t="str">
        <f>IF($G$19+$G$44+$G$69+$G$94+$G$119&lt;&gt;VALUE(LEFT($D$3,LEN($D$3)-3)),"Attention Surface différente","")</f>
        <v>Attention Surface différente</v>
      </c>
      <c r="B119" s="70"/>
      <c r="C119" s="70"/>
      <c r="D119" s="70"/>
      <c r="E119" s="70"/>
      <c r="F119" s="33" t="s">
        <v>2</v>
      </c>
      <c r="G119" s="44">
        <f>SUM(C121:C122)</f>
        <v>0</v>
      </c>
      <c r="I119" s="18" t="str">
        <f>LEFT($D$3,LEN($D$3)-3)</f>
        <v>50</v>
      </c>
      <c r="J119" s="34"/>
      <c r="K119" s="34"/>
      <c r="M119" s="59" t="s">
        <v>26</v>
      </c>
      <c r="N119" s="59"/>
      <c r="O119" s="59" t="s">
        <v>6</v>
      </c>
      <c r="P119" s="59"/>
    </row>
    <row r="120" spans="1:16" hidden="1" x14ac:dyDescent="0.25">
      <c r="A120" s="35"/>
      <c r="B120" s="35">
        <v>0</v>
      </c>
      <c r="C120" s="35" t="s">
        <v>18</v>
      </c>
      <c r="D120" s="35" t="s">
        <v>16</v>
      </c>
      <c r="E120" s="35" t="s">
        <v>5</v>
      </c>
      <c r="F120" s="35" t="s">
        <v>21</v>
      </c>
      <c r="G120" s="35" t="s">
        <v>17</v>
      </c>
      <c r="H120" s="35" t="s">
        <v>20</v>
      </c>
      <c r="I120" s="35" t="s">
        <v>22</v>
      </c>
      <c r="J120" s="35" t="s">
        <v>19</v>
      </c>
      <c r="K120" s="35" t="s">
        <v>24</v>
      </c>
      <c r="M120" s="60" t="e">
        <f>IF($G$2,VLOOKUP($B$121+$B$122,rendement_rdc,2),VLOOKUP($B$121+$B$122,rendement_etage,2))</f>
        <v>#REF!</v>
      </c>
      <c r="N120" s="60" t="e">
        <f>IF($G$2,VLOOKUP($B$121+$B$122,rendement_rdc,3),VLOOKUP($B$121+$B$122,rendement_etage,3))</f>
        <v>#REF!</v>
      </c>
      <c r="O120" s="61">
        <v>0</v>
      </c>
      <c r="P120" s="61">
        <v>0</v>
      </c>
    </row>
    <row r="121" spans="1:16" hidden="1" x14ac:dyDescent="0.25">
      <c r="A121" s="35"/>
      <c r="B121" s="35">
        <v>0</v>
      </c>
      <c r="C121" s="35" t="s">
        <v>15</v>
      </c>
      <c r="D121" s="36">
        <f>B121*LEFT(C121,LEN(C121)-3)*0.01</f>
        <v>0</v>
      </c>
      <c r="E121" s="36">
        <f>IF(D121=0,0,CEILING(D121,0.25))</f>
        <v>0</v>
      </c>
      <c r="F121" s="35" t="e">
        <f>IF(D121&lt;tranche,1,0)</f>
        <v>#REF!</v>
      </c>
      <c r="G121" s="37" t="e">
        <f>VLOOKUP(A121,Chape,2,0)</f>
        <v>#REF!</v>
      </c>
      <c r="H121" s="35"/>
      <c r="I121" s="37" t="e">
        <f>IF(F121=0,
 IF(H121=0,
  G121*E121*marge,
  H121*E121*marge
 ),
 IF(H121=0,
  IF( B121 = 0,0,G121*E121*marge+((5-E121)*plusvalue*marge)),
  IF( B121 = 0,0,H121*E121*marge+((5-E121)*plusvalue*marge))
 )
)</f>
        <v>#REF!</v>
      </c>
      <c r="J121" s="37" t="e">
        <f>IF(A121="Anydrite",0,B121*l_b*marge)</f>
        <v>#REF!</v>
      </c>
      <c r="K121" s="69" t="e">
        <f>I121+I122+J121+J122</f>
        <v>#REF!</v>
      </c>
      <c r="M121" s="60"/>
      <c r="N121" s="60"/>
      <c r="O121" s="61"/>
      <c r="P121" s="61"/>
    </row>
    <row r="122" spans="1:16" hidden="1" x14ac:dyDescent="0.25">
      <c r="A122" s="35"/>
      <c r="B122" s="35">
        <v>0</v>
      </c>
      <c r="C122" s="35" t="s">
        <v>10</v>
      </c>
      <c r="D122" s="36">
        <f>B122*LEFT(C122,LEN(C122)-3)*0.01</f>
        <v>0</v>
      </c>
      <c r="E122" s="36">
        <f>IF(D122=0,0,CEILING(D122,0.25))</f>
        <v>0</v>
      </c>
      <c r="F122" s="35" t="e">
        <f>IF(D122&lt;tranche,1,0)</f>
        <v>#REF!</v>
      </c>
      <c r="G122" s="37" t="e">
        <f>VLOOKUP(A121,Chape,2,0)</f>
        <v>#REF!</v>
      </c>
      <c r="H122" s="35"/>
      <c r="I122" s="37" t="e">
        <f>IF(F122=0,
 IF(H122=0,
  G122*E122*marge,
  H122*E122*marge
 ),
 IF(H122=0,
  IF( B122 = 0,0,G122*E122*marge+((5-E122)*plusvalue*marge)),
  IF( B122 = 0,0,H122*E122*marge+((5-E122)*plusvalue*marge))
 )
)</f>
        <v>#REF!</v>
      </c>
      <c r="J122" s="37" t="e">
        <f>IF(A121="Anydrite",0,B121*l_b*marge)</f>
        <v>#REF!</v>
      </c>
      <c r="K122" s="69"/>
    </row>
    <row r="123" spans="1:16" hidden="1" x14ac:dyDescent="0.25">
      <c r="A123" s="35"/>
      <c r="B123" s="35">
        <v>0</v>
      </c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6" ht="21" hidden="1" x14ac:dyDescent="0.35">
      <c r="A124" s="62" t="str">
        <f>IF($G$24+$G$49+$G$74+$G$99+$G$124&lt;&gt;VALUE(LEFT($E$3,LEN($E$3)-3)),"Attention Surface différente","")</f>
        <v>Attention Surface différente</v>
      </c>
      <c r="B124" s="62"/>
      <c r="C124" s="62"/>
      <c r="D124" s="62"/>
      <c r="E124" s="62"/>
      <c r="F124" s="33" t="s">
        <v>3</v>
      </c>
      <c r="G124" s="44">
        <f>SUM(C126:C127)</f>
        <v>0</v>
      </c>
      <c r="I124" s="18" t="str">
        <f>LEFT($E$3,LEN($E$3)-3)</f>
        <v>50</v>
      </c>
      <c r="J124" s="34"/>
      <c r="K124" s="34"/>
      <c r="M124" s="59" t="s">
        <v>26</v>
      </c>
      <c r="N124" s="59"/>
      <c r="O124" s="59" t="s">
        <v>6</v>
      </c>
      <c r="P124" s="59"/>
    </row>
    <row r="125" spans="1:16" hidden="1" x14ac:dyDescent="0.25">
      <c r="A125" s="35" t="s">
        <v>28</v>
      </c>
      <c r="B125" s="35" t="s">
        <v>7</v>
      </c>
      <c r="C125" s="35" t="s">
        <v>18</v>
      </c>
      <c r="D125" s="35" t="s">
        <v>16</v>
      </c>
      <c r="E125" s="35" t="s">
        <v>5</v>
      </c>
      <c r="F125" s="35" t="s">
        <v>21</v>
      </c>
      <c r="G125" s="35" t="s">
        <v>17</v>
      </c>
      <c r="H125" s="35" t="s">
        <v>20</v>
      </c>
      <c r="I125" s="35" t="s">
        <v>22</v>
      </c>
      <c r="J125" s="35" t="s">
        <v>19</v>
      </c>
      <c r="K125" s="35" t="s">
        <v>24</v>
      </c>
      <c r="M125" s="60" t="e">
        <f>IF($G$2,VLOOKUP($B$126+$B$127,rendement_rdc,2),VLOOKUP($B$126+$B$127,rendement_etage,2))</f>
        <v>#REF!</v>
      </c>
      <c r="N125" s="60" t="e">
        <f>IF($G$2,VLOOKUP($B$126+$B$127,rendement_rdc,3),VLOOKUP($B$126+$B$127,rendement_etage,3))</f>
        <v>#REF!</v>
      </c>
      <c r="O125" s="61">
        <v>0</v>
      </c>
      <c r="P125" s="61">
        <v>0</v>
      </c>
    </row>
    <row r="126" spans="1:16" hidden="1" x14ac:dyDescent="0.25">
      <c r="A126" s="28"/>
      <c r="B126" s="35">
        <v>0</v>
      </c>
      <c r="C126" s="35" t="s">
        <v>15</v>
      </c>
      <c r="D126" s="36">
        <f>B126*LEFT(C126,LEN(C126)-3)*0.01</f>
        <v>0</v>
      </c>
      <c r="E126" s="36">
        <f>IF(D126=0,0,CEILING(D126,0.25))</f>
        <v>0</v>
      </c>
      <c r="F126" s="35" t="e">
        <f>IF(D126&lt;tranche,1,0)</f>
        <v>#REF!</v>
      </c>
      <c r="G126" s="37" t="e">
        <f>VLOOKUP(A126,Chape,2,0)</f>
        <v>#REF!</v>
      </c>
      <c r="H126" s="35"/>
      <c r="I126" s="37" t="e">
        <f>IF(F126=0,
 IF(H126=0,
  G126*E126*marge,
  H126*E126*marge
 ),
 IF(H126=0,
  IF( B126 = 0,0,G126*E126*marge+((5-E126)*plusvalue*marge)),
  IF( B126 = 0,0,H126*E126*marge+((5-E126)*plusvalue*marge))
 )
)</f>
        <v>#REF!</v>
      </c>
      <c r="J126" s="37" t="e">
        <f>IF(A126="Anydrite",0,B126*l_b*marge)</f>
        <v>#REF!</v>
      </c>
      <c r="K126" s="69" t="e">
        <f>I126+I127+J126+J127</f>
        <v>#REF!</v>
      </c>
      <c r="M126" s="60"/>
      <c r="N126" s="60"/>
      <c r="O126" s="61"/>
      <c r="P126" s="61"/>
    </row>
    <row r="127" spans="1:16" hidden="1" x14ac:dyDescent="0.25">
      <c r="A127" s="35"/>
      <c r="B127" s="35">
        <v>0</v>
      </c>
      <c r="C127" s="35" t="s">
        <v>10</v>
      </c>
      <c r="D127" s="36">
        <f>B127*LEFT(C127,LEN(C127)-3)*0.01</f>
        <v>0</v>
      </c>
      <c r="E127" s="36">
        <f>IF(D127=0,0,CEILING(D127,0.25))</f>
        <v>0</v>
      </c>
      <c r="F127" s="35" t="e">
        <f>IF(D127&lt;tranche,1,0)</f>
        <v>#REF!</v>
      </c>
      <c r="G127" s="37" t="e">
        <f>VLOOKUP(A126,Chape,2,0)</f>
        <v>#REF!</v>
      </c>
      <c r="H127" s="35"/>
      <c r="I127" s="37" t="e">
        <f>IF(F127=0,
 IF(I128=0,
  G127*E127*marge,
  I128*E127*marge
 ),
 IF(I128=0,
  IF( B127 = 0,0,G127*E127*marge+((5-E127)*plusvalue*marge)),
  IF( B127 = 0,0,I128*E127*marge+((5-E127)*plusvalue*marge))
 )
)</f>
        <v>#REF!</v>
      </c>
      <c r="J127" s="37" t="e">
        <f>IF(A126="Anydrite",0,B126*l_b*marge)</f>
        <v>#REF!</v>
      </c>
      <c r="K127" s="69"/>
    </row>
    <row r="128" spans="1:16" hidden="1" x14ac:dyDescent="0.25">
      <c r="A128" s="35"/>
      <c r="B128" s="35">
        <v>0</v>
      </c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6" ht="21" hidden="1" x14ac:dyDescent="0.35">
      <c r="A129" s="70"/>
      <c r="B129" s="70"/>
      <c r="C129" s="70"/>
      <c r="D129" s="70"/>
      <c r="E129" s="70"/>
      <c r="F129" s="33" t="s">
        <v>23</v>
      </c>
      <c r="G129" s="44">
        <f>SUM(B131:B132)</f>
        <v>0</v>
      </c>
      <c r="I129" s="18" t="str">
        <f>LEFT($F$3,LEN($F$3)-3)</f>
        <v>50</v>
      </c>
      <c r="J129" s="34"/>
      <c r="K129" s="34"/>
    </row>
    <row r="130" spans="1:16" hidden="1" x14ac:dyDescent="0.25">
      <c r="A130" s="35" t="s">
        <v>28</v>
      </c>
      <c r="B130" s="35" t="s">
        <v>7</v>
      </c>
      <c r="C130" s="35" t="s">
        <v>18</v>
      </c>
      <c r="D130" s="35" t="s">
        <v>16</v>
      </c>
      <c r="E130" s="35" t="s">
        <v>5</v>
      </c>
      <c r="F130" s="35" t="s">
        <v>21</v>
      </c>
      <c r="G130" s="35" t="s">
        <v>17</v>
      </c>
      <c r="H130" s="35" t="s">
        <v>20</v>
      </c>
      <c r="I130" s="35" t="s">
        <v>22</v>
      </c>
      <c r="J130" s="35" t="s">
        <v>19</v>
      </c>
      <c r="K130" s="35" t="s">
        <v>24</v>
      </c>
      <c r="M130" s="59" t="s">
        <v>26</v>
      </c>
      <c r="N130" s="59"/>
      <c r="O130" s="59" t="s">
        <v>6</v>
      </c>
      <c r="P130" s="59"/>
    </row>
    <row r="131" spans="1:16" hidden="1" x14ac:dyDescent="0.25">
      <c r="A131" s="28"/>
      <c r="B131" s="35">
        <v>0</v>
      </c>
      <c r="C131" s="35" t="s">
        <v>15</v>
      </c>
      <c r="D131" s="36">
        <f>B131*LEFT(C131,LEN(C131)-3)*0.01</f>
        <v>0</v>
      </c>
      <c r="E131" s="36">
        <f>IF(D131=0,0,CEILING(D131,0.25))</f>
        <v>0</v>
      </c>
      <c r="F131" s="35" t="e">
        <f>IF(D131&lt;tranche,1,0)</f>
        <v>#REF!</v>
      </c>
      <c r="G131" s="37" t="e">
        <f>VLOOKUP(A131,Chape,2,0)</f>
        <v>#REF!</v>
      </c>
      <c r="H131" s="35"/>
      <c r="I131" s="37" t="e">
        <f>IF(F131=0,
 IF(H131=0,
  G131*E131*marge,
  H131*E131*marge
 ),
 IF(H131=0,
  IF( B131 = 0,0,G131*E131*marge+((5-E131)*plusvalue*marge)),
  IF( B131 = 0,0,H131*E131*marge+((5-E131)*plusvalue*marge))
 )
)</f>
        <v>#REF!</v>
      </c>
      <c r="J131" s="37" t="e">
        <f>IF(A131="Anydrite",0,B131*l_b*marge)</f>
        <v>#REF!</v>
      </c>
      <c r="K131" s="69" t="e">
        <f>I131+I132+J131+J132</f>
        <v>#REF!</v>
      </c>
      <c r="M131" s="60" t="e">
        <f>IF($G$2,VLOOKUP($B$131+$B$132,rendement_rdc,2),VLOOKUP($B$131+$B$132,rendement_etage,2))</f>
        <v>#REF!</v>
      </c>
      <c r="N131" s="60" t="e">
        <f>IF($G$2,VLOOKUP($B$131+$B$132,rendement_rdc,3),VLOOKUP($B$131+$B$132,rendement_etage,3))</f>
        <v>#REF!</v>
      </c>
      <c r="O131" s="61">
        <v>0</v>
      </c>
      <c r="P131" s="61">
        <v>0</v>
      </c>
    </row>
    <row r="132" spans="1:16" hidden="1" x14ac:dyDescent="0.25">
      <c r="A132" s="35"/>
      <c r="B132" s="35">
        <v>0</v>
      </c>
      <c r="C132" s="35" t="s">
        <v>15</v>
      </c>
      <c r="D132" s="36">
        <f>B132*LEFT(C132,LEN(C132)-3)*0.01</f>
        <v>0</v>
      </c>
      <c r="E132" s="36">
        <f>IF(D132=0,0,CEILING(D132,0.25))</f>
        <v>0</v>
      </c>
      <c r="F132" s="35" t="e">
        <f>IF(D132&lt;tranche,1,0)</f>
        <v>#REF!</v>
      </c>
      <c r="G132" s="37" t="e">
        <f>VLOOKUP(A131,Chape,2,0)</f>
        <v>#REF!</v>
      </c>
      <c r="H132" s="35"/>
      <c r="I132" s="37" t="e">
        <f>IF(F132=0,
 IF(H132=0,
  G132*E132*marge,
  H132*E132*marge
 ),
 IF(H132=0,
  IF( B132 = 0,0,G132*E132*marge+((5-E132)*plusvalue*marge)),
  IF( B132 = 0,0,H132*E132*marge+((5-E132)*plusvalue*marge))
 )
)</f>
        <v>#REF!</v>
      </c>
      <c r="J132" s="37" t="e">
        <f>IF(A131="Anydrite",0,B131*l_b*marge)</f>
        <v>#REF!</v>
      </c>
      <c r="K132" s="69"/>
      <c r="M132" s="60"/>
      <c r="N132" s="60"/>
      <c r="O132" s="61"/>
      <c r="P132" s="61"/>
    </row>
    <row r="133" spans="1:16" hidden="1" x14ac:dyDescent="0.25">
      <c r="A133" s="35"/>
      <c r="B133" s="35">
        <v>0</v>
      </c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6" x14ac:dyDescent="0.25">
      <c r="A134" s="11"/>
      <c r="B134" s="11">
        <v>0</v>
      </c>
      <c r="C134" s="11"/>
      <c r="D134" s="11"/>
      <c r="E134" s="11"/>
    </row>
    <row r="135" spans="1:16" x14ac:dyDescent="0.25">
      <c r="A135" s="11"/>
      <c r="B135" s="11">
        <v>0</v>
      </c>
      <c r="C135" s="11"/>
      <c r="D135" s="11"/>
      <c r="E135" s="11"/>
    </row>
    <row r="136" spans="1:16" x14ac:dyDescent="0.25">
      <c r="A136" s="11"/>
      <c r="B136" s="11">
        <v>0</v>
      </c>
      <c r="C136" s="11"/>
      <c r="D136" s="11"/>
      <c r="E136" s="11"/>
    </row>
    <row r="137" spans="1:16" x14ac:dyDescent="0.25">
      <c r="A137" s="11"/>
      <c r="B137" s="11">
        <v>0</v>
      </c>
      <c r="C137" s="11"/>
      <c r="D137" s="11"/>
      <c r="E137" s="11"/>
    </row>
    <row r="138" spans="1:16" x14ac:dyDescent="0.25">
      <c r="A138" s="11"/>
      <c r="B138" s="11">
        <v>0</v>
      </c>
      <c r="C138" s="11"/>
      <c r="D138" s="11"/>
      <c r="E138" s="11"/>
    </row>
    <row r="139" spans="1:16" x14ac:dyDescent="0.25">
      <c r="A139" s="11"/>
      <c r="B139" s="11">
        <v>0</v>
      </c>
      <c r="C139" s="11"/>
      <c r="D139" s="11"/>
      <c r="E139" s="11"/>
    </row>
    <row r="140" spans="1:16" x14ac:dyDescent="0.25">
      <c r="A140" s="11"/>
      <c r="B140" s="11">
        <v>0</v>
      </c>
      <c r="C140" s="11"/>
      <c r="D140" s="11"/>
      <c r="E140" s="11"/>
    </row>
    <row r="141" spans="1:16" x14ac:dyDescent="0.25">
      <c r="A141" s="11"/>
      <c r="B141" s="11">
        <v>0</v>
      </c>
      <c r="C141" s="11"/>
      <c r="D141" s="11"/>
      <c r="E141" s="11"/>
    </row>
    <row r="142" spans="1:16" x14ac:dyDescent="0.25">
      <c r="A142" s="11"/>
      <c r="B142" s="11">
        <v>0</v>
      </c>
      <c r="C142" s="11"/>
      <c r="D142" s="11"/>
      <c r="E142" s="11"/>
    </row>
    <row r="143" spans="1:16" x14ac:dyDescent="0.25">
      <c r="A143" s="11"/>
      <c r="B143" s="11">
        <v>0</v>
      </c>
      <c r="C143" s="11"/>
      <c r="D143" s="11"/>
      <c r="E143" s="11"/>
    </row>
    <row r="144" spans="1:16" x14ac:dyDescent="0.25">
      <c r="A144" s="11"/>
      <c r="B144" s="11"/>
      <c r="C144" s="11"/>
      <c r="D144" s="11"/>
      <c r="E144" s="11"/>
    </row>
    <row r="145" spans="1:5" x14ac:dyDescent="0.25">
      <c r="A145" s="11"/>
      <c r="B145" s="11"/>
      <c r="C145" s="11"/>
      <c r="D145" s="11"/>
      <c r="E145" s="11"/>
    </row>
    <row r="146" spans="1:5" x14ac:dyDescent="0.25">
      <c r="A146" s="11"/>
      <c r="B146" s="11"/>
      <c r="C146" s="11"/>
      <c r="D146" s="11"/>
      <c r="E146" s="11"/>
    </row>
    <row r="147" spans="1:5" x14ac:dyDescent="0.25">
      <c r="A147" s="11"/>
      <c r="B147" s="11"/>
      <c r="C147" s="11"/>
      <c r="D147" s="11"/>
      <c r="E147" s="11"/>
    </row>
    <row r="148" spans="1:5" x14ac:dyDescent="0.25">
      <c r="A148" s="11"/>
      <c r="B148" s="11"/>
      <c r="C148" s="11"/>
      <c r="D148" s="11"/>
      <c r="E148" s="11"/>
    </row>
    <row r="149" spans="1:5" x14ac:dyDescent="0.25">
      <c r="A149" s="11"/>
      <c r="B149" s="11"/>
      <c r="C149" s="11"/>
      <c r="D149" s="11"/>
      <c r="E149" s="11"/>
    </row>
    <row r="150" spans="1:5" x14ac:dyDescent="0.25">
      <c r="A150" s="11"/>
      <c r="B150" s="11"/>
      <c r="C150" s="11"/>
      <c r="D150" s="11"/>
      <c r="E150" s="11"/>
    </row>
    <row r="151" spans="1:5" x14ac:dyDescent="0.25">
      <c r="A151" s="11"/>
      <c r="B151" s="11"/>
      <c r="C151" s="11"/>
      <c r="D151" s="11"/>
      <c r="E151" s="11"/>
    </row>
    <row r="152" spans="1:5" x14ac:dyDescent="0.25">
      <c r="A152" s="11"/>
      <c r="B152" s="11"/>
      <c r="C152" s="11"/>
      <c r="D152" s="11"/>
      <c r="E152" s="11"/>
    </row>
    <row r="153" spans="1:5" x14ac:dyDescent="0.25">
      <c r="A153" s="11"/>
      <c r="B153" s="11"/>
      <c r="C153" s="11"/>
      <c r="D153" s="11"/>
      <c r="E153" s="11"/>
    </row>
    <row r="154" spans="1:5" x14ac:dyDescent="0.25">
      <c r="A154" s="11"/>
      <c r="B154" s="11"/>
      <c r="C154" s="11"/>
      <c r="D154" s="11"/>
      <c r="E154" s="11"/>
    </row>
    <row r="155" spans="1:5" x14ac:dyDescent="0.25">
      <c r="A155" s="11"/>
      <c r="B155" s="11"/>
      <c r="C155" s="11"/>
      <c r="D155" s="11"/>
      <c r="E155" s="11"/>
    </row>
    <row r="156" spans="1:5" x14ac:dyDescent="0.25">
      <c r="A156" s="11"/>
      <c r="B156" s="11"/>
      <c r="C156" s="11"/>
      <c r="D156" s="11"/>
      <c r="E156" s="11"/>
    </row>
    <row r="157" spans="1:5" x14ac:dyDescent="0.25">
      <c r="A157" s="11"/>
      <c r="B157" s="11"/>
      <c r="C157" s="11"/>
      <c r="D157" s="11"/>
      <c r="E157" s="11"/>
    </row>
    <row r="158" spans="1:5" x14ac:dyDescent="0.25">
      <c r="A158" s="11"/>
      <c r="B158" s="11"/>
      <c r="C158" s="11"/>
      <c r="D158" s="11"/>
      <c r="E158" s="11"/>
    </row>
    <row r="159" spans="1:5" x14ac:dyDescent="0.25">
      <c r="A159" s="11"/>
      <c r="B159" s="11"/>
      <c r="C159" s="11"/>
      <c r="D159" s="11"/>
      <c r="E159" s="11"/>
    </row>
    <row r="160" spans="1:5" x14ac:dyDescent="0.25">
      <c r="A160" s="11"/>
      <c r="B160" s="11"/>
      <c r="C160" s="11"/>
      <c r="D160" s="11"/>
      <c r="E160" s="11"/>
    </row>
    <row r="161" spans="1:5" x14ac:dyDescent="0.25">
      <c r="A161" s="11"/>
      <c r="B161" s="11"/>
      <c r="C161" s="11"/>
      <c r="D161" s="11"/>
      <c r="E161" s="11"/>
    </row>
    <row r="162" spans="1:5" x14ac:dyDescent="0.25">
      <c r="A162" s="11"/>
      <c r="B162" s="11"/>
      <c r="C162" s="11"/>
      <c r="D162" s="11"/>
      <c r="E162" s="11"/>
    </row>
    <row r="163" spans="1:5" x14ac:dyDescent="0.25">
      <c r="A163" s="11"/>
      <c r="B163" s="11"/>
      <c r="C163" s="11"/>
      <c r="D163" s="11"/>
      <c r="E163" s="11"/>
    </row>
    <row r="164" spans="1:5" x14ac:dyDescent="0.25">
      <c r="A164" s="11"/>
      <c r="B164" s="11"/>
      <c r="C164" s="11"/>
      <c r="D164" s="11"/>
      <c r="E164" s="11"/>
    </row>
    <row r="165" spans="1:5" x14ac:dyDescent="0.25">
      <c r="A165" s="11"/>
      <c r="B165" s="11"/>
      <c r="C165" s="11"/>
      <c r="D165" s="11"/>
      <c r="E165" s="11"/>
    </row>
    <row r="166" spans="1:5" x14ac:dyDescent="0.25">
      <c r="A166" s="11"/>
      <c r="B166" s="11"/>
      <c r="C166" s="11"/>
      <c r="D166" s="11"/>
      <c r="E166" s="11"/>
    </row>
    <row r="167" spans="1:5" x14ac:dyDescent="0.25">
      <c r="A167" s="11"/>
      <c r="B167" s="11"/>
      <c r="C167" s="11"/>
      <c r="D167" s="11"/>
      <c r="E167" s="11"/>
    </row>
    <row r="168" spans="1:5" x14ac:dyDescent="0.25">
      <c r="A168" s="11"/>
      <c r="B168" s="11"/>
      <c r="C168" s="11"/>
      <c r="D168" s="11"/>
      <c r="E168" s="11"/>
    </row>
    <row r="169" spans="1:5" x14ac:dyDescent="0.25">
      <c r="A169" s="11"/>
      <c r="B169" s="11"/>
      <c r="C169" s="11"/>
      <c r="D169" s="11"/>
      <c r="E169" s="11"/>
    </row>
    <row r="170" spans="1:5" x14ac:dyDescent="0.25">
      <c r="A170" s="11"/>
      <c r="B170" s="11"/>
      <c r="C170" s="11"/>
      <c r="D170" s="11"/>
      <c r="E170" s="11"/>
    </row>
    <row r="171" spans="1:5" x14ac:dyDescent="0.25">
      <c r="A171" s="11"/>
      <c r="B171" s="11"/>
      <c r="C171" s="11"/>
      <c r="D171" s="11"/>
      <c r="E171" s="11"/>
    </row>
    <row r="172" spans="1:5" x14ac:dyDescent="0.25">
      <c r="A172" s="11"/>
      <c r="B172" s="11"/>
      <c r="C172" s="11"/>
      <c r="D172" s="11"/>
      <c r="E172" s="11"/>
    </row>
    <row r="173" spans="1:5" x14ac:dyDescent="0.25">
      <c r="A173" s="11"/>
      <c r="B173" s="11"/>
      <c r="C173" s="11"/>
      <c r="D173" s="11"/>
      <c r="E173" s="11"/>
    </row>
    <row r="174" spans="1:5" x14ac:dyDescent="0.25">
      <c r="A174" s="11"/>
      <c r="B174" s="11"/>
      <c r="C174" s="11"/>
      <c r="D174" s="11"/>
      <c r="E174" s="11"/>
    </row>
    <row r="175" spans="1:5" x14ac:dyDescent="0.25">
      <c r="A175" s="11"/>
      <c r="B175" s="11"/>
      <c r="C175" s="11"/>
      <c r="D175" s="11"/>
      <c r="E175" s="11"/>
    </row>
    <row r="176" spans="1:5" x14ac:dyDescent="0.25">
      <c r="A176" s="11"/>
      <c r="B176" s="11"/>
      <c r="C176" s="11"/>
      <c r="D176" s="11"/>
      <c r="E176" s="11"/>
    </row>
    <row r="177" spans="1:5" x14ac:dyDescent="0.25">
      <c r="A177" s="11"/>
      <c r="B177" s="11"/>
      <c r="C177" s="11"/>
      <c r="D177" s="11"/>
      <c r="E177" s="11"/>
    </row>
    <row r="178" spans="1:5" x14ac:dyDescent="0.25">
      <c r="A178" s="11"/>
      <c r="B178" s="11"/>
      <c r="C178" s="11"/>
      <c r="D178" s="11"/>
      <c r="E178" s="11"/>
    </row>
    <row r="179" spans="1:5" x14ac:dyDescent="0.25">
      <c r="A179" s="11"/>
      <c r="B179" s="11"/>
      <c r="C179" s="11"/>
      <c r="D179" s="11"/>
      <c r="E179" s="11"/>
    </row>
    <row r="180" spans="1:5" x14ac:dyDescent="0.25">
      <c r="A180" s="11"/>
      <c r="B180" s="11"/>
      <c r="C180" s="11"/>
      <c r="D180" s="11"/>
      <c r="E180" s="11"/>
    </row>
    <row r="181" spans="1:5" x14ac:dyDescent="0.25">
      <c r="A181" s="11"/>
      <c r="B181" s="11"/>
      <c r="C181" s="11"/>
      <c r="D181" s="11"/>
      <c r="E181" s="11"/>
    </row>
    <row r="182" spans="1:5" x14ac:dyDescent="0.25">
      <c r="A182" s="11"/>
      <c r="B182" s="11"/>
      <c r="C182" s="11"/>
      <c r="D182" s="11"/>
      <c r="E182" s="11"/>
    </row>
    <row r="183" spans="1:5" x14ac:dyDescent="0.25">
      <c r="A183" s="11"/>
      <c r="B183" s="11"/>
      <c r="C183" s="11"/>
      <c r="D183" s="11"/>
      <c r="E183" s="11"/>
    </row>
    <row r="184" spans="1:5" x14ac:dyDescent="0.25">
      <c r="A184" s="11"/>
      <c r="B184" s="11"/>
      <c r="C184" s="11"/>
      <c r="D184" s="11"/>
      <c r="E184" s="11"/>
    </row>
    <row r="185" spans="1:5" x14ac:dyDescent="0.25">
      <c r="A185" s="11"/>
      <c r="B185" s="11"/>
      <c r="C185" s="11"/>
      <c r="D185" s="11"/>
      <c r="E185" s="11"/>
    </row>
    <row r="186" spans="1:5" x14ac:dyDescent="0.25">
      <c r="A186" s="11"/>
      <c r="B186" s="11"/>
      <c r="C186" s="11"/>
      <c r="D186" s="11"/>
      <c r="E186" s="11"/>
    </row>
    <row r="187" spans="1:5" x14ac:dyDescent="0.25">
      <c r="A187" s="11"/>
      <c r="B187" s="11"/>
      <c r="C187" s="11"/>
      <c r="D187" s="11"/>
      <c r="E187" s="11"/>
    </row>
    <row r="188" spans="1:5" x14ac:dyDescent="0.25">
      <c r="A188" s="11"/>
      <c r="B188" s="11"/>
      <c r="C188" s="11"/>
      <c r="D188" s="11"/>
      <c r="E188" s="11"/>
    </row>
    <row r="189" spans="1:5" x14ac:dyDescent="0.25">
      <c r="A189" s="11"/>
      <c r="B189" s="11"/>
      <c r="C189" s="11"/>
      <c r="D189" s="11"/>
      <c r="E189" s="11"/>
    </row>
    <row r="190" spans="1:5" x14ac:dyDescent="0.25">
      <c r="A190" s="11"/>
      <c r="B190" s="11"/>
      <c r="C190" s="11"/>
      <c r="D190" s="11"/>
      <c r="E190" s="11"/>
    </row>
    <row r="191" spans="1:5" x14ac:dyDescent="0.25">
      <c r="A191" s="11"/>
      <c r="B191" s="11"/>
      <c r="C191" s="11"/>
      <c r="D191" s="11"/>
      <c r="E191" s="11"/>
    </row>
    <row r="192" spans="1:5" x14ac:dyDescent="0.25">
      <c r="A192" s="11"/>
      <c r="B192" s="11"/>
      <c r="C192" s="11"/>
      <c r="D192" s="11"/>
      <c r="E192" s="11"/>
    </row>
    <row r="193" spans="1:5" x14ac:dyDescent="0.25">
      <c r="A193" s="11"/>
      <c r="B193" s="11"/>
      <c r="C193" s="11"/>
      <c r="D193" s="11"/>
      <c r="E193" s="11"/>
    </row>
    <row r="194" spans="1:5" x14ac:dyDescent="0.25">
      <c r="A194" s="11"/>
      <c r="B194" s="11"/>
      <c r="C194" s="11"/>
      <c r="D194" s="11"/>
      <c r="E194" s="11"/>
    </row>
    <row r="195" spans="1:5" x14ac:dyDescent="0.25">
      <c r="A195" s="11"/>
      <c r="B195" s="11"/>
      <c r="C195" s="11"/>
      <c r="D195" s="11"/>
      <c r="E195" s="11"/>
    </row>
    <row r="196" spans="1:5" x14ac:dyDescent="0.25">
      <c r="A196" s="11"/>
      <c r="B196" s="11"/>
      <c r="C196" s="11"/>
      <c r="D196" s="11"/>
      <c r="E196" s="11"/>
    </row>
    <row r="197" spans="1:5" x14ac:dyDescent="0.25">
      <c r="A197" s="11"/>
      <c r="B197" s="11"/>
      <c r="C197" s="11"/>
      <c r="D197" s="11"/>
      <c r="E197" s="11"/>
    </row>
    <row r="198" spans="1:5" x14ac:dyDescent="0.25">
      <c r="A198" s="11"/>
      <c r="B198" s="11"/>
      <c r="C198" s="11"/>
      <c r="D198" s="11"/>
      <c r="E198" s="11"/>
    </row>
    <row r="199" spans="1:5" x14ac:dyDescent="0.25">
      <c r="A199" s="11"/>
      <c r="B199" s="11"/>
      <c r="C199" s="11"/>
      <c r="D199" s="11"/>
      <c r="E199" s="11"/>
    </row>
    <row r="200" spans="1:5" x14ac:dyDescent="0.25">
      <c r="A200" s="11"/>
      <c r="B200" s="11"/>
      <c r="C200" s="11"/>
      <c r="D200" s="11"/>
      <c r="E200" s="11"/>
    </row>
    <row r="201" spans="1:5" x14ac:dyDescent="0.25">
      <c r="A201" s="11"/>
      <c r="B201" s="11"/>
      <c r="C201" s="11"/>
      <c r="D201" s="11"/>
      <c r="E201" s="11"/>
    </row>
  </sheetData>
  <mergeCells count="221">
    <mergeCell ref="Q40:Q41"/>
    <mergeCell ref="O55:O56"/>
    <mergeCell ref="P55:P56"/>
    <mergeCell ref="M84:N84"/>
    <mergeCell ref="O84:P84"/>
    <mergeCell ref="M85:M86"/>
    <mergeCell ref="N85:N86"/>
    <mergeCell ref="O85:O86"/>
    <mergeCell ref="P85:P86"/>
    <mergeCell ref="Q60:Q61"/>
    <mergeCell ref="M64:N64"/>
    <mergeCell ref="O64:P64"/>
    <mergeCell ref="M65:M66"/>
    <mergeCell ref="N65:N66"/>
    <mergeCell ref="O65:O66"/>
    <mergeCell ref="P65:P66"/>
    <mergeCell ref="Q65:Q66"/>
    <mergeCell ref="P80:P81"/>
    <mergeCell ref="M70:M71"/>
    <mergeCell ref="N70:N71"/>
    <mergeCell ref="O70:O71"/>
    <mergeCell ref="P70:P71"/>
    <mergeCell ref="M44:N44"/>
    <mergeCell ref="M59:N59"/>
    <mergeCell ref="M16:M17"/>
    <mergeCell ref="N16:N17"/>
    <mergeCell ref="O16:O17"/>
    <mergeCell ref="P16:P17"/>
    <mergeCell ref="Q35:Q36"/>
    <mergeCell ref="M20:N20"/>
    <mergeCell ref="O20:P20"/>
    <mergeCell ref="Q16:Q17"/>
    <mergeCell ref="Q31:Q32"/>
    <mergeCell ref="Q26:Q27"/>
    <mergeCell ref="Q21:Q22"/>
    <mergeCell ref="N21:N22"/>
    <mergeCell ref="O21:O22"/>
    <mergeCell ref="P21:P22"/>
    <mergeCell ref="N35:N36"/>
    <mergeCell ref="O35:O36"/>
    <mergeCell ref="P35:P36"/>
    <mergeCell ref="M31:M32"/>
    <mergeCell ref="N31:N32"/>
    <mergeCell ref="O31:O32"/>
    <mergeCell ref="P31:P32"/>
    <mergeCell ref="A9:E9"/>
    <mergeCell ref="A14:E14"/>
    <mergeCell ref="A24:E24"/>
    <mergeCell ref="A29:E29"/>
    <mergeCell ref="A19:E19"/>
    <mergeCell ref="A49:E49"/>
    <mergeCell ref="K51:K52"/>
    <mergeCell ref="M10:N10"/>
    <mergeCell ref="O10:P10"/>
    <mergeCell ref="M25:N25"/>
    <mergeCell ref="O25:P25"/>
    <mergeCell ref="M26:M27"/>
    <mergeCell ref="N26:N27"/>
    <mergeCell ref="O26:O27"/>
    <mergeCell ref="P26:P27"/>
    <mergeCell ref="M15:N15"/>
    <mergeCell ref="O15:P15"/>
    <mergeCell ref="M34:N34"/>
    <mergeCell ref="O34:P34"/>
    <mergeCell ref="M35:M36"/>
    <mergeCell ref="O44:P44"/>
    <mergeCell ref="N45:N46"/>
    <mergeCell ref="O45:O46"/>
    <mergeCell ref="P45:P46"/>
    <mergeCell ref="A69:E69"/>
    <mergeCell ref="A99:E99"/>
    <mergeCell ref="K56:K57"/>
    <mergeCell ref="A39:E39"/>
    <mergeCell ref="K41:K42"/>
    <mergeCell ref="A44:E44"/>
    <mergeCell ref="A74:E74"/>
    <mergeCell ref="K76:K77"/>
    <mergeCell ref="A79:E79"/>
    <mergeCell ref="M11:M12"/>
    <mergeCell ref="N11:N12"/>
    <mergeCell ref="Q11:Q12"/>
    <mergeCell ref="K121:K122"/>
    <mergeCell ref="K96:K97"/>
    <mergeCell ref="K71:K72"/>
    <mergeCell ref="K46:K47"/>
    <mergeCell ref="K31:K32"/>
    <mergeCell ref="K11:K12"/>
    <mergeCell ref="K16:K17"/>
    <mergeCell ref="K21:K22"/>
    <mergeCell ref="K26:K27"/>
    <mergeCell ref="O11:O12"/>
    <mergeCell ref="P11:P12"/>
    <mergeCell ref="M89:N89"/>
    <mergeCell ref="O89:P89"/>
    <mergeCell ref="M90:M91"/>
    <mergeCell ref="N90:N91"/>
    <mergeCell ref="K106:K107"/>
    <mergeCell ref="K86:K87"/>
    <mergeCell ref="K91:K92"/>
    <mergeCell ref="K81:K82"/>
    <mergeCell ref="K36:K37"/>
    <mergeCell ref="M21:M22"/>
    <mergeCell ref="M39:N39"/>
    <mergeCell ref="O39:P39"/>
    <mergeCell ref="M40:M41"/>
    <mergeCell ref="N40:N41"/>
    <mergeCell ref="O40:O41"/>
    <mergeCell ref="M45:M46"/>
    <mergeCell ref="P40:P41"/>
    <mergeCell ref="K131:K132"/>
    <mergeCell ref="A109:E109"/>
    <mergeCell ref="K111:K112"/>
    <mergeCell ref="A114:E114"/>
    <mergeCell ref="K116:K117"/>
    <mergeCell ref="A119:E119"/>
    <mergeCell ref="A84:E84"/>
    <mergeCell ref="A89:E89"/>
    <mergeCell ref="A94:E94"/>
    <mergeCell ref="K126:K127"/>
    <mergeCell ref="A129:E129"/>
    <mergeCell ref="K101:K102"/>
    <mergeCell ref="A104:E104"/>
    <mergeCell ref="A59:E59"/>
    <mergeCell ref="K61:K62"/>
    <mergeCell ref="A64:E64"/>
    <mergeCell ref="K66:K67"/>
    <mergeCell ref="M131:M132"/>
    <mergeCell ref="N131:N132"/>
    <mergeCell ref="O131:O132"/>
    <mergeCell ref="P131:P132"/>
    <mergeCell ref="A34:E34"/>
    <mergeCell ref="A54:E54"/>
    <mergeCell ref="P90:P91"/>
    <mergeCell ref="P125:P126"/>
    <mergeCell ref="M30:N30"/>
    <mergeCell ref="O30:P30"/>
    <mergeCell ref="M49:N49"/>
    <mergeCell ref="O49:P49"/>
    <mergeCell ref="M50:M51"/>
    <mergeCell ref="N50:N51"/>
    <mergeCell ref="O50:O51"/>
    <mergeCell ref="P50:P51"/>
    <mergeCell ref="M54:N54"/>
    <mergeCell ref="O54:P54"/>
    <mergeCell ref="M55:M56"/>
    <mergeCell ref="N55:N56"/>
    <mergeCell ref="M120:M121"/>
    <mergeCell ref="N120:N121"/>
    <mergeCell ref="O120:O121"/>
    <mergeCell ref="P120:P121"/>
    <mergeCell ref="M130:N130"/>
    <mergeCell ref="O130:P130"/>
    <mergeCell ref="O114:P114"/>
    <mergeCell ref="O115:O116"/>
    <mergeCell ref="P115:P116"/>
    <mergeCell ref="M74:N74"/>
    <mergeCell ref="O74:P74"/>
    <mergeCell ref="M75:M76"/>
    <mergeCell ref="M109:N109"/>
    <mergeCell ref="M110:M111"/>
    <mergeCell ref="N110:N111"/>
    <mergeCell ref="M114:N114"/>
    <mergeCell ref="M115:M116"/>
    <mergeCell ref="N115:N116"/>
    <mergeCell ref="O75:O76"/>
    <mergeCell ref="P75:P76"/>
    <mergeCell ref="O79:P79"/>
    <mergeCell ref="M80:M81"/>
    <mergeCell ref="N80:N81"/>
    <mergeCell ref="O80:O81"/>
    <mergeCell ref="M95:M96"/>
    <mergeCell ref="N95:N96"/>
    <mergeCell ref="O95:O96"/>
    <mergeCell ref="P95:P96"/>
    <mergeCell ref="M105:M106"/>
    <mergeCell ref="Q45:Q46"/>
    <mergeCell ref="Q50:Q51"/>
    <mergeCell ref="Q55:Q56"/>
    <mergeCell ref="Q70:Q71"/>
    <mergeCell ref="Q75:Q76"/>
    <mergeCell ref="Q80:Q81"/>
    <mergeCell ref="Q95:Q96"/>
    <mergeCell ref="N75:N76"/>
    <mergeCell ref="O90:O91"/>
    <mergeCell ref="M94:N94"/>
    <mergeCell ref="O94:P94"/>
    <mergeCell ref="O69:P69"/>
    <mergeCell ref="N105:N106"/>
    <mergeCell ref="O105:O106"/>
    <mergeCell ref="P105:P106"/>
    <mergeCell ref="M69:N69"/>
    <mergeCell ref="M79:N79"/>
    <mergeCell ref="O59:P59"/>
    <mergeCell ref="M60:M61"/>
    <mergeCell ref="N60:N61"/>
    <mergeCell ref="O60:O61"/>
    <mergeCell ref="P60:P61"/>
    <mergeCell ref="C5:D5"/>
    <mergeCell ref="Q100:Q101"/>
    <mergeCell ref="Q105:Q106"/>
    <mergeCell ref="M124:N124"/>
    <mergeCell ref="O124:P124"/>
    <mergeCell ref="M125:M126"/>
    <mergeCell ref="N125:N126"/>
    <mergeCell ref="O125:O126"/>
    <mergeCell ref="A124:E124"/>
    <mergeCell ref="Q85:Q86"/>
    <mergeCell ref="Q90:Q91"/>
    <mergeCell ref="M99:N99"/>
    <mergeCell ref="O99:P99"/>
    <mergeCell ref="M100:M101"/>
    <mergeCell ref="N100:N101"/>
    <mergeCell ref="O100:O101"/>
    <mergeCell ref="P100:P101"/>
    <mergeCell ref="O109:P109"/>
    <mergeCell ref="O110:O111"/>
    <mergeCell ref="P110:P111"/>
    <mergeCell ref="M119:N119"/>
    <mergeCell ref="O119:P119"/>
    <mergeCell ref="M104:N104"/>
    <mergeCell ref="O104:P104"/>
  </mergeCells>
  <conditionalFormatting sqref="J11:J12">
    <cfRule type="expression" dxfId="102" priority="339">
      <formula>$A$11="Anydrite"</formula>
    </cfRule>
  </conditionalFormatting>
  <conditionalFormatting sqref="J16:J17">
    <cfRule type="expression" dxfId="101" priority="292">
      <formula>$A$16="Anydrite"</formula>
    </cfRule>
  </conditionalFormatting>
  <conditionalFormatting sqref="J21:J22">
    <cfRule type="expression" dxfId="100" priority="290">
      <formula>$A$21="Anydrite"</formula>
    </cfRule>
  </conditionalFormatting>
  <conditionalFormatting sqref="J26:J27">
    <cfRule type="expression" dxfId="99" priority="288">
      <formula>$A$26="Anydrite"</formula>
    </cfRule>
  </conditionalFormatting>
  <conditionalFormatting sqref="J31:J32">
    <cfRule type="expression" dxfId="98" priority="286">
      <formula>$A$31="Anydrite"</formula>
    </cfRule>
  </conditionalFormatting>
  <conditionalFormatting sqref="J111:J112">
    <cfRule type="expression" dxfId="97" priority="120">
      <formula>$A$11="Anydrite"</formula>
    </cfRule>
  </conditionalFormatting>
  <conditionalFormatting sqref="J116:J117">
    <cfRule type="expression" dxfId="96" priority="107">
      <formula>$A$16="Anydrite"</formula>
    </cfRule>
  </conditionalFormatting>
  <conditionalFormatting sqref="J121:J122">
    <cfRule type="expression" dxfId="95" priority="105">
      <formula>$A$21="Anydrite"</formula>
    </cfRule>
  </conditionalFormatting>
  <conditionalFormatting sqref="J126:J127">
    <cfRule type="expression" dxfId="94" priority="103">
      <formula>$A$26="Anydrite"</formula>
    </cfRule>
  </conditionalFormatting>
  <conditionalFormatting sqref="J131:J132">
    <cfRule type="expression" dxfId="93" priority="101">
      <formula>$A$31="Anydrite"</formula>
    </cfRule>
  </conditionalFormatting>
  <conditionalFormatting sqref="J36:J37">
    <cfRule type="expression" dxfId="92" priority="231">
      <formula>$A$11="Anydrite"</formula>
    </cfRule>
  </conditionalFormatting>
  <conditionalFormatting sqref="J41:J42">
    <cfRule type="expression" dxfId="91" priority="218">
      <formula>$A$16="Anydrite"</formula>
    </cfRule>
  </conditionalFormatting>
  <conditionalFormatting sqref="J46:J47">
    <cfRule type="expression" dxfId="90" priority="216">
      <formula>$A$21="Anydrite"</formula>
    </cfRule>
  </conditionalFormatting>
  <conditionalFormatting sqref="J51:J52">
    <cfRule type="expression" dxfId="89" priority="214">
      <formula>$A$26="Anydrite"</formula>
    </cfRule>
  </conditionalFormatting>
  <conditionalFormatting sqref="J56:J57">
    <cfRule type="expression" dxfId="88" priority="212">
      <formula>$A$31="Anydrite"</formula>
    </cfRule>
  </conditionalFormatting>
  <conditionalFormatting sqref="J61:J62">
    <cfRule type="expression" dxfId="87" priority="194">
      <formula>$A$11="Anydrite"</formula>
    </cfRule>
  </conditionalFormatting>
  <conditionalFormatting sqref="J66:J67">
    <cfRule type="expression" dxfId="86" priority="181">
      <formula>$A$16="Anydrite"</formula>
    </cfRule>
  </conditionalFormatting>
  <conditionalFormatting sqref="J71:J72">
    <cfRule type="expression" dxfId="85" priority="179">
      <formula>$A$21="Anydrite"</formula>
    </cfRule>
  </conditionalFormatting>
  <conditionalFormatting sqref="J76:J77">
    <cfRule type="expression" dxfId="84" priority="177">
      <formula>$A$26="Anydrite"</formula>
    </cfRule>
  </conditionalFormatting>
  <conditionalFormatting sqref="J81:J82">
    <cfRule type="expression" dxfId="83" priority="175">
      <formula>$A$31="Anydrite"</formula>
    </cfRule>
  </conditionalFormatting>
  <conditionalFormatting sqref="J86:J87">
    <cfRule type="expression" dxfId="82" priority="157">
      <formula>$A$11="Anydrite"</formula>
    </cfRule>
  </conditionalFormatting>
  <conditionalFormatting sqref="J91:J92">
    <cfRule type="expression" dxfId="81" priority="144">
      <formula>$A$16="Anydrite"</formula>
    </cfRule>
  </conditionalFormatting>
  <conditionalFormatting sqref="J96:J97">
    <cfRule type="expression" dxfId="80" priority="142">
      <formula>$A$21="Anydrite"</formula>
    </cfRule>
  </conditionalFormatting>
  <conditionalFormatting sqref="J101:J102">
    <cfRule type="expression" dxfId="79" priority="140">
      <formula>$A$26="Anydrite"</formula>
    </cfRule>
  </conditionalFormatting>
  <conditionalFormatting sqref="J106:J107">
    <cfRule type="expression" dxfId="78" priority="138">
      <formula>$A$31="Anydrite"</formula>
    </cfRule>
  </conditionalFormatting>
  <conditionalFormatting sqref="F9 A10:K11 B12:J12 F14 F19 F24 F29 K30:K31 K15:K16 K20:K21 K25:K26 D31:J32 D16:J17 D21:J22 D26:J27 F34 B37:J37 F39 F44 F49 F54 K55:K56 K40:K41 K45:K46 K50:K51 D56:J57 D41:J42 D46:J47 D51:J52 F59 B62:J62 F64 F69 F74 F79 K80:K81 K65:K66 K70:K71 K75:K76 D81:J82 D66:J67 D71:J72 D76:J77 F84 B87:J87 F89 F94 F99 F104 K105:K106 K90:K91 K95:K96 K100:K101 D106:J107 D91:J92 D96:J97 D101:J102 F109 B112:J112 F114 F119 F124 F129 K130:K131 K115:K116 K120:K121 K125:K126 D131:J132 D116:J117 D121:J122 M10 Q10 B35:K36 A60:K61 A85:K86 A110:K111 D126:J127">
    <cfRule type="expression" dxfId="77" priority="344">
      <formula>#REF!="c"</formula>
    </cfRule>
  </conditionalFormatting>
  <conditionalFormatting sqref="A15 A16:C17 C40:J40 A42:C42 A67:C67 B66:C66 C65:J65 A92:C92 B91:C91 C90:J90 C115:J115 A117:C117 B41:C41 B116:C116 C15:J15">
    <cfRule type="expression" dxfId="76" priority="347">
      <formula>#REF!="c"</formula>
    </cfRule>
  </conditionalFormatting>
  <conditionalFormatting sqref="A25 A26:C27 C50:J50 A57:C57 B56:C56 A52:C52 A77:C77 B76:C76 C75:J75 A82:C82 B81:C81 A102:C102 B101:C101 C100:J100 A107:C107 B106:C106 F125:J125 B51:C51 B126:C126 A127:C127 C25:J25">
    <cfRule type="expression" dxfId="75" priority="349">
      <formula>#REF!="c"</formula>
    </cfRule>
  </conditionalFormatting>
  <conditionalFormatting sqref="A30 A31:C32 C55:J55 C80:J80 C105:J105 C130:J130 A132:C132 B131:C131 C30:J30">
    <cfRule type="expression" dxfId="74" priority="351">
      <formula>#REF!="c"</formula>
    </cfRule>
  </conditionalFormatting>
  <conditionalFormatting sqref="I2">
    <cfRule type="expression" dxfId="73" priority="77">
      <formula>$J$2=0</formula>
    </cfRule>
    <cfRule type="expression" dxfId="72" priority="84">
      <formula>$J$2&lt;&gt;0</formula>
    </cfRule>
  </conditionalFormatting>
  <conditionalFormatting sqref="I3">
    <cfRule type="expression" dxfId="71" priority="76">
      <formula>$J$3=0</formula>
    </cfRule>
    <cfRule type="expression" dxfId="70" priority="81">
      <formula>$J$3&lt;&gt;0</formula>
    </cfRule>
  </conditionalFormatting>
  <conditionalFormatting sqref="I4">
    <cfRule type="expression" dxfId="69" priority="80">
      <formula>$J$4&lt;&gt;0</formula>
    </cfRule>
  </conditionalFormatting>
  <conditionalFormatting sqref="I5">
    <cfRule type="expression" dxfId="68" priority="75">
      <formula>$J$5=0</formula>
    </cfRule>
    <cfRule type="expression" dxfId="67" priority="79">
      <formula>$J$5&lt;&gt;0</formula>
    </cfRule>
  </conditionalFormatting>
  <conditionalFormatting sqref="I6">
    <cfRule type="expression" dxfId="66" priority="74">
      <formula>$J$6=0</formula>
    </cfRule>
    <cfRule type="expression" dxfId="65" priority="78">
      <formula>$J$6&lt;&gt;0</formula>
    </cfRule>
  </conditionalFormatting>
  <conditionalFormatting sqref="M15 Q15">
    <cfRule type="expression" dxfId="64" priority="73">
      <formula>#REF!="c"</formula>
    </cfRule>
  </conditionalFormatting>
  <conditionalFormatting sqref="M34 Q34">
    <cfRule type="expression" dxfId="63" priority="72">
      <formula>#REF!="c"</formula>
    </cfRule>
  </conditionalFormatting>
  <conditionalFormatting sqref="M39 Q39">
    <cfRule type="expression" dxfId="62" priority="71">
      <formula>#REF!="c"</formula>
    </cfRule>
  </conditionalFormatting>
  <conditionalFormatting sqref="M59 Q59">
    <cfRule type="expression" dxfId="61" priority="70">
      <formula>#REF!="c"</formula>
    </cfRule>
  </conditionalFormatting>
  <conditionalFormatting sqref="M64 Q64">
    <cfRule type="expression" dxfId="60" priority="69">
      <formula>#REF!="c"</formula>
    </cfRule>
  </conditionalFormatting>
  <conditionalFormatting sqref="M84">
    <cfRule type="expression" dxfId="59" priority="68">
      <formula>#REF!="c"</formula>
    </cfRule>
  </conditionalFormatting>
  <conditionalFormatting sqref="M130">
    <cfRule type="expression" dxfId="58" priority="50">
      <formula>#REF!="c"</formula>
    </cfRule>
  </conditionalFormatting>
  <conditionalFormatting sqref="M89">
    <cfRule type="expression" dxfId="57" priority="67">
      <formula>#REF!="c"</formula>
    </cfRule>
  </conditionalFormatting>
  <conditionalFormatting sqref="M109">
    <cfRule type="expression" dxfId="56" priority="66">
      <formula>#REF!="c"</formula>
    </cfRule>
  </conditionalFormatting>
  <conditionalFormatting sqref="M114">
    <cfRule type="expression" dxfId="55" priority="65">
      <formula>#REF!="c"</formula>
    </cfRule>
  </conditionalFormatting>
  <conditionalFormatting sqref="M20">
    <cfRule type="expression" dxfId="54" priority="64">
      <formula>#REF!="c"</formula>
    </cfRule>
  </conditionalFormatting>
  <conditionalFormatting sqref="M44">
    <cfRule type="expression" dxfId="53" priority="63">
      <formula>#REF!="c"</formula>
    </cfRule>
  </conditionalFormatting>
  <conditionalFormatting sqref="M69">
    <cfRule type="expression" dxfId="52" priority="62">
      <formula>#REF!="c"</formula>
    </cfRule>
  </conditionalFormatting>
  <conditionalFormatting sqref="M94">
    <cfRule type="expression" dxfId="51" priority="61">
      <formula>#REF!="c"</formula>
    </cfRule>
  </conditionalFormatting>
  <conditionalFormatting sqref="M119">
    <cfRule type="expression" dxfId="50" priority="60">
      <formula>#REF!="c"</formula>
    </cfRule>
  </conditionalFormatting>
  <conditionalFormatting sqref="M74">
    <cfRule type="expression" dxfId="49" priority="59">
      <formula>#REF!="c"</formula>
    </cfRule>
  </conditionalFormatting>
  <conditionalFormatting sqref="M99">
    <cfRule type="expression" dxfId="48" priority="58">
      <formula>#REF!="c"</formula>
    </cfRule>
  </conditionalFormatting>
  <conditionalFormatting sqref="M124">
    <cfRule type="expression" dxfId="47" priority="57">
      <formula>#REF!="c"</formula>
    </cfRule>
  </conditionalFormatting>
  <conditionalFormatting sqref="M25">
    <cfRule type="expression" dxfId="46" priority="56">
      <formula>#REF!="c"</formula>
    </cfRule>
  </conditionalFormatting>
  <conditionalFormatting sqref="M30">
    <cfRule type="expression" dxfId="45" priority="55">
      <formula>#REF!="c"</formula>
    </cfRule>
  </conditionalFormatting>
  <conditionalFormatting sqref="M49">
    <cfRule type="expression" dxfId="44" priority="54">
      <formula>#REF!="c"</formula>
    </cfRule>
  </conditionalFormatting>
  <conditionalFormatting sqref="M54">
    <cfRule type="expression" dxfId="43" priority="53">
      <formula>#REF!="c"</formula>
    </cfRule>
  </conditionalFormatting>
  <conditionalFormatting sqref="M79">
    <cfRule type="expression" dxfId="42" priority="52">
      <formula>#REF!="c"</formula>
    </cfRule>
  </conditionalFormatting>
  <conditionalFormatting sqref="M104">
    <cfRule type="expression" dxfId="41" priority="51">
      <formula>#REF!="c"</formula>
    </cfRule>
  </conditionalFormatting>
  <conditionalFormatting sqref="A36">
    <cfRule type="expression" dxfId="40" priority="45">
      <formula>#REF!="c"</formula>
    </cfRule>
  </conditionalFormatting>
  <conditionalFormatting sqref="A51">
    <cfRule type="expression" dxfId="39" priority="41">
      <formula>#REF!="c"</formula>
    </cfRule>
  </conditionalFormatting>
  <conditionalFormatting sqref="A41">
    <cfRule type="expression" dxfId="38" priority="42">
      <formula>#REF!="c"</formula>
    </cfRule>
  </conditionalFormatting>
  <conditionalFormatting sqref="A56">
    <cfRule type="expression" dxfId="37" priority="40">
      <formula>#REF!="c"</formula>
    </cfRule>
  </conditionalFormatting>
  <conditionalFormatting sqref="A81">
    <cfRule type="expression" dxfId="36" priority="37">
      <formula>#REF!="c"</formula>
    </cfRule>
  </conditionalFormatting>
  <conditionalFormatting sqref="A66">
    <cfRule type="expression" dxfId="35" priority="39">
      <formula>#REF!="c"</formula>
    </cfRule>
  </conditionalFormatting>
  <conditionalFormatting sqref="A76">
    <cfRule type="expression" dxfId="34" priority="38">
      <formula>#REF!="c"</formula>
    </cfRule>
  </conditionalFormatting>
  <conditionalFormatting sqref="A91">
    <cfRule type="expression" dxfId="33" priority="36">
      <formula>#REF!="c"</formula>
    </cfRule>
  </conditionalFormatting>
  <conditionalFormatting sqref="A101">
    <cfRule type="expression" dxfId="32" priority="35">
      <formula>#REF!="c"</formula>
    </cfRule>
  </conditionalFormatting>
  <conditionalFormatting sqref="A106">
    <cfRule type="expression" dxfId="31" priority="34">
      <formula>#REF!="c"</formula>
    </cfRule>
  </conditionalFormatting>
  <conditionalFormatting sqref="A116">
    <cfRule type="expression" dxfId="30" priority="33">
      <formula>#REF!="c"</formula>
    </cfRule>
  </conditionalFormatting>
  <conditionalFormatting sqref="A124">
    <cfRule type="expression" dxfId="29" priority="32">
      <formula>#REF!="c"</formula>
    </cfRule>
  </conditionalFormatting>
  <conditionalFormatting sqref="A131">
    <cfRule type="expression" dxfId="28" priority="31">
      <formula>#REF!="c"</formula>
    </cfRule>
  </conditionalFormatting>
  <conditionalFormatting sqref="A126">
    <cfRule type="expression" dxfId="27" priority="30">
      <formula>#REF!="c"</formula>
    </cfRule>
  </conditionalFormatting>
  <conditionalFormatting sqref="C125:E125">
    <cfRule type="expression" dxfId="26" priority="29">
      <formula>#REF!="c"</formula>
    </cfRule>
  </conditionalFormatting>
  <conditionalFormatting sqref="B15">
    <cfRule type="expression" dxfId="25" priority="28">
      <formula>#REF!="c"</formula>
    </cfRule>
  </conditionalFormatting>
  <conditionalFormatting sqref="B25">
    <cfRule type="expression" dxfId="24" priority="27">
      <formula>#REF!="c"</formula>
    </cfRule>
  </conditionalFormatting>
  <conditionalFormatting sqref="B30">
    <cfRule type="expression" dxfId="23" priority="26">
      <formula>#REF!="c"</formula>
    </cfRule>
  </conditionalFormatting>
  <conditionalFormatting sqref="B40">
    <cfRule type="expression" dxfId="22" priority="25">
      <formula>#REF!="c"</formula>
    </cfRule>
  </conditionalFormatting>
  <conditionalFormatting sqref="B50">
    <cfRule type="expression" dxfId="21" priority="24">
      <formula>#REF!="c"</formula>
    </cfRule>
  </conditionalFormatting>
  <conditionalFormatting sqref="B55">
    <cfRule type="expression" dxfId="20" priority="23">
      <formula>#REF!="c"</formula>
    </cfRule>
  </conditionalFormatting>
  <conditionalFormatting sqref="A65:B65">
    <cfRule type="expression" dxfId="19" priority="22">
      <formula>#REF!="c"</formula>
    </cfRule>
  </conditionalFormatting>
  <conditionalFormatting sqref="A75:B75">
    <cfRule type="expression" dxfId="18" priority="21">
      <formula>#REF!="c"</formula>
    </cfRule>
  </conditionalFormatting>
  <conditionalFormatting sqref="A80:B80">
    <cfRule type="expression" dxfId="17" priority="20">
      <formula>#REF!="c"</formula>
    </cfRule>
  </conditionalFormatting>
  <conditionalFormatting sqref="A90:B90">
    <cfRule type="expression" dxfId="16" priority="19">
      <formula>#REF!="c"</formula>
    </cfRule>
  </conditionalFormatting>
  <conditionalFormatting sqref="A100:B100">
    <cfRule type="expression" dxfId="15" priority="18">
      <formula>#REF!="c"</formula>
    </cfRule>
  </conditionalFormatting>
  <conditionalFormatting sqref="A105:B105">
    <cfRule type="expression" dxfId="14" priority="17">
      <formula>#REF!="c"</formula>
    </cfRule>
  </conditionalFormatting>
  <conditionalFormatting sqref="A115:B115">
    <cfRule type="expression" dxfId="13" priority="16">
      <formula>#REF!="c"</formula>
    </cfRule>
  </conditionalFormatting>
  <conditionalFormatting sqref="A125:B125">
    <cfRule type="expression" dxfId="12" priority="15">
      <formula>#REF!="c"</formula>
    </cfRule>
  </conditionalFormatting>
  <conditionalFormatting sqref="A130:B130">
    <cfRule type="expression" dxfId="11" priority="13">
      <formula>#REF!="c"</formula>
    </cfRule>
  </conditionalFormatting>
  <conditionalFormatting sqref="Q84">
    <cfRule type="expression" dxfId="10" priority="12">
      <formula>#REF!="c"</formula>
    </cfRule>
  </conditionalFormatting>
  <conditionalFormatting sqref="Q89">
    <cfRule type="expression" dxfId="9" priority="11">
      <formula>#REF!="c"</formula>
    </cfRule>
  </conditionalFormatting>
  <conditionalFormatting sqref="Q44">
    <cfRule type="expression" dxfId="8" priority="10">
      <formula>#REF!="c"</formula>
    </cfRule>
  </conditionalFormatting>
  <conditionalFormatting sqref="Q49">
    <cfRule type="expression" dxfId="7" priority="9">
      <formula>#REF!="c"</formula>
    </cfRule>
  </conditionalFormatting>
  <conditionalFormatting sqref="Q54">
    <cfRule type="expression" dxfId="6" priority="8">
      <formula>#REF!="c"</formula>
    </cfRule>
  </conditionalFormatting>
  <conditionalFormatting sqref="Q69">
    <cfRule type="expression" dxfId="5" priority="7">
      <formula>#REF!="c"</formula>
    </cfRule>
  </conditionalFormatting>
  <conditionalFormatting sqref="Q74">
    <cfRule type="expression" dxfId="4" priority="6">
      <formula>#REF!="c"</formula>
    </cfRule>
  </conditionalFormatting>
  <conditionalFormatting sqref="Q79">
    <cfRule type="expression" dxfId="3" priority="5">
      <formula>#REF!="c"</formula>
    </cfRule>
  </conditionalFormatting>
  <conditionalFormatting sqref="Q94">
    <cfRule type="expression" dxfId="2" priority="4">
      <formula>#REF!="c"</formula>
    </cfRule>
  </conditionalFormatting>
  <conditionalFormatting sqref="Q99">
    <cfRule type="expression" dxfId="1" priority="3">
      <formula>#REF!="c"</formula>
    </cfRule>
  </conditionalFormatting>
  <conditionalFormatting sqref="Q104">
    <cfRule type="expression" dxfId="0" priority="2">
      <formula>#REF!="c"</formula>
    </cfRule>
  </conditionalFormatting>
  <dataValidations count="2">
    <dataValidation type="list" allowBlank="1" showInputMessage="1" showErrorMessage="1" sqref="C11:C12 C31:C32 C21:C22 C16:C17 C26:C27 C36:C37 C56:C57 C46:C47 C41:C42 C51:C52 C61:C62 C81:C82 C71:C72 C66:C67 C76:C77 C86:C87 C106:C107 C96:C97 C91:C92 C101:C102 C111:C112 C131:C132 C121:C122 C116:C117 C126:C127">
      <formula1>epaisseur</formula1>
    </dataValidation>
    <dataValidation type="list" allowBlank="1" showInputMessage="1" showErrorMessage="1" sqref="A31 A11 A26 A21 A16 A51 A121 A41 A46 A106 A76 A61 A66 A71 A56 A101 A86 A91 A96 A81 A126 A111 A131 A36 A116">
      <formula1>#REF!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2017-12-01T08:46:37Z</dcterms:created>
  <dcterms:modified xsi:type="dcterms:W3CDTF">2017-12-18T14:20:23Z</dcterms:modified>
</cp:coreProperties>
</file>