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rvoiset\Desktop\"/>
    </mc:Choice>
  </mc:AlternateContent>
  <bookViews>
    <workbookView xWindow="0" yWindow="0" windowWidth="24000" windowHeight="8835"/>
  </bookViews>
  <sheets>
    <sheet name="Page d'accés" sheetId="4" r:id="rId1"/>
    <sheet name="Feuil1" sheetId="1" r:id="rId2"/>
    <sheet name="Feuil2" sheetId="2" r:id="rId3"/>
    <sheet name="Feuil3" sheetId="10" r:id="rId4"/>
    <sheet name="Feuil4" sheetId="9" r:id="rId5"/>
    <sheet name="Quil synthèse" sheetId="5" r:id="rId6"/>
    <sheet name="Schenker synthèse" sheetId="7" r:id="rId7"/>
    <sheet name="Geodis synthèse" sheetId="6" r:id="rId8"/>
  </sheets>
  <definedNames>
    <definedName name="colonnetransport">"DECALER(Feuil1!$A$2;;;NBVAL(Feuil1!$A:$A))"</definedName>
    <definedName name="_xlnm.Print_Area" localSheetId="5">'Quil synthèse'!$A$1:$M$35</definedName>
  </definedNames>
  <calcPr calcId="152511"/>
  <pivotCaches>
    <pivotCache cacheId="5" r:id="rId9"/>
    <pivotCache cacheId="9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 l="1"/>
  <c r="H7" i="2" s="1"/>
  <c r="H4" i="2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V5" i="5"/>
  <c r="V6" i="5"/>
  <c r="V7" i="5"/>
  <c r="V8" i="5"/>
  <c r="V9" i="5"/>
  <c r="V10" i="5"/>
  <c r="V11" i="5"/>
  <c r="V12" i="5"/>
  <c r="V13" i="5"/>
  <c r="V14" i="5"/>
  <c r="V15" i="5"/>
  <c r="V4" i="5"/>
  <c r="U5" i="5"/>
  <c r="U6" i="5"/>
  <c r="U7" i="5"/>
  <c r="U1" i="5" s="1"/>
  <c r="U8" i="5"/>
  <c r="U9" i="5"/>
  <c r="U10" i="5"/>
  <c r="U11" i="5"/>
  <c r="U12" i="5"/>
  <c r="U13" i="5"/>
  <c r="U14" i="5"/>
  <c r="U15" i="5"/>
  <c r="U4" i="5"/>
  <c r="R1" i="5"/>
  <c r="Q1" i="5"/>
  <c r="V1" i="5" l="1"/>
  <c r="D6" i="2"/>
  <c r="D5" i="2"/>
  <c r="P2" i="1" l="1"/>
  <c r="D3" i="2" l="1"/>
  <c r="D4" i="2" l="1"/>
  <c r="A1" i="2" l="1"/>
</calcChain>
</file>

<file path=xl/sharedStrings.xml><?xml version="1.0" encoding="utf-8"?>
<sst xmlns="http://schemas.openxmlformats.org/spreadsheetml/2006/main" count="193" uniqueCount="87">
  <si>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</si>
  <si>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</si>
  <si>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</si>
  <si>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</si>
  <si>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</si>
  <si>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</si>
  <si>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</si>
  <si>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</si>
  <si>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</si>
  <si>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>Total palettes au sol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</si>
  <si>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</si>
  <si>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</si>
  <si>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</si>
  <si>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</si>
  <si>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</si>
  <si>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</si>
  <si>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</si>
  <si>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AUCHAN</t>
  </si>
  <si>
    <t>Kevin</t>
  </si>
  <si>
    <t>INTERMACHE</t>
  </si>
  <si>
    <t>Thibaut</t>
  </si>
  <si>
    <t>LOUVROIL</t>
  </si>
  <si>
    <t>TRAFIC</t>
  </si>
  <si>
    <t>SOFIDIS</t>
  </si>
  <si>
    <t xml:space="preserve">Nombre de transport actuel </t>
  </si>
  <si>
    <t>Jean-Michel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</si>
  <si>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</si>
  <si>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</si>
  <si>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</si>
  <si>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</si>
  <si>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</si>
  <si>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</si>
  <si>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</si>
  <si>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</si>
  <si>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</si>
  <si>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</si>
  <si>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</si>
  <si>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</si>
  <si>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</si>
  <si>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</si>
  <si>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</si>
  <si>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</si>
  <si>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</si>
  <si>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</si>
  <si>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</si>
  <si>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</si>
  <si>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t>Quil</t>
  </si>
  <si>
    <t>SUPER U</t>
  </si>
  <si>
    <t>CARRFOUR</t>
  </si>
  <si>
    <t>Total général</t>
  </si>
  <si>
    <t/>
  </si>
  <si>
    <t>déc</t>
  </si>
  <si>
    <t>2017</t>
  </si>
  <si>
    <t>Date retour</t>
  </si>
  <si>
    <t>Palettes europe données</t>
  </si>
  <si>
    <t>Palettes europe rendues</t>
  </si>
  <si>
    <t>Dates retour</t>
  </si>
  <si>
    <t xml:space="preserve"> Palettes europe rendues</t>
  </si>
  <si>
    <t>Dates prêt</t>
  </si>
  <si>
    <t>Total palettes europe envoyées</t>
  </si>
  <si>
    <t>Total palettes europe reçues</t>
  </si>
  <si>
    <t>18/12/2017</t>
  </si>
  <si>
    <t>Crepin</t>
  </si>
  <si>
    <t>2018</t>
  </si>
  <si>
    <t>janv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</si>
  <si>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</si>
  <si>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</si>
  <si>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</si>
  <si>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</si>
  <si>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</si>
  <si>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</si>
  <si>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</si>
  <si>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</si>
  <si>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</si>
  <si>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</si>
  <si>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</si>
  <si>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</si>
  <si>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Données</t>
  </si>
  <si>
    <t>Rendues</t>
  </si>
  <si>
    <t xml:space="preserve">Infos complémentaires : </t>
  </si>
  <si>
    <t>Colonne1</t>
  </si>
  <si>
    <t>Nbr de chargements</t>
  </si>
  <si>
    <t>Nbr de palettes Europes chargées</t>
  </si>
  <si>
    <t xml:space="preserve">Moyenne de palettes europe par chargement </t>
  </si>
  <si>
    <t>Geodis AFF</t>
  </si>
  <si>
    <t>Geodis MESS</t>
  </si>
  <si>
    <t>Schenker 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</si>
</sst>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/yy"/>
    <numFmt numFmtId="165" formatCode="dd/mm/yy;@"/>
    <numFmt numFmtId="166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5" borderId="3" xfId="0" applyFont="1" applyFill="1" applyBorder="1"/>
    <xf numFmtId="0" fontId="0" fillId="5" borderId="0" xfId="0" applyFont="1" applyFill="1" applyBorder="1"/>
    <xf numFmtId="14" fontId="0" fillId="0" borderId="0" xfId="0" applyNumberFormat="1" applyAlignment="1">
      <alignment horizontal="left"/>
    </xf>
    <xf numFmtId="166" fontId="0" fillId="0" borderId="0" xfId="0" applyNumberFormat="1"/>
    <xf numFmtId="1" fontId="0" fillId="0" borderId="0" xfId="0" applyNumberFormat="1"/>
    <xf numFmtId="0" fontId="3" fillId="0" borderId="6" xfId="0" applyFont="1" applyBorder="1" applyAlignment="1">
      <alignment horizontal="lef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21">
    <dxf>
      <numFmt numFmtId="165" formatCode="dd/mm/yy;@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des flux palettes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'Quil synthèse'!$Q$3</c:f>
              <c:strCache>
                <c:ptCount val="1"/>
                <c:pt idx="0">
                  <c:v>Données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'Quil synthèse'!$P$4:$P$15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'Quil synthèse'!$Q$4:$Q$15</c:f>
              <c:numCache>
                <c:formatCode>General</c:formatCode>
                <c:ptCount val="12"/>
                <c:pt idx="0">
                  <c:v>42</c:v>
                </c:pt>
                <c:pt idx="1">
                  <c:v>43</c:v>
                </c:pt>
                <c:pt idx="2">
                  <c:v>41</c:v>
                </c:pt>
                <c:pt idx="3">
                  <c:v>20</c:v>
                </c:pt>
                <c:pt idx="4">
                  <c:v>70</c:v>
                </c:pt>
                <c:pt idx="5">
                  <c:v>31</c:v>
                </c:pt>
                <c:pt idx="6">
                  <c:v>35</c:v>
                </c:pt>
                <c:pt idx="7">
                  <c:v>18</c:v>
                </c:pt>
                <c:pt idx="8">
                  <c:v>41</c:v>
                </c:pt>
                <c:pt idx="9">
                  <c:v>38</c:v>
                </c:pt>
                <c:pt idx="10">
                  <c:v>19</c:v>
                </c:pt>
                <c:pt idx="11">
                  <c:v>22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'Quil synthèse'!$R$3</c:f>
              <c:strCache>
                <c:ptCount val="1"/>
                <c:pt idx="0">
                  <c:v>Rendues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'Quil synthèse'!$P$4:$P$15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'Quil synthèse'!$R$4:$R$15</c:f>
              <c:numCache>
                <c:formatCode>General</c:formatCode>
                <c:ptCount val="12"/>
                <c:pt idx="0">
                  <c:v>0</c:v>
                </c:pt>
                <c:pt idx="1">
                  <c:v>15</c:v>
                </c:pt>
                <c:pt idx="2">
                  <c:v>35</c:v>
                </c:pt>
                <c:pt idx="3">
                  <c:v>30</c:v>
                </c:pt>
                <c:pt idx="4">
                  <c:v>14</c:v>
                </c:pt>
                <c:pt idx="5">
                  <c:v>9</c:v>
                </c:pt>
                <c:pt idx="6">
                  <c:v>25</c:v>
                </c:pt>
                <c:pt idx="7">
                  <c:v>10</c:v>
                </c:pt>
                <c:pt idx="8">
                  <c:v>5</c:v>
                </c:pt>
                <c:pt idx="9">
                  <c:v>20</c:v>
                </c:pt>
                <c:pt idx="10">
                  <c:v>42</c:v>
                </c:pt>
                <c:pt idx="11">
                  <c:v>37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332120"/>
        <c:axId val="210332512"/>
      </c:lineChart>
      <c:catAx>
        <c:axId val="210332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2512"/>
        <c:crosses val="autoZero"/>
        <c:auto val="1"/>
        <c:lblAlgn val="ctr"/>
        <c:lblOffset val="100"/>
        <c:noMultiLvlLbl val="0"/>
      </c:catAx>
      <c:valAx>
        <c:axId val="210332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2120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 des flux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'Quil synthèse'!$Q$3:$R$3</c:f>
              <c:strCache>
                <c:ptCount val="2"/>
                <c:pt idx="0">
                  <c:v>Données</c:v>
                </c:pt>
                <c:pt idx="1">
                  <c:v>Rendues</c:v>
                </c:pt>
              </c:strCache>
            </c:strRef>
          </c:cat>
          <c:val>
            <c:numRef>
              <c:f>'Quil synthèse'!$Q$1:$R$1</c:f>
              <c:numCache>
                <c:formatCode>General</c:formatCode>
                <c:ptCount val="2"/>
                <c:pt idx="0">
                  <c:v>420</c:v>
                </c:pt>
                <c:pt idx="1">
                  <c:v>242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10333296"/>
        <c:axId val="210333688"/>
      </c:barChart>
      <c:catAx>
        <c:axId val="210333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3688"/>
        <c:crosses val="autoZero"/>
        <c:auto val="1"/>
        <c:lblAlgn val="ctr"/>
        <c:lblOffset val="100"/>
        <c:noMultiLvlLbl val="0"/>
      </c:catAx>
      <c:valAx>
        <c:axId val="210333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3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des flux financiers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'Quil synthèse'!$U$3</c:f>
              <c:strCache>
                <c:ptCount val="1"/>
                <c:pt idx="0">
                  <c:v>Données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'Quil synthèse'!$T$4:$T$15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'Quil synthèse'!$U$4:$U$15</c:f>
              <c:numCache>
                <c:formatCode>#\ ##0\ "€"</c:formatCode>
                <c:ptCount val="12"/>
                <c:pt idx="0">
                  <c:v>189</c:v>
                </c:pt>
                <c:pt idx="1">
                  <c:v>193.5</c:v>
                </c:pt>
                <c:pt idx="2">
                  <c:v>184.5</c:v>
                </c:pt>
                <c:pt idx="3">
                  <c:v>90</c:v>
                </c:pt>
                <c:pt idx="4">
                  <c:v>315</c:v>
                </c:pt>
                <c:pt idx="5">
                  <c:v>139.5</c:v>
                </c:pt>
                <c:pt idx="6">
                  <c:v>157.5</c:v>
                </c:pt>
                <c:pt idx="7">
                  <c:v>81</c:v>
                </c:pt>
                <c:pt idx="8">
                  <c:v>184.5</c:v>
                </c:pt>
                <c:pt idx="9">
                  <c:v>171</c:v>
                </c:pt>
                <c:pt idx="10">
                  <c:v>85.5</c:v>
                </c:pt>
                <c:pt idx="11">
                  <c:v>99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'Quil synthèse'!$V$3</c:f>
              <c:strCache>
                <c:ptCount val="1"/>
                <c:pt idx="0">
                  <c:v>Rendues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'Quil synthèse'!$T$4:$T$15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'Quil synthèse'!$V$4:$V$15</c:f>
              <c:numCache>
                <c:formatCode>#\ ##0\ "€"</c:formatCode>
                <c:ptCount val="12"/>
                <c:pt idx="0">
                  <c:v>0</c:v>
                </c:pt>
                <c:pt idx="1">
                  <c:v>67.5</c:v>
                </c:pt>
                <c:pt idx="2">
                  <c:v>157.5</c:v>
                </c:pt>
                <c:pt idx="3">
                  <c:v>135</c:v>
                </c:pt>
                <c:pt idx="4">
                  <c:v>63</c:v>
                </c:pt>
                <c:pt idx="5">
                  <c:v>40.5</c:v>
                </c:pt>
                <c:pt idx="6">
                  <c:v>112.5</c:v>
                </c:pt>
                <c:pt idx="7">
                  <c:v>45</c:v>
                </c:pt>
                <c:pt idx="8">
                  <c:v>22.5</c:v>
                </c:pt>
                <c:pt idx="9">
                  <c:v>90</c:v>
                </c:pt>
                <c:pt idx="10">
                  <c:v>189</c:v>
                </c:pt>
                <c:pt idx="11">
                  <c:v>166.5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334472"/>
        <c:axId val="210334864"/>
      </c:lineChart>
      <c:catAx>
        <c:axId val="210334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4864"/>
        <c:crosses val="autoZero"/>
        <c:auto val="1"/>
        <c:lblAlgn val="ctr"/>
        <c:lblOffset val="100"/>
        <c:noMultiLvlLbl val="0"/>
      </c:catAx>
      <c:valAx>
        <c:axId val="210334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334472"/>
        <c:crosses val="autoZero"/>
        <c:crossBetween val="between"/>
        <c:majorUnit val="10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 financière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'Quil synthèse'!$U$3:$V$3</c:f>
              <c:strCache>
                <c:ptCount val="2"/>
                <c:pt idx="0">
                  <c:v>Données</c:v>
                </c:pt>
                <c:pt idx="1">
                  <c:v>Rendues</c:v>
                </c:pt>
              </c:strCache>
            </c:strRef>
          </c:cat>
          <c:val>
            <c:numRef>
              <c:f>'Quil synthèse'!$U$1:$V$1</c:f>
              <c:numCache>
                <c:formatCode>#\ ##0\ "€"</c:formatCode>
                <c:ptCount val="2"/>
                <c:pt idx="0">
                  <c:v>1890</c:v>
                </c:pt>
                <c:pt idx="1">
                  <c:v>1089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0559320"/>
        <c:axId val="210559712"/>
      </c:barChart>
      <c:catAx>
        <c:axId val="210559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59712"/>
        <c:crosses val="autoZero"/>
        <c:auto val="1"/>
        <c:lblAlgn val="ctr"/>
        <c:lblOffset val="100"/>
        <c:noMultiLvlLbl val="0"/>
      </c:catAx>
      <c:valAx>
        <c:axId val="210559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559320"/>
        <c:crosses val="autoZero"/>
        <c:crossBetween val="between"/>
        <c:majorUnit val="22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pn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1</xdr:rowOff>
    </xdr:from>
    <xdr:to>
      <xdr:col>9</xdr:col>
      <xdr:colOff>1</xdr:colOff>
      <xdr:row>3</xdr:row>
      <xdr:rowOff>1</xdr:rowOff>
    </xdr:to>
    <xdr:sp macro="" textlink="">
      <xdr:nvSpPr>
        <xdr:cNvPr id="2" name="ZoneTexte 1"/>
        <xdr:cNvSpPr txBox="1"/>
      </xdr:nvSpPr>
      <xdr:spPr>
        <a:xfrm>
          <a:off x="180976" y="190501"/>
          <a:ext cx="60960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/>
            <a:t>Rapport</a:t>
          </a:r>
          <a:r>
            <a:rPr lang="fr-FR" sz="1800" b="1" baseline="0"/>
            <a:t> de l'activité des palettes Europe avec le transporteur </a:t>
          </a:r>
          <a:endParaRPr lang="fr-FR" sz="1800" b="1"/>
        </a:p>
      </xdr:txBody>
    </xdr:sp>
    <xdr:clientData/>
  </xdr:twoCellAnchor>
  <xdr:twoCellAnchor editAs="oneCell">
    <xdr:from>
      <xdr:col>9</xdr:col>
      <xdr:colOff>285750</xdr:colOff>
      <xdr:row>0</xdr:row>
      <xdr:rowOff>0</xdr:rowOff>
    </xdr:from>
    <xdr:to>
      <xdr:col>11</xdr:col>
      <xdr:colOff>285750</xdr:colOff>
      <xdr:row>3</xdr:row>
      <xdr:rowOff>190501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2725" y="0"/>
          <a:ext cx="1524000" cy="762001"/>
        </a:xfrm>
        <a:prstGeom prst="rect">
          <a:avLst/>
        </a:prstGeom>
      </xdr:spPr>
    </xdr:pic>
    <xdr:clientData/>
  </xdr:twoCellAnchor>
  <xdr:twoCellAnchor>
    <xdr:from>
      <xdr:col>1</xdr:col>
      <xdr:colOff>1</xdr:colOff>
      <xdr:row>4</xdr:row>
      <xdr:rowOff>0</xdr:rowOff>
    </xdr:from>
    <xdr:to>
      <xdr:col>13</xdr:col>
      <xdr:colOff>0</xdr:colOff>
      <xdr:row>5</xdr:row>
      <xdr:rowOff>66675</xdr:rowOff>
    </xdr:to>
    <xdr:sp macro="" textlink="">
      <xdr:nvSpPr>
        <xdr:cNvPr id="4" name="ZoneTexte 3"/>
        <xdr:cNvSpPr txBox="1"/>
      </xdr:nvSpPr>
      <xdr:spPr>
        <a:xfrm>
          <a:off x="180976" y="819150"/>
          <a:ext cx="914399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Synthése du transporteur QUIL sur la période du 1er janvier 2017</a:t>
          </a:r>
          <a:r>
            <a:rPr lang="fr-FR" sz="1100" i="1" baseline="0"/>
            <a:t> au 31 décembre 2017</a:t>
          </a:r>
        </a:p>
        <a:p>
          <a:endParaRPr lang="fr-FR" sz="1100"/>
        </a:p>
      </xdr:txBody>
    </xdr:sp>
    <xdr:clientData/>
  </xdr:twoCellAnchor>
  <xdr:twoCellAnchor>
    <xdr:from>
      <xdr:col>0</xdr:col>
      <xdr:colOff>180974</xdr:colOff>
      <xdr:row>6</xdr:row>
      <xdr:rowOff>0</xdr:rowOff>
    </xdr:from>
    <xdr:to>
      <xdr:col>9</xdr:col>
      <xdr:colOff>0</xdr:colOff>
      <xdr:row>19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285750</xdr:colOff>
      <xdr:row>6</xdr:row>
      <xdr:rowOff>0</xdr:rowOff>
    </xdr:from>
    <xdr:to>
      <xdr:col>13</xdr:col>
      <xdr:colOff>0</xdr:colOff>
      <xdr:row>19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</xdr:colOff>
      <xdr:row>20</xdr:row>
      <xdr:rowOff>0</xdr:rowOff>
    </xdr:from>
    <xdr:to>
      <xdr:col>9</xdr:col>
      <xdr:colOff>1</xdr:colOff>
      <xdr:row>33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285750</xdr:colOff>
      <xdr:row>20</xdr:row>
      <xdr:rowOff>1</xdr:rowOff>
    </xdr:from>
    <xdr:to>
      <xdr:col>13</xdr:col>
      <xdr:colOff>0</xdr:colOff>
      <xdr:row>33</xdr:row>
      <xdr:rowOff>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Thibaut Gervoise" refreshedDate="43104.631062499997" createdVersion="5" refreshedVersion="5" minRefreshableVersion="3" recordCount="5">
  <cacheSource type="worksheet">
    <worksheetSource ref="A1:C1048576" sheet="Feuil3"/>
  </cacheSource>
  <cacheFields count="4">
    <cacheField name="Transporteur" numFmtId="0">
      <sharedItems containsBlank="1" count="4">
        <s v="Geodis"/>
        <s v="Schenker"/>
        <s v="Quil"/>
        <m/>
      </sharedItems>
    </cacheField>
    <cacheField name="Date retour" numFmtId="0">
      <sharedItems containsNonDate="0" containsDate="1" containsString="0" containsBlank="1" minDate="2017-12-19T00:00:00" maxDate="2018-01-04T00:00:00" count="3">
        <d v="2017-12-19T00:00:00"/>
        <d v="2018-01-03T00:00:00"/>
        <m/>
      </sharedItems>
      <fieldGroup par="3" base="1">
        <rangePr groupBy="months" startDate="2017-12-19T00:00:00" endDate="2018-01-0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18"/>
        </groupItems>
      </fieldGroup>
    </cacheField>
    <cacheField name="Palettes europe rendues" numFmtId="0">
      <sharedItems containsString="0" containsBlank="1" containsNumber="1" containsInteger="1" minValue="10" maxValue="30"/>
    </cacheField>
    <cacheField name="Années" numFmtId="0" databaseField="0">
      <fieldGroup base="1">
        <rangePr groupBy="years" startDate="2017-12-19T00:00:00" endDate="2018-01-04T00:00:00"/>
        <groupItems count="4">
          <s v="&lt;19/12/2017"/>
          <s v="2017"/>
          <s v="2018"/>
          <s v="&gt;04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Thibaut Gervoise" refreshedDate="43104.631062615743" createdVersion="5" refreshedVersion="5" minRefreshableVersion="3" recordCount="28">
  <cacheSource type="worksheet">
    <worksheetSource ref="A1:J1048576" sheet="Feuil1"/>
  </cacheSource>
  <cacheFields count="10">
    <cacheField name="Numéro de transport" numFmtId="0">
      <sharedItems containsString="0" containsBlank="1" containsNumber="1" containsInteger="1" minValue="1" maxValue="15"/>
    </cacheField>
    <cacheField name="Départ" numFmtId="0">
      <sharedItems containsBlank="1"/>
    </cacheField>
    <cacheField name="Transporteur" numFmtId="0">
      <sharedItems containsBlank="1" count="7">
        <s v="Geodis"/>
        <s v="Schenker"/>
        <s v="Quil"/>
        <m/>
        <s v="Transporteur C" u="1"/>
        <s v="Transporteur A" u="1"/>
        <s v="Transporteur B" u="1"/>
      </sharedItems>
    </cacheField>
    <cacheField name="Chauffeur " numFmtId="0">
      <sharedItems containsBlank="1"/>
    </cacheField>
    <cacheField name="Nbr de tournées " numFmtId="0">
      <sharedItems containsString="0" containsBlank="1" containsNumber="1" containsInteger="1" minValue="1" maxValue="5"/>
    </cacheField>
    <cacheField name="Numéro des tournées " numFmtId="0">
      <sharedItems containsString="0" containsBlank="1" containsNumber="1" containsInteger="1" minValue="12" maxValue="94741"/>
    </cacheField>
    <cacheField name="Date départ" numFmtId="0">
      <sharedItems containsDate="1" containsBlank="1" containsMixedTypes="1" minDate="2017-02-12T00:00:00" maxDate="2017-12-03T00:00:00" count="6">
        <d v="2017-11-18T00:00:00"/>
        <d v="2017-11-28T00:00:00"/>
        <d v="2017-02-12T00:00:00"/>
        <d v="2017-12-02T00:00:00"/>
        <s v="18/12/2017"/>
        <m/>
      </sharedItems>
    </cacheField>
    <cacheField name="Total palettes au sol" numFmtId="0">
      <sharedItems containsString="0" containsBlank="1" containsNumber="1" containsInteger="1" minValue="1" maxValue="147"/>
    </cacheField>
    <cacheField name="Total palettes" numFmtId="0">
      <sharedItems containsString="0" containsBlank="1" containsNumber="1" containsInteger="1" minValue="1" maxValue="157"/>
    </cacheField>
    <cacheField name="Total palettes europe" numFmtId="0">
      <sharedItems containsString="0" containsBlank="1" containsNumber="1" containsInteger="1" minValue="1" maxValue="1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10"/>
  </r>
  <r>
    <x v="1"/>
    <x v="0"/>
    <n v="20"/>
  </r>
  <r>
    <x v="2"/>
    <x v="0"/>
    <n v="30"/>
  </r>
  <r>
    <x v="0"/>
    <x v="1"/>
    <n v="20"/>
  </r>
  <r>
    <x v="3"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n v="1"/>
    <s v="Artmadis"/>
    <x v="0"/>
    <s v="Eric"/>
    <n v="2"/>
    <n v="157"/>
    <x v="0"/>
    <n v="1"/>
    <n v="1"/>
    <n v="1"/>
  </r>
  <r>
    <n v="1"/>
    <s v="Artmadis"/>
    <x v="0"/>
    <s v="Eric"/>
    <m/>
    <n v="158"/>
    <x v="0"/>
    <n v="12"/>
    <n v="8"/>
    <n v="12"/>
  </r>
  <r>
    <n v="2"/>
    <s v="Artmadis"/>
    <x v="0"/>
    <s v="Kevin"/>
    <n v="1"/>
    <n v="12"/>
    <x v="1"/>
    <n v="12"/>
    <n v="12"/>
    <n v="12"/>
  </r>
  <r>
    <n v="3"/>
    <s v="Artmadis"/>
    <x v="1"/>
    <s v="Thibaut"/>
    <n v="2"/>
    <n v="149"/>
    <x v="1"/>
    <n v="14"/>
    <n v="14"/>
    <n v="14"/>
  </r>
  <r>
    <n v="3"/>
    <s v="Artmadis"/>
    <x v="1"/>
    <s v="Thibaut"/>
    <m/>
    <n v="124"/>
    <x v="1"/>
    <n v="10"/>
    <n v="18"/>
    <n v="8"/>
  </r>
  <r>
    <n v="4"/>
    <s v="Artmadis"/>
    <x v="0"/>
    <s v="Jean-Michel"/>
    <n v="3"/>
    <n v="18574"/>
    <x v="2"/>
    <n v="10"/>
    <n v="10"/>
    <n v="10"/>
  </r>
  <r>
    <n v="4"/>
    <s v="Artmadis"/>
    <x v="0"/>
    <s v="Jean-Michel"/>
    <m/>
    <n v="18575"/>
    <x v="2"/>
    <n v="8"/>
    <n v="8"/>
    <n v="8"/>
  </r>
  <r>
    <n v="4"/>
    <s v="Artmadis"/>
    <x v="0"/>
    <s v="Jean-Michel"/>
    <m/>
    <n v="18576"/>
    <x v="2"/>
    <n v="5"/>
    <n v="5"/>
    <n v="5"/>
  </r>
  <r>
    <n v="5"/>
    <s v="Artmadis"/>
    <x v="0"/>
    <s v="Kevin"/>
    <n v="5"/>
    <n v="27847"/>
    <x v="3"/>
    <n v="10"/>
    <n v="10"/>
    <n v="10"/>
  </r>
  <r>
    <n v="5"/>
    <s v="Artmadis"/>
    <x v="0"/>
    <s v="Kevin"/>
    <m/>
    <n v="27848"/>
    <x v="3"/>
    <n v="4"/>
    <n v="4"/>
    <n v="4"/>
  </r>
  <r>
    <n v="5"/>
    <s v="Artmadis"/>
    <x v="0"/>
    <s v="Kevin"/>
    <m/>
    <n v="27849"/>
    <x v="3"/>
    <n v="12"/>
    <n v="12"/>
    <n v="12"/>
  </r>
  <r>
    <n v="5"/>
    <s v="Artmadis"/>
    <x v="0"/>
    <s v="Kevin"/>
    <m/>
    <n v="27850"/>
    <x v="3"/>
    <n v="2"/>
    <n v="2"/>
    <n v="2"/>
  </r>
  <r>
    <n v="5"/>
    <s v="Artmadis"/>
    <x v="0"/>
    <s v="Kevin"/>
    <m/>
    <n v="27851"/>
    <x v="3"/>
    <n v="3"/>
    <n v="3"/>
    <n v="3"/>
  </r>
  <r>
    <n v="6"/>
    <s v="Artmadis"/>
    <x v="2"/>
    <s v="Patrick"/>
    <n v="1"/>
    <n v="94741"/>
    <x v="2"/>
    <n v="3"/>
    <n v="3"/>
    <n v="3"/>
  </r>
  <r>
    <n v="7"/>
    <s v="Artmadis"/>
    <x v="1"/>
    <s v="Sandrine"/>
    <n v="2"/>
    <n v="17484"/>
    <x v="2"/>
    <n v="8"/>
    <n v="8"/>
    <n v="8"/>
  </r>
  <r>
    <n v="7"/>
    <s v="Artmadis"/>
    <x v="1"/>
    <s v="Sandrine"/>
    <m/>
    <n v="17485"/>
    <x v="2"/>
    <n v="4"/>
    <n v="4"/>
    <n v="4"/>
  </r>
  <r>
    <n v="8"/>
    <s v="Artmadis"/>
    <x v="0"/>
    <s v="Zizou"/>
    <n v="1"/>
    <n v="74847"/>
    <x v="2"/>
    <n v="21"/>
    <n v="21"/>
    <n v="21"/>
  </r>
  <r>
    <n v="9"/>
    <s v="Artmadis"/>
    <x v="0"/>
    <s v="Sophie"/>
    <n v="1"/>
    <n v="74844"/>
    <x v="2"/>
    <n v="4"/>
    <n v="4"/>
    <n v="4"/>
  </r>
  <r>
    <n v="10"/>
    <s v="Artmadis"/>
    <x v="1"/>
    <s v="Sophie"/>
    <n v="1"/>
    <n v="74844"/>
    <x v="2"/>
    <n v="4"/>
    <n v="4"/>
    <n v="4"/>
  </r>
  <r>
    <n v="11"/>
    <s v="Artmadis"/>
    <x v="0"/>
    <s v="Anthony"/>
    <n v="1"/>
    <n v="18747"/>
    <x v="2"/>
    <n v="147"/>
    <n v="157"/>
    <n v="156"/>
  </r>
  <r>
    <n v="12"/>
    <s v="Artmadis"/>
    <x v="2"/>
    <s v="Cherubin"/>
    <n v="2"/>
    <n v="7474"/>
    <x v="2"/>
    <n v="14"/>
    <n v="14"/>
    <n v="14"/>
  </r>
  <r>
    <n v="12"/>
    <s v="Artmadis"/>
    <x v="2"/>
    <s v="Cherubin"/>
    <m/>
    <n v="7475"/>
    <x v="2"/>
    <n v="12"/>
    <n v="12"/>
    <n v="12"/>
  </r>
  <r>
    <n v="13"/>
    <s v="Artmadis"/>
    <x v="0"/>
    <s v="Cherubin"/>
    <n v="2"/>
    <n v="7484"/>
    <x v="2"/>
    <n v="14"/>
    <n v="14"/>
    <n v="14"/>
  </r>
  <r>
    <n v="13"/>
    <s v="Artmadis"/>
    <x v="0"/>
    <s v="Cherubin"/>
    <m/>
    <n v="7485"/>
    <x v="2"/>
    <n v="12"/>
    <n v="12"/>
    <n v="12"/>
  </r>
  <r>
    <n v="14"/>
    <s v="Artmadis"/>
    <x v="2"/>
    <s v="Eric"/>
    <n v="2"/>
    <n v="1774"/>
    <x v="4"/>
    <n v="10"/>
    <n v="10"/>
    <n v="10"/>
  </r>
  <r>
    <n v="14"/>
    <s v="Artmadis"/>
    <x v="2"/>
    <s v="Eric"/>
    <m/>
    <n v="1775"/>
    <x v="4"/>
    <n v="4"/>
    <n v="4"/>
    <n v="4"/>
  </r>
  <r>
    <n v="15"/>
    <s v="Artmadis"/>
    <x v="1"/>
    <s v="Kevin"/>
    <n v="1"/>
    <n v="8741"/>
    <x v="4"/>
    <n v="2"/>
    <n v="2"/>
    <n v="2"/>
  </r>
  <r>
    <m/>
    <m/>
    <x v="3"/>
    <m/>
    <m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retour" colHeaderCaption="">
  <location ref="A1:C7" firstHeaderRow="1" firstDataRow="2" firstDataCol="1"/>
  <pivotFields count="4">
    <pivotField axis="axisCol" showAll="0">
      <items count="5">
        <item x="0"/>
        <item x="1"/>
        <item h="1" x="3"/>
        <item h="1"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Palettes europe rendues2" dataField="1" showAll="0" defaultSubtotal="0"/>
    <pivotField axis="axisRow" showAll="0" defaultSubtotal="0">
      <items count="4">
        <item x="1"/>
        <item x="0"/>
        <item x="2"/>
        <item x="3"/>
      </items>
    </pivotField>
  </pivotFields>
  <rowFields count="2">
    <field x="3"/>
    <field x="1"/>
  </rowFields>
  <rowItems count="5">
    <i>
      <x/>
    </i>
    <i r="1">
      <x v="12"/>
    </i>
    <i>
      <x v="2"/>
    </i>
    <i r="1">
      <x v="1"/>
    </i>
    <i t="grand">
      <x/>
    </i>
  </rowItems>
  <colFields count="1">
    <field x="0"/>
  </colFields>
  <colItems count="2">
    <i>
      <x/>
    </i>
    <i>
      <x v="1"/>
    </i>
  </colItems>
  <dataFields count="1">
    <dataField name=" Palettes europe rendues" fld="2" baseField="1" baseItem="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prêt" colHeaderCaption="">
  <location ref="H1:K8" firstHeaderRow="1" firstDataRow="2" firstDataCol="1"/>
  <pivotFields count="10">
    <pivotField showAll="0"/>
    <pivotField showAll="0"/>
    <pivotField axis="axisCol" showAll="0">
      <items count="8">
        <item x="0"/>
        <item x="2"/>
        <item x="1"/>
        <item m="1" x="5"/>
        <item m="1" x="6"/>
        <item m="1" x="4"/>
        <item h="1" x="3"/>
        <item t="default"/>
      </items>
    </pivotField>
    <pivotField showAll="0"/>
    <pivotField showAll="0"/>
    <pivotField showAll="0"/>
    <pivotField axis="axisRow" showAll="0" defaultSubtotal="0">
      <items count="6">
        <item x="0"/>
        <item x="1"/>
        <item x="2"/>
        <item x="3"/>
        <item x="4"/>
        <item x="5"/>
      </items>
    </pivotField>
    <pivotField showAll="0"/>
    <pivotField showAll="0"/>
    <pivotField dataField="1" showAll="0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Palettes europe données" fld="9" baseField="10" baseItem="1"/>
  </dataFields>
  <formats count="1"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5" name="Tableau646" displayName="Tableau646" ref="A1:M28" headerRowDxfId="20" dataDxfId="19">
  <autoFilter ref="A1:M28"/>
  <tableColumns count="13">
    <tableColumn id="1" name="Numéro de transport" totalsRowLabel="4" dataDxfId="18"/>
    <tableColumn id="2" name="Départ" totalsRowLabel="Entrepôt A" dataDxfId="17"/>
    <tableColumn id="3" name="Transporteur" totalsRowLabel="Transporteur A" dataDxfId="16"/>
    <tableColumn id="4" name="Chauffeur " totalsRowLabel="cccccccccc" dataDxfId="15"/>
    <tableColumn id="5" name="Nbr de tournées " totalsRowLabel="2" dataDxfId="14"/>
    <tableColumn id="6" name="Numéro des tournées " totalsRowLabel="1" dataDxfId="13"/>
    <tableColumn id="8" name="Date départ" totalsRowLabel="02/12/2017" dataDxfId="12"/>
    <tableColumn id="9" name="Total palettes au sol" totalsRowLabel="1" dataDxfId="11"/>
    <tableColumn id="10" name="Total palettes" totalsRowLabel="1" dataDxfId="10"/>
    <tableColumn id="7" name="Total palettes europe" totalsRowLabel="1" dataDxfId="9"/>
    <tableColumn id="12" name="Total palettes rendues" totalsRowLabel="0" dataDxfId="8"/>
    <tableColumn id="11" name="Infos Client " dataDxfId="7"/>
    <tableColumn id="13" name="Colonne1" dataDxfId="6">
      <calculatedColumnFormula>IF(Tableau646[[#This Row],[Nbr de tournées ]]="",0,1)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9" totalsRowShown="0">
  <autoFilter ref="A2:A9"/>
  <tableColumns count="1">
    <tableColumn id="1" name="Transpor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6462" displayName="Tableau6462" ref="A1:C5" headerRowDxfId="5" dataDxfId="4">
  <autoFilter ref="A1:C5"/>
  <tableColumns count="3">
    <tableColumn id="3" name="Transporteur" totalsRowLabel="Transporteur A" dataDxfId="3"/>
    <tableColumn id="8" name="Date retour" totalsRowLabel="02/12/2017" dataDxfId="2"/>
    <tableColumn id="12" name="Palettes europe rendues" totalsRowLabel="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/>
  </sheetViews>
  <sheetFormatPr baseColWidth="10" defaultColWidth="11.42578125" defaultRowHeight="15" x14ac:dyDescent="0.25"/>
  <cols>
    <col min="1" max="16384" width="11.42578125" style="6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"/>
  <sheetViews>
    <sheetView workbookViewId="0">
      <selection activeCell="O7" sqref="O7"/>
    </sheetView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21.28515625" style="5" bestFit="1" customWidth="1"/>
    <col min="13" max="13" width="14" bestFit="1" customWidth="1"/>
  </cols>
  <sheetData>
    <row r="1" spans="1:16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9</v>
      </c>
      <c r="I1" s="1" t="s">
        <v>10</v>
      </c>
      <c r="J1" s="1" t="s">
        <v>11</v>
      </c>
      <c r="K1" s="1" t="s">
        <v>12</v>
      </c>
      <c r="L1" s="4" t="s">
        <v>13</v>
      </c>
      <c r="M1" s="22" t="s">
        <v>80</v>
      </c>
    </row>
    <row r="2" spans="1:16" x14ac:dyDescent="0.25">
      <c r="A2" s="2">
        <v>1</v>
      </c>
      <c r="B2" s="2" t="s">
        <v>15</v>
      </c>
      <c r="C2" s="2" t="s">
        <v>4</v>
      </c>
      <c r="D2" s="2" t="s">
        <v>16</v>
      </c>
      <c r="E2" s="2">
        <v>2</v>
      </c>
      <c r="F2" s="2">
        <v>157</v>
      </c>
      <c r="G2" s="12">
        <v>43057</v>
      </c>
      <c r="H2" s="2">
        <v>1</v>
      </c>
      <c r="I2" s="2">
        <v>1</v>
      </c>
      <c r="J2" s="2">
        <v>1</v>
      </c>
      <c r="K2" s="2">
        <v>0</v>
      </c>
      <c r="L2" s="7" t="s">
        <v>17</v>
      </c>
      <c r="M2" s="22">
        <f>IF(Tableau646[[#This Row],[Nbr de tournées ]]="",0,1)</f>
        <v>1</v>
      </c>
      <c r="P2" s="14" t="str">
        <f>CONCATENATE(N2,O2)</f>
        <v/>
      </c>
    </row>
    <row r="3" spans="1:16" x14ac:dyDescent="0.25">
      <c r="A3" s="2">
        <v>1</v>
      </c>
      <c r="B3" s="2" t="s">
        <v>15</v>
      </c>
      <c r="C3" s="2" t="s">
        <v>4</v>
      </c>
      <c r="D3" s="2" t="s">
        <v>16</v>
      </c>
      <c r="F3" s="2">
        <v>158</v>
      </c>
      <c r="G3" s="12">
        <v>43057</v>
      </c>
      <c r="H3" s="2">
        <v>12</v>
      </c>
      <c r="I3" s="2">
        <v>8</v>
      </c>
      <c r="J3" s="2">
        <v>12</v>
      </c>
      <c r="K3" s="2">
        <v>0</v>
      </c>
      <c r="L3" s="5" t="s">
        <v>23</v>
      </c>
      <c r="M3" s="22">
        <f>IF(Tableau646[[#This Row],[Nbr de tournées ]]="",0,1)</f>
        <v>0</v>
      </c>
    </row>
    <row r="4" spans="1:16" x14ac:dyDescent="0.25">
      <c r="A4" s="2">
        <v>2</v>
      </c>
      <c r="B4" s="2" t="s">
        <v>15</v>
      </c>
      <c r="C4" s="2" t="s">
        <v>4</v>
      </c>
      <c r="D4" s="2" t="s">
        <v>18</v>
      </c>
      <c r="E4" s="2">
        <v>1</v>
      </c>
      <c r="F4" s="2">
        <v>12</v>
      </c>
      <c r="G4" s="12">
        <v>43067</v>
      </c>
      <c r="H4" s="2">
        <v>12</v>
      </c>
      <c r="I4" s="2">
        <v>12</v>
      </c>
      <c r="J4" s="2">
        <v>12</v>
      </c>
      <c r="K4" s="2">
        <v>0</v>
      </c>
      <c r="L4" s="7" t="s">
        <v>19</v>
      </c>
      <c r="M4" s="22">
        <f>IF(Tableau646[[#This Row],[Nbr de tournées ]]="",0,1)</f>
        <v>1</v>
      </c>
    </row>
    <row r="5" spans="1:16" x14ac:dyDescent="0.25">
      <c r="A5" s="2">
        <v>3</v>
      </c>
      <c r="B5" s="2" t="s">
        <v>15</v>
      </c>
      <c r="C5" s="2" t="s">
        <v>5</v>
      </c>
      <c r="D5" s="2" t="s">
        <v>20</v>
      </c>
      <c r="E5" s="2">
        <v>2</v>
      </c>
      <c r="F5" s="2">
        <v>149</v>
      </c>
      <c r="G5" s="12">
        <v>43067</v>
      </c>
      <c r="H5" s="2">
        <v>14</v>
      </c>
      <c r="I5" s="2">
        <v>14</v>
      </c>
      <c r="J5" s="2">
        <v>14</v>
      </c>
      <c r="K5" s="2">
        <v>0</v>
      </c>
      <c r="L5" s="7" t="s">
        <v>21</v>
      </c>
      <c r="M5" s="22">
        <f>IF(Tableau646[[#This Row],[Nbr de tournées ]]="",0,1)</f>
        <v>1</v>
      </c>
    </row>
    <row r="6" spans="1:16" x14ac:dyDescent="0.25">
      <c r="A6" s="2">
        <v>3</v>
      </c>
      <c r="B6" s="2" t="s">
        <v>15</v>
      </c>
      <c r="C6" s="2" t="s">
        <v>5</v>
      </c>
      <c r="D6" s="2" t="s">
        <v>20</v>
      </c>
      <c r="F6" s="2">
        <v>124</v>
      </c>
      <c r="G6" s="12">
        <v>43067</v>
      </c>
      <c r="H6" s="2">
        <v>10</v>
      </c>
      <c r="I6" s="2">
        <v>18</v>
      </c>
      <c r="J6" s="2">
        <v>8</v>
      </c>
      <c r="K6" s="2">
        <v>0</v>
      </c>
      <c r="L6" s="7" t="s">
        <v>22</v>
      </c>
      <c r="M6" s="22">
        <f>IF(Tableau646[[#This Row],[Nbr de tournées ]]="",0,1)</f>
        <v>0</v>
      </c>
    </row>
    <row r="7" spans="1:16" x14ac:dyDescent="0.25">
      <c r="A7" s="2">
        <v>4</v>
      </c>
      <c r="B7" s="2" t="s">
        <v>15</v>
      </c>
      <c r="C7" s="2" t="s">
        <v>4</v>
      </c>
      <c r="D7" s="2" t="s">
        <v>25</v>
      </c>
      <c r="E7" s="2">
        <v>3</v>
      </c>
      <c r="F7" s="2">
        <v>18574</v>
      </c>
      <c r="G7" s="12">
        <v>42778</v>
      </c>
      <c r="H7" s="2">
        <v>10</v>
      </c>
      <c r="I7" s="2">
        <v>10</v>
      </c>
      <c r="J7" s="2">
        <v>10</v>
      </c>
      <c r="K7" s="2">
        <v>0</v>
      </c>
      <c r="L7" s="11" t="s">
        <v>26</v>
      </c>
      <c r="M7" s="22">
        <f>IF(Tableau646[[#This Row],[Nbr de tournées ]]="",0,1)</f>
        <v>1</v>
      </c>
    </row>
    <row r="8" spans="1:16" x14ac:dyDescent="0.25">
      <c r="A8" s="2">
        <v>4</v>
      </c>
      <c r="B8" s="2" t="s">
        <v>15</v>
      </c>
      <c r="C8" s="2" t="s">
        <v>4</v>
      </c>
      <c r="D8" s="2" t="s">
        <v>25</v>
      </c>
      <c r="F8" s="2">
        <v>18575</v>
      </c>
      <c r="G8" s="12">
        <v>42778</v>
      </c>
      <c r="H8" s="2">
        <v>8</v>
      </c>
      <c r="I8" s="2">
        <v>8</v>
      </c>
      <c r="J8" s="2">
        <v>8</v>
      </c>
      <c r="K8" s="2">
        <v>0</v>
      </c>
      <c r="L8" s="11" t="s">
        <v>27</v>
      </c>
      <c r="M8" s="22">
        <f>IF(Tableau646[[#This Row],[Nbr de tournées ]]="",0,1)</f>
        <v>0</v>
      </c>
    </row>
    <row r="9" spans="1:16" x14ac:dyDescent="0.25">
      <c r="A9" s="2">
        <v>4</v>
      </c>
      <c r="B9" s="2" t="s">
        <v>15</v>
      </c>
      <c r="C9" s="2" t="s">
        <v>4</v>
      </c>
      <c r="D9" s="2" t="s">
        <v>25</v>
      </c>
      <c r="F9" s="2">
        <v>18576</v>
      </c>
      <c r="G9" s="12">
        <v>42778</v>
      </c>
      <c r="H9" s="2">
        <v>5</v>
      </c>
      <c r="I9" s="2">
        <v>5</v>
      </c>
      <c r="J9" s="2">
        <v>5</v>
      </c>
      <c r="K9" s="2">
        <v>0</v>
      </c>
      <c r="L9" s="11" t="s">
        <v>28</v>
      </c>
      <c r="M9" s="22">
        <f>IF(Tableau646[[#This Row],[Nbr de tournées ]]="",0,1)</f>
        <v>0</v>
      </c>
    </row>
    <row r="10" spans="1:16" x14ac:dyDescent="0.25">
      <c r="A10" s="2">
        <v>5</v>
      </c>
      <c r="B10" s="2" t="s">
        <v>15</v>
      </c>
      <c r="C10" s="2" t="s">
        <v>4</v>
      </c>
      <c r="D10" s="2" t="s">
        <v>18</v>
      </c>
      <c r="E10" s="2">
        <v>5</v>
      </c>
      <c r="F10" s="2">
        <v>27847</v>
      </c>
      <c r="G10" s="12">
        <v>43071</v>
      </c>
      <c r="H10" s="2">
        <v>10</v>
      </c>
      <c r="I10" s="2">
        <v>10</v>
      </c>
      <c r="J10" s="2">
        <v>10</v>
      </c>
      <c r="K10" s="2">
        <v>0</v>
      </c>
      <c r="L10" s="11" t="s">
        <v>29</v>
      </c>
      <c r="M10" s="22">
        <f>IF(Tableau646[[#This Row],[Nbr de tournées ]]="",0,1)</f>
        <v>1</v>
      </c>
    </row>
    <row r="11" spans="1:16" x14ac:dyDescent="0.25">
      <c r="A11" s="2">
        <v>5</v>
      </c>
      <c r="B11" s="2" t="s">
        <v>15</v>
      </c>
      <c r="C11" s="2" t="s">
        <v>4</v>
      </c>
      <c r="D11" s="2" t="s">
        <v>18</v>
      </c>
      <c r="F11" s="2">
        <v>27848</v>
      </c>
      <c r="G11" s="12">
        <v>43071</v>
      </c>
      <c r="H11" s="2">
        <v>4</v>
      </c>
      <c r="I11" s="2">
        <v>4</v>
      </c>
      <c r="J11" s="2">
        <v>4</v>
      </c>
      <c r="K11" s="2">
        <v>0</v>
      </c>
      <c r="L11" s="11" t="s">
        <v>30</v>
      </c>
      <c r="M11" s="22">
        <f>IF(Tableau646[[#This Row],[Nbr de tournées ]]="",0,1)</f>
        <v>0</v>
      </c>
    </row>
    <row r="12" spans="1:16" x14ac:dyDescent="0.25">
      <c r="A12" s="2">
        <v>5</v>
      </c>
      <c r="B12" s="2" t="s">
        <v>15</v>
      </c>
      <c r="C12" s="2" t="s">
        <v>4</v>
      </c>
      <c r="D12" s="2" t="s">
        <v>18</v>
      </c>
      <c r="F12" s="2">
        <v>27849</v>
      </c>
      <c r="G12" s="12">
        <v>43071</v>
      </c>
      <c r="H12" s="2">
        <v>12</v>
      </c>
      <c r="I12" s="2">
        <v>12</v>
      </c>
      <c r="J12" s="2">
        <v>12</v>
      </c>
      <c r="K12" s="2">
        <v>0</v>
      </c>
      <c r="L12" s="11" t="s">
        <v>31</v>
      </c>
      <c r="M12" s="22">
        <f>IF(Tableau646[[#This Row],[Nbr de tournées ]]="",0,1)</f>
        <v>0</v>
      </c>
    </row>
    <row r="13" spans="1:16" x14ac:dyDescent="0.25">
      <c r="A13" s="2">
        <v>5</v>
      </c>
      <c r="B13" s="2" t="s">
        <v>15</v>
      </c>
      <c r="C13" s="2" t="s">
        <v>4</v>
      </c>
      <c r="D13" s="2" t="s">
        <v>18</v>
      </c>
      <c r="F13" s="2">
        <v>27850</v>
      </c>
      <c r="G13" s="12">
        <v>43071</v>
      </c>
      <c r="H13" s="2">
        <v>2</v>
      </c>
      <c r="I13" s="2">
        <v>2</v>
      </c>
      <c r="J13" s="2">
        <v>2</v>
      </c>
      <c r="K13" s="2">
        <v>0</v>
      </c>
      <c r="L13" s="11" t="s">
        <v>32</v>
      </c>
      <c r="M13" s="22">
        <f>IF(Tableau646[[#This Row],[Nbr de tournées ]]="",0,1)</f>
        <v>0</v>
      </c>
    </row>
    <row r="14" spans="1:16" x14ac:dyDescent="0.25">
      <c r="A14" s="2">
        <v>5</v>
      </c>
      <c r="B14" s="2" t="s">
        <v>15</v>
      </c>
      <c r="C14" s="2" t="s">
        <v>4</v>
      </c>
      <c r="D14" s="2" t="s">
        <v>18</v>
      </c>
      <c r="F14" s="2">
        <v>27851</v>
      </c>
      <c r="G14" s="12">
        <v>43071</v>
      </c>
      <c r="H14" s="2">
        <v>3</v>
      </c>
      <c r="I14" s="2">
        <v>3</v>
      </c>
      <c r="J14" s="2">
        <v>3</v>
      </c>
      <c r="K14" s="2">
        <v>0</v>
      </c>
      <c r="L14" s="11" t="s">
        <v>33</v>
      </c>
      <c r="M14" s="22">
        <f>IF(Tableau646[[#This Row],[Nbr de tournées ]]="",0,1)</f>
        <v>0</v>
      </c>
    </row>
    <row r="15" spans="1:16" x14ac:dyDescent="0.25">
      <c r="A15" s="2">
        <v>6</v>
      </c>
      <c r="B15" s="2" t="s">
        <v>15</v>
      </c>
      <c r="C15" s="2" t="s">
        <v>46</v>
      </c>
      <c r="D15" s="2" t="s">
        <v>34</v>
      </c>
      <c r="E15" s="2">
        <v>1</v>
      </c>
      <c r="F15" s="2">
        <v>94741</v>
      </c>
      <c r="G15" s="12">
        <v>42778</v>
      </c>
      <c r="H15" s="2">
        <v>3</v>
      </c>
      <c r="I15" s="2">
        <v>3</v>
      </c>
      <c r="J15" s="2">
        <v>3</v>
      </c>
      <c r="K15" s="2">
        <v>0</v>
      </c>
      <c r="L15" s="11" t="s">
        <v>22</v>
      </c>
      <c r="M15" s="22">
        <f>IF(Tableau646[[#This Row],[Nbr de tournées ]]="",0,1)</f>
        <v>1</v>
      </c>
    </row>
    <row r="16" spans="1:16" x14ac:dyDescent="0.25">
      <c r="A16" s="2">
        <v>7</v>
      </c>
      <c r="B16" s="2" t="s">
        <v>15</v>
      </c>
      <c r="C16" s="2" t="s">
        <v>5</v>
      </c>
      <c r="D16" s="2" t="s">
        <v>35</v>
      </c>
      <c r="E16" s="2">
        <v>2</v>
      </c>
      <c r="F16" s="2">
        <v>17484</v>
      </c>
      <c r="G16" s="12">
        <v>42778</v>
      </c>
      <c r="H16" s="2">
        <v>8</v>
      </c>
      <c r="I16" s="2">
        <v>8</v>
      </c>
      <c r="J16" s="2">
        <v>8</v>
      </c>
      <c r="K16" s="2">
        <v>0</v>
      </c>
      <c r="L16" s="11" t="s">
        <v>36</v>
      </c>
      <c r="M16" s="22">
        <f>IF(Tableau646[[#This Row],[Nbr de tournées ]]="",0,1)</f>
        <v>1</v>
      </c>
    </row>
    <row r="17" spans="1:13" x14ac:dyDescent="0.25">
      <c r="A17" s="2">
        <v>7</v>
      </c>
      <c r="B17" s="2" t="s">
        <v>15</v>
      </c>
      <c r="C17" s="2" t="s">
        <v>5</v>
      </c>
      <c r="D17" s="2" t="s">
        <v>35</v>
      </c>
      <c r="F17" s="2">
        <v>17485</v>
      </c>
      <c r="G17" s="12">
        <v>42778</v>
      </c>
      <c r="H17" s="2">
        <v>4</v>
      </c>
      <c r="I17" s="2">
        <v>4</v>
      </c>
      <c r="J17" s="2">
        <v>4</v>
      </c>
      <c r="K17" s="2">
        <v>0</v>
      </c>
      <c r="L17" s="11" t="s">
        <v>37</v>
      </c>
      <c r="M17" s="22">
        <f>IF(Tableau646[[#This Row],[Nbr de tournées ]]="",0,1)</f>
        <v>0</v>
      </c>
    </row>
    <row r="18" spans="1:13" x14ac:dyDescent="0.25">
      <c r="A18" s="2">
        <v>8</v>
      </c>
      <c r="B18" s="2" t="s">
        <v>15</v>
      </c>
      <c r="C18" s="2" t="s">
        <v>4</v>
      </c>
      <c r="D18" s="2" t="s">
        <v>38</v>
      </c>
      <c r="E18" s="2">
        <v>1</v>
      </c>
      <c r="F18" s="2">
        <v>74847</v>
      </c>
      <c r="G18" s="12">
        <v>42778</v>
      </c>
      <c r="H18" s="2">
        <v>21</v>
      </c>
      <c r="I18" s="2">
        <v>21</v>
      </c>
      <c r="J18" s="2">
        <v>21</v>
      </c>
      <c r="K18" s="2">
        <v>0</v>
      </c>
      <c r="L18" s="11" t="s">
        <v>31</v>
      </c>
      <c r="M18" s="22">
        <f>IF(Tableau646[[#This Row],[Nbr de tournées ]]="",0,1)</f>
        <v>1</v>
      </c>
    </row>
    <row r="19" spans="1:13" x14ac:dyDescent="0.25">
      <c r="A19" s="2">
        <v>9</v>
      </c>
      <c r="B19" s="2" t="s">
        <v>15</v>
      </c>
      <c r="C19" s="2" t="s">
        <v>4</v>
      </c>
      <c r="D19" s="2" t="s">
        <v>39</v>
      </c>
      <c r="E19" s="2">
        <v>1</v>
      </c>
      <c r="F19" s="2">
        <v>74844</v>
      </c>
      <c r="G19" s="12">
        <v>42778</v>
      </c>
      <c r="H19" s="2">
        <v>4</v>
      </c>
      <c r="I19" s="2">
        <v>4</v>
      </c>
      <c r="J19" s="2">
        <v>4</v>
      </c>
      <c r="K19" s="2">
        <v>0</v>
      </c>
      <c r="L19" s="11" t="s">
        <v>40</v>
      </c>
      <c r="M19" s="22">
        <f>IF(Tableau646[[#This Row],[Nbr de tournées ]]="",0,1)</f>
        <v>1</v>
      </c>
    </row>
    <row r="20" spans="1:13" x14ac:dyDescent="0.25">
      <c r="A20" s="2">
        <v>10</v>
      </c>
      <c r="B20" s="2" t="s">
        <v>15</v>
      </c>
      <c r="C20" s="2" t="s">
        <v>5</v>
      </c>
      <c r="D20" s="2" t="s">
        <v>39</v>
      </c>
      <c r="E20" s="2">
        <v>1</v>
      </c>
      <c r="F20" s="2">
        <v>74844</v>
      </c>
      <c r="G20" s="12">
        <v>42778</v>
      </c>
      <c r="H20" s="2">
        <v>4</v>
      </c>
      <c r="I20" s="2">
        <v>4</v>
      </c>
      <c r="J20" s="2">
        <v>4</v>
      </c>
      <c r="K20" s="2">
        <v>0</v>
      </c>
      <c r="L20" s="11" t="s">
        <v>40</v>
      </c>
      <c r="M20" s="22">
        <f>IF(Tableau646[[#This Row],[Nbr de tournées ]]="",0,1)</f>
        <v>1</v>
      </c>
    </row>
    <row r="21" spans="1:13" x14ac:dyDescent="0.25">
      <c r="A21" s="2">
        <v>11</v>
      </c>
      <c r="B21" s="2" t="s">
        <v>15</v>
      </c>
      <c r="C21" s="2" t="s">
        <v>4</v>
      </c>
      <c r="D21" s="2" t="s">
        <v>41</v>
      </c>
      <c r="E21" s="2">
        <v>1</v>
      </c>
      <c r="F21" s="2">
        <v>18747</v>
      </c>
      <c r="G21" s="12">
        <v>42778</v>
      </c>
      <c r="H21" s="2">
        <v>147</v>
      </c>
      <c r="I21" s="2">
        <v>157</v>
      </c>
      <c r="J21" s="2">
        <v>156</v>
      </c>
      <c r="K21" s="2">
        <v>0</v>
      </c>
      <c r="L21" s="11" t="s">
        <v>42</v>
      </c>
      <c r="M21" s="22">
        <f>IF(Tableau646[[#This Row],[Nbr de tournées ]]="",0,1)</f>
        <v>1</v>
      </c>
    </row>
    <row r="22" spans="1:13" x14ac:dyDescent="0.25">
      <c r="A22" s="2">
        <v>12</v>
      </c>
      <c r="B22" s="2" t="s">
        <v>15</v>
      </c>
      <c r="C22" s="2" t="s">
        <v>46</v>
      </c>
      <c r="D22" s="2" t="s">
        <v>43</v>
      </c>
      <c r="E22" s="2">
        <v>2</v>
      </c>
      <c r="F22" s="2">
        <v>7474</v>
      </c>
      <c r="G22" s="12">
        <v>42778</v>
      </c>
      <c r="H22" s="2">
        <v>14</v>
      </c>
      <c r="I22" s="2">
        <v>14</v>
      </c>
      <c r="J22" s="2">
        <v>14</v>
      </c>
      <c r="K22" s="2">
        <v>0</v>
      </c>
      <c r="L22" s="11" t="s">
        <v>44</v>
      </c>
      <c r="M22" s="22">
        <f>IF(Tableau646[[#This Row],[Nbr de tournées ]]="",0,1)</f>
        <v>1</v>
      </c>
    </row>
    <row r="23" spans="1:13" x14ac:dyDescent="0.25">
      <c r="A23" s="2">
        <v>12</v>
      </c>
      <c r="B23" s="2" t="s">
        <v>15</v>
      </c>
      <c r="C23" s="2" t="s">
        <v>46</v>
      </c>
      <c r="D23" s="2" t="s">
        <v>43</v>
      </c>
      <c r="F23" s="2">
        <v>7475</v>
      </c>
      <c r="G23" s="12">
        <v>42778</v>
      </c>
      <c r="H23" s="2">
        <v>12</v>
      </c>
      <c r="I23" s="2">
        <v>12</v>
      </c>
      <c r="J23" s="2">
        <v>12</v>
      </c>
      <c r="K23" s="2">
        <v>0</v>
      </c>
      <c r="L23" s="11" t="s">
        <v>45</v>
      </c>
      <c r="M23" s="22">
        <f>IF(Tableau646[[#This Row],[Nbr de tournées ]]="",0,1)</f>
        <v>0</v>
      </c>
    </row>
    <row r="24" spans="1:13" x14ac:dyDescent="0.25">
      <c r="A24" s="2">
        <v>13</v>
      </c>
      <c r="B24" s="2" t="s">
        <v>15</v>
      </c>
      <c r="C24" s="2" t="s">
        <v>4</v>
      </c>
      <c r="D24" s="2" t="s">
        <v>43</v>
      </c>
      <c r="E24" s="2">
        <v>2</v>
      </c>
      <c r="F24" s="2">
        <v>7484</v>
      </c>
      <c r="G24" s="12">
        <v>42778</v>
      </c>
      <c r="H24" s="2">
        <v>14</v>
      </c>
      <c r="I24" s="2">
        <v>14</v>
      </c>
      <c r="J24" s="2">
        <v>14</v>
      </c>
      <c r="K24" s="2">
        <v>0</v>
      </c>
      <c r="L24" s="11" t="s">
        <v>44</v>
      </c>
      <c r="M24" s="22">
        <f>IF(Tableau646[[#This Row],[Nbr de tournées ]]="",0,1)</f>
        <v>1</v>
      </c>
    </row>
    <row r="25" spans="1:13" x14ac:dyDescent="0.25">
      <c r="A25" s="2">
        <v>13</v>
      </c>
      <c r="B25" s="2" t="s">
        <v>15</v>
      </c>
      <c r="C25" s="2" t="s">
        <v>4</v>
      </c>
      <c r="D25" s="2" t="s">
        <v>43</v>
      </c>
      <c r="F25" s="2">
        <v>7485</v>
      </c>
      <c r="G25" s="12">
        <v>42778</v>
      </c>
      <c r="H25" s="2">
        <v>12</v>
      </c>
      <c r="I25" s="2">
        <v>12</v>
      </c>
      <c r="J25" s="2">
        <v>12</v>
      </c>
      <c r="K25" s="2">
        <v>0</v>
      </c>
      <c r="L25" s="11" t="s">
        <v>45</v>
      </c>
      <c r="M25" s="22">
        <f>IF(Tableau646[[#This Row],[Nbr de tournées ]]="",0,1)</f>
        <v>0</v>
      </c>
    </row>
    <row r="26" spans="1:13" x14ac:dyDescent="0.25">
      <c r="A26" s="2">
        <v>14</v>
      </c>
      <c r="B26" s="2" t="s">
        <v>15</v>
      </c>
      <c r="C26" s="2" t="s">
        <v>46</v>
      </c>
      <c r="D26" s="2" t="s">
        <v>16</v>
      </c>
      <c r="E26" s="2">
        <v>2</v>
      </c>
      <c r="F26" s="2">
        <v>1774</v>
      </c>
      <c r="G26" s="12" t="s">
        <v>61</v>
      </c>
      <c r="H26" s="2">
        <v>10</v>
      </c>
      <c r="I26" s="2">
        <v>10</v>
      </c>
      <c r="J26" s="2">
        <v>10</v>
      </c>
      <c r="K26" s="2">
        <v>0</v>
      </c>
      <c r="L26" s="11" t="s">
        <v>17</v>
      </c>
      <c r="M26" s="22">
        <f>IF(Tableau646[[#This Row],[Nbr de tournées ]]="",0,1)</f>
        <v>1</v>
      </c>
    </row>
    <row r="27" spans="1:13" x14ac:dyDescent="0.25">
      <c r="A27" s="2">
        <v>14</v>
      </c>
      <c r="B27" s="2" t="s">
        <v>15</v>
      </c>
      <c r="C27" s="2" t="s">
        <v>46</v>
      </c>
      <c r="D27" s="2" t="s">
        <v>16</v>
      </c>
      <c r="F27" s="2">
        <v>1775</v>
      </c>
      <c r="G27" s="12" t="s">
        <v>61</v>
      </c>
      <c r="H27" s="2">
        <v>4</v>
      </c>
      <c r="I27" s="2">
        <v>4</v>
      </c>
      <c r="J27" s="2">
        <v>4</v>
      </c>
      <c r="K27" s="2">
        <v>0</v>
      </c>
      <c r="L27" s="11" t="s">
        <v>47</v>
      </c>
      <c r="M27" s="22">
        <f>IF(Tableau646[[#This Row],[Nbr de tournées ]]="",0,1)</f>
        <v>0</v>
      </c>
    </row>
    <row r="28" spans="1:13" x14ac:dyDescent="0.25">
      <c r="A28" s="2">
        <v>15</v>
      </c>
      <c r="B28" s="2" t="s">
        <v>15</v>
      </c>
      <c r="C28" s="2" t="s">
        <v>5</v>
      </c>
      <c r="D28" s="2" t="s">
        <v>18</v>
      </c>
      <c r="E28" s="2">
        <v>1</v>
      </c>
      <c r="F28" s="2">
        <v>8741</v>
      </c>
      <c r="G28" s="12" t="s">
        <v>61</v>
      </c>
      <c r="H28" s="2">
        <v>2</v>
      </c>
      <c r="I28" s="2">
        <v>2</v>
      </c>
      <c r="J28" s="2">
        <v>2</v>
      </c>
      <c r="K28" s="2">
        <v>0</v>
      </c>
      <c r="L28" s="11" t="s">
        <v>48</v>
      </c>
      <c r="M28" s="22">
        <f>IF(Tableau646[[#This Row],[Nbr de tournées ]]="",0,1)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9"/>
  <sheetViews>
    <sheetView workbookViewId="0">
      <selection activeCell="F21" sqref="F21"/>
    </sheetView>
  </sheetViews>
  <sheetFormatPr baseColWidth="10" defaultRowHeight="15" x14ac:dyDescent="0.25"/>
  <cols>
    <col min="1" max="1" width="23.140625" customWidth="1"/>
    <col min="2" max="2" width="10.28515625" customWidth="1"/>
    <col min="3" max="3" width="38.7109375" customWidth="1"/>
    <col min="4" max="4" width="8.140625" customWidth="1"/>
    <col min="5" max="5" width="12.5703125" customWidth="1"/>
    <col min="6" max="6" width="21.5703125" bestFit="1" customWidth="1"/>
    <col min="7" max="7" width="31" bestFit="1" customWidth="1"/>
    <col min="8" max="8" width="13.140625" customWidth="1"/>
    <col min="9" max="9" width="7.42578125" customWidth="1"/>
    <col min="10" max="10" width="9.140625" customWidth="1"/>
    <col min="11" max="11" width="14.140625" customWidth="1"/>
    <col min="12" max="13" width="14" customWidth="1"/>
  </cols>
  <sheetData>
    <row r="1" spans="1:11" x14ac:dyDescent="0.25">
      <c r="A1" s="3">
        <f ca="1">TODAY()</f>
        <v>43104</v>
      </c>
    </row>
    <row r="2" spans="1:11" ht="15.75" thickBot="1" x14ac:dyDescent="0.3">
      <c r="A2" t="s">
        <v>1</v>
      </c>
    </row>
    <row r="3" spans="1:11" ht="15.75" thickBot="1" x14ac:dyDescent="0.3">
      <c r="A3" s="23" t="s">
        <v>46</v>
      </c>
      <c r="C3" s="10" t="s">
        <v>14</v>
      </c>
      <c r="D3" s="9">
        <f>MAX(Feuil1!A:A)+1</f>
        <v>16</v>
      </c>
    </row>
    <row r="4" spans="1:11" ht="15.75" thickBot="1" x14ac:dyDescent="0.3">
      <c r="A4" s="24" t="s">
        <v>4</v>
      </c>
      <c r="C4" s="8" t="s">
        <v>24</v>
      </c>
      <c r="D4" s="9">
        <f>D3-1</f>
        <v>15</v>
      </c>
      <c r="G4" t="s">
        <v>81</v>
      </c>
      <c r="H4">
        <f>SUMIF(Feuil1!C:C,Feuil1!C15,Feuil1!M:M)</f>
        <v>3</v>
      </c>
    </row>
    <row r="5" spans="1:11" ht="15.75" thickBot="1" x14ac:dyDescent="0.3">
      <c r="A5" s="24" t="s">
        <v>5</v>
      </c>
      <c r="C5" s="8" t="s">
        <v>59</v>
      </c>
      <c r="D5" s="9">
        <f>SUM(Feuil1!J2:J1048576)</f>
        <v>369</v>
      </c>
      <c r="G5" t="s">
        <v>82</v>
      </c>
      <c r="H5">
        <f>SUMIF(Feuil1!C:C,Feuil1!C15,Feuil1!J:J)</f>
        <v>43</v>
      </c>
    </row>
    <row r="6" spans="1:11" ht="15.75" thickBot="1" x14ac:dyDescent="0.3">
      <c r="A6" s="24" t="s">
        <v>62</v>
      </c>
      <c r="C6" s="8" t="s">
        <v>60</v>
      </c>
      <c r="D6" s="9">
        <f>SUM(Feuil3!C2:C1048576)</f>
        <v>80</v>
      </c>
    </row>
    <row r="7" spans="1:11" x14ac:dyDescent="0.25">
      <c r="A7" s="24" t="s">
        <v>84</v>
      </c>
      <c r="H7" s="27">
        <f>H5/H4</f>
        <v>14.333333333333334</v>
      </c>
    </row>
    <row r="8" spans="1:11" x14ac:dyDescent="0.25">
      <c r="A8" s="24" t="s">
        <v>85</v>
      </c>
    </row>
    <row r="9" spans="1:11" x14ac:dyDescent="0.25">
      <c r="A9" s="24" t="s">
        <v>86</v>
      </c>
      <c r="F9" s="22"/>
      <c r="G9" s="22"/>
      <c r="H9" s="22"/>
      <c r="I9" s="22"/>
      <c r="J9" s="22"/>
      <c r="K9" s="2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/>
  </sheetViews>
  <sheetFormatPr baseColWidth="10" defaultRowHeight="15" x14ac:dyDescent="0.25"/>
  <cols>
    <col min="1" max="2" width="20.5703125" style="15" customWidth="1"/>
    <col min="3" max="3" width="26.42578125" style="15" customWidth="1"/>
  </cols>
  <sheetData>
    <row r="1" spans="1:7" x14ac:dyDescent="0.25">
      <c r="A1" s="1" t="s">
        <v>1</v>
      </c>
      <c r="B1" s="1" t="s">
        <v>53</v>
      </c>
      <c r="C1" s="1" t="s">
        <v>55</v>
      </c>
    </row>
    <row r="2" spans="1:7" x14ac:dyDescent="0.25">
      <c r="A2" s="15" t="s">
        <v>4</v>
      </c>
      <c r="B2" s="12">
        <v>43088</v>
      </c>
      <c r="C2" s="15">
        <v>10</v>
      </c>
      <c r="G2" s="14"/>
    </row>
    <row r="3" spans="1:7" x14ac:dyDescent="0.25">
      <c r="A3" s="15" t="s">
        <v>5</v>
      </c>
      <c r="B3" s="12">
        <v>43088</v>
      </c>
      <c r="C3" s="15">
        <v>20</v>
      </c>
    </row>
    <row r="4" spans="1:7" x14ac:dyDescent="0.25">
      <c r="A4" s="15" t="s">
        <v>46</v>
      </c>
      <c r="B4" s="12">
        <v>43088</v>
      </c>
      <c r="C4" s="15">
        <v>30</v>
      </c>
    </row>
    <row r="5" spans="1:7" x14ac:dyDescent="0.25">
      <c r="A5" s="22" t="s">
        <v>4</v>
      </c>
      <c r="B5" s="12">
        <v>43103</v>
      </c>
      <c r="C5" s="22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1"/>
  <sheetViews>
    <sheetView workbookViewId="0">
      <selection activeCell="D1" sqref="D1"/>
    </sheetView>
  </sheetViews>
  <sheetFormatPr baseColWidth="10" defaultRowHeight="15" x14ac:dyDescent="0.25"/>
  <cols>
    <col min="1" max="1" width="23.5703125" style="20" bestFit="1" customWidth="1"/>
    <col min="2" max="2" width="7.28515625" bestFit="1" customWidth="1"/>
    <col min="3" max="3" width="9.140625" bestFit="1" customWidth="1"/>
    <col min="4" max="4" width="9.140625" customWidth="1"/>
    <col min="5" max="5" width="14.140625" customWidth="1"/>
    <col min="6" max="7" width="14" bestFit="1" customWidth="1"/>
    <col min="8" max="8" width="23.5703125" bestFit="1" customWidth="1"/>
    <col min="9" max="9" width="7.28515625" bestFit="1" customWidth="1"/>
    <col min="10" max="10" width="4.7109375" bestFit="1" customWidth="1"/>
    <col min="11" max="11" width="9.140625" bestFit="1" customWidth="1"/>
    <col min="12" max="12" width="14.140625" bestFit="1" customWidth="1"/>
    <col min="13" max="14" width="14" bestFit="1" customWidth="1"/>
  </cols>
  <sheetData>
    <row r="1" spans="1:11" x14ac:dyDescent="0.25">
      <c r="A1" s="16" t="s">
        <v>57</v>
      </c>
      <c r="B1" s="16" t="s">
        <v>50</v>
      </c>
      <c r="H1" s="16" t="s">
        <v>54</v>
      </c>
      <c r="I1" s="16" t="s">
        <v>50</v>
      </c>
    </row>
    <row r="2" spans="1:11" x14ac:dyDescent="0.25">
      <c r="A2" s="16" t="s">
        <v>56</v>
      </c>
      <c r="B2" t="s">
        <v>4</v>
      </c>
      <c r="C2" t="s">
        <v>5</v>
      </c>
      <c r="H2" s="16" t="s">
        <v>58</v>
      </c>
      <c r="I2" t="s">
        <v>4</v>
      </c>
      <c r="J2" t="s">
        <v>46</v>
      </c>
      <c r="K2" t="s">
        <v>5</v>
      </c>
    </row>
    <row r="3" spans="1:11" x14ac:dyDescent="0.25">
      <c r="A3" s="17" t="s">
        <v>52</v>
      </c>
      <c r="B3" s="18"/>
      <c r="C3" s="18"/>
      <c r="H3" s="25">
        <v>43057</v>
      </c>
      <c r="I3" s="18">
        <v>13</v>
      </c>
      <c r="J3" s="18"/>
      <c r="K3" s="18"/>
    </row>
    <row r="4" spans="1:11" x14ac:dyDescent="0.25">
      <c r="A4" s="19" t="s">
        <v>51</v>
      </c>
      <c r="B4" s="18">
        <v>10</v>
      </c>
      <c r="C4" s="18">
        <v>20</v>
      </c>
      <c r="H4" s="25">
        <v>43067</v>
      </c>
      <c r="I4" s="18">
        <v>12</v>
      </c>
      <c r="J4" s="18"/>
      <c r="K4" s="18">
        <v>22</v>
      </c>
    </row>
    <row r="5" spans="1:11" x14ac:dyDescent="0.25">
      <c r="A5" s="17" t="s">
        <v>63</v>
      </c>
      <c r="B5" s="18"/>
      <c r="C5" s="18"/>
      <c r="H5" s="25">
        <v>42778</v>
      </c>
      <c r="I5" s="18">
        <v>230</v>
      </c>
      <c r="J5" s="18">
        <v>29</v>
      </c>
      <c r="K5" s="18">
        <v>16</v>
      </c>
    </row>
    <row r="6" spans="1:11" x14ac:dyDescent="0.25">
      <c r="A6" s="19" t="s">
        <v>64</v>
      </c>
      <c r="B6" s="18">
        <v>20</v>
      </c>
      <c r="C6" s="18"/>
      <c r="H6" s="25">
        <v>43071</v>
      </c>
      <c r="I6" s="18">
        <v>31</v>
      </c>
      <c r="J6" s="18"/>
      <c r="K6" s="18"/>
    </row>
    <row r="7" spans="1:11" x14ac:dyDescent="0.25">
      <c r="A7" s="17" t="s">
        <v>49</v>
      </c>
      <c r="B7" s="18">
        <v>30</v>
      </c>
      <c r="C7" s="18">
        <v>20</v>
      </c>
      <c r="H7" s="17" t="s">
        <v>61</v>
      </c>
      <c r="I7" s="18"/>
      <c r="J7" s="18">
        <v>14</v>
      </c>
      <c r="K7" s="18">
        <v>2</v>
      </c>
    </row>
    <row r="8" spans="1:11" x14ac:dyDescent="0.25">
      <c r="H8" s="21" t="s">
        <v>49</v>
      </c>
      <c r="I8" s="18">
        <v>286</v>
      </c>
      <c r="J8" s="18">
        <v>43</v>
      </c>
      <c r="K8" s="18">
        <v>40</v>
      </c>
    </row>
    <row r="10" spans="1:11" x14ac:dyDescent="0.25">
      <c r="A10"/>
    </row>
    <row r="11" spans="1:11" x14ac:dyDescent="0.25">
      <c r="A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V35"/>
  <sheetViews>
    <sheetView workbookViewId="0">
      <selection activeCell="N38" sqref="N38"/>
    </sheetView>
  </sheetViews>
  <sheetFormatPr baseColWidth="10" defaultRowHeight="15" x14ac:dyDescent="0.25"/>
  <cols>
    <col min="1" max="1" width="2.7109375" customWidth="1"/>
    <col min="6" max="6" width="12.5703125" customWidth="1"/>
  </cols>
  <sheetData>
    <row r="1" spans="3:22" x14ac:dyDescent="0.25">
      <c r="Q1">
        <f>SUM(Q4:Q15)</f>
        <v>420</v>
      </c>
      <c r="R1">
        <f>SUM(R4:R15)</f>
        <v>242</v>
      </c>
      <c r="U1" s="26">
        <f>SUM(U4:U15)</f>
        <v>1890</v>
      </c>
      <c r="V1" s="26">
        <f>SUM(V4:V15)</f>
        <v>1089</v>
      </c>
    </row>
    <row r="2" spans="3:22" x14ac:dyDescent="0.25">
      <c r="C2" s="2"/>
      <c r="D2" s="2"/>
      <c r="E2" s="2"/>
      <c r="F2" s="2"/>
      <c r="G2" s="2"/>
      <c r="H2" s="2"/>
    </row>
    <row r="3" spans="3:22" x14ac:dyDescent="0.25">
      <c r="D3" s="2"/>
      <c r="E3" s="2"/>
      <c r="F3" s="13"/>
      <c r="G3" s="13"/>
      <c r="H3" s="2"/>
      <c r="Q3" t="s">
        <v>77</v>
      </c>
      <c r="R3" t="s">
        <v>78</v>
      </c>
      <c r="U3" t="s">
        <v>77</v>
      </c>
      <c r="V3" t="s">
        <v>78</v>
      </c>
    </row>
    <row r="4" spans="3:22" ht="19.5" customHeight="1" x14ac:dyDescent="0.25">
      <c r="P4" t="s">
        <v>65</v>
      </c>
      <c r="Q4">
        <v>42</v>
      </c>
      <c r="R4">
        <v>0</v>
      </c>
      <c r="T4" t="s">
        <v>65</v>
      </c>
      <c r="U4" s="26">
        <f>Q4*4.5</f>
        <v>189</v>
      </c>
      <c r="V4" s="26">
        <f>R4*4.5</f>
        <v>0</v>
      </c>
    </row>
    <row r="5" spans="3:22" x14ac:dyDescent="0.25">
      <c r="P5" t="s">
        <v>66</v>
      </c>
      <c r="Q5">
        <v>43</v>
      </c>
      <c r="R5">
        <v>15</v>
      </c>
      <c r="T5" t="s">
        <v>66</v>
      </c>
      <c r="U5" s="26">
        <f t="shared" ref="U5:U15" si="0">Q5*4.5</f>
        <v>193.5</v>
      </c>
      <c r="V5" s="26">
        <f t="shared" ref="V5:V15" si="1">R5*4.5</f>
        <v>67.5</v>
      </c>
    </row>
    <row r="6" spans="3:22" x14ac:dyDescent="0.25">
      <c r="P6" t="s">
        <v>67</v>
      </c>
      <c r="Q6">
        <v>41</v>
      </c>
      <c r="R6">
        <v>35</v>
      </c>
      <c r="T6" t="s">
        <v>67</v>
      </c>
      <c r="U6" s="26">
        <f t="shared" si="0"/>
        <v>184.5</v>
      </c>
      <c r="V6" s="26">
        <f t="shared" si="1"/>
        <v>157.5</v>
      </c>
    </row>
    <row r="7" spans="3:22" x14ac:dyDescent="0.25">
      <c r="P7" t="s">
        <v>68</v>
      </c>
      <c r="Q7">
        <v>20</v>
      </c>
      <c r="R7">
        <v>30</v>
      </c>
      <c r="T7" t="s">
        <v>68</v>
      </c>
      <c r="U7" s="26">
        <f t="shared" si="0"/>
        <v>90</v>
      </c>
      <c r="V7" s="26">
        <f t="shared" si="1"/>
        <v>135</v>
      </c>
    </row>
    <row r="8" spans="3:22" x14ac:dyDescent="0.25">
      <c r="P8" t="s">
        <v>69</v>
      </c>
      <c r="Q8">
        <v>70</v>
      </c>
      <c r="R8">
        <v>14</v>
      </c>
      <c r="T8" t="s">
        <v>69</v>
      </c>
      <c r="U8" s="26">
        <f t="shared" si="0"/>
        <v>315</v>
      </c>
      <c r="V8" s="26">
        <f t="shared" si="1"/>
        <v>63</v>
      </c>
    </row>
    <row r="9" spans="3:22" x14ac:dyDescent="0.25">
      <c r="P9" t="s">
        <v>70</v>
      </c>
      <c r="Q9">
        <v>31</v>
      </c>
      <c r="R9">
        <v>9</v>
      </c>
      <c r="T9" t="s">
        <v>70</v>
      </c>
      <c r="U9" s="26">
        <f t="shared" si="0"/>
        <v>139.5</v>
      </c>
      <c r="V9" s="26">
        <f t="shared" si="1"/>
        <v>40.5</v>
      </c>
    </row>
    <row r="10" spans="3:22" x14ac:dyDescent="0.25">
      <c r="P10" t="s">
        <v>71</v>
      </c>
      <c r="Q10">
        <v>35</v>
      </c>
      <c r="R10">
        <v>25</v>
      </c>
      <c r="T10" t="s">
        <v>71</v>
      </c>
      <c r="U10" s="26">
        <f t="shared" si="0"/>
        <v>157.5</v>
      </c>
      <c r="V10" s="26">
        <f t="shared" si="1"/>
        <v>112.5</v>
      </c>
    </row>
    <row r="11" spans="3:22" x14ac:dyDescent="0.25">
      <c r="P11" t="s">
        <v>72</v>
      </c>
      <c r="Q11">
        <v>18</v>
      </c>
      <c r="R11">
        <v>10</v>
      </c>
      <c r="T11" t="s">
        <v>72</v>
      </c>
      <c r="U11" s="26">
        <f t="shared" si="0"/>
        <v>81</v>
      </c>
      <c r="V11" s="26">
        <f t="shared" si="1"/>
        <v>45</v>
      </c>
    </row>
    <row r="12" spans="3:22" x14ac:dyDescent="0.25">
      <c r="P12" t="s">
        <v>73</v>
      </c>
      <c r="Q12">
        <v>41</v>
      </c>
      <c r="R12">
        <v>5</v>
      </c>
      <c r="T12" t="s">
        <v>73</v>
      </c>
      <c r="U12" s="26">
        <f t="shared" si="0"/>
        <v>184.5</v>
      </c>
      <c r="V12" s="26">
        <f t="shared" si="1"/>
        <v>22.5</v>
      </c>
    </row>
    <row r="13" spans="3:22" x14ac:dyDescent="0.25">
      <c r="P13" t="s">
        <v>74</v>
      </c>
      <c r="Q13">
        <v>38</v>
      </c>
      <c r="R13">
        <v>20</v>
      </c>
      <c r="T13" t="s">
        <v>74</v>
      </c>
      <c r="U13" s="26">
        <f t="shared" si="0"/>
        <v>171</v>
      </c>
      <c r="V13" s="26">
        <f t="shared" si="1"/>
        <v>90</v>
      </c>
    </row>
    <row r="14" spans="3:22" x14ac:dyDescent="0.25">
      <c r="P14" t="s">
        <v>75</v>
      </c>
      <c r="Q14">
        <v>19</v>
      </c>
      <c r="R14">
        <v>42</v>
      </c>
      <c r="T14" t="s">
        <v>75</v>
      </c>
      <c r="U14" s="26">
        <f t="shared" si="0"/>
        <v>85.5</v>
      </c>
      <c r="V14" s="26">
        <f t="shared" si="1"/>
        <v>189</v>
      </c>
    </row>
    <row r="15" spans="3:22" x14ac:dyDescent="0.25">
      <c r="P15" t="s">
        <v>76</v>
      </c>
      <c r="Q15">
        <v>22</v>
      </c>
      <c r="R15">
        <v>37</v>
      </c>
      <c r="T15" t="s">
        <v>76</v>
      </c>
      <c r="U15" s="26">
        <f t="shared" si="0"/>
        <v>99</v>
      </c>
      <c r="V15" s="26">
        <f t="shared" si="1"/>
        <v>166.5</v>
      </c>
    </row>
    <row r="35" spans="2:7" x14ac:dyDescent="0.25">
      <c r="B35" s="29" t="s">
        <v>79</v>
      </c>
      <c r="C35" s="30"/>
      <c r="D35" s="31" t="s">
        <v>83</v>
      </c>
      <c r="E35" s="31"/>
      <c r="F35" s="31"/>
      <c r="G35" s="28">
        <v>14</v>
      </c>
    </row>
  </sheetData>
  <mergeCells count="2">
    <mergeCell ref="B35:C35"/>
    <mergeCell ref="D35:F35"/>
  </mergeCells>
  <pageMargins left="0.31496062992125984" right="0.31496062992125984" top="0.35433070866141736" bottom="0.55118110236220474" header="0.31496062992125984" footer="0.31496062992125984"/>
  <pageSetup paperSize="9" orientation="landscape" r:id="rId1"/>
  <headerFooter>
    <oddFooter>&amp;C&amp;D&amp;R&amp;T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Page d'accés</vt:lpstr>
      <vt:lpstr>Feuil1</vt:lpstr>
      <vt:lpstr>Feuil2</vt:lpstr>
      <vt:lpstr>Feuil3</vt:lpstr>
      <vt:lpstr>Feuil4</vt:lpstr>
      <vt:lpstr>Quil synthèse</vt:lpstr>
      <vt:lpstr>Schenker synthèse</vt:lpstr>
      <vt:lpstr>Geodis synthèse</vt:lpstr>
      <vt:lpstr>'Quil synthèse'!Zone_d_impression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Thibaut Gervoise</cp:lastModifiedBy>
  <cp:lastPrinted>2018-01-04T09:18:05Z</cp:lastPrinted>
  <dcterms:created xsi:type="dcterms:W3CDTF">2017-10-04T11:10:38Z</dcterms:created>
  <dcterms:modified xsi:type="dcterms:W3CDTF">2018-01-04T14:41:24Z</dcterms:modified>
</cp:coreProperties>
</file>