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Compte client\"/>
    </mc:Choice>
  </mc:AlternateContent>
  <bookViews>
    <workbookView xWindow="0" yWindow="0" windowWidth="20490" windowHeight="7905"/>
  </bookViews>
  <sheets>
    <sheet name="210" sheetId="1" r:id="rId1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localSheetId="0" hidden="1">{#N/A,#N/A,FALSE,"Etanchéité";#N/A,#N/A,FALSE,"Etanchéité2";#N/A,#N/A,FALSE,"MOI";#N/A,#N/A,FALSE,"Encadrement"}</definedName>
    <definedName name="dd" hidden="1">{#N/A,#N/A,FALSE,"Etanchéité";#N/A,#N/A,FALSE,"Etanchéité2";#N/A,#N/A,FALSE,"MOI";#N/A,#N/A,FALSE,"Encadrement"}</definedName>
    <definedName name="de" localSheetId="0" hidden="1">{#N/A,#N/A,FALSE,"R.D. Maroc";#N/A,#N/A,FALSE,"Colle";#N/A,#N/A,FALSE,"Métaci"}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localSheetId="0" hidden="1">{#N/A,#N/A,FALSE,"Menuiserie extérieure";#N/A,#N/A,FALSE,"Menuiserie ext.";#N/A,#N/A,FALSE,"MOI";#N/A,#N/A,FALSE,"Encadrement";#N/A,#N/A,FALSE,"Fournitures"}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localSheetId="0" hidden="1">{#N/A,#N/A,FALSE,"DH";#N/A,#N/A,FALSE,"FFR";#N/A,#N/A,FALSE,"AVDH";#N/A,#N/A,FALSE,"AVFFR";#N/A,#N/A,FALSE,"RevDH";#N/A,#N/A,FALSE,"RevFFR";#N/A,#N/A,FALSE,"Base-App-Dh";#N/A,#N/A,FALSE,"Base-App-FF"}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localSheetId="0" hidden="1">{#N/A,#N/A,FALSE,"DH";#N/A,#N/A,FALSE,"FFR";#N/A,#N/A,FALSE,"AVDH";#N/A,#N/A,FALSE,"AVFFR";#N/A,#N/A,FALSE,"RevDH";#N/A,#N/A,FALSE,"RevFFR";#N/A,#N/A,FALSE,"Base-App-Dh";#N/A,#N/A,FALSE,"Base-App-FF"}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localSheetId="0" hidden="1">{#N/A,#N/A,FALSE,"ETANC";#N/A,#N/A,FALSE,"PLO";#N/A,#N/A,FALSE,"ELEC";#N/A,#N/A,FALSE,"P-int-B";#N/A,#N/A,FALSE,"P-int-Récap";#N/A,#N/A,FALSE,"Rev-sol";#N/A,#N/A,FALSE,"RV-Récap";#N/A,#N/A,FALSE,"FAI-VIT-MEN-P_ext"}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localSheetId="0" hidden="1">{#N/A,#N/A,FALSE,"Etanchéité";#N/A,#N/A,FALSE,"Etanchéité2";#N/A,#N/A,FALSE,"MOI";#N/A,#N/A,FALSE,"Encadrement"}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localSheetId="0" hidden="1">{#N/A,#N/A,FALSE,"Menuiserie extérieure";#N/A,#N/A,FALSE,"Menuiserie ext.";#N/A,#N/A,FALSE,"MOI";#N/A,#N/A,FALSE,"Encadrement";#N/A,#N/A,FALSE,"Fournitures"}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localSheetId="0" hidden="1">{#N/A,#N/A,FALSE,"R.D. Maroc";#N/A,#N/A,FALSE,"Colle";#N/A,#N/A,FALSE,"Métaci"}</definedName>
    <definedName name="wrn.METACI." hidden="1">{#N/A,#N/A,FALSE,"R.D. Maroc";#N/A,#N/A,FALSE,"Colle";#N/A,#N/A,FALSE,"Métaci"}</definedName>
    <definedName name="wrn.Situation." localSheetId="0" hidden="1">{#N/A,#N/A,FALSE,"DH";#N/A,#N/A,FALSE,"FFR";#N/A,#N/A,FALSE,"AVDH";#N/A,#N/A,FALSE,"AVFFR";#N/A,#N/A,FALSE,"RevDH";#N/A,#N/A,FALSE,"RevFFR";#N/A,#N/A,FALSE,"Base-App-Dh";#N/A,#N/A,FALSE,"Base-App-FF"}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localSheetId="0" hidden="1">{#N/A,#N/A,FALSE,"VRD-F-DH";#N/A,#N/A,FALSE,"VRD-F-FF";#N/A,#N/A,FALSE,"VRD-T";#N/A,#N/A,FALSE,"RevVRD-DH";#N/A,#N/A,FALSE,"RevVRD-FF";#N/A,#N/A,FALSE,"Base-App-Dh";#N/A,#N/A,FALSE,"Base-App-FF"}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H22" i="1" s="1"/>
  <c r="E21" i="1"/>
  <c r="E20" i="1"/>
  <c r="H19" i="1"/>
  <c r="F19" i="1"/>
  <c r="H18" i="1"/>
  <c r="F18" i="1"/>
  <c r="H17" i="1"/>
  <c r="F17" i="1"/>
  <c r="F20" i="1" s="1"/>
  <c r="U16" i="1"/>
  <c r="T16" i="1"/>
  <c r="N16" i="1"/>
  <c r="S16" i="1" s="1"/>
  <c r="H16" i="1"/>
  <c r="F16" i="1"/>
  <c r="N15" i="1"/>
  <c r="V15" i="1" s="1"/>
  <c r="H15" i="1"/>
  <c r="F15" i="1"/>
  <c r="V14" i="1"/>
  <c r="N14" i="1"/>
  <c r="S14" i="1" s="1"/>
  <c r="H14" i="1"/>
  <c r="I14" i="1" s="1"/>
  <c r="J14" i="1" s="1"/>
  <c r="N13" i="1"/>
  <c r="T13" i="1" s="1"/>
  <c r="H13" i="1"/>
  <c r="I13" i="1" s="1"/>
  <c r="J13" i="1" s="1"/>
  <c r="K13" i="1" s="1"/>
  <c r="N12" i="1"/>
  <c r="V12" i="1" s="1"/>
  <c r="H12" i="1"/>
  <c r="I12" i="1" s="1"/>
  <c r="J12" i="1" s="1"/>
  <c r="M7" i="1"/>
  <c r="I16" i="1" l="1"/>
  <c r="J16" i="1" s="1"/>
  <c r="X16" i="1" s="1"/>
  <c r="T12" i="1"/>
  <c r="U14" i="1"/>
  <c r="I17" i="1"/>
  <c r="J17" i="1" s="1"/>
  <c r="O17" i="1" s="1"/>
  <c r="P17" i="1" s="1"/>
  <c r="T15" i="1"/>
  <c r="S13" i="1"/>
  <c r="V16" i="1"/>
  <c r="X13" i="1"/>
  <c r="T14" i="1"/>
  <c r="R16" i="1"/>
  <c r="G24" i="1"/>
  <c r="K12" i="1"/>
  <c r="O12" i="1" s="1"/>
  <c r="X12" i="1"/>
  <c r="H21" i="1"/>
  <c r="I15" i="1"/>
  <c r="J15" i="1" s="1"/>
  <c r="F21" i="1"/>
  <c r="I21" i="1" s="1"/>
  <c r="J21" i="1" s="1"/>
  <c r="O21" i="1" s="1"/>
  <c r="P21" i="1" s="1"/>
  <c r="I18" i="1"/>
  <c r="J18" i="1" s="1"/>
  <c r="O18" i="1" s="1"/>
  <c r="P18" i="1" s="1"/>
  <c r="F22" i="1"/>
  <c r="I22" i="1" s="1"/>
  <c r="J22" i="1" s="1"/>
  <c r="O22" i="1" s="1"/>
  <c r="P22" i="1" s="1"/>
  <c r="I19" i="1"/>
  <c r="J19" i="1" s="1"/>
  <c r="O19" i="1" s="1"/>
  <c r="G30" i="1"/>
  <c r="M8" i="1"/>
  <c r="U12" i="1"/>
  <c r="S12" i="1"/>
  <c r="X14" i="1"/>
  <c r="N22" i="1"/>
  <c r="N21" i="1"/>
  <c r="P19" i="1"/>
  <c r="N18" i="1"/>
  <c r="N19" i="1"/>
  <c r="N17" i="1"/>
  <c r="O13" i="1"/>
  <c r="R13" i="1" s="1"/>
  <c r="K14" i="1"/>
  <c r="O14" i="1" s="1"/>
  <c r="U15" i="1"/>
  <c r="S15" i="1"/>
  <c r="N20" i="1"/>
  <c r="U13" i="1"/>
  <c r="E24" i="1"/>
  <c r="H20" i="1"/>
  <c r="H24" i="1" s="1"/>
  <c r="V13" i="1"/>
  <c r="K16" i="1" l="1"/>
  <c r="O16" i="1" s="1"/>
  <c r="P16" i="1" s="1"/>
  <c r="H25" i="1"/>
  <c r="R14" i="1"/>
  <c r="P14" i="1"/>
  <c r="R12" i="1"/>
  <c r="P12" i="1"/>
  <c r="P13" i="1"/>
  <c r="T21" i="1"/>
  <c r="S21" i="1"/>
  <c r="V21" i="1"/>
  <c r="U21" i="1"/>
  <c r="R21" i="1"/>
  <c r="F24" i="1"/>
  <c r="I20" i="1"/>
  <c r="J20" i="1" s="1"/>
  <c r="O20" i="1" s="1"/>
  <c r="P20" i="1" s="1"/>
  <c r="U20" i="1"/>
  <c r="T20" i="1"/>
  <c r="S20" i="1"/>
  <c r="R20" i="1"/>
  <c r="V20" i="1"/>
  <c r="V17" i="1"/>
  <c r="R17" i="1"/>
  <c r="U17" i="1"/>
  <c r="T17" i="1"/>
  <c r="S17" i="1"/>
  <c r="S22" i="1"/>
  <c r="V22" i="1"/>
  <c r="R22" i="1"/>
  <c r="U22" i="1"/>
  <c r="T22" i="1"/>
  <c r="K15" i="1"/>
  <c r="O15" i="1" s="1"/>
  <c r="X15" i="1"/>
  <c r="E25" i="1"/>
  <c r="E26" i="1"/>
  <c r="F26" i="1" s="1"/>
  <c r="G32" i="1"/>
  <c r="J32" i="1" s="1"/>
  <c r="V19" i="1"/>
  <c r="R19" i="1"/>
  <c r="U19" i="1"/>
  <c r="S19" i="1"/>
  <c r="T19" i="1"/>
  <c r="V18" i="1"/>
  <c r="R18" i="1"/>
  <c r="U18" i="1"/>
  <c r="T18" i="1"/>
  <c r="S18" i="1"/>
  <c r="I24" i="1" l="1"/>
  <c r="S24" i="1"/>
  <c r="V24" i="1"/>
  <c r="T24" i="1"/>
  <c r="U24" i="1"/>
  <c r="P15" i="1"/>
  <c r="R15" i="1"/>
  <c r="K24" i="1"/>
  <c r="X24" i="1"/>
  <c r="J24" i="1"/>
  <c r="G34" i="1" l="1"/>
  <c r="J34" i="1" s="1"/>
  <c r="K25" i="1"/>
  <c r="O24" i="1"/>
  <c r="G36" i="1" s="1"/>
  <c r="J36" i="1" s="1"/>
  <c r="R24" i="1"/>
  <c r="P24" i="1"/>
  <c r="G38" i="1" s="1"/>
  <c r="J38" i="1" s="1"/>
</calcChain>
</file>

<file path=xl/sharedStrings.xml><?xml version="1.0" encoding="utf-8"?>
<sst xmlns="http://schemas.openxmlformats.org/spreadsheetml/2006/main" count="77" uniqueCount="70">
  <si>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</si>
  <si>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</si>
  <si>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</si>
  <si>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</si>
  <si>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</si>
  <si>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</si>
  <si>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</si>
  <si>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</si>
  <si>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</si>
  <si>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</si>
  <si>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</si>
  <si>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</si>
  <si>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</si>
  <si>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</si>
  <si>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</si>
  <si>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</si>
  <si>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</si>
  <si>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</si>
  <si>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</si>
  <si>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</si>
  <si>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</si>
  <si>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</si>
  <si>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</si>
  <si>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</si>
  <si>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</si>
  <si>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</si>
  <si>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</si>
  <si>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</si>
  <si>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</si>
  <si>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</si>
  <si>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</si>
  <si>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</si>
  <si>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</si>
  <si>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</si>
  <si>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</si>
  <si>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</si>
  <si>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</si>
  <si>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</si>
  <si>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</si>
  <si>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</si>
  <si>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</si>
  <si>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</si>
  <si>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</si>
  <si>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</si>
  <si>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</si>
  <si>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</si>
  <si>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</si>
  <si>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</si>
  <si>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</si>
  <si>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</si>
  <si>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</si>
  <si>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</si>
  <si>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</si>
  <si>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</si>
  <si>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</si>
  <si>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</si>
  <si>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</si>
  <si>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</si>
  <si>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</si>
  <si>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</si>
  <si>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</si>
  <si>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HOTEL PATI</t>
  </si>
  <si>
    <t>BAX.210</t>
  </si>
  <si>
    <t>VAN BUETEN</t>
  </si>
  <si>
    <t>Signature:</t>
  </si>
  <si>
    <t>12/10/2013</t>
  </si>
  <si>
    <t>Date contractuelle</t>
  </si>
  <si>
    <t>22/08/2018</t>
  </si>
  <si>
    <t>Date prévisionnelle</t>
  </si>
  <si>
    <t>13/06/2018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</si>
</sst>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#,##0.00;[Red]\-#,##0.00"/>
    <numFmt numFmtId="168" formatCode="d/m/yy;@"/>
    <numFmt numFmtId="169" formatCode="[$-40C]mmm\-yy;@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5" fillId="0" borderId="0"/>
  </cellStyleXfs>
  <cellXfs count="144">
    <xf numFmtId="0" fontId="0" fillId="0" borderId="0" xfId="0"/>
    <xf numFmtId="0" fontId="6" fillId="0" borderId="0" xfId="0" applyFont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9" fontId="8" fillId="2" borderId="0" xfId="2" applyNumberFormat="1" applyFont="1" applyFill="1" applyBorder="1" applyAlignment="1">
      <alignment horizontal="left" vertical="center"/>
    </xf>
    <xf numFmtId="166" fontId="8" fillId="2" borderId="0" xfId="0" applyNumberFormat="1" applyFont="1" applyFill="1" applyBorder="1" applyAlignment="1">
      <alignment horizontal="center" vertical="center"/>
    </xf>
    <xf numFmtId="9" fontId="8" fillId="2" borderId="0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9" fontId="8" fillId="2" borderId="7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14" fontId="14" fillId="0" borderId="0" xfId="0" applyNumberFormat="1" applyFont="1"/>
    <xf numFmtId="0" fontId="6" fillId="0" borderId="0" xfId="0" applyFont="1" applyAlignment="1">
      <alignment horizontal="right" vertical="center"/>
    </xf>
    <xf numFmtId="9" fontId="6" fillId="0" borderId="0" xfId="0" applyNumberFormat="1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4" fontId="11" fillId="0" borderId="11" xfId="3" applyNumberFormat="1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vertical="center"/>
    </xf>
    <xf numFmtId="168" fontId="16" fillId="0" borderId="12" xfId="0" applyNumberFormat="1" applyFont="1" applyBorder="1" applyAlignment="1">
      <alignment horizontal="center" vertical="center"/>
    </xf>
    <xf numFmtId="1" fontId="16" fillId="0" borderId="12" xfId="0" quotePrefix="1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3" fontId="17" fillId="0" borderId="0" xfId="3" applyNumberFormat="1" applyFont="1" applyAlignment="1">
      <alignment vertical="center"/>
    </xf>
    <xf numFmtId="0" fontId="16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vertical="center"/>
    </xf>
    <xf numFmtId="168" fontId="16" fillId="0" borderId="12" xfId="0" applyNumberFormat="1" applyFont="1" applyBorder="1" applyAlignment="1">
      <alignment vertical="center"/>
    </xf>
    <xf numFmtId="169" fontId="16" fillId="0" borderId="12" xfId="0" applyNumberFormat="1" applyFont="1" applyBorder="1" applyAlignment="1">
      <alignment horizontal="center" vertical="center"/>
    </xf>
    <xf numFmtId="3" fontId="17" fillId="0" borderId="12" xfId="3" applyNumberFormat="1" applyFont="1" applyBorder="1" applyAlignment="1">
      <alignment vertical="center"/>
    </xf>
    <xf numFmtId="168" fontId="16" fillId="0" borderId="12" xfId="0" quotePrefix="1" applyNumberFormat="1" applyFont="1" applyBorder="1" applyAlignment="1">
      <alignment horizontal="center" vertical="center"/>
    </xf>
    <xf numFmtId="1" fontId="16" fillId="0" borderId="12" xfId="0" applyNumberFormat="1" applyFont="1" applyBorder="1" applyAlignment="1">
      <alignment horizontal="center" vertical="center"/>
    </xf>
    <xf numFmtId="3" fontId="18" fillId="0" borderId="11" xfId="0" applyNumberFormat="1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6" fillId="0" borderId="18" xfId="0" applyFont="1" applyBorder="1" applyAlignment="1">
      <alignment horizontal="right" vertical="center"/>
    </xf>
    <xf numFmtId="10" fontId="16" fillId="3" borderId="18" xfId="2" applyNumberFormat="1" applyFont="1" applyFill="1" applyBorder="1" applyAlignment="1">
      <alignment horizontal="center" vertical="center"/>
    </xf>
    <xf numFmtId="0" fontId="16" fillId="0" borderId="19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6" fillId="0" borderId="21" xfId="0" applyFont="1" applyBorder="1" applyAlignment="1">
      <alignment horizontal="right" vertical="center"/>
    </xf>
    <xf numFmtId="4" fontId="16" fillId="3" borderId="21" xfId="0" applyNumberFormat="1" applyFont="1" applyFill="1" applyBorder="1" applyAlignment="1">
      <alignment vertical="center"/>
    </xf>
    <xf numFmtId="10" fontId="16" fillId="3" borderId="21" xfId="2" applyNumberFormat="1" applyFont="1" applyFill="1" applyBorder="1" applyAlignment="1">
      <alignment horizontal="center" vertical="center"/>
    </xf>
    <xf numFmtId="0" fontId="16" fillId="0" borderId="22" xfId="0" applyFont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6" fillId="0" borderId="19" xfId="0" applyFont="1" applyFill="1" applyBorder="1" applyAlignment="1">
      <alignment vertical="center"/>
    </xf>
    <xf numFmtId="0" fontId="16" fillId="0" borderId="2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24" xfId="0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0" fontId="19" fillId="0" borderId="0" xfId="0" applyFont="1" applyFill="1" applyBorder="1" applyAlignment="1">
      <alignment horizontal="right"/>
    </xf>
    <xf numFmtId="0" fontId="2" fillId="0" borderId="0" xfId="0" applyFont="1" applyFill="1" applyBorder="1"/>
    <xf numFmtId="3" fontId="10" fillId="4" borderId="26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/>
    <xf numFmtId="0" fontId="11" fillId="0" borderId="0" xfId="0" applyFont="1" applyFill="1" applyBorder="1"/>
    <xf numFmtId="0" fontId="20" fillId="0" borderId="24" xfId="0" applyFont="1" applyFill="1" applyBorder="1"/>
    <xf numFmtId="3" fontId="10" fillId="3" borderId="26" xfId="0" applyNumberFormat="1" applyFont="1" applyFill="1" applyBorder="1" applyAlignment="1">
      <alignment horizontal="center" vertical="center"/>
    </xf>
    <xf numFmtId="10" fontId="10" fillId="5" borderId="26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indent="1"/>
    </xf>
    <xf numFmtId="3" fontId="10" fillId="6" borderId="26" xfId="0" applyNumberFormat="1" applyFont="1" applyFill="1" applyBorder="1" applyAlignment="1">
      <alignment horizontal="center" vertical="center"/>
    </xf>
    <xf numFmtId="10" fontId="10" fillId="6" borderId="26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3" fontId="10" fillId="7" borderId="26" xfId="0" applyNumberFormat="1" applyFont="1" applyFill="1" applyBorder="1" applyAlignment="1">
      <alignment horizontal="center" vertical="center"/>
    </xf>
    <xf numFmtId="10" fontId="10" fillId="7" borderId="26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3" fontId="10" fillId="8" borderId="26" xfId="0" applyNumberFormat="1" applyFont="1" applyFill="1" applyBorder="1" applyAlignment="1">
      <alignment horizontal="center" vertical="center"/>
    </xf>
    <xf numFmtId="10" fontId="10" fillId="8" borderId="26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0" fontId="20" fillId="0" borderId="21" xfId="0" applyFont="1" applyFill="1" applyBorder="1"/>
    <xf numFmtId="0" fontId="20" fillId="0" borderId="22" xfId="0" applyFont="1" applyFill="1" applyBorder="1"/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12" fillId="9" borderId="11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 wrapText="1"/>
    </xf>
    <xf numFmtId="49" fontId="9" fillId="10" borderId="5" xfId="1" applyNumberFormat="1" applyFont="1" applyFill="1" applyBorder="1" applyAlignment="1" applyProtection="1">
      <alignment horizontal="center" vertical="center"/>
      <protection locked="0"/>
    </xf>
    <xf numFmtId="49" fontId="3" fillId="10" borderId="5" xfId="1" applyNumberFormat="1" applyFont="1" applyFill="1" applyBorder="1" applyAlignment="1" applyProtection="1">
      <alignment vertical="center"/>
      <protection locked="0"/>
    </xf>
    <xf numFmtId="49" fontId="2" fillId="10" borderId="4" xfId="1" applyNumberFormat="1" applyFont="1" applyFill="1" applyBorder="1" applyAlignment="1" applyProtection="1">
      <alignment horizontal="left" vertical="center"/>
    </xf>
    <xf numFmtId="165" fontId="2" fillId="10" borderId="0" xfId="1" applyNumberFormat="1" applyFont="1" applyFill="1" applyBorder="1" applyAlignment="1" applyProtection="1">
      <alignment horizontal="left" vertical="center"/>
    </xf>
    <xf numFmtId="49" fontId="10" fillId="10" borderId="0" xfId="1" applyNumberFormat="1" applyFont="1" applyFill="1" applyBorder="1" applyAlignment="1" applyProtection="1">
      <alignment horizontal="left" vertical="center"/>
      <protection locked="0"/>
    </xf>
    <xf numFmtId="165" fontId="2" fillId="10" borderId="0" xfId="1" applyNumberFormat="1" applyFont="1" applyFill="1" applyBorder="1" applyAlignment="1" applyProtection="1">
      <alignment horizontal="left" vertical="center"/>
      <protection locked="0"/>
    </xf>
    <xf numFmtId="165" fontId="2" fillId="10" borderId="5" xfId="1" applyNumberFormat="1" applyFont="1" applyFill="1" applyBorder="1" applyAlignment="1" applyProtection="1">
      <alignment horizontal="left" vertical="center"/>
      <protection locked="0"/>
    </xf>
    <xf numFmtId="49" fontId="11" fillId="10" borderId="0" xfId="1" applyNumberFormat="1" applyFont="1" applyFill="1" applyBorder="1" applyAlignment="1" applyProtection="1">
      <alignment vertical="center"/>
      <protection locked="0"/>
    </xf>
    <xf numFmtId="49" fontId="2" fillId="10" borderId="0" xfId="1" applyNumberFormat="1" applyFont="1" applyFill="1" applyBorder="1" applyAlignment="1" applyProtection="1">
      <alignment vertical="center"/>
      <protection locked="0"/>
    </xf>
    <xf numFmtId="49" fontId="2" fillId="10" borderId="5" xfId="1" applyNumberFormat="1" applyFont="1" applyFill="1" applyBorder="1" applyAlignment="1" applyProtection="1">
      <alignment vertical="center"/>
      <protection locked="0"/>
    </xf>
    <xf numFmtId="49" fontId="2" fillId="10" borderId="6" xfId="1" applyNumberFormat="1" applyFont="1" applyFill="1" applyBorder="1" applyAlignment="1" applyProtection="1">
      <alignment horizontal="left" vertical="center"/>
    </xf>
    <xf numFmtId="165" fontId="2" fillId="10" borderId="7" xfId="1" applyNumberFormat="1" applyFont="1" applyFill="1" applyBorder="1" applyAlignment="1" applyProtection="1">
      <alignment horizontal="left" vertical="center"/>
    </xf>
    <xf numFmtId="49" fontId="13" fillId="10" borderId="7" xfId="1" applyNumberFormat="1" applyFont="1" applyFill="1" applyBorder="1" applyAlignment="1" applyProtection="1">
      <alignment vertical="center"/>
      <protection locked="0"/>
    </xf>
    <xf numFmtId="49" fontId="2" fillId="10" borderId="7" xfId="1" applyNumberFormat="1" applyFont="1" applyFill="1" applyBorder="1" applyAlignment="1" applyProtection="1">
      <alignment vertical="center"/>
      <protection locked="0"/>
    </xf>
    <xf numFmtId="49" fontId="2" fillId="10" borderId="8" xfId="1" applyNumberFormat="1" applyFont="1" applyFill="1" applyBorder="1" applyAlignment="1" applyProtection="1">
      <alignment vertical="center"/>
      <protection locked="0"/>
    </xf>
    <xf numFmtId="0" fontId="6" fillId="11" borderId="1" xfId="0" quotePrefix="1" applyFont="1" applyFill="1" applyBorder="1" applyAlignment="1">
      <alignment vertical="center"/>
    </xf>
    <xf numFmtId="0" fontId="6" fillId="11" borderId="2" xfId="0" applyFont="1" applyFill="1" applyBorder="1" applyAlignment="1">
      <alignment vertical="center"/>
    </xf>
    <xf numFmtId="0" fontId="6" fillId="11" borderId="2" xfId="0" applyFont="1" applyFill="1" applyBorder="1" applyAlignment="1">
      <alignment horizontal="right" vertical="center"/>
    </xf>
    <xf numFmtId="0" fontId="7" fillId="11" borderId="3" xfId="0" applyFont="1" applyFill="1" applyBorder="1" applyAlignment="1">
      <alignment vertical="center"/>
    </xf>
    <xf numFmtId="0" fontId="6" fillId="11" borderId="4" xfId="0" quotePrefix="1" applyFont="1" applyFill="1" applyBorder="1" applyAlignment="1">
      <alignment vertical="center"/>
    </xf>
    <xf numFmtId="0" fontId="6" fillId="11" borderId="0" xfId="0" applyFont="1" applyFill="1" applyBorder="1" applyAlignment="1">
      <alignment vertical="center"/>
    </xf>
    <xf numFmtId="0" fontId="6" fillId="11" borderId="5" xfId="0" applyFont="1" applyFill="1" applyBorder="1" applyAlignment="1">
      <alignment vertical="center"/>
    </xf>
    <xf numFmtId="0" fontId="6" fillId="11" borderId="4" xfId="0" applyFont="1" applyFill="1" applyBorder="1" applyAlignment="1">
      <alignment vertical="center"/>
    </xf>
    <xf numFmtId="0" fontId="12" fillId="11" borderId="4" xfId="0" quotePrefix="1" applyFont="1" applyFill="1" applyBorder="1" applyAlignment="1">
      <alignment vertical="center"/>
    </xf>
    <xf numFmtId="0" fontId="12" fillId="11" borderId="0" xfId="0" applyFont="1" applyFill="1" applyBorder="1" applyAlignment="1">
      <alignment vertical="center"/>
    </xf>
    <xf numFmtId="0" fontId="12" fillId="11" borderId="6" xfId="0" quotePrefix="1" applyFont="1" applyFill="1" applyBorder="1" applyAlignment="1">
      <alignment vertical="center"/>
    </xf>
    <xf numFmtId="0" fontId="12" fillId="11" borderId="7" xfId="0" applyFont="1" applyFill="1" applyBorder="1" applyAlignment="1">
      <alignment vertical="center"/>
    </xf>
    <xf numFmtId="0" fontId="6" fillId="11" borderId="7" xfId="0" applyFont="1" applyFill="1" applyBorder="1" applyAlignment="1">
      <alignment vertical="center"/>
    </xf>
    <xf numFmtId="0" fontId="6" fillId="11" borderId="8" xfId="0" applyFont="1" applyFill="1" applyBorder="1" applyAlignment="1">
      <alignment vertical="center"/>
    </xf>
    <xf numFmtId="0" fontId="16" fillId="9" borderId="13" xfId="0" applyFont="1" applyFill="1" applyBorder="1" applyAlignment="1">
      <alignment vertical="center"/>
    </xf>
    <xf numFmtId="0" fontId="16" fillId="9" borderId="14" xfId="0" applyFont="1" applyFill="1" applyBorder="1" applyAlignment="1">
      <alignment vertical="center"/>
    </xf>
    <xf numFmtId="4" fontId="16" fillId="9" borderId="15" xfId="0" applyNumberFormat="1" applyFont="1" applyFill="1" applyBorder="1" applyAlignment="1">
      <alignment vertical="center"/>
    </xf>
    <xf numFmtId="0" fontId="16" fillId="9" borderId="15" xfId="0" applyFont="1" applyFill="1" applyBorder="1" applyAlignment="1">
      <alignment vertical="center"/>
    </xf>
    <xf numFmtId="4" fontId="16" fillId="9" borderId="16" xfId="0" applyNumberFormat="1" applyFont="1" applyFill="1" applyBorder="1" applyAlignment="1">
      <alignment vertical="center"/>
    </xf>
    <xf numFmtId="3" fontId="10" fillId="0" borderId="13" xfId="0" applyNumberFormat="1" applyFont="1" applyFill="1" applyBorder="1" applyAlignment="1">
      <alignment horizontal="center" vertical="center"/>
    </xf>
    <xf numFmtId="3" fontId="10" fillId="0" borderId="14" xfId="0" applyNumberFormat="1" applyFont="1" applyFill="1" applyBorder="1" applyAlignment="1">
      <alignment horizontal="center" vertical="center"/>
    </xf>
    <xf numFmtId="3" fontId="10" fillId="0" borderId="25" xfId="0" applyNumberFormat="1" applyFont="1" applyFill="1" applyBorder="1" applyAlignment="1">
      <alignment horizontal="center" vertical="center"/>
    </xf>
    <xf numFmtId="4" fontId="12" fillId="11" borderId="0" xfId="0" applyNumberFormat="1" applyFont="1" applyFill="1" applyBorder="1" applyAlignment="1">
      <alignment horizontal="center" vertical="center"/>
    </xf>
    <xf numFmtId="4" fontId="12" fillId="11" borderId="7" xfId="0" applyNumberFormat="1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2" fontId="10" fillId="0" borderId="13" xfId="0" applyNumberFormat="1" applyFont="1" applyFill="1" applyBorder="1" applyAlignment="1">
      <alignment horizontal="center" vertical="center"/>
    </xf>
    <xf numFmtId="2" fontId="10" fillId="0" borderId="14" xfId="0" applyNumberFormat="1" applyFont="1" applyFill="1" applyBorder="1" applyAlignment="1">
      <alignment horizontal="center" vertical="center"/>
    </xf>
    <xf numFmtId="2" fontId="10" fillId="0" borderId="25" xfId="0" applyNumberFormat="1" applyFont="1" applyFill="1" applyBorder="1" applyAlignment="1">
      <alignment horizontal="center" vertical="center"/>
    </xf>
    <xf numFmtId="4" fontId="6" fillId="11" borderId="0" xfId="0" applyNumberFormat="1" applyFont="1" applyFill="1" applyBorder="1" applyAlignment="1">
      <alignment horizontal="center" vertical="center"/>
    </xf>
    <xf numFmtId="49" fontId="2" fillId="10" borderId="1" xfId="1" applyNumberFormat="1" applyFont="1" applyFill="1" applyBorder="1" applyAlignment="1" applyProtection="1">
      <alignment horizontal="left" vertical="center"/>
    </xf>
    <xf numFmtId="49" fontId="2" fillId="10" borderId="2" xfId="1" applyNumberFormat="1" applyFont="1" applyFill="1" applyBorder="1" applyAlignment="1" applyProtection="1">
      <alignment horizontal="left" vertical="center"/>
    </xf>
    <xf numFmtId="49" fontId="2" fillId="10" borderId="4" xfId="1" applyNumberFormat="1" applyFont="1" applyFill="1" applyBorder="1" applyAlignment="1" applyProtection="1">
      <alignment horizontal="left" vertical="center"/>
    </xf>
    <xf numFmtId="49" fontId="2" fillId="10" borderId="0" xfId="1" applyNumberFormat="1" applyFont="1" applyFill="1" applyBorder="1" applyAlignment="1" applyProtection="1">
      <alignment horizontal="left" vertical="center"/>
    </xf>
    <xf numFmtId="49" fontId="3" fillId="10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10" borderId="0" xfId="1" applyNumberFormat="1" applyFont="1" applyFill="1" applyBorder="1" applyAlignment="1" applyProtection="1">
      <alignment horizontal="center" vertical="center" wrapText="1"/>
      <protection locked="0"/>
    </xf>
    <xf numFmtId="49" fontId="4" fillId="10" borderId="3" xfId="1" applyNumberFormat="1" applyFont="1" applyFill="1" applyBorder="1" applyAlignment="1" applyProtection="1">
      <alignment horizontal="center" vertical="center" wrapText="1"/>
      <protection locked="0"/>
    </xf>
    <xf numFmtId="49" fontId="4" fillId="1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" fontId="6" fillId="11" borderId="2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tabSelected="1" zoomScaleNormal="100" workbookViewId="0">
      <selection activeCell="O29" sqref="O29"/>
    </sheetView>
  </sheetViews>
  <sheetFormatPr baseColWidth="10" defaultColWidth="11.42578125" defaultRowHeight="16.5"/>
  <cols>
    <col min="1" max="4" width="11.7109375" style="1" customWidth="1"/>
    <col min="5" max="5" width="13.28515625" style="1" bestFit="1" customWidth="1"/>
    <col min="6" max="6" width="12.42578125" style="1" customWidth="1"/>
    <col min="7" max="8" width="11.7109375" style="1" customWidth="1"/>
    <col min="9" max="9" width="13.28515625" style="1" bestFit="1" customWidth="1"/>
    <col min="10" max="10" width="13.5703125" style="1" customWidth="1"/>
    <col min="11" max="11" width="13" style="1" customWidth="1"/>
    <col min="12" max="14" width="11.7109375" style="1" customWidth="1"/>
    <col min="15" max="15" width="12.85546875" style="1" bestFit="1" customWidth="1"/>
    <col min="16" max="16" width="12.7109375" style="1" customWidth="1"/>
    <col min="17" max="22" width="11.7109375" style="1" customWidth="1"/>
    <col min="23" max="23" width="11.42578125" style="1"/>
    <col min="24" max="24" width="12.7109375" style="1" bestFit="1" customWidth="1"/>
    <col min="25" max="16384" width="11.42578125" style="1"/>
  </cols>
  <sheetData>
    <row r="1" spans="1:24" ht="21" customHeight="1">
      <c r="A1" s="132" t="s">
        <v>0</v>
      </c>
      <c r="B1" s="133"/>
      <c r="C1" s="136" t="s">
        <v>61</v>
      </c>
      <c r="D1" s="136"/>
      <c r="E1" s="136"/>
      <c r="F1" s="138" t="s">
        <v>62</v>
      </c>
      <c r="G1" s="140" t="s">
        <v>1</v>
      </c>
      <c r="H1" s="141"/>
      <c r="I1" s="141"/>
      <c r="J1" s="142"/>
      <c r="K1" s="99" t="s">
        <v>2</v>
      </c>
      <c r="L1" s="100"/>
      <c r="M1" s="143">
        <v>259394877.09959999</v>
      </c>
      <c r="N1" s="143"/>
      <c r="O1" s="101" t="s">
        <v>3</v>
      </c>
      <c r="P1" s="102">
        <v>33364</v>
      </c>
    </row>
    <row r="2" spans="1:24" ht="21">
      <c r="A2" s="134"/>
      <c r="B2" s="135"/>
      <c r="C2" s="137"/>
      <c r="D2" s="137"/>
      <c r="E2" s="137"/>
      <c r="F2" s="139"/>
      <c r="G2" s="2" t="s">
        <v>4</v>
      </c>
      <c r="H2" s="3"/>
      <c r="I2" s="4">
        <v>45</v>
      </c>
      <c r="J2" s="5"/>
      <c r="K2" s="103" t="s">
        <v>5</v>
      </c>
      <c r="L2" s="104"/>
      <c r="M2" s="131"/>
      <c r="N2" s="131"/>
      <c r="O2" s="104"/>
      <c r="P2" s="105"/>
    </row>
    <row r="3" spans="1:24" ht="16.5" customHeight="1">
      <c r="A3" s="134" t="s">
        <v>6</v>
      </c>
      <c r="B3" s="135"/>
      <c r="C3" s="137" t="s">
        <v>7</v>
      </c>
      <c r="D3" s="137"/>
      <c r="E3" s="137"/>
      <c r="F3" s="84"/>
      <c r="G3" s="2" t="s">
        <v>8</v>
      </c>
      <c r="H3" s="3"/>
      <c r="I3" s="6" t="s">
        <v>9</v>
      </c>
      <c r="J3" s="7"/>
      <c r="K3" s="103" t="s">
        <v>10</v>
      </c>
      <c r="L3" s="104"/>
      <c r="M3" s="131">
        <v>3167960.99</v>
      </c>
      <c r="N3" s="131"/>
      <c r="O3" s="104"/>
      <c r="P3" s="105"/>
    </row>
    <row r="4" spans="1:24">
      <c r="A4" s="134"/>
      <c r="B4" s="135"/>
      <c r="C4" s="137"/>
      <c r="D4" s="137"/>
      <c r="E4" s="137"/>
      <c r="F4" s="85"/>
      <c r="G4" s="2" t="s">
        <v>11</v>
      </c>
      <c r="H4" s="3"/>
      <c r="I4" s="8">
        <v>0.2</v>
      </c>
      <c r="J4" s="7"/>
      <c r="K4" s="103" t="s">
        <v>12</v>
      </c>
      <c r="L4" s="104"/>
      <c r="M4" s="131">
        <v>2313866.92</v>
      </c>
      <c r="N4" s="131"/>
      <c r="O4" s="104"/>
      <c r="P4" s="105"/>
    </row>
    <row r="5" spans="1:24">
      <c r="A5" s="86" t="s">
        <v>13</v>
      </c>
      <c r="B5" s="87"/>
      <c r="C5" s="87"/>
      <c r="D5" s="88" t="s">
        <v>63</v>
      </c>
      <c r="E5" s="89"/>
      <c r="F5" s="90"/>
      <c r="G5" s="2" t="s">
        <v>14</v>
      </c>
      <c r="H5" s="3"/>
      <c r="I5" s="6"/>
      <c r="J5" s="7" t="s">
        <v>15</v>
      </c>
      <c r="K5" s="103" t="s">
        <v>16</v>
      </c>
      <c r="L5" s="104"/>
      <c r="M5" s="131"/>
      <c r="N5" s="131"/>
      <c r="O5" s="104"/>
      <c r="P5" s="105"/>
    </row>
    <row r="6" spans="1:24">
      <c r="A6" s="86" t="s">
        <v>64</v>
      </c>
      <c r="B6" s="87"/>
      <c r="C6" s="87"/>
      <c r="D6" s="91" t="s">
        <v>65</v>
      </c>
      <c r="E6" s="92"/>
      <c r="F6" s="93"/>
      <c r="G6" s="2"/>
      <c r="H6" s="6" t="s">
        <v>17</v>
      </c>
      <c r="I6" s="9">
        <v>0.125</v>
      </c>
      <c r="J6" s="7" t="s">
        <v>18</v>
      </c>
      <c r="K6" s="106"/>
      <c r="L6" s="104"/>
      <c r="M6" s="131"/>
      <c r="N6" s="131"/>
      <c r="O6" s="104"/>
      <c r="P6" s="105"/>
    </row>
    <row r="7" spans="1:24">
      <c r="A7" s="86" t="s">
        <v>66</v>
      </c>
      <c r="B7" s="87"/>
      <c r="C7" s="87"/>
      <c r="D7" s="91" t="s">
        <v>67</v>
      </c>
      <c r="E7" s="92"/>
      <c r="F7" s="93"/>
      <c r="G7" s="2"/>
      <c r="H7" s="6" t="s">
        <v>19</v>
      </c>
      <c r="I7" s="10">
        <v>7.0000000000000007E-2</v>
      </c>
      <c r="J7" s="7" t="s">
        <v>18</v>
      </c>
      <c r="K7" s="107" t="s">
        <v>20</v>
      </c>
      <c r="L7" s="108"/>
      <c r="M7" s="121">
        <f>SUM(M1:M6)</f>
        <v>264876705.00959998</v>
      </c>
      <c r="N7" s="121"/>
      <c r="O7" s="104"/>
      <c r="P7" s="105"/>
    </row>
    <row r="8" spans="1:24">
      <c r="A8" s="94" t="s">
        <v>68</v>
      </c>
      <c r="B8" s="95"/>
      <c r="C8" s="95"/>
      <c r="D8" s="96" t="s">
        <v>69</v>
      </c>
      <c r="E8" s="97"/>
      <c r="F8" s="98"/>
      <c r="G8" s="11"/>
      <c r="H8" s="12" t="s">
        <v>21</v>
      </c>
      <c r="I8" s="13">
        <v>0.03</v>
      </c>
      <c r="J8" s="14" t="s">
        <v>18</v>
      </c>
      <c r="K8" s="109" t="s">
        <v>22</v>
      </c>
      <c r="L8" s="110"/>
      <c r="M8" s="122">
        <f>+M7*(1+$I$4)</f>
        <v>317852046.01151997</v>
      </c>
      <c r="N8" s="122"/>
      <c r="O8" s="111"/>
      <c r="P8" s="112"/>
    </row>
    <row r="10" spans="1:24">
      <c r="B10" s="1" t="s">
        <v>23</v>
      </c>
      <c r="C10" s="15">
        <v>43069</v>
      </c>
      <c r="E10" s="16"/>
      <c r="F10" s="17"/>
      <c r="G10" s="18">
        <v>0.1</v>
      </c>
      <c r="H10" s="19">
        <v>0.02</v>
      </c>
      <c r="O10" s="123" t="s">
        <v>24</v>
      </c>
      <c r="P10" s="124"/>
    </row>
    <row r="11" spans="1:24" ht="60">
      <c r="A11" s="82" t="s">
        <v>25</v>
      </c>
      <c r="B11" s="83" t="s">
        <v>26</v>
      </c>
      <c r="C11" s="83" t="s">
        <v>27</v>
      </c>
      <c r="D11" s="82" t="s">
        <v>28</v>
      </c>
      <c r="E11" s="83" t="s">
        <v>29</v>
      </c>
      <c r="F11" s="83" t="s">
        <v>30</v>
      </c>
      <c r="G11" s="83" t="s">
        <v>31</v>
      </c>
      <c r="H11" s="83" t="s">
        <v>32</v>
      </c>
      <c r="I11" s="83" t="s">
        <v>33</v>
      </c>
      <c r="J11" s="83" t="s">
        <v>34</v>
      </c>
      <c r="K11" s="83" t="s">
        <v>35</v>
      </c>
      <c r="L11" s="83" t="s">
        <v>36</v>
      </c>
      <c r="M11" s="83" t="s">
        <v>37</v>
      </c>
      <c r="N11" s="83" t="s">
        <v>38</v>
      </c>
      <c r="O11" s="83" t="s">
        <v>39</v>
      </c>
      <c r="P11" s="83" t="s">
        <v>40</v>
      </c>
      <c r="R11" s="20" t="s">
        <v>41</v>
      </c>
      <c r="S11" s="20" t="s">
        <v>42</v>
      </c>
      <c r="T11" s="20" t="s">
        <v>43</v>
      </c>
      <c r="U11" s="20" t="s">
        <v>44</v>
      </c>
      <c r="V11" s="20" t="s">
        <v>45</v>
      </c>
      <c r="X11" s="20" t="s">
        <v>46</v>
      </c>
    </row>
    <row r="12" spans="1:24">
      <c r="A12" s="26">
        <v>1</v>
      </c>
      <c r="B12" s="26">
        <v>1133000010</v>
      </c>
      <c r="C12" s="28">
        <v>42674</v>
      </c>
      <c r="D12" s="29">
        <v>42644</v>
      </c>
      <c r="E12" s="21">
        <v>3730304.77</v>
      </c>
      <c r="F12" s="21">
        <v>-1016288.09</v>
      </c>
      <c r="G12" s="21">
        <v>0</v>
      </c>
      <c r="H12" s="21">
        <f t="shared" ref="H12:H22" si="0">+E12*$H$10</f>
        <v>74606.095400000006</v>
      </c>
      <c r="I12" s="21">
        <f t="shared" ref="I12:I18" si="1">+E12+F12-G12-H12</f>
        <v>2639410.5846000002</v>
      </c>
      <c r="J12" s="21">
        <f t="shared" ref="J12:J22" si="2">+I12+(I12*$I$4)</f>
        <v>3167292.7015200001</v>
      </c>
      <c r="K12" s="21">
        <f>+J12</f>
        <v>3167292.7015200001</v>
      </c>
      <c r="L12" s="22">
        <v>42735</v>
      </c>
      <c r="M12" s="22">
        <v>42741</v>
      </c>
      <c r="N12" s="23">
        <f t="shared" ref="N12:N22" si="3">-IF(L12=0,,IF(M12=0,($C$10-L12),M12-L12))</f>
        <v>-6</v>
      </c>
      <c r="O12" s="21">
        <f t="shared" ref="O12:O22" si="4">+J12-K12</f>
        <v>0</v>
      </c>
      <c r="P12" s="21">
        <f t="shared" ref="P12:P22" si="5">+IF($C$10&lt;L12,0,O12)</f>
        <v>0</v>
      </c>
      <c r="Q12" s="24"/>
      <c r="R12" s="25">
        <f t="shared" ref="R12:R22" si="6">IF(N12&gt;=0,0,(IF(-N12&lt;=60,O12,0)))</f>
        <v>0</v>
      </c>
      <c r="S12" s="25">
        <f t="shared" ref="S12:S22" si="7">IF(N12&gt;=0,0,(IF(N12&gt;=-60,0,IF(-60&gt;=N12,IF(N12&gt;=-120,O12,0)))))</f>
        <v>0</v>
      </c>
      <c r="T12" s="25">
        <f t="shared" ref="T12:T22" si="8">IF(N12&gt;=0,0,(IF(N12&gt;-60,0,IF(-60&gt;=N12,IF(N12&gt;=-120,0,IF(N12&gt;=-180,O12,0))))))</f>
        <v>0</v>
      </c>
      <c r="U12" s="25">
        <f t="shared" ref="U12:U22" si="9">IF(N12&gt;=0,0,(IF(N12&gt;-60,0,IF(-60&gt;=N12,IF(N12&gt;-120,0,IF(N12&gt;=-180,0,IF(N12&gt;=-365,O12,0)))))))</f>
        <v>0</v>
      </c>
      <c r="V12" s="25">
        <f t="shared" ref="V12:V22" si="10">IF(N12&gt;=0,0,IF(365&lt;-N12,O12,0))</f>
        <v>0</v>
      </c>
      <c r="X12" s="30">
        <f t="shared" ref="X12:X16" si="11">+(J12*N12*(2.25+3)/100)/(365)</f>
        <v>-2733.4169889830141</v>
      </c>
    </row>
    <row r="13" spans="1:24">
      <c r="A13" s="26">
        <v>2</v>
      </c>
      <c r="B13" s="26">
        <v>1133000011</v>
      </c>
      <c r="C13" s="28">
        <v>42704</v>
      </c>
      <c r="D13" s="29">
        <v>42675</v>
      </c>
      <c r="E13" s="21">
        <v>4590101</v>
      </c>
      <c r="F13" s="21">
        <v>-923762.62454242073</v>
      </c>
      <c r="G13" s="21">
        <v>0</v>
      </c>
      <c r="H13" s="21">
        <f t="shared" si="0"/>
        <v>91802.02</v>
      </c>
      <c r="I13" s="21">
        <f t="shared" si="1"/>
        <v>3574536.3554575793</v>
      </c>
      <c r="J13" s="21">
        <f t="shared" si="2"/>
        <v>4289443.6265490949</v>
      </c>
      <c r="K13" s="21">
        <f>+J13</f>
        <v>4289443.6265490949</v>
      </c>
      <c r="L13" s="22">
        <v>42768</v>
      </c>
      <c r="M13" s="22">
        <v>42769</v>
      </c>
      <c r="N13" s="23">
        <f t="shared" si="3"/>
        <v>-1</v>
      </c>
      <c r="O13" s="21">
        <f t="shared" si="4"/>
        <v>0</v>
      </c>
      <c r="P13" s="21">
        <f t="shared" si="5"/>
        <v>0</v>
      </c>
      <c r="Q13" s="24"/>
      <c r="R13" s="25">
        <f t="shared" si="6"/>
        <v>0</v>
      </c>
      <c r="S13" s="25">
        <f t="shared" si="7"/>
        <v>0</v>
      </c>
      <c r="T13" s="25">
        <f t="shared" si="8"/>
        <v>0</v>
      </c>
      <c r="U13" s="25">
        <f t="shared" si="9"/>
        <v>0</v>
      </c>
      <c r="V13" s="25">
        <f t="shared" si="10"/>
        <v>0</v>
      </c>
      <c r="X13" s="30">
        <f t="shared" si="11"/>
        <v>-616.97476820226711</v>
      </c>
    </row>
    <row r="14" spans="1:24">
      <c r="A14" s="26">
        <v>3</v>
      </c>
      <c r="B14" s="26">
        <v>1133000012</v>
      </c>
      <c r="C14" s="28">
        <v>42735</v>
      </c>
      <c r="D14" s="29">
        <v>42705</v>
      </c>
      <c r="E14" s="21">
        <v>8626044.8608809095</v>
      </c>
      <c r="F14" s="21">
        <v>-665755.60761011392</v>
      </c>
      <c r="G14" s="21">
        <v>0</v>
      </c>
      <c r="H14" s="21">
        <f t="shared" si="0"/>
        <v>172520.89721761819</v>
      </c>
      <c r="I14" s="21">
        <f t="shared" si="1"/>
        <v>7787768.3560531773</v>
      </c>
      <c r="J14" s="21">
        <f t="shared" si="2"/>
        <v>9345322.0272638127</v>
      </c>
      <c r="K14" s="21">
        <f>+J14</f>
        <v>9345322.0272638127</v>
      </c>
      <c r="L14" s="22">
        <v>42797</v>
      </c>
      <c r="M14" s="22">
        <v>42811</v>
      </c>
      <c r="N14" s="23">
        <f t="shared" si="3"/>
        <v>-14</v>
      </c>
      <c r="O14" s="21">
        <f t="shared" si="4"/>
        <v>0</v>
      </c>
      <c r="P14" s="21">
        <f t="shared" si="5"/>
        <v>0</v>
      </c>
      <c r="Q14" s="24"/>
      <c r="R14" s="25">
        <f t="shared" si="6"/>
        <v>0</v>
      </c>
      <c r="S14" s="25">
        <f t="shared" si="7"/>
        <v>0</v>
      </c>
      <c r="T14" s="25">
        <f t="shared" si="8"/>
        <v>0</v>
      </c>
      <c r="U14" s="25">
        <f t="shared" si="9"/>
        <v>0</v>
      </c>
      <c r="V14" s="25">
        <f t="shared" si="10"/>
        <v>0</v>
      </c>
      <c r="X14" s="30">
        <f t="shared" si="11"/>
        <v>-18818.662164490146</v>
      </c>
    </row>
    <row r="15" spans="1:24">
      <c r="A15" s="26">
        <v>4</v>
      </c>
      <c r="B15" s="26">
        <v>1133000013</v>
      </c>
      <c r="C15" s="28">
        <v>42766</v>
      </c>
      <c r="D15" s="29">
        <v>42736</v>
      </c>
      <c r="E15" s="21">
        <v>6280153.9800000004</v>
      </c>
      <c r="F15" s="21">
        <f>-0.125*E15</f>
        <v>-785019.24750000006</v>
      </c>
      <c r="G15" s="21">
        <v>0</v>
      </c>
      <c r="H15" s="21">
        <f t="shared" si="0"/>
        <v>125603.07960000001</v>
      </c>
      <c r="I15" s="21">
        <f t="shared" si="1"/>
        <v>5369531.6529000001</v>
      </c>
      <c r="J15" s="21">
        <f t="shared" si="2"/>
        <v>6443437.9834799999</v>
      </c>
      <c r="K15" s="21">
        <f t="shared" ref="K15:K16" si="12">+J15</f>
        <v>6443437.9834799999</v>
      </c>
      <c r="L15" s="22">
        <v>42818</v>
      </c>
      <c r="M15" s="22">
        <v>42829</v>
      </c>
      <c r="N15" s="23">
        <f t="shared" si="3"/>
        <v>-11</v>
      </c>
      <c r="O15" s="21">
        <f t="shared" si="4"/>
        <v>0</v>
      </c>
      <c r="P15" s="21">
        <f t="shared" si="5"/>
        <v>0</v>
      </c>
      <c r="Q15" s="24"/>
      <c r="R15" s="25">
        <f t="shared" si="6"/>
        <v>0</v>
      </c>
      <c r="S15" s="25">
        <f t="shared" si="7"/>
        <v>0</v>
      </c>
      <c r="T15" s="25">
        <f t="shared" si="8"/>
        <v>0</v>
      </c>
      <c r="U15" s="25">
        <f t="shared" si="9"/>
        <v>0</v>
      </c>
      <c r="V15" s="25">
        <f t="shared" si="10"/>
        <v>0</v>
      </c>
      <c r="X15" s="30">
        <f t="shared" si="11"/>
        <v>-10194.754617697807</v>
      </c>
    </row>
    <row r="16" spans="1:24">
      <c r="A16" s="26">
        <v>5</v>
      </c>
      <c r="B16" s="26">
        <v>1133000014</v>
      </c>
      <c r="C16" s="28">
        <v>42794</v>
      </c>
      <c r="D16" s="29">
        <v>42767</v>
      </c>
      <c r="E16" s="21">
        <v>7532934.4500000002</v>
      </c>
      <c r="F16" s="21">
        <f>-0.125*E16</f>
        <v>-941616.80625000002</v>
      </c>
      <c r="G16" s="21">
        <v>0</v>
      </c>
      <c r="H16" s="21">
        <f t="shared" si="0"/>
        <v>150658.68900000001</v>
      </c>
      <c r="I16" s="21">
        <f t="shared" si="1"/>
        <v>6440658.9547499996</v>
      </c>
      <c r="J16" s="21">
        <f t="shared" si="2"/>
        <v>7728790.7456999999</v>
      </c>
      <c r="K16" s="21">
        <f t="shared" si="12"/>
        <v>7728790.7456999999</v>
      </c>
      <c r="L16" s="22">
        <v>42849</v>
      </c>
      <c r="M16" s="22">
        <v>42849</v>
      </c>
      <c r="N16" s="23">
        <f t="shared" si="3"/>
        <v>0</v>
      </c>
      <c r="O16" s="21">
        <f t="shared" si="4"/>
        <v>0</v>
      </c>
      <c r="P16" s="21">
        <f t="shared" si="5"/>
        <v>0</v>
      </c>
      <c r="Q16" s="24"/>
      <c r="R16" s="25">
        <f t="shared" si="6"/>
        <v>0</v>
      </c>
      <c r="S16" s="25">
        <f t="shared" si="7"/>
        <v>0</v>
      </c>
      <c r="T16" s="25">
        <f t="shared" si="8"/>
        <v>0</v>
      </c>
      <c r="U16" s="25">
        <f t="shared" si="9"/>
        <v>0</v>
      </c>
      <c r="V16" s="25">
        <f t="shared" si="10"/>
        <v>0</v>
      </c>
      <c r="X16" s="30">
        <f t="shared" si="11"/>
        <v>0</v>
      </c>
    </row>
    <row r="17" spans="1:24">
      <c r="A17" s="26">
        <v>6</v>
      </c>
      <c r="B17" s="26">
        <v>1133000015</v>
      </c>
      <c r="C17" s="28">
        <v>42825</v>
      </c>
      <c r="D17" s="29">
        <v>42795</v>
      </c>
      <c r="E17" s="21">
        <v>11074683.960000001</v>
      </c>
      <c r="F17" s="21">
        <f>-0.125*E17</f>
        <v>-1384335.4950000001</v>
      </c>
      <c r="G17" s="21">
        <v>0</v>
      </c>
      <c r="H17" s="21">
        <f t="shared" si="0"/>
        <v>221493.67920000001</v>
      </c>
      <c r="I17" s="21">
        <f t="shared" si="1"/>
        <v>9468854.7858000007</v>
      </c>
      <c r="J17" s="21">
        <f t="shared" si="2"/>
        <v>11362625.74296</v>
      </c>
      <c r="K17" s="21"/>
      <c r="L17" s="22">
        <v>42888</v>
      </c>
      <c r="M17" s="22"/>
      <c r="N17" s="23">
        <f t="shared" si="3"/>
        <v>-181</v>
      </c>
      <c r="O17" s="21">
        <f t="shared" si="4"/>
        <v>11362625.74296</v>
      </c>
      <c r="P17" s="21">
        <f t="shared" si="5"/>
        <v>11362625.74296</v>
      </c>
      <c r="Q17" s="24"/>
      <c r="R17" s="25">
        <f t="shared" si="6"/>
        <v>0</v>
      </c>
      <c r="S17" s="25">
        <f t="shared" si="7"/>
        <v>0</v>
      </c>
      <c r="T17" s="25">
        <f t="shared" si="8"/>
        <v>0</v>
      </c>
      <c r="U17" s="25">
        <f t="shared" si="9"/>
        <v>11362625.74296</v>
      </c>
      <c r="V17" s="25">
        <f t="shared" si="10"/>
        <v>0</v>
      </c>
      <c r="X17" s="30"/>
    </row>
    <row r="18" spans="1:24">
      <c r="A18" s="26">
        <v>7</v>
      </c>
      <c r="B18" s="26">
        <v>1133000016</v>
      </c>
      <c r="C18" s="31">
        <v>42855</v>
      </c>
      <c r="D18" s="29">
        <v>42826</v>
      </c>
      <c r="E18" s="21">
        <v>11895116.57</v>
      </c>
      <c r="F18" s="21">
        <f>-0.125*E18</f>
        <v>-1486889.57125</v>
      </c>
      <c r="G18" s="21">
        <v>0</v>
      </c>
      <c r="H18" s="21">
        <f t="shared" si="0"/>
        <v>237902.33140000002</v>
      </c>
      <c r="I18" s="21">
        <f t="shared" si="1"/>
        <v>10170324.667350002</v>
      </c>
      <c r="J18" s="21">
        <f t="shared" si="2"/>
        <v>12204389.600820001</v>
      </c>
      <c r="K18" s="21"/>
      <c r="L18" s="22">
        <v>42912</v>
      </c>
      <c r="M18" s="22"/>
      <c r="N18" s="23">
        <f t="shared" si="3"/>
        <v>-157</v>
      </c>
      <c r="O18" s="21">
        <f t="shared" si="4"/>
        <v>12204389.600820001</v>
      </c>
      <c r="P18" s="21">
        <f t="shared" si="5"/>
        <v>12204389.600820001</v>
      </c>
      <c r="Q18" s="24"/>
      <c r="R18" s="25">
        <f t="shared" si="6"/>
        <v>0</v>
      </c>
      <c r="S18" s="25">
        <f t="shared" si="7"/>
        <v>0</v>
      </c>
      <c r="T18" s="25">
        <f t="shared" si="8"/>
        <v>12204389.600820001</v>
      </c>
      <c r="U18" s="25">
        <f t="shared" si="9"/>
        <v>0</v>
      </c>
      <c r="V18" s="25">
        <f t="shared" si="10"/>
        <v>0</v>
      </c>
      <c r="X18" s="30"/>
    </row>
    <row r="19" spans="1:24">
      <c r="A19" s="26">
        <v>8</v>
      </c>
      <c r="B19" s="26">
        <v>1133000017</v>
      </c>
      <c r="C19" s="22">
        <v>42886</v>
      </c>
      <c r="D19" s="29">
        <v>42856</v>
      </c>
      <c r="E19" s="21">
        <v>11358269.310000001</v>
      </c>
      <c r="F19" s="21">
        <f>-0.125*E19</f>
        <v>-1419783.6637500001</v>
      </c>
      <c r="G19" s="21">
        <v>0</v>
      </c>
      <c r="H19" s="21">
        <f t="shared" si="0"/>
        <v>227165.38620000001</v>
      </c>
      <c r="I19" s="21">
        <f>+E19+F19-G19-H19</f>
        <v>9711320.2600500006</v>
      </c>
      <c r="J19" s="21">
        <f t="shared" si="2"/>
        <v>11653584.31206</v>
      </c>
      <c r="K19" s="21"/>
      <c r="L19" s="22">
        <v>42931</v>
      </c>
      <c r="M19" s="22"/>
      <c r="N19" s="23">
        <f t="shared" si="3"/>
        <v>-138</v>
      </c>
      <c r="O19" s="21">
        <f t="shared" si="4"/>
        <v>11653584.31206</v>
      </c>
      <c r="P19" s="21">
        <f t="shared" si="5"/>
        <v>11653584.31206</v>
      </c>
      <c r="Q19" s="24"/>
      <c r="R19" s="25">
        <f t="shared" si="6"/>
        <v>0</v>
      </c>
      <c r="S19" s="25">
        <f t="shared" si="7"/>
        <v>0</v>
      </c>
      <c r="T19" s="25">
        <f t="shared" si="8"/>
        <v>11653584.31206</v>
      </c>
      <c r="U19" s="25">
        <f t="shared" si="9"/>
        <v>0</v>
      </c>
      <c r="V19" s="25">
        <f t="shared" si="10"/>
        <v>0</v>
      </c>
      <c r="X19" s="30"/>
    </row>
    <row r="20" spans="1:24">
      <c r="A20" s="26">
        <v>9</v>
      </c>
      <c r="B20" s="26">
        <v>1133000018</v>
      </c>
      <c r="C20" s="22">
        <v>42916</v>
      </c>
      <c r="D20" s="29">
        <v>42795</v>
      </c>
      <c r="E20" s="21">
        <f t="shared" ref="E20:F22" si="13">-E17</f>
        <v>-11074683.960000001</v>
      </c>
      <c r="F20" s="21">
        <f t="shared" si="13"/>
        <v>1384335.4950000001</v>
      </c>
      <c r="G20" s="21">
        <v>0</v>
      </c>
      <c r="H20" s="21">
        <f t="shared" si="0"/>
        <v>-221493.67920000001</v>
      </c>
      <c r="I20" s="21">
        <f>+E20+F20-G20-H20</f>
        <v>-9468854.7858000007</v>
      </c>
      <c r="J20" s="21">
        <f t="shared" si="2"/>
        <v>-11362625.74296</v>
      </c>
      <c r="K20" s="21"/>
      <c r="L20" s="22">
        <v>42888</v>
      </c>
      <c r="M20" s="22"/>
      <c r="N20" s="23">
        <f t="shared" si="3"/>
        <v>-181</v>
      </c>
      <c r="O20" s="21">
        <f t="shared" si="4"/>
        <v>-11362625.74296</v>
      </c>
      <c r="P20" s="21">
        <f t="shared" si="5"/>
        <v>-11362625.74296</v>
      </c>
      <c r="Q20" s="24"/>
      <c r="R20" s="25">
        <f t="shared" si="6"/>
        <v>0</v>
      </c>
      <c r="S20" s="25">
        <f t="shared" si="7"/>
        <v>0</v>
      </c>
      <c r="T20" s="25">
        <f t="shared" si="8"/>
        <v>0</v>
      </c>
      <c r="U20" s="25">
        <f t="shared" si="9"/>
        <v>-11362625.74296</v>
      </c>
      <c r="V20" s="25">
        <f t="shared" si="10"/>
        <v>0</v>
      </c>
      <c r="X20" s="30"/>
    </row>
    <row r="21" spans="1:24">
      <c r="A21" s="26">
        <v>10</v>
      </c>
      <c r="B21" s="26">
        <v>1133000019</v>
      </c>
      <c r="C21" s="22">
        <v>42916</v>
      </c>
      <c r="D21" s="29">
        <v>42826</v>
      </c>
      <c r="E21" s="21">
        <f t="shared" si="13"/>
        <v>-11895116.57</v>
      </c>
      <c r="F21" s="21">
        <f t="shared" si="13"/>
        <v>1486889.57125</v>
      </c>
      <c r="G21" s="21">
        <v>0</v>
      </c>
      <c r="H21" s="21">
        <f t="shared" si="0"/>
        <v>-237902.33140000002</v>
      </c>
      <c r="I21" s="21">
        <f t="shared" ref="I21:I22" si="14">+E21+F21-G21-H21</f>
        <v>-10170324.667350002</v>
      </c>
      <c r="J21" s="21">
        <f t="shared" si="2"/>
        <v>-12204389.600820001</v>
      </c>
      <c r="K21" s="21"/>
      <c r="L21" s="22">
        <v>42912</v>
      </c>
      <c r="M21" s="22"/>
      <c r="N21" s="23">
        <f t="shared" si="3"/>
        <v>-157</v>
      </c>
      <c r="O21" s="21">
        <f t="shared" si="4"/>
        <v>-12204389.600820001</v>
      </c>
      <c r="P21" s="21">
        <f t="shared" si="5"/>
        <v>-12204389.600820001</v>
      </c>
      <c r="Q21" s="24"/>
      <c r="R21" s="25">
        <f t="shared" si="6"/>
        <v>0</v>
      </c>
      <c r="S21" s="25">
        <f t="shared" si="7"/>
        <v>0</v>
      </c>
      <c r="T21" s="25">
        <f t="shared" si="8"/>
        <v>-12204389.600820001</v>
      </c>
      <c r="U21" s="25">
        <f t="shared" si="9"/>
        <v>0</v>
      </c>
      <c r="V21" s="25">
        <f t="shared" si="10"/>
        <v>0</v>
      </c>
      <c r="X21" s="30"/>
    </row>
    <row r="22" spans="1:24">
      <c r="A22" s="26">
        <v>11</v>
      </c>
      <c r="B22" s="26">
        <v>1133000020</v>
      </c>
      <c r="C22" s="22">
        <v>42916</v>
      </c>
      <c r="D22" s="29">
        <v>42856</v>
      </c>
      <c r="E22" s="21">
        <f t="shared" si="13"/>
        <v>-11358269.310000001</v>
      </c>
      <c r="F22" s="21">
        <f t="shared" si="13"/>
        <v>1419783.6637500001</v>
      </c>
      <c r="G22" s="21">
        <v>0</v>
      </c>
      <c r="H22" s="21">
        <f t="shared" si="0"/>
        <v>-227165.38620000001</v>
      </c>
      <c r="I22" s="21">
        <f t="shared" si="14"/>
        <v>-9711320.2600500006</v>
      </c>
      <c r="J22" s="21">
        <f t="shared" si="2"/>
        <v>-11653584.31206</v>
      </c>
      <c r="K22" s="21"/>
      <c r="L22" s="22">
        <v>42931</v>
      </c>
      <c r="M22" s="22"/>
      <c r="N22" s="23">
        <f t="shared" si="3"/>
        <v>-138</v>
      </c>
      <c r="O22" s="21">
        <f t="shared" si="4"/>
        <v>-11653584.31206</v>
      </c>
      <c r="P22" s="21">
        <f t="shared" si="5"/>
        <v>-11653584.31206</v>
      </c>
      <c r="Q22" s="24"/>
      <c r="R22" s="25">
        <f t="shared" si="6"/>
        <v>0</v>
      </c>
      <c r="S22" s="25">
        <f t="shared" si="7"/>
        <v>0</v>
      </c>
      <c r="T22" s="25">
        <f t="shared" si="8"/>
        <v>-11653584.31206</v>
      </c>
      <c r="U22" s="25">
        <f t="shared" si="9"/>
        <v>0</v>
      </c>
      <c r="V22" s="25">
        <f t="shared" si="10"/>
        <v>0</v>
      </c>
      <c r="X22" s="30"/>
    </row>
    <row r="23" spans="1:24" ht="17.25" thickBot="1">
      <c r="A23" s="26"/>
      <c r="B23" s="27"/>
      <c r="C23" s="28"/>
      <c r="D23" s="29"/>
      <c r="E23" s="21"/>
      <c r="F23" s="21"/>
      <c r="G23" s="21"/>
      <c r="H23" s="21"/>
      <c r="I23" s="21"/>
      <c r="J23" s="21"/>
      <c r="K23" s="21"/>
      <c r="L23" s="22"/>
      <c r="M23" s="22"/>
      <c r="N23" s="32"/>
      <c r="O23" s="21"/>
      <c r="P23" s="27"/>
      <c r="Q23" s="24"/>
      <c r="R23" s="25"/>
      <c r="S23" s="25"/>
      <c r="T23" s="25"/>
      <c r="U23" s="25"/>
      <c r="V23" s="25"/>
      <c r="X23" s="30"/>
    </row>
    <row r="24" spans="1:24" s="24" customFormat="1" ht="20.100000000000001" customHeight="1" thickBot="1">
      <c r="A24" s="113"/>
      <c r="B24" s="114" t="s">
        <v>47</v>
      </c>
      <c r="C24" s="114"/>
      <c r="D24" s="114"/>
      <c r="E24" s="115">
        <f t="shared" ref="E24:K24" si="15">SUM(E12:E23)</f>
        <v>30759539.060880907</v>
      </c>
      <c r="F24" s="115">
        <f t="shared" si="15"/>
        <v>-4332442.3759025335</v>
      </c>
      <c r="G24" s="115">
        <f t="shared" si="15"/>
        <v>0</v>
      </c>
      <c r="H24" s="115">
        <f t="shared" si="15"/>
        <v>615190.78121761791</v>
      </c>
      <c r="I24" s="115">
        <f t="shared" si="15"/>
        <v>25811905.903760754</v>
      </c>
      <c r="J24" s="115">
        <f t="shared" si="15"/>
        <v>30974287.084512904</v>
      </c>
      <c r="K24" s="115">
        <f t="shared" si="15"/>
        <v>30974287.084512904</v>
      </c>
      <c r="L24" s="116"/>
      <c r="M24" s="116"/>
      <c r="N24" s="116"/>
      <c r="O24" s="115">
        <f>SUM(O12:O23)</f>
        <v>0</v>
      </c>
      <c r="P24" s="117">
        <f>SUM(P12:P23)</f>
        <v>0</v>
      </c>
      <c r="R24" s="33">
        <f>SUM(R12:R23)</f>
        <v>0</v>
      </c>
      <c r="S24" s="33">
        <f>SUM(S12:S23)</f>
        <v>0</v>
      </c>
      <c r="T24" s="33">
        <f>SUM(T12:T23)</f>
        <v>0</v>
      </c>
      <c r="U24" s="33">
        <f>SUM(U12:U23)</f>
        <v>0</v>
      </c>
      <c r="V24" s="33">
        <f>SUM(V12:V23)</f>
        <v>0</v>
      </c>
      <c r="X24" s="33">
        <f>+SUM(X12:X23)</f>
        <v>-32363.808539373233</v>
      </c>
    </row>
    <row r="25" spans="1:24">
      <c r="A25" s="34"/>
      <c r="B25" s="35"/>
      <c r="C25" s="35"/>
      <c r="D25" s="36" t="s">
        <v>48</v>
      </c>
      <c r="E25" s="37">
        <f>+E24/$M$7</f>
        <v>0.11612776238577145</v>
      </c>
      <c r="F25" s="35"/>
      <c r="G25" s="35"/>
      <c r="H25" s="35">
        <f>+H24*1.2</f>
        <v>738228.9374611415</v>
      </c>
      <c r="I25" s="35"/>
      <c r="J25" s="36" t="s">
        <v>49</v>
      </c>
      <c r="K25" s="37">
        <f>+K24/J24</f>
        <v>1</v>
      </c>
      <c r="L25" s="35"/>
      <c r="M25" s="35"/>
      <c r="N25" s="35"/>
      <c r="O25" s="35"/>
      <c r="P25" s="38"/>
      <c r="Q25" s="24"/>
      <c r="R25" s="24"/>
      <c r="S25" s="24"/>
      <c r="T25" s="24"/>
      <c r="U25" s="24"/>
      <c r="V25" s="24"/>
    </row>
    <row r="26" spans="1:24" ht="17.25" thickBot="1">
      <c r="A26" s="39"/>
      <c r="B26" s="40"/>
      <c r="C26" s="40"/>
      <c r="D26" s="41" t="s">
        <v>50</v>
      </c>
      <c r="E26" s="42">
        <f>+$M$7-$E$24</f>
        <v>234117165.94871908</v>
      </c>
      <c r="F26" s="43">
        <f>+E26/M7</f>
        <v>0.88387223761422862</v>
      </c>
      <c r="G26" s="40"/>
      <c r="H26" s="40"/>
      <c r="I26" s="40"/>
      <c r="J26" s="40"/>
      <c r="K26" s="40"/>
      <c r="L26" s="40"/>
      <c r="M26" s="40"/>
      <c r="N26" s="40"/>
      <c r="O26" s="40"/>
      <c r="P26" s="44"/>
      <c r="Q26" s="24"/>
      <c r="R26" s="24"/>
      <c r="S26" s="24"/>
      <c r="T26" s="24"/>
      <c r="U26" s="24"/>
      <c r="V26" s="24"/>
    </row>
    <row r="27" spans="1:24">
      <c r="A27" s="24"/>
      <c r="B27" s="45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7"/>
      <c r="O27" s="24"/>
      <c r="P27" s="24"/>
      <c r="Q27" s="24"/>
      <c r="R27" s="24"/>
      <c r="S27" s="24"/>
      <c r="T27" s="24"/>
      <c r="U27" s="24"/>
      <c r="V27" s="24"/>
    </row>
    <row r="28" spans="1:24" ht="21">
      <c r="A28" s="24"/>
      <c r="B28" s="48"/>
      <c r="C28" s="49" t="s">
        <v>51</v>
      </c>
      <c r="D28" s="49"/>
      <c r="E28" s="49"/>
      <c r="F28" s="49"/>
      <c r="G28" s="49"/>
      <c r="H28" s="49"/>
      <c r="I28" s="50"/>
      <c r="J28" s="50"/>
      <c r="K28" s="50"/>
      <c r="L28" s="50"/>
      <c r="M28" s="50"/>
      <c r="N28" s="51"/>
      <c r="O28" s="24"/>
      <c r="P28" s="52"/>
      <c r="Q28" s="24"/>
      <c r="R28" s="24"/>
      <c r="S28" s="24"/>
      <c r="T28" s="24"/>
      <c r="U28" s="24"/>
      <c r="V28" s="24"/>
    </row>
    <row r="29" spans="1:24" ht="17.25" thickBot="1">
      <c r="A29" s="24"/>
      <c r="B29" s="48"/>
      <c r="C29" s="50"/>
      <c r="D29" s="50"/>
      <c r="E29" s="50"/>
      <c r="F29" s="50"/>
      <c r="G29" s="53"/>
      <c r="H29" s="50"/>
      <c r="I29" s="50"/>
      <c r="J29" s="50"/>
      <c r="K29" s="50"/>
      <c r="L29" s="50"/>
      <c r="M29" s="50"/>
      <c r="N29" s="51"/>
      <c r="O29" s="24"/>
      <c r="P29" s="52"/>
      <c r="Q29" s="24"/>
      <c r="R29" s="24"/>
      <c r="S29" s="24"/>
      <c r="T29" s="24"/>
      <c r="U29" s="24"/>
      <c r="V29" s="24"/>
    </row>
    <row r="30" spans="1:24" ht="17.25" thickBot="1">
      <c r="A30" s="24"/>
      <c r="B30" s="48"/>
      <c r="C30" s="125" t="s">
        <v>52</v>
      </c>
      <c r="D30" s="126"/>
      <c r="E30" s="127"/>
      <c r="F30" s="54" t="s">
        <v>53</v>
      </c>
      <c r="G30" s="55">
        <f>+M7</f>
        <v>264876705.00959998</v>
      </c>
      <c r="H30" s="54"/>
      <c r="I30" s="56"/>
      <c r="J30" s="54"/>
      <c r="K30" s="54"/>
      <c r="L30" s="54"/>
      <c r="M30" s="57"/>
      <c r="N30" s="58"/>
      <c r="O30" s="24"/>
      <c r="P30" s="24"/>
      <c r="Q30" s="24"/>
      <c r="R30" s="24"/>
      <c r="S30" s="24"/>
      <c r="T30" s="24"/>
      <c r="U30" s="24"/>
      <c r="V30" s="24"/>
    </row>
    <row r="31" spans="1:24" ht="17.25" thickBot="1">
      <c r="A31" s="24"/>
      <c r="B31" s="48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7"/>
      <c r="N31" s="58"/>
      <c r="O31" s="24"/>
      <c r="P31" s="24"/>
      <c r="Q31" s="24"/>
      <c r="R31" s="24"/>
      <c r="S31" s="24"/>
      <c r="T31" s="24"/>
      <c r="U31" s="24"/>
      <c r="V31" s="24"/>
    </row>
    <row r="32" spans="1:24" ht="17.25" thickBot="1">
      <c r="A32" s="24"/>
      <c r="B32" s="48"/>
      <c r="C32" s="128" t="s">
        <v>54</v>
      </c>
      <c r="D32" s="129"/>
      <c r="E32" s="130"/>
      <c r="F32" s="54" t="s">
        <v>53</v>
      </c>
      <c r="G32" s="59">
        <f>+E24</f>
        <v>30759539.060880907</v>
      </c>
      <c r="H32" s="54"/>
      <c r="I32" s="54"/>
      <c r="J32" s="60">
        <f>G32/G30</f>
        <v>0.11612776238577145</v>
      </c>
      <c r="K32" s="61" t="s">
        <v>55</v>
      </c>
      <c r="L32" s="62"/>
      <c r="M32" s="63"/>
      <c r="N32" s="58"/>
      <c r="O32" s="24"/>
      <c r="P32" s="24"/>
      <c r="Q32" s="24"/>
      <c r="R32" s="24"/>
      <c r="S32" s="24"/>
      <c r="T32" s="24"/>
      <c r="U32" s="24"/>
      <c r="V32" s="24"/>
    </row>
    <row r="33" spans="2:14" ht="17.25" thickBot="1">
      <c r="B33" s="64"/>
      <c r="C33" s="54"/>
      <c r="D33" s="54"/>
      <c r="E33" s="54"/>
      <c r="F33" s="54"/>
      <c r="G33" s="54"/>
      <c r="H33" s="54"/>
      <c r="I33" s="54"/>
      <c r="J33" s="54"/>
      <c r="K33" s="65"/>
      <c r="L33" s="54"/>
      <c r="M33" s="57"/>
      <c r="N33" s="58"/>
    </row>
    <row r="34" spans="2:14" ht="17.25" thickBot="1">
      <c r="B34" s="64"/>
      <c r="C34" s="118" t="s">
        <v>56</v>
      </c>
      <c r="D34" s="119"/>
      <c r="E34" s="120"/>
      <c r="F34" s="54" t="s">
        <v>57</v>
      </c>
      <c r="G34" s="66">
        <f>+K24</f>
        <v>30974287.084512904</v>
      </c>
      <c r="H34" s="54"/>
      <c r="I34" s="54"/>
      <c r="J34" s="67">
        <f>+G34/J24</f>
        <v>1</v>
      </c>
      <c r="K34" s="68" t="s">
        <v>58</v>
      </c>
      <c r="L34" s="69"/>
      <c r="M34" s="70"/>
      <c r="N34" s="58"/>
    </row>
    <row r="35" spans="2:14" ht="17.25" thickBot="1">
      <c r="B35" s="64"/>
      <c r="C35" s="54"/>
      <c r="D35" s="54"/>
      <c r="E35" s="54"/>
      <c r="F35" s="54"/>
      <c r="G35" s="54"/>
      <c r="H35" s="54"/>
      <c r="I35" s="54"/>
      <c r="J35" s="54"/>
      <c r="K35" s="65"/>
      <c r="L35" s="54"/>
      <c r="M35" s="57"/>
      <c r="N35" s="58"/>
    </row>
    <row r="36" spans="2:14" ht="17.25" thickBot="1">
      <c r="B36" s="64"/>
      <c r="C36" s="118" t="s">
        <v>59</v>
      </c>
      <c r="D36" s="119"/>
      <c r="E36" s="120"/>
      <c r="F36" s="54" t="s">
        <v>57</v>
      </c>
      <c r="G36" s="71">
        <f>+O24</f>
        <v>0</v>
      </c>
      <c r="H36" s="54"/>
      <c r="I36" s="54"/>
      <c r="J36" s="72">
        <f>+G36/J24</f>
        <v>0</v>
      </c>
      <c r="K36" s="68" t="s">
        <v>58</v>
      </c>
      <c r="L36" s="73"/>
      <c r="M36" s="74"/>
      <c r="N36" s="58"/>
    </row>
    <row r="37" spans="2:14" ht="17.25" thickBot="1">
      <c r="B37" s="64"/>
      <c r="C37" s="54"/>
      <c r="D37" s="54"/>
      <c r="E37" s="54"/>
      <c r="F37" s="54"/>
      <c r="G37" s="54"/>
      <c r="H37" s="54"/>
      <c r="I37" s="54"/>
      <c r="J37" s="54"/>
      <c r="K37" s="65"/>
      <c r="L37" s="54"/>
      <c r="M37" s="57"/>
      <c r="N37" s="58"/>
    </row>
    <row r="38" spans="2:14" ht="17.25" thickBot="1">
      <c r="B38" s="64"/>
      <c r="C38" s="118" t="s">
        <v>60</v>
      </c>
      <c r="D38" s="119"/>
      <c r="E38" s="120"/>
      <c r="F38" s="54" t="s">
        <v>57</v>
      </c>
      <c r="G38" s="75">
        <f>+P24</f>
        <v>0</v>
      </c>
      <c r="H38" s="54"/>
      <c r="I38" s="54"/>
      <c r="J38" s="76">
        <f>+G38/I24</f>
        <v>0</v>
      </c>
      <c r="K38" s="68" t="s">
        <v>58</v>
      </c>
      <c r="L38" s="69"/>
      <c r="M38" s="70"/>
      <c r="N38" s="58"/>
    </row>
    <row r="39" spans="2:14" ht="17.25" thickBot="1">
      <c r="B39" s="77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9"/>
    </row>
    <row r="41" spans="2:14">
      <c r="H41" s="80"/>
    </row>
    <row r="42" spans="2:14">
      <c r="G42" s="81"/>
      <c r="H42" s="81"/>
    </row>
    <row r="43" spans="2:14">
      <c r="G43" s="81"/>
      <c r="H43" s="81"/>
    </row>
    <row r="44" spans="2:14">
      <c r="G44" s="81"/>
      <c r="H44" s="81"/>
    </row>
    <row r="45" spans="2:14">
      <c r="H45" s="80"/>
    </row>
    <row r="46" spans="2:14">
      <c r="H46" s="81"/>
    </row>
    <row r="47" spans="2:14">
      <c r="H47" s="80"/>
    </row>
  </sheetData>
  <mergeCells count="20"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  <mergeCell ref="C36:E36"/>
    <mergeCell ref="C38:E38"/>
    <mergeCell ref="M7:N7"/>
    <mergeCell ref="M8:N8"/>
    <mergeCell ref="O10:P10"/>
    <mergeCell ref="C30:E30"/>
    <mergeCell ref="C32:E32"/>
    <mergeCell ref="C34:E34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75" orientation="landscape" r:id="rId1"/>
  <rowBreaks count="1" manualBreakCount="1">
    <brk id="2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2017-11-25T20:38:55Z</dcterms:created>
  <dcterms:modified xsi:type="dcterms:W3CDTF">2017-11-30T08:45:35Z</dcterms:modified>
</cp:coreProperties>
</file>