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.sahir\Desktop\Compte client\"/>
    </mc:Choice>
  </mc:AlternateContent>
  <bookViews>
    <workbookView xWindow="480" yWindow="360" windowWidth="19815" windowHeight="7650"/>
  </bookViews>
  <sheets>
    <sheet name="211" sheetId="1" r:id="rId1"/>
  </sheets>
  <definedNames>
    <definedName name="_Key2" hidden="1">#REF!</definedName>
    <definedName name="_Order2" hidden="1">255</definedName>
    <definedName name="_Sort" hidden="1">#REF!</definedName>
    <definedName name="AZDAZ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AZRETF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bb" hidden="1">{#N/A,#N/A,FALSE,"MOD";#N/A,#N/A,FALSE,"Menuiseries intérieures";#N/A,#N/A,FALSE,"Menuiseries int.";#N/A,#N/A,FALSE,"MOI";#N/A,#N/A,FALSE,"Encadrement";#N/A,#N/A,FALSE,"FO1";#N/A,#N/A,FALSE,"Maitrise";#N/A,#N/A,FALSE,"MOD2"}</definedName>
    <definedName name="cycles" hidden="1">{#N/A,#N/A,FALSE,"MOD";#N/A,#N/A,FALSE,"Menuiseries intérieures";#N/A,#N/A,FALSE,"Menuiseries int.";#N/A,#N/A,FALSE,"MOI";#N/A,#N/A,FALSE,"Encadrement";#N/A,#N/A,FALSE,"FO1";#N/A,#N/A,FALSE,"Maitrise";#N/A,#N/A,FALSE,"MOD2"}</definedName>
    <definedName name="dd" hidden="1">{#N/A,#N/A,FALSE,"Etanchéité";#N/A,#N/A,FALSE,"Etanchéité2";#N/A,#N/A,FALSE,"MOI";#N/A,#N/A,FALSE,"Encadrement"}</definedName>
    <definedName name="de" hidden="1">{#N/A,#N/A,FALSE,"R.D. Maroc";#N/A,#N/A,FALSE,"Colle";#N/A,#N/A,FALSE,"Métaci"}</definedName>
    <definedName name="ds" hidden="1">{#N/A,#N/A,FALSE,"Menuiserie extérieure";#N/A,#N/A,FALSE,"Menuiserie ext.";#N/A,#N/A,FALSE,"MOI";#N/A,#N/A,FALSE,"Encadrement";#N/A,#N/A,FALSE,"Fournitures"}</definedName>
    <definedName name="hh" hidden="1">{#N/A,#N/A,FALSE,"MOD";#N/A,#N/A,FALSE,"Menuiseries intérieures";#N/A,#N/A,FALSE,"Menuiseries int.";#N/A,#N/A,FALSE,"MOI";#N/A,#N/A,FALSE,"Encadrement";#N/A,#N/A,FALSE,"FO1";#N/A,#N/A,FALSE,"Maitrise";#N/A,#N/A,FALSE,"MOD2"}</definedName>
    <definedName name="II" hidden="1">{#N/A,#N/A,FALSE,"MOD";#N/A,#N/A,FALSE,"Menuiseries intérieures";#N/A,#N/A,FALSE,"Menuiseries int.";#N/A,#N/A,FALSE,"MOI";#N/A,#N/A,FALSE,"Encadrement";#N/A,#N/A,FALSE,"FO1";#N/A,#N/A,FALSE,"Maitrise";#N/A,#N/A,FALSE,"MOD2"}</definedName>
    <definedName name="jgjghty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jgjgjgj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JGKGKGK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jj" hidden="1">{#N/A,#N/A,FALSE,"MOD";#N/A,#N/A,FALSE,"Menuiseries intérieures";#N/A,#N/A,FALSE,"Menuiseries int.";#N/A,#N/A,FALSE,"MOI";#N/A,#N/A,FALSE,"Encadrement";#N/A,#N/A,FALSE,"FO1";#N/A,#N/A,FALSE,"Maitrise";#N/A,#N/A,FALSE,"MOD2"}</definedName>
    <definedName name="khjgutj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MM" hidden="1">{#N/A,#N/A,FALSE,"MOD";#N/A,#N/A,FALSE,"Menuiseries intérieures";#N/A,#N/A,FALSE,"Menuiseries int.";#N/A,#N/A,FALSE,"MOI";#N/A,#N/A,FALSE,"Encadrement";#N/A,#N/A,FALSE,"FO1";#N/A,#N/A,FALSE,"Maitrise";#N/A,#N/A,FALSE,"MOD2"}</definedName>
    <definedName name="NN" hidden="1">{#N/A,#N/A,FALSE,"DH";#N/A,#N/A,FALSE,"FFR";#N/A,#N/A,FALSE,"AVDH";#N/A,#N/A,FALSE,"AVFFR";#N/A,#N/A,FALSE,"RevDH";#N/A,#N/A,FALSE,"RevFFR";#N/A,#N/A,FALSE,"Base-App-Dh";#N/A,#N/A,FALSE,"Base-App-FF"}</definedName>
    <definedName name="poiu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OIUYT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ortr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p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qq" hidden="1">{#N/A,#N/A,FALSE,"MOD";#N/A,#N/A,FALSE,"Menuiseries intérieures";#N/A,#N/A,FALSE,"Menuiseries int.";#N/A,#N/A,FALSE,"MOI";#N/A,#N/A,FALSE,"Encadrement";#N/A,#N/A,FALSE,"FO1";#N/A,#N/A,FALSE,"Maitrise";#N/A,#N/A,FALSE,"MOD2"}</definedName>
    <definedName name="rr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SS" hidden="1">{#N/A,#N/A,FALSE,"MOD";#N/A,#N/A,FALSE,"Menuiseries intérieures";#N/A,#N/A,FALSE,"Menuiseries int.";#N/A,#N/A,FALSE,"MOI";#N/A,#N/A,FALSE,"Encadrement";#N/A,#N/A,FALSE,"FO1";#N/A,#N/A,FALSE,"Maitrise";#N/A,#N/A,FALSE,"MOD2"}</definedName>
    <definedName name="UTUTUTU" hidden="1">{#N/A,#N/A,FALSE,"MOD";#N/A,#N/A,FALSE,"Menuiseries intérieures";#N/A,#N/A,FALSE,"Menuiseries int.";#N/A,#N/A,FALSE,"MOI";#N/A,#N/A,FALSE,"Encadrement";#N/A,#N/A,FALSE,"FO1";#N/A,#N/A,FALSE,"Maitrise";#N/A,#N/A,FALSE,"MOD2"}</definedName>
    <definedName name="utututy" hidden="1">{#N/A,#N/A,FALSE,"MOD";#N/A,#N/A,FALSE,"Menuiseries intérieures";#N/A,#N/A,FALSE,"Menuiseries int.";#N/A,#N/A,FALSE,"MOI";#N/A,#N/A,FALSE,"Encadrement";#N/A,#N/A,FALSE,"FO1";#N/A,#N/A,FALSE,"Maitrise";#N/A,#N/A,FALSE,"MOD2"}</definedName>
    <definedName name="utytyt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uu" hidden="1">{#N/A,#N/A,FALSE,"DH";#N/A,#N/A,FALSE,"FFR";#N/A,#N/A,FALSE,"AVDH";#N/A,#N/A,FALSE,"AVFFR";#N/A,#N/A,FALSE,"RevDH";#N/A,#N/A,FALSE,"RevFFR";#N/A,#N/A,FALSE,"Base-App-Dh";#N/A,#N/A,FALSE,"Base-App-FF"}</definedName>
    <definedName name="VV" hidden="1">{#N/A,#N/A,FALSE,"MOD";#N/A,#N/A,FALSE,"Menuiseries intérieures";#N/A,#N/A,FALSE,"Menuiseries int.";#N/A,#N/A,FALSE,"MOI";#N/A,#N/A,FALSE,"Encadrement";#N/A,#N/A,FALSE,"FO1";#N/A,#N/A,FALSE,"Maitrise";#N/A,#N/A,FALSE,"MOD2"}</definedName>
    <definedName name="wrn.Avancement.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wrn.CES." hidden="1">{#N/A,#N/A,FALSE,"ETANC";#N/A,#N/A,FALSE,"PLO";#N/A,#N/A,FALSE,"ELEC";#N/A,#N/A,FALSE,"P-int-B";#N/A,#N/A,FALSE,"P-int-Récap";#N/A,#N/A,FALSE,"Rev-sol";#N/A,#N/A,FALSE,"RV-Récap";#N/A,#N/A,FALSE,"FAI-VIT-MEN-P_ext"}</definedName>
    <definedName name="wrn.Etanchéité." hidden="1">{#N/A,#N/A,FALSE,"Etanchéité";#N/A,#N/A,FALSE,"Etanchéité2";#N/A,#N/A,FALSE,"MOI";#N/A,#N/A,FALSE,"Encadrement"}</definedName>
    <definedName name="wrn.Menuiserie._.extérieure." hidden="1">{#N/A,#N/A,FALSE,"Menuiserie extérieure";#N/A,#N/A,FALSE,"Menuiserie ext.";#N/A,#N/A,FALSE,"MOI";#N/A,#N/A,FALSE,"Encadrement";#N/A,#N/A,FALSE,"Fournitures"}</definedName>
    <definedName name="wrn.Menuiserie._.intérieure." hidden="1">{#N/A,#N/A,FALSE,"MOD";#N/A,#N/A,FALSE,"Menuiseries intérieures";#N/A,#N/A,FALSE,"Menuiseries int.";#N/A,#N/A,FALSE,"MOI";#N/A,#N/A,FALSE,"Encadrement";#N/A,#N/A,FALSE,"FO1";#N/A,#N/A,FALSE,"Maitrise";#N/A,#N/A,FALSE,"MOD2"}</definedName>
    <definedName name="wrn.METACI." hidden="1">{#N/A,#N/A,FALSE,"R.D. Maroc";#N/A,#N/A,FALSE,"Colle";#N/A,#N/A,FALSE,"Métaci"}</definedName>
    <definedName name="wrn.Situation." hidden="1">{#N/A,#N/A,FALSE,"DH";#N/A,#N/A,FALSE,"FFR";#N/A,#N/A,FALSE,"AVDH";#N/A,#N/A,FALSE,"AVFFR";#N/A,#N/A,FALSE,"RevDH";#N/A,#N/A,FALSE,"RevFFR";#N/A,#N/A,FALSE,"Base-App-Dh";#N/A,#N/A,FALSE,"Base-App-FF"}</definedName>
    <definedName name="wrn.VRD." hidden="1">{#N/A,#N/A,FALSE,"VRD-F-DH";#N/A,#N/A,FALSE,"VRD-F-FF";#N/A,#N/A,FALSE,"VRD-T";#N/A,#N/A,FALSE,"RevVRD-DH";#N/A,#N/A,FALSE,"RevVRD-FF";#N/A,#N/A,FALSE,"Base-App-Dh";#N/A,#N/A,FALSE,"Base-App-FF"}</definedName>
    <definedName name="YY" hidden="1">{#N/A,#N/A,FALSE,"MOD";#N/A,#N/A,FALSE,"Menuiseries intérieures";#N/A,#N/A,FALSE,"Menuiseries int.";#N/A,#N/A,FALSE,"MOI";#N/A,#N/A,FALSE,"Encadrement";#N/A,#N/A,FALSE,"FO1";#N/A,#N/A,FALSE,"Maitrise";#N/A,#N/A,FALSE,"MOD2"}</definedName>
    <definedName name="_xlnm.Print_Area" localSheetId="0">'211'!$A$1:$P$40</definedName>
    <definedName name="zz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</definedNames>
  <calcPr calcId="152511"/>
</workbook>
</file>

<file path=xl/calcChain.xml><?xml version="1.0" encoding="utf-8"?>
<calcChain xmlns="http://schemas.openxmlformats.org/spreadsheetml/2006/main">
  <c r="O12" i="1" l="1"/>
  <c r="K20" i="1"/>
  <c r="K25" i="1" s="1"/>
  <c r="V24" i="1" l="1"/>
  <c r="U24" i="1"/>
  <c r="T24" i="1"/>
  <c r="S24" i="1"/>
  <c r="R24" i="1"/>
  <c r="R20" i="1"/>
  <c r="S20" i="1"/>
  <c r="T20" i="1"/>
  <c r="U20" i="1"/>
  <c r="V20" i="1"/>
  <c r="N21" i="1"/>
  <c r="S21" i="1" s="1"/>
  <c r="N22" i="1"/>
  <c r="S22" i="1" s="1"/>
  <c r="L23" i="1"/>
  <c r="N23" i="1" s="1"/>
  <c r="K12" i="1"/>
  <c r="F20" i="1"/>
  <c r="L18" i="1"/>
  <c r="N18" i="1" s="1"/>
  <c r="U18" i="1" s="1"/>
  <c r="L19" i="1"/>
  <c r="N19" i="1" s="1"/>
  <c r="R19" i="1" s="1"/>
  <c r="G12" i="1"/>
  <c r="F12" i="1"/>
  <c r="G23" i="1"/>
  <c r="F23" i="1"/>
  <c r="F13" i="1"/>
  <c r="F14" i="1"/>
  <c r="F15" i="1"/>
  <c r="F16" i="1"/>
  <c r="F17" i="1"/>
  <c r="F18" i="1"/>
  <c r="F19" i="1"/>
  <c r="G20" i="1"/>
  <c r="G19" i="1"/>
  <c r="G18" i="1"/>
  <c r="G17" i="1"/>
  <c r="G16" i="1"/>
  <c r="G15" i="1"/>
  <c r="G14" i="1"/>
  <c r="G13" i="1"/>
  <c r="L20" i="1"/>
  <c r="L17" i="1"/>
  <c r="N17" i="1" s="1"/>
  <c r="L12" i="1"/>
  <c r="S12" i="1"/>
  <c r="N15" i="1"/>
  <c r="R15" i="1" s="1"/>
  <c r="N16" i="1"/>
  <c r="R16" i="1" s="1"/>
  <c r="N13" i="1"/>
  <c r="U13" i="1" s="1"/>
  <c r="N14" i="1"/>
  <c r="R14" i="1" s="1"/>
  <c r="H25" i="1"/>
  <c r="E25" i="1"/>
  <c r="M7" i="1"/>
  <c r="H31" i="1" s="1"/>
  <c r="U12" i="1"/>
  <c r="R12" i="1"/>
  <c r="T12" i="1"/>
  <c r="V12" i="1"/>
  <c r="I16" i="1" l="1"/>
  <c r="J16" i="1" s="1"/>
  <c r="E26" i="1"/>
  <c r="M8" i="1"/>
  <c r="T16" i="1"/>
  <c r="T13" i="1"/>
  <c r="I14" i="1"/>
  <c r="J14" i="1" s="1"/>
  <c r="I18" i="1"/>
  <c r="J18" i="1" s="1"/>
  <c r="O18" i="1" s="1"/>
  <c r="T18" i="1" s="1"/>
  <c r="U22" i="1"/>
  <c r="V13" i="1"/>
  <c r="R13" i="1"/>
  <c r="I19" i="1"/>
  <c r="J19" i="1" s="1"/>
  <c r="O19" i="1" s="1"/>
  <c r="P19" i="1" s="1"/>
  <c r="I12" i="1"/>
  <c r="J12" i="1" s="1"/>
  <c r="P12" i="1" s="1"/>
  <c r="R22" i="1"/>
  <c r="I17" i="1"/>
  <c r="J17" i="1" s="1"/>
  <c r="O17" i="1" s="1"/>
  <c r="S17" i="1" s="1"/>
  <c r="I20" i="1"/>
  <c r="J20" i="1" s="1"/>
  <c r="I15" i="1"/>
  <c r="J15" i="1" s="1"/>
  <c r="F25" i="1"/>
  <c r="I23" i="1"/>
  <c r="J23" i="1" s="1"/>
  <c r="O23" i="1" s="1"/>
  <c r="S13" i="1"/>
  <c r="I13" i="1"/>
  <c r="J13" i="1" s="1"/>
  <c r="V22" i="1"/>
  <c r="R21" i="1"/>
  <c r="H33" i="1"/>
  <c r="K33" i="1" s="1"/>
  <c r="E27" i="1"/>
  <c r="F27" i="1" s="1"/>
  <c r="R23" i="1"/>
  <c r="U23" i="1"/>
  <c r="R17" i="1"/>
  <c r="T17" i="1"/>
  <c r="V18" i="1"/>
  <c r="U16" i="1"/>
  <c r="G25" i="1"/>
  <c r="S18" i="1"/>
  <c r="V16" i="1"/>
  <c r="P23" i="1"/>
  <c r="U17" i="1"/>
  <c r="R18" i="1"/>
  <c r="V17" i="1"/>
  <c r="T22" i="1"/>
  <c r="V21" i="1"/>
  <c r="V14" i="1"/>
  <c r="S16" i="1"/>
  <c r="U21" i="1"/>
  <c r="U19" i="1"/>
  <c r="V19" i="1"/>
  <c r="T23" i="1"/>
  <c r="S15" i="1"/>
  <c r="T15" i="1"/>
  <c r="T19" i="1"/>
  <c r="S23" i="1"/>
  <c r="T21" i="1"/>
  <c r="V15" i="1"/>
  <c r="U15" i="1"/>
  <c r="T14" i="1"/>
  <c r="S14" i="1"/>
  <c r="U14" i="1"/>
  <c r="V23" i="1"/>
  <c r="P18" i="1" l="1"/>
  <c r="P17" i="1"/>
  <c r="S19" i="1"/>
  <c r="S25" i="1" s="1"/>
  <c r="J25" i="1"/>
  <c r="R25" i="1"/>
  <c r="I25" i="1"/>
  <c r="V25" i="1"/>
  <c r="T25" i="1"/>
  <c r="U25" i="1"/>
  <c r="H35" i="1"/>
  <c r="O20" i="1"/>
  <c r="K35" i="1" l="1"/>
  <c r="P20" i="1"/>
  <c r="P25" i="1" s="1"/>
  <c r="H39" i="1" s="1"/>
  <c r="K39" i="1" s="1"/>
  <c r="O25" i="1"/>
  <c r="H37" i="1" s="1"/>
  <c r="K37" i="1" s="1"/>
  <c r="K26" i="1"/>
</calcChain>
</file>

<file path=xl/sharedStrings.xml><?xml version="1.0" encoding="utf-8"?>
<sst xmlns="http://schemas.openxmlformats.org/spreadsheetml/2006/main" count="77" uniqueCount="67">
  <si>
    <t>Nom du Projet :</t>
  </si>
  <si>
    <t>Club House Bouskoura</t>
  </si>
  <si>
    <t>GESTION CLIENT</t>
  </si>
  <si>
    <t xml:space="preserve">  -  MARCHE DE BASE</t>
  </si>
  <si>
    <t>N° SAP</t>
  </si>
  <si>
    <t>ECHEANCE  :</t>
  </si>
  <si>
    <t xml:space="preserve">  -  BORDEREAU</t>
  </si>
  <si>
    <t>Maître d'Ouvrage :</t>
  </si>
  <si>
    <t>MONNAIE  :</t>
  </si>
  <si>
    <t>MAD</t>
  </si>
  <si>
    <t xml:space="preserve">  -  AVENANT N°1</t>
  </si>
  <si>
    <t>TVA  :</t>
  </si>
  <si>
    <t xml:space="preserve">  -  AVENANT N°2</t>
  </si>
  <si>
    <t>Maître d'Œuvre :</t>
  </si>
  <si>
    <t>RETENUES</t>
  </si>
  <si>
    <t>CAUTIONS</t>
  </si>
  <si>
    <t xml:space="preserve">  -  AVENANT N°3</t>
  </si>
  <si>
    <t>Signature OS :</t>
  </si>
  <si>
    <t>AD</t>
  </si>
  <si>
    <t>OUI</t>
  </si>
  <si>
    <t>Date contractuelle livraison :</t>
  </si>
  <si>
    <t>RG</t>
  </si>
  <si>
    <t>NON</t>
  </si>
  <si>
    <t xml:space="preserve">  -  TOTAL C.A. H.T.</t>
  </si>
  <si>
    <t>Date prévisionnelle FDC :</t>
  </si>
  <si>
    <t>BF</t>
  </si>
  <si>
    <t xml:space="preserve">  -  TOTAL C.A. TTC</t>
  </si>
  <si>
    <t>m.a.j</t>
  </si>
  <si>
    <t>SOLDE A PAYER</t>
  </si>
  <si>
    <t>N°</t>
  </si>
  <si>
    <t>N° Facture</t>
  </si>
  <si>
    <t>Date Emission</t>
  </si>
  <si>
    <t>Période</t>
  </si>
  <si>
    <t>Montant SIT° TRVX</t>
  </si>
  <si>
    <t>Avance de Démarrage</t>
  </si>
  <si>
    <t>Retenue de Garantie</t>
  </si>
  <si>
    <t>Diverses Retenues</t>
  </si>
  <si>
    <t>Montant Situation H.T.</t>
  </si>
  <si>
    <t>Montant Situation TTC</t>
  </si>
  <si>
    <t>Montant Payé TTC</t>
  </si>
  <si>
    <t>Date de paiement contractuelle</t>
  </si>
  <si>
    <t>Date de paiement effective</t>
  </si>
  <si>
    <t>DU TTC</t>
  </si>
  <si>
    <t>EXIGIBLE TTC</t>
  </si>
  <si>
    <t>Retard &lt;60J</t>
  </si>
  <si>
    <t>Retard &gt;60J</t>
  </si>
  <si>
    <t>Retard &gt;120J</t>
  </si>
  <si>
    <t>Retard &gt;180J</t>
  </si>
  <si>
    <t>Retard &gt;365J</t>
  </si>
  <si>
    <t>TOTAL . . .</t>
  </si>
  <si>
    <t>% facturation</t>
  </si>
  <si>
    <t>% réglé / émis</t>
  </si>
  <si>
    <t>Solde à facturer</t>
  </si>
  <si>
    <t xml:space="preserve">RECAPITULATIF COMPTE CLIENT </t>
  </si>
  <si>
    <t>MARCHE CLIENT</t>
  </si>
  <si>
    <t>HT</t>
  </si>
  <si>
    <t xml:space="preserve"> FACTURE  AU STADE hors A.D.</t>
  </si>
  <si>
    <t>% présenté / marché total</t>
  </si>
  <si>
    <t>REGLE AU STADE y/c  A.D.</t>
  </si>
  <si>
    <t>TTC</t>
  </si>
  <si>
    <t>% réglé / situations</t>
  </si>
  <si>
    <t>ECHEANCE A VENIR</t>
  </si>
  <si>
    <t>EXIGIBLE</t>
  </si>
  <si>
    <t>Deltas</t>
  </si>
  <si>
    <t>HOTEL ANDOU</t>
  </si>
  <si>
    <t>BAX.211</t>
  </si>
  <si>
    <t>karifsnki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</si>
</sst>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3" formatCode="_-* #,##0.00\ _€_-;\-* #,##0.00\ _€_-;_-* &quot;-&quot;??\ _€_-;_-@_-"/>
    <numFmt numFmtId="164" formatCode="_-* #,##0\ _F_-;\-* #,##0\ _F_-;_-* &quot;-&quot;??\ _F_-;_-@_-"/>
    <numFmt numFmtId="165" formatCode="0&quot; Jours&quot;"/>
    <numFmt numFmtId="166" formatCode="dd/mm/yy;@"/>
    <numFmt numFmtId="167" formatCode="d/m/yy;@"/>
    <numFmt numFmtId="168" formatCode="[$-40C]mmm\-yy;@"/>
    <numFmt numFmtId="169" formatCode="_-* #,##0.00\ [$€-1]_-;\-* #,##0.00\ [$€-1]_-;_-* &quot;-&quot;??\ [$€-1]_-"/>
    <numFmt numFmtId="170" formatCode="#,##0.00;[Red]\-#,##0.00"/>
    <numFmt numFmtId="171" formatCode="#,##0.0"/>
    <numFmt numFmtId="172" formatCode="#,##0_);\(#,##0\)"/>
  </numFmts>
  <fonts count="35">
    <font>
      <sz val="11"/>
      <color theme="1"/>
      <name val="Calibri"/>
      <family val="2"/>
      <scheme val="minor"/>
    </font>
    <font>
      <sz val="10"/>
      <name val="Book Antiqua"/>
      <family val="1"/>
    </font>
    <font>
      <b/>
      <sz val="12"/>
      <name val="Book Antiqua"/>
      <family val="1"/>
    </font>
    <font>
      <b/>
      <sz val="10"/>
      <name val="Book Antiqua"/>
      <family val="1"/>
    </font>
    <font>
      <b/>
      <u/>
      <sz val="10"/>
      <name val="Book Antiqua"/>
      <family val="1"/>
    </font>
    <font>
      <b/>
      <sz val="11"/>
      <name val="Book Antiqua"/>
      <family val="1"/>
    </font>
    <font>
      <sz val="11"/>
      <name val="Book Antiqua"/>
      <family val="1"/>
    </font>
    <font>
      <sz val="11"/>
      <name val="SWISS"/>
    </font>
    <font>
      <sz val="9"/>
      <name val="Book Antiqua"/>
      <family val="1"/>
    </font>
    <font>
      <sz val="11"/>
      <name val="Arial"/>
      <family val="2"/>
    </font>
    <font>
      <sz val="11"/>
      <color indexed="8"/>
      <name val="Calibri"/>
      <family val="2"/>
    </font>
    <font>
      <sz val="10"/>
      <name val="Arial"/>
      <family val="2"/>
    </font>
    <font>
      <sz val="10"/>
      <name val="MS Sans Serif"/>
      <family val="2"/>
    </font>
    <font>
      <sz val="10"/>
      <name val="CG Times"/>
      <family val="1"/>
    </font>
    <font>
      <sz val="10"/>
      <name val="Courier"/>
      <family val="3"/>
    </font>
    <font>
      <sz val="10"/>
      <name val="Univers (WN)"/>
    </font>
    <font>
      <sz val="11"/>
      <color theme="1"/>
      <name val="Calibri"/>
      <family val="2"/>
      <scheme val="minor"/>
    </font>
    <font>
      <b/>
      <u/>
      <sz val="14"/>
      <color rgb="FF000000"/>
      <name val="Arial Black"/>
      <family val="2"/>
    </font>
    <font>
      <b/>
      <sz val="11"/>
      <color rgb="FF000000"/>
      <name val="Arial Black"/>
      <family val="2"/>
    </font>
    <font>
      <sz val="10"/>
      <color rgb="FF000000"/>
      <name val="Arial"/>
      <family val="2"/>
    </font>
    <font>
      <b/>
      <sz val="12"/>
      <color rgb="FF000000"/>
      <name val="Book Antiqua"/>
      <family val="1"/>
    </font>
    <font>
      <sz val="11"/>
      <color rgb="FF000000"/>
      <name val="Calibri"/>
      <family val="2"/>
      <scheme val="minor"/>
    </font>
    <font>
      <sz val="7"/>
      <color rgb="FF000000"/>
      <name val="Arial"/>
      <family val="2"/>
    </font>
    <font>
      <b/>
      <u/>
      <sz val="9"/>
      <color rgb="FF000000"/>
      <name val="Arial"/>
      <family val="2"/>
    </font>
    <font>
      <b/>
      <sz val="16"/>
      <color rgb="FF000000"/>
      <name val="Book Antiqua"/>
      <family val="1"/>
    </font>
    <font>
      <sz val="11"/>
      <color theme="1"/>
      <name val="Book Antiqua"/>
      <family val="1"/>
    </font>
    <font>
      <u/>
      <sz val="11"/>
      <color theme="1"/>
      <name val="Book Antiqua"/>
      <family val="1"/>
    </font>
    <font>
      <b/>
      <sz val="12"/>
      <color rgb="FF0070C0"/>
      <name val="Book Antiqua"/>
      <family val="1"/>
    </font>
    <font>
      <u/>
      <sz val="16"/>
      <color theme="1"/>
      <name val="Book Antiqua"/>
      <family val="1"/>
    </font>
    <font>
      <b/>
      <sz val="11"/>
      <color theme="1"/>
      <name val="Book Antiqua"/>
      <family val="1"/>
    </font>
    <font>
      <sz val="10"/>
      <color rgb="FFFF0000"/>
      <name val="Book Antiqua"/>
      <family val="1"/>
    </font>
    <font>
      <sz val="10"/>
      <color theme="1"/>
      <name val="Book Antiqua"/>
      <family val="1"/>
    </font>
    <font>
      <sz val="9"/>
      <color theme="1"/>
      <name val="Book Antiqua"/>
      <family val="1"/>
    </font>
    <font>
      <sz val="8"/>
      <color theme="1"/>
      <name val="Book Antiqua"/>
      <family val="1"/>
    </font>
    <font>
      <b/>
      <sz val="10"/>
      <color theme="1"/>
      <name val="Book Antiqua"/>
      <family val="1"/>
    </font>
  </fonts>
  <fills count="2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rgb="FFFFFFCC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</patternFill>
    </fill>
    <fill>
      <patternFill patternType="solid">
        <fgColor rgb="FFFFFF00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4" tint="0.59999389629810485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77">
    <xf numFmtId="0" fontId="0" fillId="0" borderId="0"/>
    <xf numFmtId="0" fontId="16" fillId="5" borderId="0" applyNumberFormat="0" applyBorder="0" applyAlignment="0" applyProtection="0"/>
    <xf numFmtId="0" fontId="16" fillId="5" borderId="0" applyNumberFormat="0" applyBorder="0" applyAlignment="0" applyProtection="0"/>
    <xf numFmtId="0" fontId="16" fillId="5" borderId="0" applyNumberFormat="0" applyBorder="0" applyAlignment="0" applyProtection="0"/>
    <xf numFmtId="0" fontId="16" fillId="6" borderId="0" applyNumberFormat="0" applyBorder="0" applyAlignment="0" applyProtection="0"/>
    <xf numFmtId="0" fontId="16" fillId="6" borderId="0" applyNumberFormat="0" applyBorder="0" applyAlignment="0" applyProtection="0"/>
    <xf numFmtId="0" fontId="16" fillId="6" borderId="0" applyNumberFormat="0" applyBorder="0" applyAlignment="0" applyProtection="0"/>
    <xf numFmtId="0" fontId="16" fillId="7" borderId="0" applyNumberFormat="0" applyBorder="0" applyAlignment="0" applyProtection="0"/>
    <xf numFmtId="0" fontId="16" fillId="7" borderId="0" applyNumberFormat="0" applyBorder="0" applyAlignment="0" applyProtection="0"/>
    <xf numFmtId="0" fontId="16" fillId="7" borderId="0" applyNumberFormat="0" applyBorder="0" applyAlignment="0" applyProtection="0"/>
    <xf numFmtId="0" fontId="16" fillId="8" borderId="0" applyNumberFormat="0" applyBorder="0" applyAlignment="0" applyProtection="0"/>
    <xf numFmtId="0" fontId="16" fillId="8" borderId="0" applyNumberFormat="0" applyBorder="0" applyAlignment="0" applyProtection="0"/>
    <xf numFmtId="0" fontId="16" fillId="8" borderId="0" applyNumberFormat="0" applyBorder="0" applyAlignment="0" applyProtection="0"/>
    <xf numFmtId="0" fontId="16" fillId="9" borderId="0" applyNumberFormat="0" applyBorder="0" applyAlignment="0" applyProtection="0"/>
    <xf numFmtId="0" fontId="16" fillId="9" borderId="0" applyNumberFormat="0" applyBorder="0" applyAlignment="0" applyProtection="0"/>
    <xf numFmtId="0" fontId="16" fillId="9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2" borderId="0" applyNumberFormat="0" applyBorder="0" applyAlignment="0" applyProtection="0"/>
    <xf numFmtId="0" fontId="16" fillId="12" borderId="0" applyNumberFormat="0" applyBorder="0" applyAlignment="0" applyProtection="0"/>
    <xf numFmtId="0" fontId="16" fillId="12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4" borderId="0" applyNumberFormat="0" applyBorder="0" applyAlignment="0" applyProtection="0"/>
    <xf numFmtId="0" fontId="16" fillId="14" borderId="0" applyNumberFormat="0" applyBorder="0" applyAlignment="0" applyProtection="0"/>
    <xf numFmtId="0" fontId="16" fillId="14" borderId="0" applyNumberFormat="0" applyBorder="0" applyAlignment="0" applyProtection="0"/>
    <xf numFmtId="0" fontId="16" fillId="15" borderId="0" applyNumberFormat="0" applyBorder="0" applyAlignment="0" applyProtection="0"/>
    <xf numFmtId="0" fontId="16" fillId="15" borderId="0" applyNumberFormat="0" applyBorder="0" applyAlignment="0" applyProtection="0"/>
    <xf numFmtId="0" fontId="16" fillId="15" borderId="0" applyNumberFormat="0" applyBorder="0" applyAlignment="0" applyProtection="0"/>
    <xf numFmtId="0" fontId="16" fillId="16" borderId="0" applyNumberFormat="0" applyBorder="0" applyAlignment="0" applyProtection="0"/>
    <xf numFmtId="0" fontId="16" fillId="16" borderId="0" applyNumberFormat="0" applyBorder="0" applyAlignment="0" applyProtection="0"/>
    <xf numFmtId="0" fontId="16" fillId="16" borderId="0" applyNumberFormat="0" applyBorder="0" applyAlignment="0" applyProtection="0"/>
    <xf numFmtId="49" fontId="17" fillId="2" borderId="0">
      <alignment horizontal="left" vertical="top" wrapText="1"/>
    </xf>
    <xf numFmtId="49" fontId="18" fillId="2" borderId="0">
      <alignment horizontal="left" vertical="top" wrapText="1"/>
    </xf>
    <xf numFmtId="49" fontId="18" fillId="2" borderId="0">
      <alignment horizontal="left" vertical="top" wrapText="1"/>
    </xf>
    <xf numFmtId="49" fontId="18" fillId="2" borderId="0">
      <alignment horizontal="left" vertical="top" wrapText="1"/>
    </xf>
    <xf numFmtId="0" fontId="10" fillId="17" borderId="27" applyNumberFormat="0" applyFont="0" applyAlignment="0" applyProtection="0"/>
    <xf numFmtId="0" fontId="10" fillId="17" borderId="27" applyNumberFormat="0" applyFont="0" applyAlignment="0" applyProtection="0"/>
    <xf numFmtId="0" fontId="10" fillId="17" borderId="27" applyNumberFormat="0" applyFont="0" applyAlignment="0" applyProtection="0"/>
    <xf numFmtId="0" fontId="16" fillId="17" borderId="27" applyNumberFormat="0" applyFont="0" applyAlignment="0" applyProtection="0"/>
    <xf numFmtId="169" fontId="11" fillId="0" borderId="0" applyFont="0" applyFill="0" applyBorder="0" applyAlignment="0" applyProtection="0"/>
    <xf numFmtId="49" fontId="19" fillId="2" borderId="0">
      <alignment horizontal="left" vertical="top"/>
    </xf>
    <xf numFmtId="49" fontId="20" fillId="2" borderId="0">
      <alignment horizontal="left" vertical="top"/>
    </xf>
    <xf numFmtId="43" fontId="16" fillId="0" borderId="0" applyFont="0" applyFill="0" applyBorder="0" applyAlignment="0" applyProtection="0"/>
    <xf numFmtId="170" fontId="12" fillId="0" borderId="0" applyFont="0" applyFill="0" applyBorder="0" applyAlignment="0" applyProtection="0"/>
    <xf numFmtId="170" fontId="12" fillId="0" borderId="0" applyFont="0" applyFill="0" applyBorder="0" applyAlignment="0" applyProtection="0"/>
    <xf numFmtId="170" fontId="12" fillId="0" borderId="0" applyFont="0" applyFill="0" applyBorder="0" applyAlignment="0" applyProtection="0"/>
    <xf numFmtId="43" fontId="16" fillId="0" borderId="0" applyFont="0" applyFill="0" applyBorder="0" applyAlignment="0" applyProtection="0"/>
    <xf numFmtId="171" fontId="11" fillId="0" borderId="0" applyFont="0" applyFill="0" applyBorder="0" applyAlignment="0" applyProtection="0"/>
    <xf numFmtId="3" fontId="13" fillId="0" borderId="0"/>
    <xf numFmtId="0" fontId="14" fillId="0" borderId="0"/>
    <xf numFmtId="0" fontId="10" fillId="0" borderId="0"/>
    <xf numFmtId="0" fontId="1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172" fontId="15" fillId="0" borderId="0">
      <alignment vertical="center"/>
    </xf>
    <xf numFmtId="0" fontId="21" fillId="0" borderId="0"/>
    <xf numFmtId="169" fontId="7" fillId="0" borderId="0"/>
    <xf numFmtId="9" fontId="16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0" fillId="0" borderId="0" applyFont="0" applyFill="0" applyBorder="0" applyAlignment="0" applyProtection="0"/>
    <xf numFmtId="49" fontId="22" fillId="2" borderId="0">
      <alignment vertical="top" wrapText="1"/>
    </xf>
    <xf numFmtId="49" fontId="23" fillId="2" borderId="0">
      <alignment horizontal="left" vertical="top" wrapText="1"/>
    </xf>
    <xf numFmtId="49" fontId="24" fillId="2" borderId="0">
      <alignment horizontal="left" vertical="top"/>
    </xf>
    <xf numFmtId="0" fontId="11" fillId="0" borderId="0"/>
    <xf numFmtId="43" fontId="16" fillId="0" borderId="0" applyFont="0" applyFill="0" applyBorder="0" applyAlignment="0" applyProtection="0"/>
    <xf numFmtId="37" fontId="15" fillId="0" borderId="0">
      <alignment vertical="center"/>
    </xf>
    <xf numFmtId="43" fontId="16" fillId="0" borderId="0" applyFont="0" applyFill="0" applyBorder="0" applyAlignment="0" applyProtection="0"/>
  </cellStyleXfs>
  <cellXfs count="144">
    <xf numFmtId="0" fontId="0" fillId="0" borderId="0" xfId="0"/>
    <xf numFmtId="0" fontId="25" fillId="19" borderId="1" xfId="0" quotePrefix="1" applyFont="1" applyFill="1" applyBorder="1" applyAlignment="1">
      <alignment vertical="center"/>
    </xf>
    <xf numFmtId="0" fontId="25" fillId="19" borderId="2" xfId="0" applyFont="1" applyFill="1" applyBorder="1" applyAlignment="1">
      <alignment vertical="center"/>
    </xf>
    <xf numFmtId="0" fontId="25" fillId="19" borderId="2" xfId="0" applyFont="1" applyFill="1" applyBorder="1" applyAlignment="1">
      <alignment horizontal="right" vertical="center"/>
    </xf>
    <xf numFmtId="0" fontId="26" fillId="19" borderId="3" xfId="0" applyFont="1" applyFill="1" applyBorder="1" applyAlignment="1">
      <alignment vertical="center"/>
    </xf>
    <xf numFmtId="0" fontId="25" fillId="0" borderId="0" xfId="0" applyFont="1" applyAlignment="1">
      <alignment vertical="center"/>
    </xf>
    <xf numFmtId="49" fontId="1" fillId="18" borderId="4" xfId="48" applyNumberFormat="1" applyFont="1" applyFill="1" applyBorder="1" applyAlignment="1" applyProtection="1">
      <alignment horizontal="left" vertical="center"/>
    </xf>
    <xf numFmtId="164" fontId="1" fillId="18" borderId="0" xfId="48" applyNumberFormat="1" applyFont="1" applyFill="1" applyBorder="1" applyAlignment="1" applyProtection="1">
      <alignment horizontal="left" vertical="center"/>
    </xf>
    <xf numFmtId="0" fontId="25" fillId="20" borderId="4" xfId="0" applyFont="1" applyFill="1" applyBorder="1" applyAlignment="1">
      <alignment vertical="center"/>
    </xf>
    <xf numFmtId="0" fontId="25" fillId="20" borderId="0" xfId="0" applyFont="1" applyFill="1" applyBorder="1" applyAlignment="1">
      <alignment vertical="center"/>
    </xf>
    <xf numFmtId="165" fontId="27" fillId="20" borderId="0" xfId="0" applyNumberFormat="1" applyFont="1" applyFill="1" applyBorder="1" applyAlignment="1">
      <alignment horizontal="left" vertical="center"/>
    </xf>
    <xf numFmtId="0" fontId="28" fillId="20" borderId="5" xfId="0" applyFont="1" applyFill="1" applyBorder="1" applyAlignment="1">
      <alignment vertical="center"/>
    </xf>
    <xf numFmtId="0" fontId="25" fillId="19" borderId="4" xfId="0" quotePrefix="1" applyFont="1" applyFill="1" applyBorder="1" applyAlignment="1">
      <alignment vertical="center"/>
    </xf>
    <xf numFmtId="0" fontId="25" fillId="19" borderId="0" xfId="0" applyFont="1" applyFill="1" applyBorder="1" applyAlignment="1">
      <alignment vertical="center"/>
    </xf>
    <xf numFmtId="0" fontId="25" fillId="19" borderId="5" xfId="0" applyFont="1" applyFill="1" applyBorder="1" applyAlignment="1">
      <alignment vertical="center"/>
    </xf>
    <xf numFmtId="49" fontId="4" fillId="18" borderId="5" xfId="48" applyNumberFormat="1" applyFont="1" applyFill="1" applyBorder="1" applyAlignment="1" applyProtection="1">
      <alignment horizontal="center" vertical="center"/>
      <protection locked="0"/>
    </xf>
    <xf numFmtId="0" fontId="27" fillId="20" borderId="0" xfId="0" applyFont="1" applyFill="1" applyBorder="1" applyAlignment="1">
      <alignment vertical="center"/>
    </xf>
    <xf numFmtId="0" fontId="25" fillId="20" borderId="5" xfId="0" applyFont="1" applyFill="1" applyBorder="1" applyAlignment="1">
      <alignment vertical="center"/>
    </xf>
    <xf numFmtId="49" fontId="2" fillId="18" borderId="5" xfId="48" applyNumberFormat="1" applyFont="1" applyFill="1" applyBorder="1" applyAlignment="1" applyProtection="1">
      <alignment vertical="center"/>
      <protection locked="0"/>
    </xf>
    <xf numFmtId="9" fontId="27" fillId="20" borderId="0" xfId="65" applyNumberFormat="1" applyFont="1" applyFill="1" applyBorder="1" applyAlignment="1">
      <alignment horizontal="left" vertical="center"/>
    </xf>
    <xf numFmtId="49" fontId="5" fillId="18" borderId="0" xfId="48" applyNumberFormat="1" applyFont="1" applyFill="1" applyBorder="1" applyAlignment="1" applyProtection="1">
      <alignment horizontal="left" vertical="center"/>
      <protection locked="0"/>
    </xf>
    <xf numFmtId="164" fontId="1" fillId="18" borderId="0" xfId="48" applyNumberFormat="1" applyFont="1" applyFill="1" applyBorder="1" applyAlignment="1" applyProtection="1">
      <alignment horizontal="left" vertical="center"/>
      <protection locked="0"/>
    </xf>
    <xf numFmtId="164" fontId="1" fillId="18" borderId="5" xfId="48" applyNumberFormat="1" applyFont="1" applyFill="1" applyBorder="1" applyAlignment="1" applyProtection="1">
      <alignment horizontal="left" vertical="center"/>
      <protection locked="0"/>
    </xf>
    <xf numFmtId="166" fontId="1" fillId="18" borderId="0" xfId="48" applyNumberFormat="1" applyFont="1" applyFill="1" applyBorder="1" applyAlignment="1" applyProtection="1">
      <alignment vertical="center"/>
      <protection locked="0"/>
    </xf>
    <xf numFmtId="49" fontId="1" fillId="18" borderId="0" xfId="48" applyNumberFormat="1" applyFont="1" applyFill="1" applyBorder="1" applyAlignment="1" applyProtection="1">
      <alignment vertical="center"/>
      <protection locked="0"/>
    </xf>
    <xf numFmtId="49" fontId="1" fillId="18" borderId="5" xfId="48" applyNumberFormat="1" applyFont="1" applyFill="1" applyBorder="1" applyAlignment="1" applyProtection="1">
      <alignment vertical="center"/>
      <protection locked="0"/>
    </xf>
    <xf numFmtId="9" fontId="27" fillId="20" borderId="0" xfId="0" applyNumberFormat="1" applyFont="1" applyFill="1" applyBorder="1" applyAlignment="1">
      <alignment horizontal="center" vertical="center"/>
    </xf>
    <xf numFmtId="0" fontId="25" fillId="19" borderId="4" xfId="0" applyFont="1" applyFill="1" applyBorder="1" applyAlignment="1">
      <alignment vertical="center"/>
    </xf>
    <xf numFmtId="0" fontId="29" fillId="19" borderId="4" xfId="0" quotePrefix="1" applyFont="1" applyFill="1" applyBorder="1" applyAlignment="1">
      <alignment vertical="center"/>
    </xf>
    <xf numFmtId="0" fontId="29" fillId="19" borderId="0" xfId="0" applyFont="1" applyFill="1" applyBorder="1" applyAlignment="1">
      <alignment vertical="center"/>
    </xf>
    <xf numFmtId="49" fontId="1" fillId="18" borderId="6" xfId="48" applyNumberFormat="1" applyFont="1" applyFill="1" applyBorder="1" applyAlignment="1" applyProtection="1">
      <alignment horizontal="left" vertical="center"/>
    </xf>
    <xf numFmtId="164" fontId="1" fillId="18" borderId="7" xfId="48" applyNumberFormat="1" applyFont="1" applyFill="1" applyBorder="1" applyAlignment="1" applyProtection="1">
      <alignment horizontal="left" vertical="center"/>
    </xf>
    <xf numFmtId="49" fontId="1" fillId="18" borderId="7" xfId="48" applyNumberFormat="1" applyFont="1" applyFill="1" applyBorder="1" applyAlignment="1" applyProtection="1">
      <alignment vertical="center"/>
      <protection locked="0"/>
    </xf>
    <xf numFmtId="49" fontId="1" fillId="18" borderId="8" xfId="48" applyNumberFormat="1" applyFont="1" applyFill="1" applyBorder="1" applyAlignment="1" applyProtection="1">
      <alignment vertical="center"/>
      <protection locked="0"/>
    </xf>
    <xf numFmtId="0" fontId="25" fillId="20" borderId="6" xfId="0" applyFont="1" applyFill="1" applyBorder="1" applyAlignment="1">
      <alignment vertical="center"/>
    </xf>
    <xf numFmtId="0" fontId="27" fillId="20" borderId="7" xfId="0" applyFont="1" applyFill="1" applyBorder="1" applyAlignment="1">
      <alignment vertical="center"/>
    </xf>
    <xf numFmtId="9" fontId="27" fillId="20" borderId="7" xfId="0" applyNumberFormat="1" applyFont="1" applyFill="1" applyBorder="1" applyAlignment="1">
      <alignment horizontal="center" vertical="center"/>
    </xf>
    <xf numFmtId="0" fontId="25" fillId="20" borderId="8" xfId="0" applyFont="1" applyFill="1" applyBorder="1" applyAlignment="1">
      <alignment vertical="center"/>
    </xf>
    <xf numFmtId="0" fontId="29" fillId="19" borderId="6" xfId="0" quotePrefix="1" applyFont="1" applyFill="1" applyBorder="1" applyAlignment="1">
      <alignment vertical="center"/>
    </xf>
    <xf numFmtId="0" fontId="29" fillId="19" borderId="7" xfId="0" applyFont="1" applyFill="1" applyBorder="1" applyAlignment="1">
      <alignment vertical="center"/>
    </xf>
    <xf numFmtId="0" fontId="25" fillId="19" borderId="7" xfId="0" applyFont="1" applyFill="1" applyBorder="1" applyAlignment="1">
      <alignment vertical="center"/>
    </xf>
    <xf numFmtId="0" fontId="25" fillId="19" borderId="8" xfId="0" applyFont="1" applyFill="1" applyBorder="1" applyAlignment="1">
      <alignment vertical="center"/>
    </xf>
    <xf numFmtId="167" fontId="30" fillId="0" borderId="0" xfId="0" applyNumberFormat="1" applyFont="1" applyAlignment="1">
      <alignment vertical="center"/>
    </xf>
    <xf numFmtId="0" fontId="25" fillId="0" borderId="0" xfId="0" applyFont="1" applyAlignment="1">
      <alignment horizontal="right" vertical="center"/>
    </xf>
    <xf numFmtId="9" fontId="25" fillId="0" borderId="0" xfId="0" applyNumberFormat="1" applyFont="1" applyAlignment="1">
      <alignment horizontal="center" vertical="center"/>
    </xf>
    <xf numFmtId="0" fontId="29" fillId="16" borderId="9" xfId="0" applyFont="1" applyFill="1" applyBorder="1" applyAlignment="1">
      <alignment horizontal="center" vertical="center"/>
    </xf>
    <xf numFmtId="0" fontId="29" fillId="16" borderId="9" xfId="0" applyFont="1" applyFill="1" applyBorder="1" applyAlignment="1">
      <alignment horizontal="center" vertical="center" wrapText="1"/>
    </xf>
    <xf numFmtId="4" fontId="6" fillId="0" borderId="9" xfId="64" applyNumberFormat="1" applyFont="1" applyBorder="1" applyAlignment="1">
      <alignment horizontal="center" vertical="center" wrapText="1"/>
    </xf>
    <xf numFmtId="4" fontId="31" fillId="0" borderId="10" xfId="0" applyNumberFormat="1" applyFont="1" applyBorder="1" applyAlignment="1">
      <alignment vertical="center"/>
    </xf>
    <xf numFmtId="167" fontId="31" fillId="0" borderId="10" xfId="0" applyNumberFormat="1" applyFont="1" applyBorder="1" applyAlignment="1">
      <alignment horizontal="center" vertical="center"/>
    </xf>
    <xf numFmtId="1" fontId="31" fillId="0" borderId="10" xfId="0" quotePrefix="1" applyNumberFormat="1" applyFont="1" applyBorder="1" applyAlignment="1">
      <alignment horizontal="center" vertical="center"/>
    </xf>
    <xf numFmtId="0" fontId="31" fillId="0" borderId="0" xfId="0" applyFont="1" applyAlignment="1">
      <alignment vertical="center"/>
    </xf>
    <xf numFmtId="3" fontId="8" fillId="0" borderId="0" xfId="64" applyNumberFormat="1" applyFont="1" applyAlignment="1">
      <alignment vertical="center"/>
    </xf>
    <xf numFmtId="0" fontId="31" fillId="0" borderId="10" xfId="0" applyFont="1" applyBorder="1" applyAlignment="1">
      <alignment horizontal="center" vertical="center"/>
    </xf>
    <xf numFmtId="0" fontId="31" fillId="0" borderId="10" xfId="0" applyFont="1" applyBorder="1" applyAlignment="1">
      <alignment vertical="center"/>
    </xf>
    <xf numFmtId="167" fontId="31" fillId="0" borderId="10" xfId="0" applyNumberFormat="1" applyFont="1" applyBorder="1" applyAlignment="1">
      <alignment vertical="center"/>
    </xf>
    <xf numFmtId="168" fontId="31" fillId="0" borderId="10" xfId="0" applyNumberFormat="1" applyFont="1" applyBorder="1" applyAlignment="1">
      <alignment horizontal="center" vertical="center"/>
    </xf>
    <xf numFmtId="1" fontId="31" fillId="0" borderId="10" xfId="0" applyNumberFormat="1" applyFont="1" applyBorder="1" applyAlignment="1">
      <alignment horizontal="center" vertical="center"/>
    </xf>
    <xf numFmtId="0" fontId="31" fillId="16" borderId="11" xfId="0" applyFont="1" applyFill="1" applyBorder="1" applyAlignment="1">
      <alignment vertical="center"/>
    </xf>
    <xf numFmtId="0" fontId="31" fillId="16" borderId="12" xfId="0" applyFont="1" applyFill="1" applyBorder="1" applyAlignment="1">
      <alignment vertical="center"/>
    </xf>
    <xf numFmtId="4" fontId="31" fillId="16" borderId="13" xfId="0" applyNumberFormat="1" applyFont="1" applyFill="1" applyBorder="1" applyAlignment="1">
      <alignment vertical="center"/>
    </xf>
    <xf numFmtId="0" fontId="31" fillId="16" borderId="13" xfId="0" applyFont="1" applyFill="1" applyBorder="1" applyAlignment="1">
      <alignment vertical="center"/>
    </xf>
    <xf numFmtId="4" fontId="31" fillId="16" borderId="14" xfId="0" applyNumberFormat="1" applyFont="1" applyFill="1" applyBorder="1" applyAlignment="1">
      <alignment vertical="center"/>
    </xf>
    <xf numFmtId="3" fontId="32" fillId="0" borderId="9" xfId="0" applyNumberFormat="1" applyFont="1" applyBorder="1" applyAlignment="1">
      <alignment vertical="center"/>
    </xf>
    <xf numFmtId="0" fontId="31" fillId="0" borderId="15" xfId="0" applyFont="1" applyBorder="1" applyAlignment="1">
      <alignment vertical="center"/>
    </xf>
    <xf numFmtId="0" fontId="31" fillId="0" borderId="16" xfId="0" applyFont="1" applyBorder="1" applyAlignment="1">
      <alignment vertical="center"/>
    </xf>
    <xf numFmtId="0" fontId="25" fillId="0" borderId="16" xfId="0" applyFont="1" applyBorder="1" applyAlignment="1">
      <alignment horizontal="right" vertical="center"/>
    </xf>
    <xf numFmtId="10" fontId="31" fillId="21" borderId="16" xfId="65" applyNumberFormat="1" applyFont="1" applyFill="1" applyBorder="1" applyAlignment="1">
      <alignment horizontal="center" vertical="center"/>
    </xf>
    <xf numFmtId="0" fontId="31" fillId="0" borderId="17" xfId="0" applyFont="1" applyBorder="1" applyAlignment="1">
      <alignment vertical="center"/>
    </xf>
    <xf numFmtId="0" fontId="31" fillId="0" borderId="18" xfId="0" applyFont="1" applyBorder="1" applyAlignment="1">
      <alignment vertical="center"/>
    </xf>
    <xf numFmtId="0" fontId="31" fillId="0" borderId="19" xfId="0" applyFont="1" applyBorder="1" applyAlignment="1">
      <alignment vertical="center"/>
    </xf>
    <xf numFmtId="0" fontId="25" fillId="0" borderId="19" xfId="0" applyFont="1" applyBorder="1" applyAlignment="1">
      <alignment horizontal="right" vertical="center"/>
    </xf>
    <xf numFmtId="4" fontId="31" fillId="21" borderId="19" xfId="0" applyNumberFormat="1" applyFont="1" applyFill="1" applyBorder="1" applyAlignment="1">
      <alignment vertical="center"/>
    </xf>
    <xf numFmtId="10" fontId="31" fillId="21" borderId="19" xfId="65" applyNumberFormat="1" applyFont="1" applyFill="1" applyBorder="1" applyAlignment="1">
      <alignment horizontal="center" vertical="center"/>
    </xf>
    <xf numFmtId="0" fontId="31" fillId="0" borderId="20" xfId="0" applyFont="1" applyBorder="1" applyAlignment="1">
      <alignment vertical="center"/>
    </xf>
    <xf numFmtId="0" fontId="31" fillId="0" borderId="21" xfId="0" applyFont="1" applyBorder="1" applyAlignment="1">
      <alignment vertical="center"/>
    </xf>
    <xf numFmtId="0" fontId="28" fillId="20" borderId="0" xfId="0" applyFont="1" applyFill="1" applyBorder="1" applyAlignment="1">
      <alignment vertical="center"/>
    </xf>
    <xf numFmtId="0" fontId="31" fillId="0" borderId="0" xfId="0" applyFont="1" applyBorder="1" applyAlignment="1">
      <alignment vertical="center"/>
    </xf>
    <xf numFmtId="0" fontId="31" fillId="0" borderId="22" xfId="0" applyFont="1" applyBorder="1" applyAlignment="1">
      <alignment vertical="center"/>
    </xf>
    <xf numFmtId="0" fontId="33" fillId="0" borderId="0" xfId="0" applyFont="1" applyBorder="1" applyAlignment="1">
      <alignment horizontal="right"/>
    </xf>
    <xf numFmtId="0" fontId="1" fillId="2" borderId="0" xfId="0" applyFont="1" applyFill="1" applyBorder="1"/>
    <xf numFmtId="3" fontId="3" fillId="3" borderId="23" xfId="0" applyNumberFormat="1" applyFont="1" applyFill="1" applyBorder="1" applyAlignment="1">
      <alignment horizontal="center" vertical="center"/>
    </xf>
    <xf numFmtId="0" fontId="6" fillId="2" borderId="0" xfId="0" applyFont="1" applyFill="1" applyBorder="1"/>
    <xf numFmtId="3" fontId="6" fillId="2" borderId="0" xfId="0" applyNumberFormat="1" applyFont="1" applyFill="1" applyBorder="1"/>
    <xf numFmtId="0" fontId="9" fillId="2" borderId="22" xfId="0" applyFont="1" applyFill="1" applyBorder="1"/>
    <xf numFmtId="3" fontId="3" fillId="4" borderId="23" xfId="0" applyNumberFormat="1" applyFont="1" applyFill="1" applyBorder="1" applyAlignment="1">
      <alignment horizontal="center" vertical="center"/>
    </xf>
    <xf numFmtId="10" fontId="3" fillId="3" borderId="23" xfId="0" applyNumberFormat="1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left" vertical="center" indent="1"/>
    </xf>
    <xf numFmtId="0" fontId="5" fillId="2" borderId="0" xfId="0" applyFont="1" applyFill="1" applyBorder="1" applyAlignment="1">
      <alignment vertical="center"/>
    </xf>
    <xf numFmtId="0" fontId="25" fillId="0" borderId="21" xfId="0" applyFont="1" applyBorder="1" applyAlignment="1">
      <alignment vertical="center"/>
    </xf>
    <xf numFmtId="0" fontId="1" fillId="2" borderId="0" xfId="0" applyFont="1" applyFill="1" applyBorder="1" applyAlignment="1">
      <alignment horizontal="left" indent="1"/>
    </xf>
    <xf numFmtId="3" fontId="3" fillId="22" borderId="23" xfId="0" applyNumberFormat="1" applyFont="1" applyFill="1" applyBorder="1" applyAlignment="1">
      <alignment horizontal="center" vertical="center"/>
    </xf>
    <xf numFmtId="10" fontId="3" fillId="22" borderId="23" xfId="0" applyNumberFormat="1" applyFon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left" vertical="center" indent="1"/>
    </xf>
    <xf numFmtId="0" fontId="6" fillId="2" borderId="0" xfId="0" applyFont="1" applyFill="1" applyBorder="1" applyAlignment="1">
      <alignment vertical="center"/>
    </xf>
    <xf numFmtId="3" fontId="3" fillId="23" borderId="23" xfId="0" applyNumberFormat="1" applyFont="1" applyFill="1" applyBorder="1" applyAlignment="1">
      <alignment horizontal="center" vertical="center"/>
    </xf>
    <xf numFmtId="10" fontId="3" fillId="23" borderId="23" xfId="0" applyNumberFormat="1" applyFont="1" applyFill="1" applyBorder="1" applyAlignment="1">
      <alignment horizontal="center" vertical="center"/>
    </xf>
    <xf numFmtId="0" fontId="5" fillId="2" borderId="0" xfId="0" applyFont="1" applyFill="1" applyBorder="1" applyAlignment="1">
      <alignment vertical="center" wrapText="1"/>
    </xf>
    <xf numFmtId="3" fontId="3" fillId="24" borderId="23" xfId="0" applyNumberFormat="1" applyFont="1" applyFill="1" applyBorder="1" applyAlignment="1">
      <alignment horizontal="center" vertical="center"/>
    </xf>
    <xf numFmtId="10" fontId="3" fillId="24" borderId="23" xfId="0" applyNumberFormat="1" applyFont="1" applyFill="1" applyBorder="1" applyAlignment="1">
      <alignment horizontal="center" vertical="center"/>
    </xf>
    <xf numFmtId="0" fontId="25" fillId="0" borderId="18" xfId="0" applyFont="1" applyBorder="1" applyAlignment="1">
      <alignment vertical="center"/>
    </xf>
    <xf numFmtId="0" fontId="9" fillId="2" borderId="19" xfId="0" applyFont="1" applyFill="1" applyBorder="1"/>
    <xf numFmtId="0" fontId="9" fillId="2" borderId="20" xfId="0" applyFont="1" applyFill="1" applyBorder="1"/>
    <xf numFmtId="167" fontId="31" fillId="0" borderId="0" xfId="0" applyNumberFormat="1" applyFont="1" applyAlignment="1">
      <alignment vertical="center"/>
    </xf>
    <xf numFmtId="166" fontId="1" fillId="18" borderId="7" xfId="48" applyNumberFormat="1" applyFont="1" applyFill="1" applyBorder="1" applyAlignment="1" applyProtection="1">
      <alignment vertical="center"/>
      <protection locked="0"/>
    </xf>
    <xf numFmtId="0" fontId="31" fillId="25" borderId="10" xfId="0" applyFont="1" applyFill="1" applyBorder="1" applyAlignment="1">
      <alignment horizontal="center" vertical="center"/>
    </xf>
    <xf numFmtId="0" fontId="34" fillId="0" borderId="10" xfId="0" applyFont="1" applyBorder="1" applyAlignment="1">
      <alignment horizontal="center" vertical="center"/>
    </xf>
    <xf numFmtId="4" fontId="34" fillId="0" borderId="10" xfId="0" applyNumberFormat="1" applyFont="1" applyBorder="1" applyAlignment="1">
      <alignment vertical="center"/>
    </xf>
    <xf numFmtId="167" fontId="34" fillId="0" borderId="10" xfId="0" applyNumberFormat="1" applyFont="1" applyBorder="1" applyAlignment="1">
      <alignment horizontal="center" vertical="center"/>
    </xf>
    <xf numFmtId="1" fontId="34" fillId="0" borderId="10" xfId="0" quotePrefix="1" applyNumberFormat="1" applyFont="1" applyBorder="1" applyAlignment="1">
      <alignment horizontal="center" vertical="center"/>
    </xf>
    <xf numFmtId="168" fontId="34" fillId="0" borderId="10" xfId="0" applyNumberFormat="1" applyFont="1" applyBorder="1" applyAlignment="1">
      <alignment horizontal="center" vertical="center"/>
    </xf>
    <xf numFmtId="4" fontId="1" fillId="0" borderId="10" xfId="0" applyNumberFormat="1" applyFont="1" applyBorder="1" applyAlignment="1">
      <alignment vertical="center"/>
    </xf>
    <xf numFmtId="167" fontId="1" fillId="0" borderId="10" xfId="0" applyNumberFormat="1" applyFont="1" applyBorder="1" applyAlignment="1">
      <alignment horizontal="center" vertical="center"/>
    </xf>
    <xf numFmtId="167" fontId="30" fillId="0" borderId="10" xfId="0" applyNumberFormat="1" applyFont="1" applyBorder="1" applyAlignment="1">
      <alignment horizontal="center" vertical="center"/>
    </xf>
    <xf numFmtId="0" fontId="34" fillId="0" borderId="10" xfId="0" applyFont="1" applyBorder="1" applyAlignment="1">
      <alignment vertical="center"/>
    </xf>
    <xf numFmtId="167" fontId="34" fillId="0" borderId="10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2" fontId="3" fillId="2" borderId="12" xfId="0" applyNumberFormat="1" applyFont="1" applyFill="1" applyBorder="1" applyAlignment="1">
      <alignment horizontal="center" vertical="center"/>
    </xf>
    <xf numFmtId="2" fontId="3" fillId="2" borderId="24" xfId="0" applyNumberFormat="1" applyFont="1" applyFill="1" applyBorder="1" applyAlignment="1">
      <alignment horizontal="center" vertical="center"/>
    </xf>
    <xf numFmtId="3" fontId="3" fillId="2" borderId="11" xfId="0" applyNumberFormat="1" applyFont="1" applyFill="1" applyBorder="1" applyAlignment="1">
      <alignment horizontal="center" vertical="center"/>
    </xf>
    <xf numFmtId="3" fontId="3" fillId="2" borderId="12" xfId="0" applyNumberFormat="1" applyFont="1" applyFill="1" applyBorder="1" applyAlignment="1">
      <alignment horizontal="center" vertical="center"/>
    </xf>
    <xf numFmtId="3" fontId="3" fillId="2" borderId="24" xfId="0" applyNumberFormat="1" applyFont="1" applyFill="1" applyBorder="1" applyAlignment="1">
      <alignment horizontal="center" vertical="center"/>
    </xf>
    <xf numFmtId="4" fontId="25" fillId="19" borderId="0" xfId="0" applyNumberFormat="1" applyFont="1" applyFill="1" applyBorder="1" applyAlignment="1">
      <alignment horizontal="center" vertical="center"/>
    </xf>
    <xf numFmtId="4" fontId="29" fillId="19" borderId="0" xfId="0" applyNumberFormat="1" applyFont="1" applyFill="1" applyBorder="1" applyAlignment="1">
      <alignment horizontal="center" vertical="center"/>
    </xf>
    <xf numFmtId="4" fontId="29" fillId="19" borderId="7" xfId="0" applyNumberFormat="1" applyFont="1" applyFill="1" applyBorder="1" applyAlignment="1">
      <alignment horizontal="center" vertical="center"/>
    </xf>
    <xf numFmtId="49" fontId="1" fillId="18" borderId="1" xfId="48" applyNumberFormat="1" applyFont="1" applyFill="1" applyBorder="1" applyAlignment="1" applyProtection="1">
      <alignment horizontal="left" vertical="center"/>
    </xf>
    <xf numFmtId="49" fontId="1" fillId="18" borderId="2" xfId="48" applyNumberFormat="1" applyFont="1" applyFill="1" applyBorder="1" applyAlignment="1" applyProtection="1">
      <alignment horizontal="left" vertical="center"/>
    </xf>
    <xf numFmtId="49" fontId="1" fillId="18" borderId="4" xfId="48" applyNumberFormat="1" applyFont="1" applyFill="1" applyBorder="1" applyAlignment="1" applyProtection="1">
      <alignment horizontal="left" vertical="center"/>
    </xf>
    <xf numFmtId="49" fontId="1" fillId="18" borderId="0" xfId="48" applyNumberFormat="1" applyFont="1" applyFill="1" applyBorder="1" applyAlignment="1" applyProtection="1">
      <alignment horizontal="left" vertical="center"/>
    </xf>
    <xf numFmtId="49" fontId="1" fillId="18" borderId="4" xfId="48" applyNumberFormat="1" applyFont="1" applyFill="1" applyBorder="1" applyAlignment="1" applyProtection="1">
      <alignment horizontal="center" vertical="center"/>
    </xf>
    <xf numFmtId="49" fontId="1" fillId="18" borderId="0" xfId="48" applyNumberFormat="1" applyFont="1" applyFill="1" applyBorder="1" applyAlignment="1" applyProtection="1">
      <alignment horizontal="center" vertical="center"/>
    </xf>
    <xf numFmtId="0" fontId="29" fillId="16" borderId="25" xfId="0" applyFont="1" applyFill="1" applyBorder="1" applyAlignment="1">
      <alignment horizontal="center" vertical="center"/>
    </xf>
    <xf numFmtId="0" fontId="29" fillId="16" borderId="26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24" xfId="0" applyFont="1" applyFill="1" applyBorder="1" applyAlignment="1">
      <alignment horizontal="center" vertical="center"/>
    </xf>
    <xf numFmtId="49" fontId="2" fillId="18" borderId="2" xfId="48" applyNumberFormat="1" applyFont="1" applyFill="1" applyBorder="1" applyAlignment="1" applyProtection="1">
      <alignment horizontal="center" vertical="center" wrapText="1"/>
      <protection locked="0"/>
    </xf>
    <xf numFmtId="49" fontId="2" fillId="18" borderId="0" xfId="48" applyNumberFormat="1" applyFont="1" applyFill="1" applyBorder="1" applyAlignment="1" applyProtection="1">
      <alignment horizontal="center" vertical="center" wrapText="1"/>
      <protection locked="0"/>
    </xf>
    <xf numFmtId="49" fontId="3" fillId="18" borderId="3" xfId="48" applyNumberFormat="1" applyFont="1" applyFill="1" applyBorder="1" applyAlignment="1" applyProtection="1">
      <alignment horizontal="center" vertical="center" wrapText="1"/>
      <protection locked="0"/>
    </xf>
    <xf numFmtId="49" fontId="3" fillId="18" borderId="5" xfId="48" applyNumberFormat="1" applyFont="1" applyFill="1" applyBorder="1" applyAlignment="1" applyProtection="1">
      <alignment horizontal="center" vertical="center" wrapText="1"/>
      <protection locked="0"/>
    </xf>
    <xf numFmtId="0" fontId="28" fillId="20" borderId="4" xfId="0" applyFont="1" applyFill="1" applyBorder="1" applyAlignment="1">
      <alignment horizontal="center" vertical="center"/>
    </xf>
    <xf numFmtId="0" fontId="28" fillId="20" borderId="0" xfId="0" applyFont="1" applyFill="1" applyBorder="1" applyAlignment="1">
      <alignment horizontal="center" vertical="center"/>
    </xf>
    <xf numFmtId="0" fontId="28" fillId="20" borderId="5" xfId="0" applyFont="1" applyFill="1" applyBorder="1" applyAlignment="1">
      <alignment horizontal="center" vertical="center"/>
    </xf>
    <xf numFmtId="4" fontId="25" fillId="19" borderId="2" xfId="0" applyNumberFormat="1" applyFont="1" applyFill="1" applyBorder="1" applyAlignment="1">
      <alignment horizontal="center" vertical="center"/>
    </xf>
  </cellXfs>
  <cellStyles count="77">
    <cellStyle name="20 % - Accent1 2" xfId="1"/>
    <cellStyle name="20 % - Accent1 3" xfId="2"/>
    <cellStyle name="20 % - Accent1 4" xfId="3"/>
    <cellStyle name="20 % - Accent2 2" xfId="4"/>
    <cellStyle name="20 % - Accent2 3" xfId="5"/>
    <cellStyle name="20 % - Accent2 4" xfId="6"/>
    <cellStyle name="20 % - Accent3 2" xfId="7"/>
    <cellStyle name="20 % - Accent3 3" xfId="8"/>
    <cellStyle name="20 % - Accent3 4" xfId="9"/>
    <cellStyle name="20 % - Accent4 2" xfId="10"/>
    <cellStyle name="20 % - Accent4 3" xfId="11"/>
    <cellStyle name="20 % - Accent4 4" xfId="12"/>
    <cellStyle name="20 % - Accent5 2" xfId="13"/>
    <cellStyle name="20 % - Accent5 3" xfId="14"/>
    <cellStyle name="20 % - Accent5 4" xfId="15"/>
    <cellStyle name="20 % - Accent6 2" xfId="16"/>
    <cellStyle name="20 % - Accent6 3" xfId="17"/>
    <cellStyle name="20 % - Accent6 4" xfId="18"/>
    <cellStyle name="40 % - Accent1 2" xfId="19"/>
    <cellStyle name="40 % - Accent1 3" xfId="20"/>
    <cellStyle name="40 % - Accent1 4" xfId="21"/>
    <cellStyle name="40 % - Accent2 2" xfId="22"/>
    <cellStyle name="40 % - Accent2 3" xfId="23"/>
    <cellStyle name="40 % - Accent2 4" xfId="24"/>
    <cellStyle name="40 % - Accent3 2" xfId="25"/>
    <cellStyle name="40 % - Accent3 3" xfId="26"/>
    <cellStyle name="40 % - Accent3 4" xfId="27"/>
    <cellStyle name="40 % - Accent4 2" xfId="28"/>
    <cellStyle name="40 % - Accent4 3" xfId="29"/>
    <cellStyle name="40 % - Accent4 4" xfId="30"/>
    <cellStyle name="40 % - Accent5 2" xfId="31"/>
    <cellStyle name="40 % - Accent5 3" xfId="32"/>
    <cellStyle name="40 % - Accent5 4" xfId="33"/>
    <cellStyle name="40 % - Accent6 2" xfId="34"/>
    <cellStyle name="40 % - Accent6 3" xfId="35"/>
    <cellStyle name="40 % - Accent6 4" xfId="36"/>
    <cellStyle name="CE" xfId="37"/>
    <cellStyle name="Chap 1" xfId="38"/>
    <cellStyle name="Chap 2" xfId="39"/>
    <cellStyle name="Chap 3" xfId="40"/>
    <cellStyle name="Commentaire 2" xfId="41"/>
    <cellStyle name="Commentaire 3" xfId="42"/>
    <cellStyle name="Commentaire 4" xfId="43"/>
    <cellStyle name="Commentaire 5" xfId="44"/>
    <cellStyle name="Euro" xfId="45"/>
    <cellStyle name="Info Entete" xfId="46"/>
    <cellStyle name="Lot" xfId="47"/>
    <cellStyle name="Milliers" xfId="48" builtinId="3"/>
    <cellStyle name="Milliers 2" xfId="49"/>
    <cellStyle name="Milliers 2 2" xfId="50"/>
    <cellStyle name="Milliers 2 2 2" xfId="51"/>
    <cellStyle name="Milliers 2 3" xfId="52"/>
    <cellStyle name="Milliers 2 3 2" xfId="76"/>
    <cellStyle name="Milliers 2 4" xfId="74"/>
    <cellStyle name="Milliers 3" xfId="53"/>
    <cellStyle name="NELLY" xfId="54"/>
    <cellStyle name="Non défini" xfId="55"/>
    <cellStyle name="Normal" xfId="0" builtinId="0"/>
    <cellStyle name="Normal 13" xfId="56"/>
    <cellStyle name="Normal 2" xfId="57"/>
    <cellStyle name="Normal 3" xfId="58"/>
    <cellStyle name="Normal 3 2" xfId="73"/>
    <cellStyle name="Normal 4" xfId="59"/>
    <cellStyle name="Normal 5" xfId="60"/>
    <cellStyle name="Normal 6" xfId="61"/>
    <cellStyle name="Normal 7" xfId="62"/>
    <cellStyle name="Normal 7 2" xfId="75"/>
    <cellStyle name="Normal 8" xfId="63"/>
    <cellStyle name="Normal_Compte client AL ALIA" xfId="64"/>
    <cellStyle name="Pourcentage" xfId="65" builtinId="5"/>
    <cellStyle name="Pourcentage 2" xfId="66"/>
    <cellStyle name="Pourcentage 2 2" xfId="67"/>
    <cellStyle name="Pourcentage 2 3" xfId="68"/>
    <cellStyle name="Pourcentage 3" xfId="69"/>
    <cellStyle name="Qte Structuree" xfId="70"/>
    <cellStyle name="Titre Article" xfId="71"/>
    <cellStyle name="Titre Entete" xfId="72"/>
  </cellStyles>
  <dxfs count="0"/>
  <tableStyles count="0" defaultTableStyle="TableStyleMedium9" defaultPivotStyle="PivotStyleLight16"/>
  <colors>
    <mruColors>
      <color rgb="FFFFFF99"/>
      <color rgb="FFFFFFCC"/>
      <color rgb="FFF7F5A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40"/>
  <sheetViews>
    <sheetView tabSelected="1" zoomScale="90" zoomScaleNormal="90" workbookViewId="0">
      <selection activeCell="O20" sqref="O20"/>
    </sheetView>
  </sheetViews>
  <sheetFormatPr baseColWidth="10" defaultRowHeight="16.5"/>
  <cols>
    <col min="1" max="1" width="5" style="5" customWidth="1"/>
    <col min="2" max="2" width="11.140625" style="5" customWidth="1"/>
    <col min="3" max="3" width="10.42578125" style="5" customWidth="1"/>
    <col min="4" max="4" width="9.42578125" style="5" customWidth="1"/>
    <col min="5" max="5" width="14.28515625" style="5" customWidth="1"/>
    <col min="6" max="6" width="13.5703125" style="5" customWidth="1"/>
    <col min="7" max="7" width="12.28515625" style="5" customWidth="1"/>
    <col min="8" max="8" width="12.28515625" style="5" bestFit="1" customWidth="1"/>
    <col min="9" max="9" width="13.28515625" style="5" customWidth="1"/>
    <col min="10" max="10" width="13.5703125" style="5" customWidth="1"/>
    <col min="11" max="12" width="13.7109375" style="5" customWidth="1"/>
    <col min="13" max="13" width="11.42578125" style="5"/>
    <col min="14" max="14" width="7" style="5" customWidth="1"/>
    <col min="15" max="15" width="13.42578125" style="5" customWidth="1"/>
    <col min="16" max="16" width="13.5703125" style="5" customWidth="1"/>
    <col min="17" max="17" width="6.140625" style="5" customWidth="1"/>
    <col min="18" max="18" width="9.7109375" style="5" customWidth="1"/>
    <col min="19" max="19" width="9.7109375" style="5" bestFit="1" customWidth="1"/>
    <col min="20" max="20" width="9.7109375" style="5" customWidth="1"/>
    <col min="21" max="22" width="9.5703125" style="5" customWidth="1"/>
    <col min="23" max="16384" width="11.42578125" style="5"/>
  </cols>
  <sheetData>
    <row r="1" spans="1:22" ht="21" customHeight="1">
      <c r="A1" s="125" t="s">
        <v>0</v>
      </c>
      <c r="B1" s="126"/>
      <c r="C1" s="136" t="s">
        <v>64</v>
      </c>
      <c r="D1" s="136" t="s">
        <v>1</v>
      </c>
      <c r="E1" s="136" t="s">
        <v>1</v>
      </c>
      <c r="F1" s="138" t="s">
        <v>65</v>
      </c>
      <c r="G1" s="140" t="s">
        <v>2</v>
      </c>
      <c r="H1" s="141"/>
      <c r="I1" s="141"/>
      <c r="J1" s="142"/>
      <c r="K1" s="1" t="s">
        <v>3</v>
      </c>
      <c r="L1" s="2"/>
      <c r="M1" s="143">
        <v>345000000</v>
      </c>
      <c r="N1" s="143"/>
      <c r="O1" s="3" t="s">
        <v>4</v>
      </c>
      <c r="P1" s="4">
        <v>34726</v>
      </c>
    </row>
    <row r="2" spans="1:22" ht="21">
      <c r="A2" s="127"/>
      <c r="B2" s="128"/>
      <c r="C2" s="137" t="s">
        <v>1</v>
      </c>
      <c r="D2" s="137" t="s">
        <v>1</v>
      </c>
      <c r="E2" s="137" t="s">
        <v>1</v>
      </c>
      <c r="F2" s="139"/>
      <c r="G2" s="8" t="s">
        <v>5</v>
      </c>
      <c r="H2" s="9"/>
      <c r="I2" s="10">
        <v>90</v>
      </c>
      <c r="J2" s="11"/>
      <c r="K2" s="12" t="s">
        <v>6</v>
      </c>
      <c r="L2" s="13"/>
      <c r="M2" s="122">
        <v>0</v>
      </c>
      <c r="N2" s="122"/>
      <c r="O2" s="13"/>
      <c r="P2" s="14"/>
    </row>
    <row r="3" spans="1:22" ht="16.5" customHeight="1">
      <c r="A3" s="129" t="s">
        <v>7</v>
      </c>
      <c r="B3" s="130"/>
      <c r="C3" s="137" t="s">
        <v>66</v>
      </c>
      <c r="D3" s="137"/>
      <c r="E3" s="137"/>
      <c r="F3" s="15"/>
      <c r="G3" s="8" t="s">
        <v>8</v>
      </c>
      <c r="H3" s="9"/>
      <c r="I3" s="16" t="s">
        <v>9</v>
      </c>
      <c r="J3" s="17"/>
      <c r="K3" s="12" t="s">
        <v>10</v>
      </c>
      <c r="L3" s="13"/>
      <c r="M3" s="122">
        <v>0</v>
      </c>
      <c r="N3" s="122"/>
      <c r="O3" s="13"/>
      <c r="P3" s="14"/>
    </row>
    <row r="4" spans="1:22">
      <c r="A4" s="129"/>
      <c r="B4" s="130"/>
      <c r="C4" s="137"/>
      <c r="D4" s="137"/>
      <c r="E4" s="137"/>
      <c r="F4" s="18"/>
      <c r="G4" s="8" t="s">
        <v>11</v>
      </c>
      <c r="H4" s="9"/>
      <c r="I4" s="19">
        <v>0.2</v>
      </c>
      <c r="J4" s="17"/>
      <c r="K4" s="12" t="s">
        <v>12</v>
      </c>
      <c r="L4" s="13"/>
      <c r="M4" s="122">
        <v>0</v>
      </c>
      <c r="N4" s="122"/>
      <c r="O4" s="13"/>
      <c r="P4" s="14"/>
    </row>
    <row r="5" spans="1:22">
      <c r="A5" s="6" t="s">
        <v>13</v>
      </c>
      <c r="B5" s="7"/>
      <c r="C5" s="7"/>
      <c r="D5" s="20"/>
      <c r="E5" s="21"/>
      <c r="F5" s="22"/>
      <c r="G5" s="8" t="s">
        <v>14</v>
      </c>
      <c r="H5" s="9"/>
      <c r="I5" s="16"/>
      <c r="J5" s="17" t="s">
        <v>15</v>
      </c>
      <c r="K5" s="12" t="s">
        <v>16</v>
      </c>
      <c r="L5" s="13"/>
      <c r="M5" s="122">
        <v>0</v>
      </c>
      <c r="N5" s="122"/>
      <c r="O5" s="13"/>
      <c r="P5" s="14"/>
    </row>
    <row r="6" spans="1:22">
      <c r="A6" s="6" t="s">
        <v>17</v>
      </c>
      <c r="B6" s="7"/>
      <c r="C6" s="7"/>
      <c r="D6" s="23">
        <v>42571</v>
      </c>
      <c r="E6" s="24"/>
      <c r="F6" s="25"/>
      <c r="G6" s="8"/>
      <c r="H6" s="16" t="s">
        <v>18</v>
      </c>
      <c r="I6" s="26">
        <v>0.05</v>
      </c>
      <c r="J6" s="17" t="s">
        <v>19</v>
      </c>
      <c r="K6" s="27"/>
      <c r="L6" s="13"/>
      <c r="M6" s="122"/>
      <c r="N6" s="122"/>
      <c r="O6" s="13"/>
      <c r="P6" s="14"/>
    </row>
    <row r="7" spans="1:22">
      <c r="A7" s="6" t="s">
        <v>20</v>
      </c>
      <c r="B7" s="7"/>
      <c r="C7" s="7"/>
      <c r="D7" s="23">
        <v>43364</v>
      </c>
      <c r="E7" s="24"/>
      <c r="F7" s="25"/>
      <c r="G7" s="8"/>
      <c r="H7" s="16" t="s">
        <v>21</v>
      </c>
      <c r="I7" s="26">
        <v>0.05</v>
      </c>
      <c r="J7" s="17" t="s">
        <v>19</v>
      </c>
      <c r="K7" s="28" t="s">
        <v>23</v>
      </c>
      <c r="L7" s="29"/>
      <c r="M7" s="123">
        <f>SUM(M1:M6)</f>
        <v>345000000</v>
      </c>
      <c r="N7" s="123"/>
      <c r="O7" s="13"/>
      <c r="P7" s="14"/>
    </row>
    <row r="8" spans="1:22">
      <c r="A8" s="30" t="s">
        <v>24</v>
      </c>
      <c r="B8" s="31"/>
      <c r="C8" s="31"/>
      <c r="D8" s="104">
        <v>43371</v>
      </c>
      <c r="E8" s="32"/>
      <c r="F8" s="33"/>
      <c r="G8" s="34"/>
      <c r="H8" s="35" t="s">
        <v>25</v>
      </c>
      <c r="I8" s="36">
        <v>0</v>
      </c>
      <c r="J8" s="37" t="s">
        <v>22</v>
      </c>
      <c r="K8" s="38" t="s">
        <v>26</v>
      </c>
      <c r="L8" s="39"/>
      <c r="M8" s="124">
        <f>M7*(1+$I$4)</f>
        <v>414000000</v>
      </c>
      <c r="N8" s="124"/>
      <c r="O8" s="40"/>
      <c r="P8" s="41"/>
    </row>
    <row r="10" spans="1:22" ht="21" customHeight="1">
      <c r="B10" s="5" t="s">
        <v>27</v>
      </c>
      <c r="C10" s="42">
        <v>43069</v>
      </c>
      <c r="E10" s="43"/>
      <c r="F10" s="44">
        <v>0.05</v>
      </c>
      <c r="G10" s="44"/>
      <c r="O10" s="131" t="s">
        <v>28</v>
      </c>
      <c r="P10" s="132"/>
    </row>
    <row r="11" spans="1:22" ht="60">
      <c r="A11" s="45" t="s">
        <v>29</v>
      </c>
      <c r="B11" s="46" t="s">
        <v>30</v>
      </c>
      <c r="C11" s="46" t="s">
        <v>31</v>
      </c>
      <c r="D11" s="45" t="s">
        <v>32</v>
      </c>
      <c r="E11" s="46" t="s">
        <v>33</v>
      </c>
      <c r="F11" s="46" t="s">
        <v>34</v>
      </c>
      <c r="G11" s="46" t="s">
        <v>35</v>
      </c>
      <c r="H11" s="46" t="s">
        <v>36</v>
      </c>
      <c r="I11" s="46" t="s">
        <v>37</v>
      </c>
      <c r="J11" s="46" t="s">
        <v>38</v>
      </c>
      <c r="K11" s="46" t="s">
        <v>39</v>
      </c>
      <c r="L11" s="46" t="s">
        <v>40</v>
      </c>
      <c r="M11" s="46" t="s">
        <v>41</v>
      </c>
      <c r="N11" s="46" t="s">
        <v>63</v>
      </c>
      <c r="O11" s="46" t="s">
        <v>42</v>
      </c>
      <c r="P11" s="46" t="s">
        <v>43</v>
      </c>
      <c r="R11" s="47" t="s">
        <v>44</v>
      </c>
      <c r="S11" s="47" t="s">
        <v>45</v>
      </c>
      <c r="T11" s="47" t="s">
        <v>46</v>
      </c>
      <c r="U11" s="47" t="s">
        <v>47</v>
      </c>
      <c r="V11" s="47" t="s">
        <v>48</v>
      </c>
    </row>
    <row r="12" spans="1:22" ht="19.5" customHeight="1">
      <c r="A12" s="106">
        <v>1</v>
      </c>
      <c r="B12" s="106">
        <v>1100000050</v>
      </c>
      <c r="C12" s="108">
        <v>42655</v>
      </c>
      <c r="D12" s="110">
        <v>42643</v>
      </c>
      <c r="E12" s="107">
        <v>13000000</v>
      </c>
      <c r="F12" s="107">
        <f t="shared" ref="F12:F23" si="0">IF(-E12*$F$10=0,"",-E12*$F$10)</f>
        <v>-650000</v>
      </c>
      <c r="G12" s="107" t="str">
        <f t="shared" ref="G12:G23" si="1">IF(E12*$G$10=0,"",E12*$G$10)</f>
        <v/>
      </c>
      <c r="H12" s="107"/>
      <c r="I12" s="107">
        <f t="shared" ref="I12:I23" si="2">IFERROR(IF(G12="",E12+F12-H12,E12+F12-G12-H12),"")</f>
        <v>12350000</v>
      </c>
      <c r="J12" s="107">
        <f t="shared" ref="J12:J23" si="3">IFERROR(I12+(I12*$I$4),"")</f>
        <v>14820000</v>
      </c>
      <c r="K12" s="107">
        <f>SUM(K13:K16)</f>
        <v>12540000</v>
      </c>
      <c r="L12" s="108">
        <f t="shared" ref="L12:L23" si="4">IFERROR(IF(C12="","",C12+$I$2),"")</f>
        <v>42745</v>
      </c>
      <c r="M12" s="108"/>
      <c r="N12" s="109"/>
      <c r="O12" s="107">
        <f>IFERROR(IF(J12=K12,"",J12-K12),"")</f>
        <v>2280000</v>
      </c>
      <c r="P12" s="107">
        <f t="shared" ref="P12:P23" si="5">IFERROR(IF($C$10&lt;L12,"",O12),"")</f>
        <v>2280000</v>
      </c>
      <c r="Q12" s="51"/>
      <c r="R12" s="52" t="str">
        <f t="shared" ref="R12:R19" si="6">IF(N12&gt;=0,"",(IF(-N12&lt;=60,O12,"")))</f>
        <v/>
      </c>
      <c r="S12" s="52" t="str">
        <f t="shared" ref="S12:S19" si="7">IF(N12&gt;=0,"",(IF(N12&gt;=-60,"",IF(-60&gt;=N12,IF(N12&gt;=-120,O12,"")))))</f>
        <v/>
      </c>
      <c r="T12" s="52" t="str">
        <f t="shared" ref="T12:T19" si="8">IF(N12&gt;=0,"",(IF(N12&gt;-60,"",IF(-60&gt;=N12,IF(N12&gt;=-120,"",IF(N12&gt;=-180,O12,""))))))</f>
        <v/>
      </c>
      <c r="U12" s="52" t="str">
        <f t="shared" ref="U12:U19" si="9">IF(N12&gt;=0,"",(IF(N12&gt;-60,"",IF(-60&gt;=N12,IF(N12&gt;-120,"",IF(N12&gt;=-180,"",IF(N12&gt;=-365,O12,"")))))))</f>
        <v/>
      </c>
      <c r="V12" s="52" t="str">
        <f t="shared" ref="V12:V19" si="10">IF(N12&gt;=0,"",IF(365&lt;-N12,O12,""))</f>
        <v/>
      </c>
    </row>
    <row r="13" spans="1:22" ht="19.5" customHeight="1">
      <c r="A13" s="105"/>
      <c r="B13" s="53"/>
      <c r="C13" s="49"/>
      <c r="D13" s="56"/>
      <c r="E13" s="48"/>
      <c r="F13" s="48" t="str">
        <f t="shared" si="0"/>
        <v/>
      </c>
      <c r="G13" s="48" t="str">
        <f t="shared" si="1"/>
        <v/>
      </c>
      <c r="H13" s="48"/>
      <c r="I13" s="48" t="str">
        <f t="shared" si="2"/>
        <v/>
      </c>
      <c r="J13" s="48" t="str">
        <f t="shared" si="3"/>
        <v/>
      </c>
      <c r="K13" s="111">
        <v>3000000</v>
      </c>
      <c r="L13" s="49">
        <v>42745</v>
      </c>
      <c r="M13" s="112">
        <v>42824</v>
      </c>
      <c r="N13" s="50">
        <f t="shared" ref="N13:N23" si="11">IFERROR(-IF(L13=0,,IF(M13=0,($C$10-L13),M13-L13)),"")</f>
        <v>-79</v>
      </c>
      <c r="O13" s="48"/>
      <c r="P13" s="48"/>
      <c r="Q13" s="51"/>
      <c r="R13" s="52" t="str">
        <f t="shared" si="6"/>
        <v/>
      </c>
      <c r="S13" s="52">
        <f t="shared" si="7"/>
        <v>0</v>
      </c>
      <c r="T13" s="52" t="str">
        <f t="shared" si="8"/>
        <v/>
      </c>
      <c r="U13" s="52" t="str">
        <f t="shared" si="9"/>
        <v/>
      </c>
      <c r="V13" s="52" t="str">
        <f t="shared" si="10"/>
        <v/>
      </c>
    </row>
    <row r="14" spans="1:22" ht="19.5" customHeight="1">
      <c r="A14" s="105"/>
      <c r="B14" s="53"/>
      <c r="C14" s="49"/>
      <c r="D14" s="56"/>
      <c r="E14" s="48"/>
      <c r="F14" s="48" t="str">
        <f t="shared" si="0"/>
        <v/>
      </c>
      <c r="G14" s="48" t="str">
        <f t="shared" si="1"/>
        <v/>
      </c>
      <c r="H14" s="48"/>
      <c r="I14" s="48" t="str">
        <f t="shared" si="2"/>
        <v/>
      </c>
      <c r="J14" s="48" t="str">
        <f t="shared" si="3"/>
        <v/>
      </c>
      <c r="K14" s="111">
        <v>3000000</v>
      </c>
      <c r="L14" s="49">
        <v>42745</v>
      </c>
      <c r="M14" s="112">
        <v>42830</v>
      </c>
      <c r="N14" s="50">
        <f t="shared" si="11"/>
        <v>-85</v>
      </c>
      <c r="O14" s="48"/>
      <c r="P14" s="48"/>
      <c r="Q14" s="51"/>
      <c r="R14" s="52" t="str">
        <f t="shared" si="6"/>
        <v/>
      </c>
      <c r="S14" s="52">
        <f t="shared" si="7"/>
        <v>0</v>
      </c>
      <c r="T14" s="52" t="str">
        <f t="shared" si="8"/>
        <v/>
      </c>
      <c r="U14" s="52" t="str">
        <f t="shared" si="9"/>
        <v/>
      </c>
      <c r="V14" s="52" t="str">
        <f t="shared" si="10"/>
        <v/>
      </c>
    </row>
    <row r="15" spans="1:22" ht="19.5" customHeight="1">
      <c r="A15" s="105"/>
      <c r="B15" s="53"/>
      <c r="C15" s="49"/>
      <c r="D15" s="56"/>
      <c r="E15" s="48"/>
      <c r="F15" s="48" t="str">
        <f t="shared" si="0"/>
        <v/>
      </c>
      <c r="G15" s="48" t="str">
        <f t="shared" si="1"/>
        <v/>
      </c>
      <c r="H15" s="48"/>
      <c r="I15" s="48" t="str">
        <f t="shared" si="2"/>
        <v/>
      </c>
      <c r="J15" s="48" t="str">
        <f t="shared" si="3"/>
        <v/>
      </c>
      <c r="K15" s="111">
        <v>3000000</v>
      </c>
      <c r="L15" s="49">
        <v>42745</v>
      </c>
      <c r="M15" s="112">
        <v>42840</v>
      </c>
      <c r="N15" s="50">
        <f t="shared" si="11"/>
        <v>-95</v>
      </c>
      <c r="O15" s="48"/>
      <c r="P15" s="48"/>
      <c r="Q15" s="51"/>
      <c r="R15" s="52" t="str">
        <f t="shared" si="6"/>
        <v/>
      </c>
      <c r="S15" s="52">
        <f t="shared" si="7"/>
        <v>0</v>
      </c>
      <c r="T15" s="52" t="str">
        <f t="shared" si="8"/>
        <v/>
      </c>
      <c r="U15" s="52" t="str">
        <f t="shared" si="9"/>
        <v/>
      </c>
      <c r="V15" s="52" t="str">
        <f t="shared" si="10"/>
        <v/>
      </c>
    </row>
    <row r="16" spans="1:22" ht="19.5" customHeight="1">
      <c r="A16" s="105"/>
      <c r="B16" s="53"/>
      <c r="C16" s="49"/>
      <c r="D16" s="56"/>
      <c r="E16" s="48"/>
      <c r="F16" s="48" t="str">
        <f t="shared" si="0"/>
        <v/>
      </c>
      <c r="G16" s="48" t="str">
        <f t="shared" si="1"/>
        <v/>
      </c>
      <c r="H16" s="48"/>
      <c r="I16" s="48" t="str">
        <f t="shared" si="2"/>
        <v/>
      </c>
      <c r="J16" s="48" t="str">
        <f t="shared" si="3"/>
        <v/>
      </c>
      <c r="K16" s="111">
        <v>3540000</v>
      </c>
      <c r="L16" s="49">
        <v>42745</v>
      </c>
      <c r="M16" s="112">
        <v>42855</v>
      </c>
      <c r="N16" s="50">
        <f t="shared" si="11"/>
        <v>-110</v>
      </c>
      <c r="O16" s="48"/>
      <c r="P16" s="48"/>
      <c r="Q16" s="51"/>
      <c r="R16" s="52" t="str">
        <f t="shared" si="6"/>
        <v/>
      </c>
      <c r="S16" s="52">
        <f t="shared" si="7"/>
        <v>0</v>
      </c>
      <c r="T16" s="52" t="str">
        <f t="shared" si="8"/>
        <v/>
      </c>
      <c r="U16" s="52" t="str">
        <f t="shared" si="9"/>
        <v/>
      </c>
      <c r="V16" s="52" t="str">
        <f t="shared" si="10"/>
        <v/>
      </c>
    </row>
    <row r="17" spans="1:22" ht="19.5" customHeight="1">
      <c r="A17" s="106">
        <v>2</v>
      </c>
      <c r="B17" s="106">
        <v>1100000051</v>
      </c>
      <c r="C17" s="108">
        <v>42759</v>
      </c>
      <c r="D17" s="110">
        <v>42736</v>
      </c>
      <c r="E17" s="107">
        <v>11500000</v>
      </c>
      <c r="F17" s="107">
        <f t="shared" si="0"/>
        <v>-575000</v>
      </c>
      <c r="G17" s="107" t="str">
        <f t="shared" si="1"/>
        <v/>
      </c>
      <c r="H17" s="107"/>
      <c r="I17" s="107">
        <f t="shared" si="2"/>
        <v>10925000</v>
      </c>
      <c r="J17" s="107">
        <f t="shared" si="3"/>
        <v>13110000</v>
      </c>
      <c r="K17" s="107">
        <v>13110000</v>
      </c>
      <c r="L17" s="108">
        <f t="shared" si="4"/>
        <v>42849</v>
      </c>
      <c r="M17" s="112">
        <v>42926</v>
      </c>
      <c r="N17" s="109">
        <f t="shared" si="11"/>
        <v>-77</v>
      </c>
      <c r="O17" s="107" t="str">
        <f t="shared" ref="O17:O23" si="12">IFERROR(IF(J17=K17,"",J17-K17),"")</f>
        <v/>
      </c>
      <c r="P17" s="107" t="str">
        <f t="shared" si="5"/>
        <v/>
      </c>
      <c r="Q17" s="51"/>
      <c r="R17" s="52" t="str">
        <f t="shared" si="6"/>
        <v/>
      </c>
      <c r="S17" s="52" t="str">
        <f t="shared" si="7"/>
        <v/>
      </c>
      <c r="T17" s="52" t="str">
        <f t="shared" si="8"/>
        <v/>
      </c>
      <c r="U17" s="52" t="str">
        <f t="shared" si="9"/>
        <v/>
      </c>
      <c r="V17" s="52" t="str">
        <f t="shared" si="10"/>
        <v/>
      </c>
    </row>
    <row r="18" spans="1:22" ht="19.5" customHeight="1">
      <c r="A18" s="106">
        <v>3</v>
      </c>
      <c r="B18" s="106">
        <v>1100000052</v>
      </c>
      <c r="C18" s="108">
        <v>42817</v>
      </c>
      <c r="D18" s="110">
        <v>42767</v>
      </c>
      <c r="E18" s="107">
        <v>6730000</v>
      </c>
      <c r="F18" s="107">
        <f t="shared" si="0"/>
        <v>-336500</v>
      </c>
      <c r="G18" s="48" t="str">
        <f t="shared" si="1"/>
        <v/>
      </c>
      <c r="H18" s="48"/>
      <c r="I18" s="107">
        <f t="shared" si="2"/>
        <v>6393500</v>
      </c>
      <c r="J18" s="107">
        <f t="shared" si="3"/>
        <v>7672200</v>
      </c>
      <c r="K18" s="107"/>
      <c r="L18" s="108">
        <f t="shared" si="4"/>
        <v>42907</v>
      </c>
      <c r="M18" s="113">
        <v>43044</v>
      </c>
      <c r="N18" s="109">
        <f t="shared" si="11"/>
        <v>-137</v>
      </c>
      <c r="O18" s="107">
        <f t="shared" si="12"/>
        <v>7672200</v>
      </c>
      <c r="P18" s="107">
        <f t="shared" si="5"/>
        <v>7672200</v>
      </c>
      <c r="Q18" s="51"/>
      <c r="R18" s="52" t="str">
        <f t="shared" si="6"/>
        <v/>
      </c>
      <c r="S18" s="52" t="str">
        <f t="shared" si="7"/>
        <v/>
      </c>
      <c r="T18" s="52">
        <f t="shared" si="8"/>
        <v>7672200</v>
      </c>
      <c r="U18" s="52" t="str">
        <f t="shared" si="9"/>
        <v/>
      </c>
      <c r="V18" s="52" t="str">
        <f t="shared" si="10"/>
        <v/>
      </c>
    </row>
    <row r="19" spans="1:22" ht="19.5" customHeight="1">
      <c r="A19" s="106">
        <v>4</v>
      </c>
      <c r="B19" s="106">
        <v>1100000053</v>
      </c>
      <c r="C19" s="108">
        <v>42836</v>
      </c>
      <c r="D19" s="110">
        <v>42795</v>
      </c>
      <c r="E19" s="107">
        <v>7250000</v>
      </c>
      <c r="F19" s="107">
        <f t="shared" si="0"/>
        <v>-362500</v>
      </c>
      <c r="G19" s="107" t="str">
        <f t="shared" si="1"/>
        <v/>
      </c>
      <c r="H19" s="107"/>
      <c r="I19" s="107">
        <f t="shared" si="2"/>
        <v>6887500</v>
      </c>
      <c r="J19" s="107">
        <f t="shared" si="3"/>
        <v>8265000</v>
      </c>
      <c r="K19" s="107">
        <v>8265000</v>
      </c>
      <c r="L19" s="108">
        <f t="shared" si="4"/>
        <v>42926</v>
      </c>
      <c r="M19" s="112">
        <v>43044</v>
      </c>
      <c r="N19" s="109">
        <f t="shared" si="11"/>
        <v>-118</v>
      </c>
      <c r="O19" s="107" t="str">
        <f t="shared" si="12"/>
        <v/>
      </c>
      <c r="P19" s="48" t="str">
        <f t="shared" si="5"/>
        <v/>
      </c>
      <c r="Q19" s="51"/>
      <c r="R19" s="52" t="str">
        <f t="shared" si="6"/>
        <v/>
      </c>
      <c r="S19" s="52" t="str">
        <f t="shared" si="7"/>
        <v/>
      </c>
      <c r="T19" s="52" t="str">
        <f t="shared" si="8"/>
        <v/>
      </c>
      <c r="U19" s="52" t="str">
        <f t="shared" si="9"/>
        <v/>
      </c>
      <c r="V19" s="52" t="str">
        <f t="shared" si="10"/>
        <v/>
      </c>
    </row>
    <row r="20" spans="1:22" ht="19.5" customHeight="1">
      <c r="A20" s="106">
        <v>5</v>
      </c>
      <c r="B20" s="106">
        <v>1100000054</v>
      </c>
      <c r="C20" s="115">
        <v>42853</v>
      </c>
      <c r="D20" s="110">
        <v>42826</v>
      </c>
      <c r="E20" s="107">
        <v>13200000</v>
      </c>
      <c r="F20" s="107">
        <f t="shared" si="0"/>
        <v>-660000</v>
      </c>
      <c r="G20" s="107" t="str">
        <f t="shared" si="1"/>
        <v/>
      </c>
      <c r="H20" s="107"/>
      <c r="I20" s="107">
        <f t="shared" si="2"/>
        <v>12540000</v>
      </c>
      <c r="J20" s="107">
        <f t="shared" si="3"/>
        <v>15048000</v>
      </c>
      <c r="K20" s="107">
        <f>SUM(K21:K22)</f>
        <v>15048000</v>
      </c>
      <c r="L20" s="108">
        <f t="shared" si="4"/>
        <v>42943</v>
      </c>
      <c r="M20" s="108"/>
      <c r="N20" s="109"/>
      <c r="O20" s="107" t="str">
        <f t="shared" si="12"/>
        <v/>
      </c>
      <c r="P20" s="107" t="str">
        <f t="shared" si="5"/>
        <v/>
      </c>
      <c r="Q20" s="51"/>
      <c r="R20" s="52" t="str">
        <f t="shared" ref="R20:R23" si="13">IF(N20&gt;=0,"",(IF(-N20&lt;=60,O20,"")))</f>
        <v/>
      </c>
      <c r="S20" s="52" t="str">
        <f t="shared" ref="S20:S23" si="14">IF(N20&gt;=0,"",(IF(N20&gt;=-60,"",IF(-60&gt;=N20,IF(N20&gt;=-120,O20,"")))))</f>
        <v/>
      </c>
      <c r="T20" s="52" t="str">
        <f t="shared" ref="T20:T23" si="15">IF(N20&gt;=0,"",(IF(N20&gt;-60,"",IF(-60&gt;=N20,IF(N20&gt;=-120,"",IF(N20&gt;=-180,O20,""))))))</f>
        <v/>
      </c>
      <c r="U20" s="52" t="str">
        <f t="shared" ref="U20:U23" si="16">IF(N20&gt;=0,"",(IF(N20&gt;-60,"",IF(-60&gt;=N20,IF(N20&gt;-120,"",IF(N20&gt;=-180,"",IF(N20&gt;=-365,O20,"")))))))</f>
        <v/>
      </c>
      <c r="V20" s="52" t="str">
        <f t="shared" ref="V20:V23" si="17">IF(N20&gt;=0,"",IF(365&lt;-N20,O20,""))</f>
        <v/>
      </c>
    </row>
    <row r="21" spans="1:22" ht="19.5" customHeight="1">
      <c r="A21" s="105"/>
      <c r="B21" s="114"/>
      <c r="C21" s="115"/>
      <c r="D21" s="110"/>
      <c r="E21" s="107"/>
      <c r="F21" s="107"/>
      <c r="G21" s="107"/>
      <c r="H21" s="107"/>
      <c r="I21" s="107"/>
      <c r="J21" s="107"/>
      <c r="K21" s="111">
        <v>7000000</v>
      </c>
      <c r="L21" s="108">
        <v>42943</v>
      </c>
      <c r="M21" s="112">
        <v>43008</v>
      </c>
      <c r="N21" s="50">
        <f t="shared" si="11"/>
        <v>-65</v>
      </c>
      <c r="O21" s="107"/>
      <c r="P21" s="107"/>
      <c r="Q21" s="51"/>
      <c r="R21" s="52" t="str">
        <f t="shared" si="13"/>
        <v/>
      </c>
      <c r="S21" s="52">
        <f t="shared" si="14"/>
        <v>0</v>
      </c>
      <c r="T21" s="52" t="str">
        <f t="shared" si="15"/>
        <v/>
      </c>
      <c r="U21" s="52" t="str">
        <f t="shared" si="16"/>
        <v/>
      </c>
      <c r="V21" s="52" t="str">
        <f t="shared" si="17"/>
        <v/>
      </c>
    </row>
    <row r="22" spans="1:22" ht="19.5" customHeight="1">
      <c r="A22" s="105"/>
      <c r="B22" s="114"/>
      <c r="C22" s="115"/>
      <c r="D22" s="110"/>
      <c r="E22" s="107"/>
      <c r="F22" s="107"/>
      <c r="G22" s="107"/>
      <c r="H22" s="107"/>
      <c r="I22" s="107"/>
      <c r="J22" s="107"/>
      <c r="K22" s="111">
        <v>8048000</v>
      </c>
      <c r="L22" s="108">
        <v>42943</v>
      </c>
      <c r="M22" s="112">
        <v>43023</v>
      </c>
      <c r="N22" s="50">
        <f t="shared" si="11"/>
        <v>-80</v>
      </c>
      <c r="O22" s="107"/>
      <c r="P22" s="107"/>
      <c r="Q22" s="51"/>
      <c r="R22" s="52" t="str">
        <f t="shared" si="13"/>
        <v/>
      </c>
      <c r="S22" s="52">
        <f t="shared" si="14"/>
        <v>0</v>
      </c>
      <c r="T22" s="52" t="str">
        <f t="shared" si="15"/>
        <v/>
      </c>
      <c r="U22" s="52" t="str">
        <f t="shared" si="16"/>
        <v/>
      </c>
      <c r="V22" s="52" t="str">
        <f t="shared" si="17"/>
        <v/>
      </c>
    </row>
    <row r="23" spans="1:22" ht="19.5" customHeight="1">
      <c r="A23" s="106"/>
      <c r="B23" s="54"/>
      <c r="C23" s="49"/>
      <c r="D23" s="56"/>
      <c r="E23" s="48"/>
      <c r="F23" s="48" t="str">
        <f t="shared" si="0"/>
        <v/>
      </c>
      <c r="G23" s="48" t="str">
        <f t="shared" si="1"/>
        <v/>
      </c>
      <c r="H23" s="48"/>
      <c r="I23" s="48" t="str">
        <f t="shared" si="2"/>
        <v/>
      </c>
      <c r="J23" s="48" t="str">
        <f t="shared" si="3"/>
        <v/>
      </c>
      <c r="K23" s="48"/>
      <c r="L23" s="49" t="str">
        <f t="shared" si="4"/>
        <v/>
      </c>
      <c r="M23" s="49"/>
      <c r="N23" s="50" t="str">
        <f t="shared" si="11"/>
        <v/>
      </c>
      <c r="O23" s="48" t="str">
        <f t="shared" si="12"/>
        <v/>
      </c>
      <c r="P23" s="48" t="str">
        <f t="shared" si="5"/>
        <v/>
      </c>
      <c r="Q23" s="51"/>
      <c r="R23" s="52" t="str">
        <f t="shared" si="13"/>
        <v/>
      </c>
      <c r="S23" s="52" t="str">
        <f t="shared" si="14"/>
        <v/>
      </c>
      <c r="T23" s="52" t="str">
        <f t="shared" si="15"/>
        <v/>
      </c>
      <c r="U23" s="52" t="str">
        <f t="shared" si="16"/>
        <v/>
      </c>
      <c r="V23" s="52" t="str">
        <f t="shared" si="17"/>
        <v/>
      </c>
    </row>
    <row r="24" spans="1:22" ht="19.5" customHeight="1" thickBot="1">
      <c r="A24" s="53"/>
      <c r="B24" s="54"/>
      <c r="C24" s="55"/>
      <c r="D24" s="56"/>
      <c r="E24" s="48"/>
      <c r="F24" s="48"/>
      <c r="G24" s="48"/>
      <c r="H24" s="48"/>
      <c r="I24" s="48"/>
      <c r="J24" s="48"/>
      <c r="K24" s="48"/>
      <c r="L24" s="49"/>
      <c r="M24" s="49"/>
      <c r="N24" s="57"/>
      <c r="O24" s="48"/>
      <c r="P24" s="54"/>
      <c r="Q24" s="51"/>
      <c r="R24" s="52" t="str">
        <f t="shared" ref="R24" si="18">IF(N24&gt;=0,"",(IF(-N24&lt;=60,O24,"")))</f>
        <v/>
      </c>
      <c r="S24" s="52" t="str">
        <f t="shared" ref="S24" si="19">IF(N24&gt;=0,"",(IF(N24&gt;=-60,"",IF(-60&gt;=N24,IF(N24&gt;=-120,O24,"")))))</f>
        <v/>
      </c>
      <c r="T24" s="52" t="str">
        <f t="shared" ref="T24" si="20">IF(N24&gt;=0,"",(IF(N24&gt;-60,"",IF(-60&gt;=N24,IF(N24&gt;=-120,"",IF(N24&gt;=-180,O24,""))))))</f>
        <v/>
      </c>
      <c r="U24" s="52" t="str">
        <f t="shared" ref="U24" si="21">IF(N24&gt;=0,"",(IF(N24&gt;-60,"",IF(-60&gt;=N24,IF(N24&gt;-120,"",IF(N24&gt;=-180,"",IF(N24&gt;=-365,O24,"")))))))</f>
        <v/>
      </c>
      <c r="V24" s="52" t="str">
        <f t="shared" ref="V24" si="22">IF(N24&gt;=0,"",IF(365&lt;-N24,O24,""))</f>
        <v/>
      </c>
    </row>
    <row r="25" spans="1:22" s="51" customFormat="1" ht="28.5" customHeight="1" thickBot="1">
      <c r="A25" s="58"/>
      <c r="B25" s="59" t="s">
        <v>49</v>
      </c>
      <c r="C25" s="59"/>
      <c r="D25" s="59"/>
      <c r="E25" s="60">
        <f t="shared" ref="E25:J25" si="23">SUM(E12:E24)</f>
        <v>51680000</v>
      </c>
      <c r="F25" s="60">
        <f t="shared" si="23"/>
        <v>-2584000</v>
      </c>
      <c r="G25" s="60">
        <f t="shared" si="23"/>
        <v>0</v>
      </c>
      <c r="H25" s="60">
        <f t="shared" si="23"/>
        <v>0</v>
      </c>
      <c r="I25" s="60">
        <f t="shared" si="23"/>
        <v>49096000</v>
      </c>
      <c r="J25" s="60">
        <f t="shared" si="23"/>
        <v>58915200</v>
      </c>
      <c r="K25" s="60">
        <f>K12+K17+K18+K19+K20</f>
        <v>48963000</v>
      </c>
      <c r="L25" s="61"/>
      <c r="M25" s="61"/>
      <c r="N25" s="61"/>
      <c r="O25" s="60">
        <f>SUM(O12:O24)</f>
        <v>9952200</v>
      </c>
      <c r="P25" s="62">
        <f>SUM(P12:P24)</f>
        <v>9952200</v>
      </c>
      <c r="R25" s="63">
        <f>SUM(R12:R24)</f>
        <v>0</v>
      </c>
      <c r="S25" s="63">
        <f>SUM(S12:S24)</f>
        <v>0</v>
      </c>
      <c r="T25" s="63">
        <f>SUM(T12:T24)</f>
        <v>7672200</v>
      </c>
      <c r="U25" s="63">
        <f>SUM(U12:U24)</f>
        <v>0</v>
      </c>
      <c r="V25" s="63">
        <f>SUM(V12:V24)</f>
        <v>0</v>
      </c>
    </row>
    <row r="26" spans="1:22" ht="21" customHeight="1">
      <c r="A26" s="64"/>
      <c r="B26" s="65"/>
      <c r="C26" s="65"/>
      <c r="D26" s="66" t="s">
        <v>50</v>
      </c>
      <c r="E26" s="67">
        <f>+E25/$M$7</f>
        <v>0.14979710144927535</v>
      </c>
      <c r="F26" s="65"/>
      <c r="G26" s="65"/>
      <c r="H26" s="65"/>
      <c r="I26" s="65"/>
      <c r="J26" s="66" t="s">
        <v>51</v>
      </c>
      <c r="K26" s="67">
        <f>+K25/J25</f>
        <v>0.83107585139318885</v>
      </c>
      <c r="L26" s="65"/>
      <c r="M26" s="65"/>
      <c r="N26" s="65"/>
      <c r="O26" s="65"/>
      <c r="P26" s="68"/>
      <c r="Q26" s="51"/>
      <c r="R26" s="51"/>
      <c r="S26" s="51"/>
      <c r="T26" s="51"/>
      <c r="U26" s="51"/>
      <c r="V26" s="51"/>
    </row>
    <row r="27" spans="1:22" ht="21" customHeight="1" thickBot="1">
      <c r="A27" s="69"/>
      <c r="B27" s="70"/>
      <c r="C27" s="70"/>
      <c r="D27" s="71" t="s">
        <v>52</v>
      </c>
      <c r="E27" s="72">
        <f>+$M$7-$E$25</f>
        <v>293320000</v>
      </c>
      <c r="F27" s="73">
        <f>+E27/M7</f>
        <v>0.85020289855072462</v>
      </c>
      <c r="G27" s="70"/>
      <c r="H27" s="70"/>
      <c r="I27" s="70"/>
      <c r="J27" s="70"/>
      <c r="K27" s="70"/>
      <c r="L27" s="70"/>
      <c r="M27" s="70"/>
      <c r="N27" s="70"/>
      <c r="O27" s="70"/>
      <c r="P27" s="74"/>
      <c r="Q27" s="51"/>
      <c r="R27" s="51"/>
      <c r="S27" s="51"/>
      <c r="T27" s="51"/>
      <c r="U27" s="51"/>
      <c r="V27" s="51"/>
    </row>
    <row r="28" spans="1:22">
      <c r="A28" s="51"/>
      <c r="C28" s="64"/>
      <c r="D28" s="65"/>
      <c r="E28" s="65"/>
      <c r="F28" s="65"/>
      <c r="G28" s="65"/>
      <c r="H28" s="65"/>
      <c r="I28" s="65"/>
      <c r="J28" s="65"/>
      <c r="K28" s="65"/>
      <c r="L28" s="65"/>
      <c r="M28" s="65"/>
      <c r="N28" s="65"/>
      <c r="O28" s="68"/>
      <c r="P28" s="51"/>
      <c r="Q28" s="51"/>
      <c r="R28" s="51"/>
      <c r="S28" s="51"/>
      <c r="T28" s="51"/>
      <c r="U28" s="51"/>
      <c r="V28" s="51"/>
    </row>
    <row r="29" spans="1:22" ht="21">
      <c r="A29" s="51"/>
      <c r="C29" s="75"/>
      <c r="D29" s="76" t="s">
        <v>53</v>
      </c>
      <c r="E29" s="76"/>
      <c r="F29" s="76"/>
      <c r="G29" s="76"/>
      <c r="H29" s="76"/>
      <c r="I29" s="76"/>
      <c r="J29" s="77"/>
      <c r="K29" s="77"/>
      <c r="L29" s="77"/>
      <c r="M29" s="77"/>
      <c r="N29" s="77"/>
      <c r="O29" s="78"/>
      <c r="P29" s="51"/>
      <c r="Q29" s="51"/>
      <c r="R29" s="51"/>
      <c r="S29" s="51"/>
      <c r="T29" s="51"/>
      <c r="U29" s="51"/>
      <c r="V29" s="51"/>
    </row>
    <row r="30" spans="1:22" ht="17.25" thickBot="1">
      <c r="A30" s="51"/>
      <c r="C30" s="75"/>
      <c r="D30" s="77"/>
      <c r="E30" s="77"/>
      <c r="F30" s="77"/>
      <c r="G30" s="77"/>
      <c r="H30" s="79"/>
      <c r="I30" s="77"/>
      <c r="J30" s="77"/>
      <c r="K30" s="77"/>
      <c r="L30" s="77"/>
      <c r="M30" s="77"/>
      <c r="N30" s="77"/>
      <c r="O30" s="78"/>
      <c r="P30" s="51"/>
      <c r="Q30" s="51"/>
      <c r="R30" s="51"/>
      <c r="S30" s="51"/>
      <c r="T30" s="51"/>
      <c r="U30" s="51"/>
      <c r="V30" s="51"/>
    </row>
    <row r="31" spans="1:22" ht="18" customHeight="1" thickBot="1">
      <c r="A31" s="51"/>
      <c r="C31" s="75"/>
      <c r="D31" s="133" t="s">
        <v>54</v>
      </c>
      <c r="E31" s="134"/>
      <c r="F31" s="135"/>
      <c r="G31" s="80" t="s">
        <v>55</v>
      </c>
      <c r="H31" s="81">
        <f>M7</f>
        <v>345000000</v>
      </c>
      <c r="I31" s="82"/>
      <c r="J31" s="83"/>
      <c r="K31" s="82"/>
      <c r="L31" s="82"/>
      <c r="M31" s="82"/>
      <c r="N31" s="82"/>
      <c r="O31" s="84"/>
      <c r="P31" s="51"/>
      <c r="Q31" s="51"/>
      <c r="R31" s="51"/>
      <c r="S31" s="51"/>
      <c r="T31" s="103"/>
      <c r="U31" s="51"/>
      <c r="V31" s="51"/>
    </row>
    <row r="32" spans="1:22" ht="18" customHeight="1" thickBot="1">
      <c r="A32" s="51"/>
      <c r="C32" s="75"/>
      <c r="D32" s="80"/>
      <c r="E32" s="80"/>
      <c r="F32" s="80"/>
      <c r="G32" s="80"/>
      <c r="H32" s="82"/>
      <c r="I32" s="82"/>
      <c r="J32" s="82"/>
      <c r="K32" s="82"/>
      <c r="L32" s="82"/>
      <c r="M32" s="82"/>
      <c r="N32" s="82"/>
      <c r="O32" s="84"/>
      <c r="P32" s="51"/>
      <c r="Q32" s="51"/>
      <c r="R32" s="51"/>
      <c r="S32" s="51"/>
      <c r="T32" s="51"/>
      <c r="U32" s="51"/>
      <c r="V32" s="51"/>
    </row>
    <row r="33" spans="1:22" ht="18" customHeight="1" thickBot="1">
      <c r="A33" s="51"/>
      <c r="C33" s="75"/>
      <c r="D33" s="116" t="s">
        <v>56</v>
      </c>
      <c r="E33" s="117"/>
      <c r="F33" s="118"/>
      <c r="G33" s="80" t="s">
        <v>55</v>
      </c>
      <c r="H33" s="85">
        <f>E25</f>
        <v>51680000</v>
      </c>
      <c r="I33" s="82"/>
      <c r="J33" s="82"/>
      <c r="K33" s="86">
        <f>H33/H31</f>
        <v>0.14979710144927535</v>
      </c>
      <c r="L33" s="87" t="s">
        <v>57</v>
      </c>
      <c r="M33" s="88"/>
      <c r="N33" s="88"/>
      <c r="O33" s="84"/>
      <c r="P33" s="51"/>
      <c r="Q33" s="51"/>
      <c r="R33" s="51"/>
      <c r="S33" s="51"/>
      <c r="T33" s="51"/>
      <c r="U33" s="51"/>
      <c r="V33" s="51"/>
    </row>
    <row r="34" spans="1:22" ht="18" customHeight="1" thickBot="1">
      <c r="C34" s="89"/>
      <c r="D34" s="80"/>
      <c r="E34" s="80"/>
      <c r="F34" s="80"/>
      <c r="G34" s="80"/>
      <c r="H34" s="82"/>
      <c r="I34" s="82"/>
      <c r="J34" s="82"/>
      <c r="K34" s="82"/>
      <c r="L34" s="90"/>
      <c r="M34" s="82"/>
      <c r="N34" s="82"/>
      <c r="O34" s="84"/>
    </row>
    <row r="35" spans="1:22" ht="18" customHeight="1" thickBot="1">
      <c r="C35" s="89"/>
      <c r="D35" s="119" t="s">
        <v>58</v>
      </c>
      <c r="E35" s="120"/>
      <c r="F35" s="121"/>
      <c r="G35" s="80" t="s">
        <v>59</v>
      </c>
      <c r="H35" s="91">
        <f>K25</f>
        <v>48963000</v>
      </c>
      <c r="I35" s="82"/>
      <c r="J35" s="82"/>
      <c r="K35" s="92">
        <f>H35/J25</f>
        <v>0.83107585139318885</v>
      </c>
      <c r="L35" s="93" t="s">
        <v>60</v>
      </c>
      <c r="M35" s="94"/>
      <c r="N35" s="94"/>
      <c r="O35" s="84"/>
    </row>
    <row r="36" spans="1:22" ht="18" customHeight="1" thickBot="1">
      <c r="C36" s="89"/>
      <c r="D36" s="80"/>
      <c r="E36" s="80"/>
      <c r="F36" s="80"/>
      <c r="G36" s="80"/>
      <c r="H36" s="82"/>
      <c r="I36" s="82"/>
      <c r="J36" s="82"/>
      <c r="K36" s="82"/>
      <c r="L36" s="90"/>
      <c r="M36" s="82"/>
      <c r="N36" s="82"/>
      <c r="O36" s="84"/>
    </row>
    <row r="37" spans="1:22" ht="18" customHeight="1" thickBot="1">
      <c r="C37" s="89"/>
      <c r="D37" s="119" t="s">
        <v>61</v>
      </c>
      <c r="E37" s="120"/>
      <c r="F37" s="121"/>
      <c r="G37" s="80" t="s">
        <v>59</v>
      </c>
      <c r="H37" s="95">
        <f>O25</f>
        <v>9952200</v>
      </c>
      <c r="I37" s="82"/>
      <c r="J37" s="82"/>
      <c r="K37" s="96">
        <f>H37/J25</f>
        <v>0.16892414860681115</v>
      </c>
      <c r="L37" s="93" t="s">
        <v>60</v>
      </c>
      <c r="M37" s="97"/>
      <c r="N37" s="97"/>
      <c r="O37" s="84"/>
    </row>
    <row r="38" spans="1:22" ht="18" customHeight="1" thickBot="1">
      <c r="C38" s="89"/>
      <c r="D38" s="80"/>
      <c r="E38" s="80"/>
      <c r="F38" s="80"/>
      <c r="G38" s="80"/>
      <c r="H38" s="82"/>
      <c r="I38" s="82"/>
      <c r="J38" s="82"/>
      <c r="K38" s="82"/>
      <c r="L38" s="90"/>
      <c r="M38" s="82"/>
      <c r="N38" s="82"/>
      <c r="O38" s="84"/>
    </row>
    <row r="39" spans="1:22" ht="18" customHeight="1" thickBot="1">
      <c r="C39" s="89"/>
      <c r="D39" s="119" t="s">
        <v>62</v>
      </c>
      <c r="E39" s="120"/>
      <c r="F39" s="121"/>
      <c r="G39" s="80" t="s">
        <v>59</v>
      </c>
      <c r="H39" s="98">
        <f>P25</f>
        <v>9952200</v>
      </c>
      <c r="I39" s="82"/>
      <c r="J39" s="82"/>
      <c r="K39" s="99">
        <f>H39/J25</f>
        <v>0.16892414860681115</v>
      </c>
      <c r="L39" s="93" t="s">
        <v>60</v>
      </c>
      <c r="M39" s="94"/>
      <c r="N39" s="94"/>
      <c r="O39" s="84"/>
    </row>
    <row r="40" spans="1:22" ht="9.75" customHeight="1" thickBot="1">
      <c r="C40" s="100"/>
      <c r="D40" s="101"/>
      <c r="E40" s="101"/>
      <c r="F40" s="101"/>
      <c r="G40" s="101"/>
      <c r="H40" s="101"/>
      <c r="I40" s="101"/>
      <c r="J40" s="101"/>
      <c r="K40" s="101"/>
      <c r="L40" s="101"/>
      <c r="M40" s="101"/>
      <c r="N40" s="101"/>
      <c r="O40" s="102"/>
    </row>
  </sheetData>
  <mergeCells count="20">
    <mergeCell ref="A1:B2"/>
    <mergeCell ref="A3:B4"/>
    <mergeCell ref="O10:P10"/>
    <mergeCell ref="D31:F31"/>
    <mergeCell ref="C1:E2"/>
    <mergeCell ref="F1:F2"/>
    <mergeCell ref="G1:J1"/>
    <mergeCell ref="M1:N1"/>
    <mergeCell ref="M2:N2"/>
    <mergeCell ref="C3:E4"/>
    <mergeCell ref="M3:N3"/>
    <mergeCell ref="M4:N4"/>
    <mergeCell ref="D33:F33"/>
    <mergeCell ref="D35:F35"/>
    <mergeCell ref="D37:F37"/>
    <mergeCell ref="D39:F39"/>
    <mergeCell ref="M5:N5"/>
    <mergeCell ref="M6:N6"/>
    <mergeCell ref="M7:N7"/>
    <mergeCell ref="M8:N8"/>
  </mergeCells>
  <printOptions horizontalCentered="1"/>
  <pageMargins left="0" right="0" top="0.39370078740157483" bottom="0" header="0" footer="0"/>
  <pageSetup paperSize="9" scale="67" orientation="landscape" r:id="rId1"/>
  <rowBreaks count="1" manualBreakCount="1">
    <brk id="27" max="15" man="1"/>
  </rowBreaks>
  <ignoredErrors>
    <ignoredError sqref="K12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211</vt:lpstr>
      <vt:lpstr>'211'!Zone_d_impression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Imanitta</dc:creator>
  <cp:lastModifiedBy>Imanitta</cp:lastModifiedBy>
  <cp:lastPrinted>2017-09-25T08:47:17Z</cp:lastPrinted>
  <dcterms:created xsi:type="dcterms:W3CDTF">2015-04-14T14:17:26Z</dcterms:created>
  <dcterms:modified xsi:type="dcterms:W3CDTF">2017-11-30T08:45:44Z</dcterms:modified>
</cp:coreProperties>
</file>