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pivotTables/pivotTable1.xml" ContentType="application/vnd.openxmlformats-officedocument.spreadsheetml.pivotTable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15902\Documents\GVS\EXCEL_PRATIQUE\MARIEJ\"/>
    </mc:Choice>
  </mc:AlternateContent>
  <bookViews>
    <workbookView xWindow="0" yWindow="0" windowWidth="12570" windowHeight="4335" tabRatio="901"/>
  </bookViews>
  <sheets>
    <sheet name="exo août2018 juil2019" sheetId="14" r:id="rId1"/>
    <sheet name="60611" sheetId="17" r:id="rId2"/>
    <sheet name="60612" sheetId="18" r:id="rId3"/>
    <sheet name="6062" sheetId="19" r:id="rId4"/>
    <sheet name="60622" sheetId="20" r:id="rId5"/>
    <sheet name="60624" sheetId="21" r:id="rId6"/>
    <sheet name="60625" sheetId="22" r:id="rId7"/>
    <sheet name="6132" sheetId="23" r:id="rId8"/>
    <sheet name="6135" sheetId="24" r:id="rId9"/>
    <sheet name="6152" sheetId="25" r:id="rId10"/>
    <sheet name="616" sheetId="26" r:id="rId11"/>
    <sheet name="6184" sheetId="27" r:id="rId12"/>
    <sheet name="6221" sheetId="28" r:id="rId13"/>
    <sheet name="6222" sheetId="29" r:id="rId14"/>
    <sheet name="623" sheetId="30" r:id="rId15"/>
    <sheet name="6251" sheetId="31" r:id="rId16"/>
    <sheet name="6257" sheetId="32" r:id="rId17"/>
    <sheet name="66" sheetId="33" r:id="rId18"/>
    <sheet name="741" sheetId="34" r:id="rId19"/>
    <sheet name="7562" sheetId="35" r:id="rId20"/>
    <sheet name="79" sheetId="36" r:id="rId21"/>
    <sheet name="Budget 2018-2019" sheetId="1" r:id="rId22"/>
    <sheet name="Projection 2018-2019" sheetId="16" r:id="rId23"/>
    <sheet name="Salaires Par Mois" sheetId="3" r:id="rId24"/>
    <sheet name="Projection juil 2019" sheetId="8" r:id="rId25"/>
    <sheet name="Projection N Super u" sheetId="13" r:id="rId26"/>
    <sheet name="Projection juil 2020" sheetId="6" r:id="rId27"/>
    <sheet name="Projection juil 2021" sheetId="10" r:id="rId28"/>
    <sheet name="Projection juil 2022" sheetId="11" r:id="rId29"/>
    <sheet name="BP" sheetId="9" r:id="rId30"/>
    <sheet name="Projection adhérents" sheetId="12" r:id="rId31"/>
    <sheet name="LISTE DES COMPTES" sheetId="15" r:id="rId32"/>
  </sheets>
  <externalReferences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</externalReferences>
  <definedNames>
    <definedName name="_xlnm._FilterDatabase" localSheetId="2" hidden="1">'60612'!$A$5:$P$5</definedName>
    <definedName name="_xlnm._FilterDatabase" localSheetId="0" hidden="1">'exo août2018 juil2019'!$A$3:$O$549</definedName>
    <definedName name="_xlnm.Print_Area" localSheetId="22">'Projection 2018-2019'!$A$1:$Q$91</definedName>
    <definedName name="_xlnm.Print_Area" localSheetId="24">'Projection juil 2019'!$A$1:$Q$91</definedName>
    <definedName name="_xlnm.Print_Area" localSheetId="26">'Projection juil 2020'!$A$1:$P$91</definedName>
    <definedName name="_xlnm.Print_Area" localSheetId="27">'Projection juil 2021'!$A$1:$P$91</definedName>
    <definedName name="_xlnm.Print_Area" localSheetId="28">'Projection juil 2022'!$A$1:$P$91</definedName>
    <definedName name="_xlnm.Print_Area" localSheetId="25">'Projection N Super u'!$A$1:$P$91</definedName>
  </definedNames>
  <calcPr calcId="152511"/>
  <pivotCaches>
    <pivotCache cacheId="0" r:id="rId62"/>
  </pivotCaches>
</workbook>
</file>

<file path=xl/calcChain.xml><?xml version="1.0" encoding="utf-8"?>
<calcChain xmlns="http://schemas.openxmlformats.org/spreadsheetml/2006/main">
  <c r="H4" i="18" l="1"/>
  <c r="N2" i="18"/>
  <c r="M2" i="18"/>
  <c r="L2" i="18"/>
  <c r="K2" i="18"/>
  <c r="J2" i="18"/>
  <c r="I2" i="18"/>
  <c r="H2" i="18"/>
  <c r="G2" i="18"/>
  <c r="F2" i="18"/>
  <c r="E2" i="18"/>
  <c r="D2" i="18"/>
  <c r="C2" i="18"/>
  <c r="H4" i="17"/>
  <c r="N2" i="17"/>
  <c r="M2" i="17"/>
  <c r="L2" i="17"/>
  <c r="K2" i="17"/>
  <c r="J2" i="17"/>
  <c r="I2" i="17"/>
  <c r="H2" i="17"/>
  <c r="G2" i="17"/>
  <c r="F2" i="17"/>
  <c r="E2" i="17"/>
  <c r="D2" i="17"/>
  <c r="C2" i="17"/>
  <c r="O2" i="18" l="1"/>
  <c r="O2" i="17"/>
  <c r="P2" i="17"/>
  <c r="P2" i="18"/>
  <c r="A1" i="35" l="1"/>
  <c r="B1" i="35"/>
  <c r="C2" i="35"/>
  <c r="D2" i="35"/>
  <c r="E2" i="35"/>
  <c r="F2" i="35"/>
  <c r="G2" i="35"/>
  <c r="H2" i="35"/>
  <c r="I2" i="35"/>
  <c r="J2" i="35"/>
  <c r="K2" i="35"/>
  <c r="L2" i="35"/>
  <c r="M2" i="35"/>
  <c r="N2" i="35"/>
  <c r="B3" i="35"/>
  <c r="F4" i="35"/>
  <c r="A1" i="34"/>
  <c r="C2" i="34"/>
  <c r="D2" i="34"/>
  <c r="E2" i="34"/>
  <c r="F2" i="34"/>
  <c r="G2" i="34"/>
  <c r="H2" i="34"/>
  <c r="I2" i="34"/>
  <c r="J2" i="34"/>
  <c r="K2" i="34"/>
  <c r="L2" i="34"/>
  <c r="M2" i="34"/>
  <c r="N2" i="34"/>
  <c r="B3" i="34"/>
  <c r="F4" i="34"/>
  <c r="A1" i="33"/>
  <c r="C2" i="33"/>
  <c r="D2" i="33"/>
  <c r="E2" i="33"/>
  <c r="F2" i="33"/>
  <c r="G2" i="33"/>
  <c r="H2" i="33"/>
  <c r="I2" i="33"/>
  <c r="J2" i="33"/>
  <c r="K2" i="33"/>
  <c r="L2" i="33"/>
  <c r="M2" i="33"/>
  <c r="N2" i="33"/>
  <c r="B3" i="33"/>
  <c r="H4" i="33"/>
  <c r="A1" i="32"/>
  <c r="B1" i="32"/>
  <c r="C2" i="32"/>
  <c r="D2" i="32"/>
  <c r="E2" i="32"/>
  <c r="F2" i="32"/>
  <c r="G2" i="32"/>
  <c r="H2" i="32"/>
  <c r="I2" i="32"/>
  <c r="J2" i="32"/>
  <c r="K2" i="32"/>
  <c r="L2" i="32"/>
  <c r="M2" i="32"/>
  <c r="N2" i="32"/>
  <c r="H4" i="32"/>
  <c r="A1" i="31"/>
  <c r="B1" i="31"/>
  <c r="C2" i="31"/>
  <c r="D2" i="31"/>
  <c r="E2" i="31"/>
  <c r="F2" i="31"/>
  <c r="G2" i="31"/>
  <c r="H2" i="31"/>
  <c r="I2" i="31"/>
  <c r="J2" i="31"/>
  <c r="K2" i="31"/>
  <c r="L2" i="31"/>
  <c r="M2" i="31"/>
  <c r="N2" i="31"/>
  <c r="H4" i="31"/>
  <c r="A1" i="30"/>
  <c r="B1" i="30"/>
  <c r="C2" i="30"/>
  <c r="D2" i="30"/>
  <c r="E2" i="30"/>
  <c r="F2" i="30"/>
  <c r="G2" i="30"/>
  <c r="H2" i="30"/>
  <c r="I2" i="30"/>
  <c r="J2" i="30"/>
  <c r="K2" i="30"/>
  <c r="L2" i="30"/>
  <c r="M2" i="30"/>
  <c r="N2" i="30"/>
  <c r="B3" i="30"/>
  <c r="H4" i="30"/>
  <c r="A1" i="29"/>
  <c r="B1" i="29"/>
  <c r="C2" i="29"/>
  <c r="D2" i="29"/>
  <c r="E2" i="29"/>
  <c r="F2" i="29"/>
  <c r="G2" i="29"/>
  <c r="H2" i="29"/>
  <c r="I2" i="29"/>
  <c r="J2" i="29"/>
  <c r="K2" i="29"/>
  <c r="L2" i="29"/>
  <c r="M2" i="29"/>
  <c r="N2" i="29"/>
  <c r="H4" i="29"/>
  <c r="A1" i="28"/>
  <c r="B1" i="28"/>
  <c r="C2" i="28"/>
  <c r="D2" i="28"/>
  <c r="E2" i="28"/>
  <c r="F2" i="28"/>
  <c r="G2" i="28"/>
  <c r="H2" i="28"/>
  <c r="I2" i="28"/>
  <c r="J2" i="28"/>
  <c r="K2" i="28"/>
  <c r="L2" i="28"/>
  <c r="M2" i="28"/>
  <c r="N2" i="28"/>
  <c r="H4" i="28"/>
  <c r="A1" i="27"/>
  <c r="B1" i="27"/>
  <c r="C2" i="27"/>
  <c r="D2" i="27"/>
  <c r="E2" i="27"/>
  <c r="F2" i="27"/>
  <c r="G2" i="27"/>
  <c r="H2" i="27"/>
  <c r="I2" i="27"/>
  <c r="J2" i="27"/>
  <c r="K2" i="27"/>
  <c r="L2" i="27"/>
  <c r="M2" i="27"/>
  <c r="N2" i="27"/>
  <c r="H4" i="27"/>
  <c r="A1" i="26"/>
  <c r="B1" i="26"/>
  <c r="C2" i="26"/>
  <c r="D2" i="26"/>
  <c r="E2" i="26"/>
  <c r="F2" i="26"/>
  <c r="G2" i="26"/>
  <c r="H2" i="26"/>
  <c r="I2" i="26"/>
  <c r="J2" i="26"/>
  <c r="K2" i="26"/>
  <c r="L2" i="26"/>
  <c r="M2" i="26"/>
  <c r="N2" i="26"/>
  <c r="H4" i="26"/>
  <c r="A1" i="25"/>
  <c r="B1" i="25"/>
  <c r="C2" i="25"/>
  <c r="D2" i="25"/>
  <c r="E2" i="25"/>
  <c r="F2" i="25"/>
  <c r="G2" i="25"/>
  <c r="H2" i="25"/>
  <c r="I2" i="25"/>
  <c r="J2" i="25"/>
  <c r="K2" i="25"/>
  <c r="L2" i="25"/>
  <c r="M2" i="25"/>
  <c r="N2" i="25"/>
  <c r="H4" i="25"/>
  <c r="A1" i="24"/>
  <c r="B1" i="24"/>
  <c r="C2" i="24"/>
  <c r="D2" i="24"/>
  <c r="E2" i="24"/>
  <c r="F2" i="24"/>
  <c r="G2" i="24"/>
  <c r="H2" i="24"/>
  <c r="I2" i="24"/>
  <c r="J2" i="24"/>
  <c r="K2" i="24"/>
  <c r="L2" i="24"/>
  <c r="M2" i="24"/>
  <c r="N2" i="24"/>
  <c r="B3" i="24"/>
  <c r="H4" i="24"/>
  <c r="A1" i="22"/>
  <c r="B1" i="22"/>
  <c r="C2" i="22"/>
  <c r="D2" i="22"/>
  <c r="E2" i="22"/>
  <c r="F2" i="22"/>
  <c r="G2" i="22"/>
  <c r="H2" i="22"/>
  <c r="I2" i="22"/>
  <c r="J2" i="22"/>
  <c r="K2" i="22"/>
  <c r="L2" i="22"/>
  <c r="M2" i="22"/>
  <c r="N2" i="22"/>
  <c r="H4" i="22"/>
  <c r="A1" i="21"/>
  <c r="B1" i="21"/>
  <c r="C2" i="21"/>
  <c r="D2" i="21"/>
  <c r="E2" i="21"/>
  <c r="F2" i="21"/>
  <c r="G2" i="21"/>
  <c r="H2" i="21"/>
  <c r="I2" i="21"/>
  <c r="J2" i="21"/>
  <c r="K2" i="21"/>
  <c r="L2" i="21"/>
  <c r="M2" i="21"/>
  <c r="N2" i="21"/>
  <c r="H4" i="21"/>
  <c r="A1" i="20"/>
  <c r="B1" i="20"/>
  <c r="C2" i="20"/>
  <c r="D2" i="20"/>
  <c r="E2" i="20"/>
  <c r="F2" i="20"/>
  <c r="G2" i="20"/>
  <c r="H2" i="20"/>
  <c r="I2" i="20"/>
  <c r="J2" i="20"/>
  <c r="K2" i="20"/>
  <c r="L2" i="20"/>
  <c r="M2" i="20"/>
  <c r="N2" i="20"/>
  <c r="H4" i="20"/>
  <c r="A1" i="19"/>
  <c r="B1" i="19"/>
  <c r="C2" i="19"/>
  <c r="D2" i="19"/>
  <c r="E2" i="19"/>
  <c r="F2" i="19"/>
  <c r="G2" i="19"/>
  <c r="H2" i="19"/>
  <c r="I2" i="19"/>
  <c r="J2" i="19"/>
  <c r="K2" i="19"/>
  <c r="L2" i="19"/>
  <c r="M2" i="19"/>
  <c r="N2" i="19"/>
  <c r="H4" i="19"/>
  <c r="A1" i="18"/>
  <c r="B1" i="18"/>
  <c r="A1" i="17"/>
  <c r="B1" i="17"/>
  <c r="P2" i="29" l="1"/>
  <c r="P2" i="31"/>
  <c r="P2" i="35"/>
  <c r="O2" i="35"/>
  <c r="P2" i="34"/>
  <c r="O2" i="34"/>
  <c r="O2" i="33"/>
  <c r="P2" i="33"/>
  <c r="P2" i="32"/>
  <c r="O2" i="32"/>
  <c r="O2" i="31"/>
  <c r="O2" i="30"/>
  <c r="P2" i="30"/>
  <c r="O2" i="29"/>
  <c r="P2" i="28"/>
  <c r="O2" i="28"/>
  <c r="O2" i="27"/>
  <c r="P2" i="27"/>
  <c r="P2" i="26"/>
  <c r="O2" i="26"/>
  <c r="P2" i="25"/>
  <c r="O2" i="25"/>
  <c r="P2" i="24"/>
  <c r="O2" i="24"/>
  <c r="P2" i="22"/>
  <c r="O2" i="22"/>
  <c r="P2" i="21"/>
  <c r="O2" i="21"/>
  <c r="P2" i="19"/>
  <c r="O2" i="20"/>
  <c r="P2" i="20"/>
  <c r="O2" i="19"/>
  <c r="Q90" i="16"/>
  <c r="Q88" i="16"/>
  <c r="J88" i="16"/>
  <c r="P87" i="16"/>
  <c r="O87" i="16"/>
  <c r="O46" i="16" s="1"/>
  <c r="N87" i="16"/>
  <c r="M87" i="16"/>
  <c r="L87" i="16"/>
  <c r="K87" i="16"/>
  <c r="K46" i="16" s="1"/>
  <c r="J87" i="16"/>
  <c r="I87" i="16"/>
  <c r="H87" i="16"/>
  <c r="G87" i="16"/>
  <c r="Q87" i="16" s="1"/>
  <c r="F87" i="16"/>
  <c r="P86" i="16"/>
  <c r="O86" i="16"/>
  <c r="O85" i="16" s="1"/>
  <c r="N86" i="16"/>
  <c r="M86" i="16"/>
  <c r="M85" i="16" s="1"/>
  <c r="L86" i="16"/>
  <c r="K86" i="16"/>
  <c r="K85" i="16" s="1"/>
  <c r="J86" i="16"/>
  <c r="I86" i="16"/>
  <c r="I85" i="16" s="1"/>
  <c r="H86" i="16"/>
  <c r="G86" i="16"/>
  <c r="G85" i="16" s="1"/>
  <c r="F86" i="16"/>
  <c r="E86" i="16"/>
  <c r="Q86" i="16" s="1"/>
  <c r="Q85" i="16" s="1"/>
  <c r="P85" i="16"/>
  <c r="N85" i="16"/>
  <c r="L85" i="16"/>
  <c r="J85" i="16"/>
  <c r="H85" i="16"/>
  <c r="F85" i="16"/>
  <c r="P83" i="16"/>
  <c r="O83" i="16"/>
  <c r="N83" i="16"/>
  <c r="M83" i="16"/>
  <c r="L83" i="16"/>
  <c r="K83" i="16"/>
  <c r="J83" i="16"/>
  <c r="I83" i="16"/>
  <c r="H83" i="16"/>
  <c r="G83" i="16"/>
  <c r="F83" i="16"/>
  <c r="E83" i="16"/>
  <c r="Q83" i="16" s="1"/>
  <c r="R83" i="16" s="1"/>
  <c r="R82" i="16"/>
  <c r="Q82" i="16"/>
  <c r="D81" i="16"/>
  <c r="Q81" i="16" s="1"/>
  <c r="R81" i="16" s="1"/>
  <c r="Q80" i="16"/>
  <c r="R80" i="16" s="1"/>
  <c r="Q79" i="16"/>
  <c r="R79" i="16" s="1"/>
  <c r="P78" i="16"/>
  <c r="O78" i="16"/>
  <c r="O77" i="16" s="1"/>
  <c r="N78" i="16"/>
  <c r="M78" i="16"/>
  <c r="M77" i="16" s="1"/>
  <c r="L78" i="16"/>
  <c r="K78" i="16"/>
  <c r="K77" i="16" s="1"/>
  <c r="J78" i="16"/>
  <c r="I78" i="16"/>
  <c r="H78" i="16"/>
  <c r="D78" i="16"/>
  <c r="D77" i="16" s="1"/>
  <c r="P77" i="16"/>
  <c r="N77" i="16"/>
  <c r="L77" i="16"/>
  <c r="J77" i="16"/>
  <c r="H77" i="16"/>
  <c r="G77" i="16"/>
  <c r="F77" i="16"/>
  <c r="E77" i="16"/>
  <c r="Q76" i="16"/>
  <c r="Q75" i="16"/>
  <c r="Q74" i="16"/>
  <c r="Q73" i="16"/>
  <c r="Q72" i="16"/>
  <c r="Q71" i="16"/>
  <c r="Q70" i="16"/>
  <c r="Q69" i="16"/>
  <c r="Q68" i="16"/>
  <c r="Q67" i="16"/>
  <c r="Q66" i="16"/>
  <c r="Q65" i="16"/>
  <c r="Q64" i="16"/>
  <c r="Q63" i="16"/>
  <c r="Q62" i="16"/>
  <c r="Q61" i="16"/>
  <c r="Q60" i="16"/>
  <c r="Q59" i="16"/>
  <c r="P58" i="16"/>
  <c r="O58" i="16"/>
  <c r="N58" i="16"/>
  <c r="M58" i="16"/>
  <c r="L58" i="16"/>
  <c r="K58" i="16"/>
  <c r="J58" i="16"/>
  <c r="I58" i="16"/>
  <c r="H58" i="16"/>
  <c r="G58" i="16"/>
  <c r="F58" i="16"/>
  <c r="E58" i="16"/>
  <c r="Q58" i="16" s="1"/>
  <c r="R58" i="16" s="1"/>
  <c r="D58" i="16"/>
  <c r="R57" i="16"/>
  <c r="Q57" i="16"/>
  <c r="R56" i="16"/>
  <c r="Q56" i="16"/>
  <c r="R55" i="16"/>
  <c r="Q55" i="16"/>
  <c r="Q54" i="16"/>
  <c r="P54" i="16"/>
  <c r="O54" i="16"/>
  <c r="N54" i="16"/>
  <c r="M54" i="16"/>
  <c r="L54" i="16"/>
  <c r="K54" i="16"/>
  <c r="J54" i="16"/>
  <c r="I54" i="16"/>
  <c r="H54" i="16"/>
  <c r="G54" i="16"/>
  <c r="F54" i="16"/>
  <c r="E54" i="16"/>
  <c r="D54" i="16"/>
  <c r="Q49" i="16"/>
  <c r="P47" i="16"/>
  <c r="O47" i="16"/>
  <c r="N47" i="16"/>
  <c r="M47" i="16"/>
  <c r="L47" i="16"/>
  <c r="K47" i="16"/>
  <c r="J47" i="16"/>
  <c r="I47" i="16"/>
  <c r="H47" i="16"/>
  <c r="G47" i="16"/>
  <c r="F47" i="16"/>
  <c r="E47" i="16"/>
  <c r="Q47" i="16" s="1"/>
  <c r="P46" i="16"/>
  <c r="N46" i="16"/>
  <c r="M46" i="16"/>
  <c r="M44" i="16" s="1"/>
  <c r="L46" i="16"/>
  <c r="J46" i="16"/>
  <c r="I46" i="16"/>
  <c r="I44" i="16" s="1"/>
  <c r="H46" i="16"/>
  <c r="F46" i="16"/>
  <c r="E46" i="16"/>
  <c r="E44" i="16" s="1"/>
  <c r="P45" i="16"/>
  <c r="N45" i="16"/>
  <c r="N44" i="16" s="1"/>
  <c r="M45" i="16"/>
  <c r="L45" i="16"/>
  <c r="J45" i="16"/>
  <c r="J44" i="16" s="1"/>
  <c r="I45" i="16"/>
  <c r="H45" i="16"/>
  <c r="F45" i="16"/>
  <c r="F44" i="16" s="1"/>
  <c r="E45" i="16"/>
  <c r="P44" i="16"/>
  <c r="L44" i="16"/>
  <c r="H44" i="16"/>
  <c r="D44" i="16"/>
  <c r="Q43" i="16"/>
  <c r="R43" i="16" s="1"/>
  <c r="Q42" i="16"/>
  <c r="R42" i="16" s="1"/>
  <c r="G41" i="16"/>
  <c r="F41" i="16"/>
  <c r="Q41" i="16" s="1"/>
  <c r="R41" i="16" s="1"/>
  <c r="E41" i="16"/>
  <c r="R40" i="16"/>
  <c r="Q40" i="16"/>
  <c r="R39" i="16"/>
  <c r="Q39" i="16"/>
  <c r="R38" i="16"/>
  <c r="Q38" i="16"/>
  <c r="R37" i="16"/>
  <c r="Q37" i="16"/>
  <c r="Q36" i="16"/>
  <c r="P36" i="16"/>
  <c r="O36" i="16"/>
  <c r="N36" i="16"/>
  <c r="M36" i="16"/>
  <c r="L36" i="16"/>
  <c r="K36" i="16"/>
  <c r="J36" i="16"/>
  <c r="I36" i="16"/>
  <c r="H36" i="16"/>
  <c r="G36" i="16"/>
  <c r="F36" i="16"/>
  <c r="E36" i="16"/>
  <c r="D36" i="16"/>
  <c r="R35" i="16"/>
  <c r="Q35" i="16"/>
  <c r="R34" i="16"/>
  <c r="Q34" i="16"/>
  <c r="Q33" i="16"/>
  <c r="P33" i="16"/>
  <c r="O33" i="16"/>
  <c r="N33" i="16"/>
  <c r="M33" i="16"/>
  <c r="L33" i="16"/>
  <c r="K33" i="16"/>
  <c r="J33" i="16"/>
  <c r="I33" i="16"/>
  <c r="H33" i="16"/>
  <c r="G33" i="16"/>
  <c r="F33" i="16"/>
  <c r="E33" i="16"/>
  <c r="D33" i="16"/>
  <c r="R32" i="16"/>
  <c r="Q32" i="16"/>
  <c r="R31" i="16"/>
  <c r="Q31" i="16"/>
  <c r="G30" i="16"/>
  <c r="F30" i="16"/>
  <c r="E30" i="16"/>
  <c r="D30" i="16"/>
  <c r="R29" i="16"/>
  <c r="Q29" i="16"/>
  <c r="G28" i="16"/>
  <c r="F28" i="16"/>
  <c r="E28" i="16"/>
  <c r="D28" i="16"/>
  <c r="G27" i="16"/>
  <c r="F27" i="16"/>
  <c r="E27" i="16"/>
  <c r="Q27" i="16" s="1"/>
  <c r="R27" i="16" s="1"/>
  <c r="G26" i="16"/>
  <c r="H26" i="16" s="1"/>
  <c r="I26" i="16" s="1"/>
  <c r="J26" i="16" s="1"/>
  <c r="F26" i="16"/>
  <c r="F24" i="16" s="1"/>
  <c r="E26" i="16"/>
  <c r="D26" i="16"/>
  <c r="P25" i="16"/>
  <c r="O25" i="16"/>
  <c r="N25" i="16"/>
  <c r="M25" i="16"/>
  <c r="L25" i="16"/>
  <c r="K25" i="16"/>
  <c r="J25" i="16"/>
  <c r="I25" i="16"/>
  <c r="H25" i="16"/>
  <c r="G25" i="16"/>
  <c r="F25" i="16"/>
  <c r="E25" i="16"/>
  <c r="D25" i="16"/>
  <c r="P24" i="16"/>
  <c r="G24" i="16"/>
  <c r="R23" i="16"/>
  <c r="Q23" i="16"/>
  <c r="G22" i="16"/>
  <c r="F22" i="16"/>
  <c r="E22" i="16"/>
  <c r="D22" i="16"/>
  <c r="Q22" i="16" s="1"/>
  <c r="R22" i="16" s="1"/>
  <c r="R21" i="16"/>
  <c r="Q21" i="16"/>
  <c r="J20" i="16"/>
  <c r="K20" i="16" s="1"/>
  <c r="I20" i="16"/>
  <c r="G20" i="16"/>
  <c r="F20" i="16"/>
  <c r="E20" i="16"/>
  <c r="D20" i="16"/>
  <c r="R19" i="16"/>
  <c r="Q19" i="16"/>
  <c r="G18" i="16"/>
  <c r="F18" i="16"/>
  <c r="E18" i="16"/>
  <c r="D18" i="16"/>
  <c r="Q18" i="16" s="1"/>
  <c r="R18" i="16" s="1"/>
  <c r="G17" i="16"/>
  <c r="F17" i="16"/>
  <c r="E17" i="16"/>
  <c r="D17" i="16"/>
  <c r="Q17" i="16" s="1"/>
  <c r="R17" i="16" s="1"/>
  <c r="N16" i="16"/>
  <c r="O16" i="16" s="1"/>
  <c r="M16" i="16"/>
  <c r="G16" i="16"/>
  <c r="G15" i="16" s="1"/>
  <c r="F16" i="16"/>
  <c r="E16" i="16"/>
  <c r="D16" i="16"/>
  <c r="J15" i="16"/>
  <c r="I15" i="16"/>
  <c r="H15" i="16"/>
  <c r="F15" i="16"/>
  <c r="E15" i="16"/>
  <c r="D15" i="16"/>
  <c r="G14" i="16"/>
  <c r="F14" i="16"/>
  <c r="E14" i="16"/>
  <c r="D14" i="16"/>
  <c r="Q14" i="16" s="1"/>
  <c r="R14" i="16" s="1"/>
  <c r="G13" i="16"/>
  <c r="F13" i="16"/>
  <c r="E13" i="16"/>
  <c r="D13" i="16"/>
  <c r="Q13" i="16" s="1"/>
  <c r="R13" i="16" s="1"/>
  <c r="G12" i="16"/>
  <c r="F12" i="16"/>
  <c r="E12" i="16"/>
  <c r="D12" i="16"/>
  <c r="Q12" i="16" s="1"/>
  <c r="R12" i="16" s="1"/>
  <c r="G11" i="16"/>
  <c r="F11" i="16"/>
  <c r="E11" i="16"/>
  <c r="D11" i="16"/>
  <c r="Q11" i="16" s="1"/>
  <c r="R11" i="16" s="1"/>
  <c r="Q10" i="16"/>
  <c r="R10" i="16" s="1"/>
  <c r="R9" i="16"/>
  <c r="Q9" i="16"/>
  <c r="L8" i="16"/>
  <c r="K8" i="16"/>
  <c r="G8" i="16"/>
  <c r="F8" i="16"/>
  <c r="E8" i="16"/>
  <c r="E4" i="16" s="1"/>
  <c r="D8" i="16"/>
  <c r="D7" i="16"/>
  <c r="Q7" i="16" s="1"/>
  <c r="R7" i="16" s="1"/>
  <c r="Q6" i="16"/>
  <c r="Q5" i="16"/>
  <c r="P4" i="16"/>
  <c r="O4" i="16"/>
  <c r="N4" i="16"/>
  <c r="M4" i="16"/>
  <c r="L4" i="16"/>
  <c r="K4" i="16"/>
  <c r="J4" i="16"/>
  <c r="I4" i="16"/>
  <c r="H4" i="16"/>
  <c r="F4" i="16"/>
  <c r="B13" i="3"/>
  <c r="F2" i="14"/>
  <c r="J2" i="14"/>
  <c r="H201" i="14"/>
  <c r="D4" i="16" l="1"/>
  <c r="Q8" i="16"/>
  <c r="R8" i="16" s="1"/>
  <c r="G4" i="16"/>
  <c r="Q25" i="16"/>
  <c r="I24" i="16"/>
  <c r="Q28" i="16"/>
  <c r="R28" i="16" s="1"/>
  <c r="Q30" i="16"/>
  <c r="R30" i="16" s="1"/>
  <c r="F48" i="16"/>
  <c r="Q78" i="16"/>
  <c r="H89" i="16"/>
  <c r="L89" i="16"/>
  <c r="P89" i="16"/>
  <c r="Q4" i="16"/>
  <c r="I48" i="16"/>
  <c r="F89" i="16"/>
  <c r="F91" i="16" s="1"/>
  <c r="J89" i="16"/>
  <c r="N89" i="16"/>
  <c r="G89" i="16"/>
  <c r="K89" i="16"/>
  <c r="M89" i="16"/>
  <c r="O89" i="16"/>
  <c r="J48" i="16"/>
  <c r="J91" i="16" s="1"/>
  <c r="P16" i="16"/>
  <c r="Q16" i="16" s="1"/>
  <c r="K15" i="16"/>
  <c r="L20" i="16"/>
  <c r="R25" i="16"/>
  <c r="J24" i="16"/>
  <c r="K26" i="16"/>
  <c r="R78" i="16"/>
  <c r="Q77" i="16"/>
  <c r="Q89" i="16" s="1"/>
  <c r="D24" i="16"/>
  <c r="D48" i="16" s="1"/>
  <c r="H24" i="16"/>
  <c r="H48" i="16" s="1"/>
  <c r="H91" i="16" s="1"/>
  <c r="G45" i="16"/>
  <c r="G44" i="16" s="1"/>
  <c r="G48" i="16" s="1"/>
  <c r="G91" i="16" s="1"/>
  <c r="K45" i="16"/>
  <c r="K44" i="16" s="1"/>
  <c r="O45" i="16"/>
  <c r="O44" i="16" s="1"/>
  <c r="I77" i="16"/>
  <c r="I89" i="16" s="1"/>
  <c r="I91" i="16" s="1"/>
  <c r="E85" i="16"/>
  <c r="E89" i="16" s="1"/>
  <c r="D89" i="16"/>
  <c r="E24" i="16"/>
  <c r="E48" i="16" s="1"/>
  <c r="G46" i="16"/>
  <c r="Q46" i="16" s="1"/>
  <c r="H2" i="14"/>
  <c r="L2" i="14" s="1"/>
  <c r="R16" i="16" l="1"/>
  <c r="R89" i="16"/>
  <c r="R90" i="16"/>
  <c r="D91" i="16"/>
  <c r="E91" i="16"/>
  <c r="L15" i="16"/>
  <c r="M20" i="16"/>
  <c r="Q44" i="16"/>
  <c r="Q45" i="16"/>
  <c r="K24" i="16"/>
  <c r="K48" i="16" s="1"/>
  <c r="K91" i="16" s="1"/>
  <c r="L26" i="16"/>
  <c r="M26" i="16" l="1"/>
  <c r="L24" i="16"/>
  <c r="L48" i="16" s="1"/>
  <c r="L91" i="16" s="1"/>
  <c r="R44" i="16"/>
  <c r="N20" i="16"/>
  <c r="M15" i="16"/>
  <c r="N26" i="16" l="1"/>
  <c r="M24" i="16"/>
  <c r="M48" i="16" s="1"/>
  <c r="M91" i="16" s="1"/>
  <c r="O20" i="16"/>
  <c r="N15" i="16"/>
  <c r="N24" i="16" l="1"/>
  <c r="N48" i="16" s="1"/>
  <c r="N91" i="16" s="1"/>
  <c r="O26" i="16"/>
  <c r="P20" i="16"/>
  <c r="O15" i="16"/>
  <c r="P15" i="16" l="1"/>
  <c r="P48" i="16" s="1"/>
  <c r="P91" i="16" s="1"/>
  <c r="Q20" i="16"/>
  <c r="O24" i="16"/>
  <c r="O48" i="16" s="1"/>
  <c r="O91" i="16" s="1"/>
  <c r="Q26" i="16"/>
  <c r="R26" i="16" l="1"/>
  <c r="Q24" i="16"/>
  <c r="R20" i="16"/>
  <c r="Q15" i="16"/>
  <c r="Q48" i="16" l="1"/>
  <c r="R49" i="16" s="1"/>
  <c r="R48" i="16"/>
  <c r="Q91" i="16" l="1"/>
  <c r="P90" i="13"/>
  <c r="I88" i="13"/>
  <c r="P88" i="13" s="1"/>
  <c r="O87" i="13"/>
  <c r="O85" i="13" s="1"/>
  <c r="N87" i="13"/>
  <c r="M87" i="13"/>
  <c r="L87" i="13"/>
  <c r="K87" i="13"/>
  <c r="J87" i="13"/>
  <c r="I87" i="13"/>
  <c r="H87" i="13"/>
  <c r="G87" i="13"/>
  <c r="G85" i="13" s="1"/>
  <c r="F87" i="13"/>
  <c r="E87" i="13"/>
  <c r="O86" i="13"/>
  <c r="N86" i="13"/>
  <c r="N85" i="13" s="1"/>
  <c r="M86" i="13"/>
  <c r="L86" i="13"/>
  <c r="K86" i="13"/>
  <c r="K85" i="13" s="1"/>
  <c r="J86" i="13"/>
  <c r="J85" i="13" s="1"/>
  <c r="I86" i="13"/>
  <c r="H86" i="13"/>
  <c r="G86" i="13"/>
  <c r="F86" i="13"/>
  <c r="F85" i="13" s="1"/>
  <c r="E86" i="13"/>
  <c r="D86" i="13"/>
  <c r="D85" i="13" s="1"/>
  <c r="M85" i="13"/>
  <c r="E85" i="13"/>
  <c r="O83" i="13"/>
  <c r="N83" i="13"/>
  <c r="M83" i="13"/>
  <c r="L83" i="13"/>
  <c r="K83" i="13"/>
  <c r="J83" i="13"/>
  <c r="I83" i="13"/>
  <c r="H83" i="13"/>
  <c r="G83" i="13"/>
  <c r="F83" i="13"/>
  <c r="E83" i="13"/>
  <c r="D83" i="13"/>
  <c r="P83" i="13" s="1"/>
  <c r="Q83" i="13" s="1"/>
  <c r="P82" i="13"/>
  <c r="Q82" i="13" s="1"/>
  <c r="C81" i="13"/>
  <c r="P80" i="13"/>
  <c r="Q80" i="13" s="1"/>
  <c r="P79" i="13"/>
  <c r="Q79" i="13" s="1"/>
  <c r="O78" i="13"/>
  <c r="N78" i="13"/>
  <c r="N77" i="13" s="1"/>
  <c r="M78" i="13"/>
  <c r="M77" i="13" s="1"/>
  <c r="L78" i="13"/>
  <c r="L77" i="13" s="1"/>
  <c r="K78" i="13"/>
  <c r="J78" i="13"/>
  <c r="J77" i="13" s="1"/>
  <c r="I78" i="13"/>
  <c r="I77" i="13" s="1"/>
  <c r="H78" i="13"/>
  <c r="H77" i="13" s="1"/>
  <c r="G78" i="13"/>
  <c r="C78" i="13"/>
  <c r="O77" i="13"/>
  <c r="K77" i="13"/>
  <c r="G77" i="13"/>
  <c r="F77" i="13"/>
  <c r="E77" i="13"/>
  <c r="D77" i="13"/>
  <c r="P76" i="13"/>
  <c r="P75" i="13"/>
  <c r="P74" i="13"/>
  <c r="P73" i="13"/>
  <c r="P72" i="13"/>
  <c r="P71" i="13"/>
  <c r="P70" i="13"/>
  <c r="P69" i="13"/>
  <c r="P68" i="13"/>
  <c r="P67" i="13"/>
  <c r="P66" i="13"/>
  <c r="P65" i="13"/>
  <c r="P64" i="13"/>
  <c r="P63" i="13"/>
  <c r="P62" i="13"/>
  <c r="P61" i="13"/>
  <c r="P60" i="13"/>
  <c r="P59" i="13"/>
  <c r="O58" i="13"/>
  <c r="N58" i="13"/>
  <c r="M58" i="13"/>
  <c r="L58" i="13"/>
  <c r="K58" i="13"/>
  <c r="J58" i="13"/>
  <c r="I58" i="13"/>
  <c r="H58" i="13"/>
  <c r="G58" i="13"/>
  <c r="F58" i="13"/>
  <c r="E58" i="13"/>
  <c r="D58" i="13"/>
  <c r="C58" i="13"/>
  <c r="P57" i="13"/>
  <c r="Q57" i="13" s="1"/>
  <c r="Q56" i="13"/>
  <c r="P56" i="13"/>
  <c r="P55" i="13"/>
  <c r="P54" i="13" s="1"/>
  <c r="O54" i="13"/>
  <c r="N54" i="13"/>
  <c r="M54" i="13"/>
  <c r="L54" i="13"/>
  <c r="K54" i="13"/>
  <c r="J54" i="13"/>
  <c r="I54" i="13"/>
  <c r="H54" i="13"/>
  <c r="G54" i="13"/>
  <c r="F54" i="13"/>
  <c r="E54" i="13"/>
  <c r="D54" i="13"/>
  <c r="C54" i="13"/>
  <c r="P49" i="13"/>
  <c r="O47" i="13"/>
  <c r="N47" i="13"/>
  <c r="M47" i="13"/>
  <c r="L47" i="13"/>
  <c r="K47" i="13"/>
  <c r="J47" i="13"/>
  <c r="H47" i="13"/>
  <c r="G47" i="13"/>
  <c r="F47" i="13"/>
  <c r="E47" i="13"/>
  <c r="D47" i="13"/>
  <c r="O46" i="13"/>
  <c r="N46" i="13"/>
  <c r="M46" i="13"/>
  <c r="L46" i="13"/>
  <c r="K46" i="13"/>
  <c r="J46" i="13"/>
  <c r="I46" i="13"/>
  <c r="H46" i="13"/>
  <c r="G46" i="13"/>
  <c r="F46" i="13"/>
  <c r="E46" i="13"/>
  <c r="D46" i="13"/>
  <c r="O45" i="13"/>
  <c r="O44" i="13" s="1"/>
  <c r="M45" i="13"/>
  <c r="L45" i="13"/>
  <c r="L44" i="13" s="1"/>
  <c r="K45" i="13"/>
  <c r="K44" i="13" s="1"/>
  <c r="I45" i="13"/>
  <c r="H45" i="13"/>
  <c r="H44" i="13" s="1"/>
  <c r="G45" i="13"/>
  <c r="G44" i="13" s="1"/>
  <c r="E45" i="13"/>
  <c r="D45" i="13"/>
  <c r="D44" i="13" s="1"/>
  <c r="M44" i="13"/>
  <c r="E44" i="13"/>
  <c r="C44" i="13"/>
  <c r="P43" i="13"/>
  <c r="Q43" i="13" s="1"/>
  <c r="P42" i="13"/>
  <c r="Q42" i="13" s="1"/>
  <c r="F41" i="13"/>
  <c r="E41" i="13"/>
  <c r="D41" i="13"/>
  <c r="P41" i="13" s="1"/>
  <c r="Q41" i="13" s="1"/>
  <c r="P40" i="13"/>
  <c r="Q40" i="13" s="1"/>
  <c r="Q39" i="13"/>
  <c r="P39" i="13"/>
  <c r="P38" i="13"/>
  <c r="Q38" i="13" s="1"/>
  <c r="Q37" i="13"/>
  <c r="P37" i="13"/>
  <c r="P36" i="13" s="1"/>
  <c r="O36" i="13"/>
  <c r="N36" i="13"/>
  <c r="M36" i="13"/>
  <c r="L36" i="13"/>
  <c r="K36" i="13"/>
  <c r="J36" i="13"/>
  <c r="I36" i="13"/>
  <c r="H36" i="13"/>
  <c r="G36" i="13"/>
  <c r="F36" i="13"/>
  <c r="E36" i="13"/>
  <c r="D36" i="13"/>
  <c r="C36" i="13"/>
  <c r="Q35" i="13"/>
  <c r="P35" i="13"/>
  <c r="P34" i="13"/>
  <c r="Q34" i="13" s="1"/>
  <c r="P33" i="13"/>
  <c r="O33" i="13"/>
  <c r="N33" i="13"/>
  <c r="M33" i="13"/>
  <c r="L33" i="13"/>
  <c r="K33" i="13"/>
  <c r="J33" i="13"/>
  <c r="I33" i="13"/>
  <c r="H33" i="13"/>
  <c r="G33" i="13"/>
  <c r="F33" i="13"/>
  <c r="E33" i="13"/>
  <c r="D33" i="13"/>
  <c r="C33" i="13"/>
  <c r="P32" i="13"/>
  <c r="Q32" i="13" s="1"/>
  <c r="Q31" i="13"/>
  <c r="P31" i="13"/>
  <c r="F30" i="13"/>
  <c r="E30" i="13"/>
  <c r="D30" i="13"/>
  <c r="C30" i="13"/>
  <c r="P29" i="13"/>
  <c r="Q29" i="13" s="1"/>
  <c r="F28" i="13"/>
  <c r="E28" i="13"/>
  <c r="D28" i="13"/>
  <c r="C28" i="13"/>
  <c r="F27" i="13"/>
  <c r="E27" i="13"/>
  <c r="D27" i="13"/>
  <c r="F26" i="13"/>
  <c r="G26" i="13" s="1"/>
  <c r="H26" i="13" s="1"/>
  <c r="I26" i="13" s="1"/>
  <c r="E26" i="13"/>
  <c r="D26" i="13"/>
  <c r="C26" i="13"/>
  <c r="D25" i="13"/>
  <c r="C25" i="13"/>
  <c r="Q23" i="13"/>
  <c r="P23" i="13"/>
  <c r="F22" i="13"/>
  <c r="E22" i="13"/>
  <c r="D22" i="13"/>
  <c r="C22" i="13"/>
  <c r="P21" i="13"/>
  <c r="Q21" i="13" s="1"/>
  <c r="H20" i="13"/>
  <c r="I20" i="13" s="1"/>
  <c r="F20" i="13"/>
  <c r="E20" i="13"/>
  <c r="D20" i="13"/>
  <c r="C20" i="13"/>
  <c r="P19" i="13"/>
  <c r="Q19" i="13" s="1"/>
  <c r="F18" i="13"/>
  <c r="E18" i="13"/>
  <c r="D18" i="13"/>
  <c r="C18" i="13"/>
  <c r="F17" i="13"/>
  <c r="E17" i="13"/>
  <c r="D17" i="13"/>
  <c r="C17" i="13"/>
  <c r="L16" i="13"/>
  <c r="M16" i="13" s="1"/>
  <c r="F16" i="13"/>
  <c r="E16" i="13"/>
  <c r="D16" i="13"/>
  <c r="C16" i="13"/>
  <c r="H15" i="13"/>
  <c r="G15" i="13"/>
  <c r="C15" i="13"/>
  <c r="F14" i="13"/>
  <c r="E14" i="13"/>
  <c r="D14" i="13"/>
  <c r="C14" i="13"/>
  <c r="P14" i="13" s="1"/>
  <c r="Q14" i="13" s="1"/>
  <c r="F13" i="13"/>
  <c r="E13" i="13"/>
  <c r="D13" i="13"/>
  <c r="C13" i="13"/>
  <c r="P13" i="13" s="1"/>
  <c r="Q13" i="13" s="1"/>
  <c r="F12" i="13"/>
  <c r="E12" i="13"/>
  <c r="D12" i="13"/>
  <c r="C12" i="13"/>
  <c r="P12" i="13" s="1"/>
  <c r="Q12" i="13" s="1"/>
  <c r="F11" i="13"/>
  <c r="E11" i="13"/>
  <c r="D11" i="13"/>
  <c r="C11" i="13"/>
  <c r="P11" i="13" s="1"/>
  <c r="Q11" i="13" s="1"/>
  <c r="P10" i="13"/>
  <c r="Q10" i="13" s="1"/>
  <c r="P9" i="13"/>
  <c r="Q9" i="13" s="1"/>
  <c r="K8" i="13"/>
  <c r="K4" i="13" s="1"/>
  <c r="F8" i="13"/>
  <c r="E8" i="13"/>
  <c r="D8" i="13"/>
  <c r="D4" i="13" s="1"/>
  <c r="C8" i="13"/>
  <c r="C7" i="13"/>
  <c r="P7" i="13" s="1"/>
  <c r="Q7" i="13" s="1"/>
  <c r="P6" i="13"/>
  <c r="P5" i="13"/>
  <c r="O4" i="13"/>
  <c r="N4" i="13"/>
  <c r="M4" i="13"/>
  <c r="L4" i="13"/>
  <c r="J4" i="13"/>
  <c r="I4" i="13"/>
  <c r="H4" i="13"/>
  <c r="G4" i="13"/>
  <c r="B8" i="3"/>
  <c r="C4" i="13" l="1"/>
  <c r="E4" i="13"/>
  <c r="F89" i="13"/>
  <c r="G89" i="13"/>
  <c r="O89" i="13"/>
  <c r="D15" i="13"/>
  <c r="K89" i="13"/>
  <c r="M89" i="13"/>
  <c r="P46" i="13"/>
  <c r="P18" i="13"/>
  <c r="Q18" i="13" s="1"/>
  <c r="P47" i="13"/>
  <c r="Q55" i="13"/>
  <c r="P78" i="13"/>
  <c r="P77" i="13" s="1"/>
  <c r="E15" i="13"/>
  <c r="P22" i="13"/>
  <c r="Q22" i="13" s="1"/>
  <c r="P27" i="13"/>
  <c r="Q27" i="13" s="1"/>
  <c r="I47" i="13"/>
  <c r="I44" i="13" s="1"/>
  <c r="I85" i="13"/>
  <c r="D89" i="13"/>
  <c r="H85" i="13"/>
  <c r="L85" i="13"/>
  <c r="E89" i="13"/>
  <c r="P17" i="13"/>
  <c r="Q17" i="13" s="1"/>
  <c r="P28" i="13"/>
  <c r="Q28" i="13" s="1"/>
  <c r="F4" i="13"/>
  <c r="F15" i="13"/>
  <c r="D24" i="13"/>
  <c r="D48" i="13" s="1"/>
  <c r="D91" i="13" s="1"/>
  <c r="P30" i="13"/>
  <c r="Q30" i="13" s="1"/>
  <c r="F45" i="13"/>
  <c r="J45" i="13"/>
  <c r="J44" i="13" s="1"/>
  <c r="N45" i="13"/>
  <c r="N44" i="13" s="1"/>
  <c r="F44" i="13"/>
  <c r="P58" i="13"/>
  <c r="Q58" i="13" s="1"/>
  <c r="P87" i="13"/>
  <c r="P8" i="13"/>
  <c r="Q8" i="13" s="1"/>
  <c r="I89" i="13"/>
  <c r="N16" i="13"/>
  <c r="H89" i="13"/>
  <c r="L89" i="13"/>
  <c r="I15" i="13"/>
  <c r="J20" i="13"/>
  <c r="J26" i="13"/>
  <c r="Q78" i="13"/>
  <c r="J89" i="13"/>
  <c r="N89" i="13"/>
  <c r="P81" i="13"/>
  <c r="Q81" i="13" s="1"/>
  <c r="P86" i="13"/>
  <c r="P85" i="13" s="1"/>
  <c r="C24" i="13"/>
  <c r="C48" i="13" s="1"/>
  <c r="C77" i="13"/>
  <c r="C89" i="13" s="1"/>
  <c r="M16" i="8"/>
  <c r="N16" i="8" s="1"/>
  <c r="O16" i="8" s="1"/>
  <c r="P16" i="8" s="1"/>
  <c r="D81" i="8"/>
  <c r="E58" i="8"/>
  <c r="F58" i="8"/>
  <c r="G58" i="8"/>
  <c r="H58" i="8"/>
  <c r="I58" i="8"/>
  <c r="J58" i="8"/>
  <c r="K58" i="8"/>
  <c r="L58" i="8"/>
  <c r="M58" i="8"/>
  <c r="N58" i="8"/>
  <c r="O58" i="8"/>
  <c r="P58" i="8"/>
  <c r="D58" i="8"/>
  <c r="P89" i="13" l="1"/>
  <c r="P44" i="13"/>
  <c r="P45" i="13"/>
  <c r="P4" i="13"/>
  <c r="C91" i="13"/>
  <c r="Q89" i="13"/>
  <c r="Q90" i="13"/>
  <c r="J15" i="13"/>
  <c r="K20" i="13"/>
  <c r="Q44" i="13"/>
  <c r="K26" i="13"/>
  <c r="O16" i="13"/>
  <c r="F40" i="9"/>
  <c r="F41" i="9"/>
  <c r="F42" i="9"/>
  <c r="F39" i="9"/>
  <c r="F37" i="9"/>
  <c r="F38" i="9"/>
  <c r="F36" i="9"/>
  <c r="F34" i="9"/>
  <c r="F33" i="9"/>
  <c r="F5" i="9"/>
  <c r="F4" i="9"/>
  <c r="L20" i="13" l="1"/>
  <c r="K15" i="13"/>
  <c r="P16" i="13"/>
  <c r="L26" i="13"/>
  <c r="E46" i="9"/>
  <c r="E40" i="9"/>
  <c r="E41" i="9"/>
  <c r="E42" i="9"/>
  <c r="E39" i="9"/>
  <c r="E37" i="9"/>
  <c r="E38" i="9"/>
  <c r="E36" i="9"/>
  <c r="E35" i="9" s="1"/>
  <c r="E34" i="9"/>
  <c r="E33" i="9"/>
  <c r="E27" i="9"/>
  <c r="E20" i="9"/>
  <c r="E5" i="9"/>
  <c r="E4" i="9"/>
  <c r="G49" i="9"/>
  <c r="G46" i="9"/>
  <c r="G45" i="9"/>
  <c r="G43" i="9" s="1"/>
  <c r="G44" i="9"/>
  <c r="G42" i="9"/>
  <c r="D42" i="9"/>
  <c r="G41" i="9"/>
  <c r="D41" i="9"/>
  <c r="G40" i="9"/>
  <c r="D40" i="9"/>
  <c r="G39" i="9"/>
  <c r="D39" i="9"/>
  <c r="G38" i="9"/>
  <c r="D38" i="9"/>
  <c r="G37" i="9"/>
  <c r="D37" i="9"/>
  <c r="G36" i="9"/>
  <c r="G35" i="9" s="1"/>
  <c r="F35" i="9"/>
  <c r="D36" i="9"/>
  <c r="G34" i="9"/>
  <c r="D34" i="9"/>
  <c r="G33" i="9"/>
  <c r="F32" i="9"/>
  <c r="D33" i="9"/>
  <c r="G31" i="9"/>
  <c r="G30" i="9"/>
  <c r="G29" i="9"/>
  <c r="G28" i="9"/>
  <c r="G27" i="9"/>
  <c r="D27" i="9"/>
  <c r="G26" i="9"/>
  <c r="D26" i="9"/>
  <c r="G25" i="9"/>
  <c r="G24" i="9"/>
  <c r="G22" i="9"/>
  <c r="G21" i="9"/>
  <c r="G20" i="9"/>
  <c r="D20" i="9"/>
  <c r="G19" i="9"/>
  <c r="G14" i="9" s="1"/>
  <c r="G18" i="9"/>
  <c r="G17" i="9"/>
  <c r="D17" i="9"/>
  <c r="G16" i="9"/>
  <c r="G15" i="9"/>
  <c r="G13" i="9"/>
  <c r="G12" i="9"/>
  <c r="D12" i="9"/>
  <c r="G11" i="9"/>
  <c r="G10" i="9"/>
  <c r="G9" i="9"/>
  <c r="D9" i="9"/>
  <c r="G8" i="9"/>
  <c r="D8" i="9"/>
  <c r="G7" i="9"/>
  <c r="G6" i="9"/>
  <c r="G5" i="9"/>
  <c r="D5" i="9"/>
  <c r="G4" i="9"/>
  <c r="D4" i="9"/>
  <c r="P11" i="6"/>
  <c r="E10" i="9" s="1"/>
  <c r="P82" i="6"/>
  <c r="P81" i="6"/>
  <c r="P80" i="6"/>
  <c r="P79" i="6"/>
  <c r="P75" i="6"/>
  <c r="P74" i="6"/>
  <c r="P73" i="6"/>
  <c r="P72" i="6"/>
  <c r="P71" i="6"/>
  <c r="P70" i="6"/>
  <c r="P69" i="6"/>
  <c r="P68" i="6"/>
  <c r="P67" i="6"/>
  <c r="P66" i="6"/>
  <c r="P65" i="6"/>
  <c r="P64" i="6"/>
  <c r="P63" i="6"/>
  <c r="P62" i="6"/>
  <c r="P61" i="6"/>
  <c r="P60" i="6"/>
  <c r="P59" i="6"/>
  <c r="P58" i="6"/>
  <c r="P56" i="6"/>
  <c r="P55" i="6"/>
  <c r="P47" i="6"/>
  <c r="D46" i="9" s="1"/>
  <c r="P36" i="6"/>
  <c r="P33" i="6"/>
  <c r="P31" i="6"/>
  <c r="D30" i="9" s="1"/>
  <c r="P30" i="6"/>
  <c r="E29" i="9" s="1"/>
  <c r="P29" i="6"/>
  <c r="E28" i="9" s="1"/>
  <c r="P28" i="6"/>
  <c r="P27" i="6"/>
  <c r="E26" i="9" s="1"/>
  <c r="P26" i="6"/>
  <c r="D25" i="9" s="1"/>
  <c r="P23" i="6"/>
  <c r="E22" i="9" s="1"/>
  <c r="P21" i="6"/>
  <c r="P19" i="6"/>
  <c r="E18" i="9" s="1"/>
  <c r="P18" i="6"/>
  <c r="E17" i="9" s="1"/>
  <c r="P17" i="6"/>
  <c r="D16" i="9" s="1"/>
  <c r="P14" i="6"/>
  <c r="E13" i="9" s="1"/>
  <c r="P13" i="6"/>
  <c r="E12" i="9" s="1"/>
  <c r="P12" i="6"/>
  <c r="D11" i="9" s="1"/>
  <c r="P10" i="6"/>
  <c r="E9" i="9" s="1"/>
  <c r="P9" i="6"/>
  <c r="D10" i="9" l="1"/>
  <c r="D22" i="9"/>
  <c r="E11" i="9"/>
  <c r="E16" i="9"/>
  <c r="D13" i="9"/>
  <c r="D18" i="9"/>
  <c r="D29" i="9"/>
  <c r="E30" i="9"/>
  <c r="G23" i="9"/>
  <c r="D28" i="9"/>
  <c r="E8" i="9"/>
  <c r="Q16" i="13"/>
  <c r="M20" i="13"/>
  <c r="L15" i="13"/>
  <c r="M26" i="13"/>
  <c r="G32" i="9"/>
  <c r="E32" i="9"/>
  <c r="E25" i="9"/>
  <c r="N26" i="13" l="1"/>
  <c r="N20" i="13"/>
  <c r="M15" i="13"/>
  <c r="P26" i="13"/>
  <c r="E16" i="11"/>
  <c r="F16" i="11" s="1"/>
  <c r="G16" i="11" s="1"/>
  <c r="H16" i="11" s="1"/>
  <c r="I16" i="11" s="1"/>
  <c r="J16" i="11" s="1"/>
  <c r="K16" i="11" s="1"/>
  <c r="L16" i="11" s="1"/>
  <c r="M16" i="11" s="1"/>
  <c r="N16" i="11" s="1"/>
  <c r="O16" i="11" s="1"/>
  <c r="I32" i="6"/>
  <c r="P32" i="6" s="1"/>
  <c r="D20" i="6"/>
  <c r="H17" i="10"/>
  <c r="N17" i="10" s="1"/>
  <c r="E16" i="10"/>
  <c r="F16" i="10" s="1"/>
  <c r="G16" i="10" s="1"/>
  <c r="H16" i="10" s="1"/>
  <c r="I16" i="10" s="1"/>
  <c r="J16" i="10" s="1"/>
  <c r="K16" i="10" s="1"/>
  <c r="L16" i="10" s="1"/>
  <c r="M16" i="10" s="1"/>
  <c r="N16" i="10" s="1"/>
  <c r="O16" i="10" s="1"/>
  <c r="O20" i="13" l="1"/>
  <c r="O15" i="13" s="1"/>
  <c r="N15" i="13"/>
  <c r="Q26" i="13"/>
  <c r="E31" i="9"/>
  <c r="D31" i="9"/>
  <c r="D20" i="10"/>
  <c r="E20" i="10" s="1"/>
  <c r="F20" i="10" s="1"/>
  <c r="G20" i="10" s="1"/>
  <c r="H20" i="10" s="1"/>
  <c r="I20" i="10" s="1"/>
  <c r="J20" i="10" s="1"/>
  <c r="K20" i="10" s="1"/>
  <c r="L20" i="10" s="1"/>
  <c r="M20" i="10" s="1"/>
  <c r="N20" i="10" s="1"/>
  <c r="O20" i="10" s="1"/>
  <c r="H17" i="11"/>
  <c r="N17" i="11" s="1"/>
  <c r="O76" i="6"/>
  <c r="L8" i="6"/>
  <c r="L8" i="10" s="1"/>
  <c r="H8" i="6"/>
  <c r="H8" i="10" s="1"/>
  <c r="H4" i="10" s="1"/>
  <c r="F8" i="6"/>
  <c r="F8" i="10" s="1"/>
  <c r="F4" i="10" s="1"/>
  <c r="D8" i="6"/>
  <c r="G7" i="6"/>
  <c r="E16" i="6"/>
  <c r="Q59" i="8"/>
  <c r="Q60" i="8"/>
  <c r="Q61" i="8"/>
  <c r="Q62" i="8"/>
  <c r="Q63" i="8"/>
  <c r="Q64" i="8"/>
  <c r="Q65" i="8"/>
  <c r="Q66" i="8"/>
  <c r="Q67" i="8"/>
  <c r="Q68" i="8"/>
  <c r="Q69" i="8"/>
  <c r="Q70" i="8"/>
  <c r="Q71" i="8"/>
  <c r="Q72" i="8"/>
  <c r="Q73" i="8"/>
  <c r="Q74" i="8"/>
  <c r="Q75" i="8"/>
  <c r="Q76" i="8"/>
  <c r="D77" i="9"/>
  <c r="E77" i="9"/>
  <c r="F77" i="9"/>
  <c r="G77" i="9"/>
  <c r="H77" i="9"/>
  <c r="I77" i="9"/>
  <c r="D78" i="8"/>
  <c r="D77" i="8" s="1"/>
  <c r="E77" i="8"/>
  <c r="G77" i="8"/>
  <c r="H78" i="8"/>
  <c r="H77" i="8" s="1"/>
  <c r="I78" i="8"/>
  <c r="I77" i="8" s="1"/>
  <c r="J78" i="8"/>
  <c r="J77" i="8" s="1"/>
  <c r="K78" i="8"/>
  <c r="K77" i="8" s="1"/>
  <c r="L78" i="8"/>
  <c r="L77" i="8" s="1"/>
  <c r="M78" i="8"/>
  <c r="M77" i="8" s="1"/>
  <c r="N78" i="8"/>
  <c r="N77" i="8" s="1"/>
  <c r="O78" i="8"/>
  <c r="O77" i="8" s="1"/>
  <c r="P78" i="8"/>
  <c r="P77" i="8" s="1"/>
  <c r="Q80" i="8"/>
  <c r="R80" i="8" s="1"/>
  <c r="Q81" i="8"/>
  <c r="R81" i="8" s="1"/>
  <c r="Q82" i="8"/>
  <c r="R82" i="8"/>
  <c r="E83" i="8"/>
  <c r="F83" i="8"/>
  <c r="G83" i="8"/>
  <c r="H83" i="8"/>
  <c r="I83" i="8"/>
  <c r="J83" i="8"/>
  <c r="K83" i="8"/>
  <c r="L83" i="8"/>
  <c r="M83" i="8"/>
  <c r="N83" i="8"/>
  <c r="O83" i="8"/>
  <c r="P83" i="8"/>
  <c r="E86" i="8"/>
  <c r="E85" i="8" s="1"/>
  <c r="F86" i="8"/>
  <c r="G86" i="8"/>
  <c r="H86" i="8"/>
  <c r="I86" i="8"/>
  <c r="J86" i="8"/>
  <c r="K86" i="8"/>
  <c r="L86" i="8"/>
  <c r="M86" i="8"/>
  <c r="N86" i="8"/>
  <c r="O86" i="8"/>
  <c r="P86" i="8"/>
  <c r="F87" i="8"/>
  <c r="G87" i="8"/>
  <c r="H87" i="8"/>
  <c r="I87" i="8"/>
  <c r="J87" i="8"/>
  <c r="K87" i="8"/>
  <c r="L87" i="8"/>
  <c r="M87" i="8"/>
  <c r="N87" i="8"/>
  <c r="O87" i="8"/>
  <c r="P87" i="8"/>
  <c r="J88" i="8"/>
  <c r="Q88" i="8" s="1"/>
  <c r="Q90" i="8"/>
  <c r="P55" i="11"/>
  <c r="P56" i="11"/>
  <c r="P55" i="10"/>
  <c r="P56" i="10"/>
  <c r="M50" i="12"/>
  <c r="Q50" i="12" s="1"/>
  <c r="U50" i="12" s="1"/>
  <c r="M49" i="12"/>
  <c r="Q49" i="12" s="1"/>
  <c r="U49" i="12" s="1"/>
  <c r="M48" i="12"/>
  <c r="Q48" i="12" s="1"/>
  <c r="U48" i="12" s="1"/>
  <c r="I47" i="12"/>
  <c r="M47" i="12" s="1"/>
  <c r="Q47" i="12" s="1"/>
  <c r="U47" i="12" s="1"/>
  <c r="I46" i="12"/>
  <c r="M46" i="12" s="1"/>
  <c r="Q46" i="12" s="1"/>
  <c r="U46" i="12" s="1"/>
  <c r="M45" i="12"/>
  <c r="Q45" i="12" s="1"/>
  <c r="U45" i="12" s="1"/>
  <c r="M44" i="12"/>
  <c r="Q44" i="12" s="1"/>
  <c r="U44" i="12" s="1"/>
  <c r="I32" i="12"/>
  <c r="I31" i="12"/>
  <c r="I30" i="12"/>
  <c r="I29" i="12"/>
  <c r="I28" i="12"/>
  <c r="I27" i="12"/>
  <c r="M26" i="12"/>
  <c r="M27" i="12" s="1"/>
  <c r="M28" i="12" s="1"/>
  <c r="M29" i="12" s="1"/>
  <c r="M30" i="12" s="1"/>
  <c r="M31" i="12" s="1"/>
  <c r="M32" i="12" s="1"/>
  <c r="I26" i="12"/>
  <c r="N11" i="12"/>
  <c r="V11" i="12" s="1"/>
  <c r="N10" i="12"/>
  <c r="V10" i="12" s="1"/>
  <c r="N9" i="12"/>
  <c r="V9" i="12" s="1"/>
  <c r="N8" i="12"/>
  <c r="V8" i="12" s="1"/>
  <c r="N7" i="12"/>
  <c r="V7" i="12" s="1"/>
  <c r="N6" i="12"/>
  <c r="R6" i="12" s="1"/>
  <c r="N5" i="12"/>
  <c r="V5" i="12" s="1"/>
  <c r="G93" i="11"/>
  <c r="P82" i="11"/>
  <c r="P81" i="11"/>
  <c r="P80" i="11"/>
  <c r="P79" i="11"/>
  <c r="O76" i="11"/>
  <c r="N76" i="11"/>
  <c r="M76" i="11"/>
  <c r="L76" i="11"/>
  <c r="K76" i="11"/>
  <c r="J76" i="11"/>
  <c r="I76" i="11"/>
  <c r="H76" i="11"/>
  <c r="G76" i="11"/>
  <c r="E76" i="11"/>
  <c r="D76" i="11"/>
  <c r="P75" i="11"/>
  <c r="P74" i="11"/>
  <c r="P73" i="11"/>
  <c r="P72" i="11"/>
  <c r="P71" i="11"/>
  <c r="P70" i="11"/>
  <c r="P69" i="11"/>
  <c r="P68" i="11"/>
  <c r="P67" i="11"/>
  <c r="P66" i="11"/>
  <c r="P65" i="11"/>
  <c r="P64" i="11"/>
  <c r="P63" i="11"/>
  <c r="P62" i="11"/>
  <c r="P61" i="11"/>
  <c r="P60" i="11"/>
  <c r="P59" i="11"/>
  <c r="P58" i="11"/>
  <c r="O57" i="11"/>
  <c r="N57" i="11"/>
  <c r="M57" i="11"/>
  <c r="L57" i="11"/>
  <c r="K57" i="11"/>
  <c r="J57" i="11"/>
  <c r="I57" i="11"/>
  <c r="H57" i="11"/>
  <c r="G57" i="11"/>
  <c r="F57" i="11"/>
  <c r="E57" i="11"/>
  <c r="D57" i="11"/>
  <c r="D53" i="11"/>
  <c r="V50" i="11"/>
  <c r="U49" i="11"/>
  <c r="V49" i="11" s="1"/>
  <c r="D45" i="11" s="1"/>
  <c r="V48" i="11"/>
  <c r="U48" i="11"/>
  <c r="T48" i="11"/>
  <c r="P47" i="11"/>
  <c r="E46" i="11"/>
  <c r="P36" i="11"/>
  <c r="O36" i="11"/>
  <c r="N36" i="11"/>
  <c r="M36" i="11"/>
  <c r="L36" i="11"/>
  <c r="K36" i="11"/>
  <c r="J36" i="11"/>
  <c r="I36" i="11"/>
  <c r="H36" i="11"/>
  <c r="G36" i="11"/>
  <c r="F36" i="11"/>
  <c r="E36" i="11"/>
  <c r="D36" i="11"/>
  <c r="P33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P32" i="11"/>
  <c r="P31" i="11"/>
  <c r="P30" i="11"/>
  <c r="P29" i="11"/>
  <c r="P28" i="11"/>
  <c r="P27" i="11"/>
  <c r="D24" i="11"/>
  <c r="P23" i="11"/>
  <c r="O22" i="11"/>
  <c r="N22" i="11"/>
  <c r="M22" i="11"/>
  <c r="L22" i="11"/>
  <c r="K22" i="11"/>
  <c r="J22" i="11"/>
  <c r="I22" i="11"/>
  <c r="H22" i="11"/>
  <c r="G22" i="11"/>
  <c r="E22" i="11"/>
  <c r="D22" i="11"/>
  <c r="P21" i="11"/>
  <c r="P19" i="11"/>
  <c r="P18" i="11"/>
  <c r="P17" i="11"/>
  <c r="P14" i="11"/>
  <c r="P13" i="11"/>
  <c r="P12" i="11"/>
  <c r="P11" i="11"/>
  <c r="P10" i="11"/>
  <c r="P9" i="11"/>
  <c r="P82" i="10"/>
  <c r="P81" i="10"/>
  <c r="P80" i="10"/>
  <c r="P79" i="10"/>
  <c r="O76" i="10"/>
  <c r="N76" i="10"/>
  <c r="M76" i="10"/>
  <c r="L76" i="10"/>
  <c r="K76" i="10"/>
  <c r="J76" i="10"/>
  <c r="I76" i="10"/>
  <c r="H76" i="10"/>
  <c r="G76" i="10"/>
  <c r="E76" i="10"/>
  <c r="D76" i="10"/>
  <c r="P75" i="10"/>
  <c r="P74" i="10"/>
  <c r="P73" i="10"/>
  <c r="P72" i="10"/>
  <c r="P71" i="10"/>
  <c r="P70" i="10"/>
  <c r="P69" i="10"/>
  <c r="P68" i="10"/>
  <c r="P67" i="10"/>
  <c r="P66" i="10"/>
  <c r="P65" i="10"/>
  <c r="P64" i="10"/>
  <c r="P63" i="10"/>
  <c r="P62" i="10"/>
  <c r="P61" i="10"/>
  <c r="P60" i="10"/>
  <c r="P59" i="10"/>
  <c r="P58" i="10"/>
  <c r="O57" i="10"/>
  <c r="N57" i="10"/>
  <c r="M57" i="10"/>
  <c r="L57" i="10"/>
  <c r="K57" i="10"/>
  <c r="J57" i="10"/>
  <c r="I57" i="10"/>
  <c r="H57" i="10"/>
  <c r="G57" i="10"/>
  <c r="F57" i="10"/>
  <c r="E57" i="10"/>
  <c r="D57" i="10"/>
  <c r="D53" i="10"/>
  <c r="V50" i="10"/>
  <c r="U49" i="10"/>
  <c r="V49" i="10" s="1"/>
  <c r="D45" i="10" s="1"/>
  <c r="U48" i="10"/>
  <c r="T48" i="10"/>
  <c r="V48" i="10" s="1"/>
  <c r="E46" i="10" s="1"/>
  <c r="P47" i="10"/>
  <c r="F46" i="9" s="1"/>
  <c r="P36" i="10"/>
  <c r="O36" i="10"/>
  <c r="N36" i="10"/>
  <c r="M36" i="10"/>
  <c r="L36" i="10"/>
  <c r="K36" i="10"/>
  <c r="J36" i="10"/>
  <c r="I36" i="10"/>
  <c r="H36" i="10"/>
  <c r="G36" i="10"/>
  <c r="F36" i="10"/>
  <c r="E36" i="10"/>
  <c r="D36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D33" i="10"/>
  <c r="P32" i="10"/>
  <c r="F31" i="9" s="1"/>
  <c r="P31" i="10"/>
  <c r="F30" i="9" s="1"/>
  <c r="P30" i="10"/>
  <c r="F29" i="9" s="1"/>
  <c r="P29" i="10"/>
  <c r="F28" i="9" s="1"/>
  <c r="P28" i="10"/>
  <c r="F27" i="9" s="1"/>
  <c r="P27" i="10"/>
  <c r="F26" i="9" s="1"/>
  <c r="D24" i="10"/>
  <c r="P23" i="10"/>
  <c r="F22" i="9" s="1"/>
  <c r="O22" i="10"/>
  <c r="N22" i="10"/>
  <c r="M22" i="10"/>
  <c r="L22" i="10"/>
  <c r="K22" i="10"/>
  <c r="J22" i="10"/>
  <c r="I22" i="10"/>
  <c r="H22" i="10"/>
  <c r="G22" i="10"/>
  <c r="E22" i="10"/>
  <c r="D22" i="10"/>
  <c r="P21" i="10"/>
  <c r="F20" i="9" s="1"/>
  <c r="P19" i="10"/>
  <c r="F18" i="9" s="1"/>
  <c r="P18" i="10"/>
  <c r="F17" i="9" s="1"/>
  <c r="P17" i="10"/>
  <c r="F16" i="9" s="1"/>
  <c r="P14" i="10"/>
  <c r="F13" i="9" s="1"/>
  <c r="P13" i="10"/>
  <c r="F12" i="9" s="1"/>
  <c r="P12" i="10"/>
  <c r="F11" i="9" s="1"/>
  <c r="P11" i="10"/>
  <c r="F10" i="9" s="1"/>
  <c r="P10" i="10"/>
  <c r="F9" i="9" s="1"/>
  <c r="P9" i="10"/>
  <c r="F8" i="9" s="1"/>
  <c r="H30" i="12"/>
  <c r="H26" i="12"/>
  <c r="L5" i="12"/>
  <c r="L10" i="12"/>
  <c r="H44" i="12"/>
  <c r="H6" i="12"/>
  <c r="H10" i="12"/>
  <c r="H49" i="12"/>
  <c r="H11" i="12"/>
  <c r="H48" i="12"/>
  <c r="H8" i="12"/>
  <c r="L8" i="12"/>
  <c r="H32" i="12"/>
  <c r="H28" i="12"/>
  <c r="H47" i="12"/>
  <c r="L6" i="12"/>
  <c r="H5" i="12"/>
  <c r="H31" i="12"/>
  <c r="H27" i="12"/>
  <c r="H29" i="12"/>
  <c r="H45" i="12"/>
  <c r="L9" i="12"/>
  <c r="H9" i="12"/>
  <c r="H7" i="12"/>
  <c r="H46" i="12"/>
  <c r="H50" i="12"/>
  <c r="L7" i="12"/>
  <c r="L11" i="12"/>
  <c r="O85" i="8" l="1"/>
  <c r="K85" i="8"/>
  <c r="G85" i="8"/>
  <c r="D15" i="10"/>
  <c r="E15" i="10"/>
  <c r="G7" i="10"/>
  <c r="G7" i="11" s="1"/>
  <c r="K7" i="11" s="1"/>
  <c r="O7" i="11" s="1"/>
  <c r="P7" i="6"/>
  <c r="F16" i="6"/>
  <c r="G16" i="6" s="1"/>
  <c r="H16" i="6" s="1"/>
  <c r="I16" i="6" s="1"/>
  <c r="J16" i="6" s="1"/>
  <c r="K16" i="6" s="1"/>
  <c r="L16" i="6" s="1"/>
  <c r="M16" i="6" s="1"/>
  <c r="N16" i="6" s="1"/>
  <c r="O16" i="6" s="1"/>
  <c r="P16" i="6"/>
  <c r="D20" i="11"/>
  <c r="E20" i="11" s="1"/>
  <c r="P57" i="11"/>
  <c r="D8" i="10"/>
  <c r="D4" i="10" s="1"/>
  <c r="P20" i="13"/>
  <c r="R11" i="12"/>
  <c r="R10" i="12"/>
  <c r="V6" i="12"/>
  <c r="Q26" i="12"/>
  <c r="P57" i="10"/>
  <c r="L8" i="11"/>
  <c r="L4" i="10"/>
  <c r="H8" i="11"/>
  <c r="I8" i="11" s="1"/>
  <c r="J8" i="11" s="1"/>
  <c r="K8" i="11" s="1"/>
  <c r="I8" i="10"/>
  <c r="I8" i="6"/>
  <c r="G8" i="6"/>
  <c r="M8" i="6"/>
  <c r="N8" i="6" s="1"/>
  <c r="O8" i="6" s="1"/>
  <c r="M8" i="10"/>
  <c r="E8" i="10"/>
  <c r="E4" i="10" s="1"/>
  <c r="D8" i="11"/>
  <c r="E8" i="6"/>
  <c r="K7" i="6"/>
  <c r="O7" i="6" s="1"/>
  <c r="F8" i="11"/>
  <c r="G8" i="11" s="1"/>
  <c r="G8" i="10"/>
  <c r="G4" i="10" s="1"/>
  <c r="P85" i="8"/>
  <c r="L85" i="8"/>
  <c r="H85" i="8"/>
  <c r="Q83" i="8"/>
  <c r="R83" i="8" s="1"/>
  <c r="N85" i="8"/>
  <c r="J85" i="8"/>
  <c r="F85" i="8"/>
  <c r="Q87" i="8"/>
  <c r="M85" i="8"/>
  <c r="I85" i="8"/>
  <c r="Q78" i="8"/>
  <c r="Q86" i="8"/>
  <c r="Q85" i="8" s="1"/>
  <c r="K10" i="12"/>
  <c r="O11" i="12"/>
  <c r="P11" i="12"/>
  <c r="L32" i="12"/>
  <c r="H13" i="12"/>
  <c r="K5" i="12"/>
  <c r="O8" i="12"/>
  <c r="P8" i="12"/>
  <c r="L29" i="12"/>
  <c r="K6" i="12"/>
  <c r="O7" i="12"/>
  <c r="P7" i="12"/>
  <c r="L28" i="12"/>
  <c r="K9" i="12"/>
  <c r="K45" i="12"/>
  <c r="K44" i="12"/>
  <c r="H52" i="12"/>
  <c r="K50" i="12"/>
  <c r="P6" i="12"/>
  <c r="L27" i="12"/>
  <c r="O6" i="12"/>
  <c r="K8" i="12"/>
  <c r="P10" i="12"/>
  <c r="L31" i="12"/>
  <c r="O10" i="12"/>
  <c r="K46" i="12"/>
  <c r="K47" i="12"/>
  <c r="K48" i="12"/>
  <c r="L13" i="12"/>
  <c r="P5" i="12"/>
  <c r="L26" i="12"/>
  <c r="O5" i="12"/>
  <c r="K7" i="12"/>
  <c r="L30" i="12"/>
  <c r="P9" i="12"/>
  <c r="O9" i="12"/>
  <c r="K11" i="12"/>
  <c r="H34" i="12"/>
  <c r="K26" i="12"/>
  <c r="K27" i="12"/>
  <c r="K28" i="12"/>
  <c r="K29" i="12"/>
  <c r="K30" i="12"/>
  <c r="K31" i="12"/>
  <c r="K32" i="12"/>
  <c r="K49" i="12"/>
  <c r="R7" i="12"/>
  <c r="R5" i="12"/>
  <c r="R9" i="12"/>
  <c r="R8" i="12"/>
  <c r="F4" i="11"/>
  <c r="D44" i="11"/>
  <c r="E45" i="11"/>
  <c r="F46" i="11"/>
  <c r="G46" i="11" s="1"/>
  <c r="H46" i="11" s="1"/>
  <c r="I46" i="11" s="1"/>
  <c r="J46" i="11" s="1"/>
  <c r="K46" i="11" s="1"/>
  <c r="L46" i="11" s="1"/>
  <c r="M46" i="11" s="1"/>
  <c r="N46" i="11" s="1"/>
  <c r="O46" i="11" s="1"/>
  <c r="P26" i="11"/>
  <c r="D44" i="10"/>
  <c r="D48" i="10" s="1"/>
  <c r="F46" i="10"/>
  <c r="G46" i="10" s="1"/>
  <c r="H46" i="10" s="1"/>
  <c r="I46" i="10" s="1"/>
  <c r="J46" i="10" s="1"/>
  <c r="K46" i="10" s="1"/>
  <c r="L46" i="10" s="1"/>
  <c r="M46" i="10" s="1"/>
  <c r="N46" i="10" s="1"/>
  <c r="O46" i="10" s="1"/>
  <c r="P26" i="10"/>
  <c r="E45" i="10"/>
  <c r="V48" i="6"/>
  <c r="U47" i="6"/>
  <c r="V47" i="6" s="1"/>
  <c r="D45" i="6" s="1"/>
  <c r="U46" i="6"/>
  <c r="T46" i="6"/>
  <c r="G94" i="9"/>
  <c r="I58" i="9"/>
  <c r="H58" i="9"/>
  <c r="G58" i="9"/>
  <c r="F58" i="9"/>
  <c r="E58" i="9"/>
  <c r="E55" i="9"/>
  <c r="E54" i="9" s="1"/>
  <c r="I35" i="9"/>
  <c r="H35" i="9"/>
  <c r="I32" i="9"/>
  <c r="H32" i="9"/>
  <c r="I23" i="9"/>
  <c r="H23" i="9"/>
  <c r="D22" i="6"/>
  <c r="G22" i="6"/>
  <c r="H22" i="6"/>
  <c r="I22" i="6"/>
  <c r="J22" i="6"/>
  <c r="K22" i="6"/>
  <c r="L22" i="6"/>
  <c r="M22" i="6"/>
  <c r="N22" i="6"/>
  <c r="O22" i="6"/>
  <c r="E22" i="6"/>
  <c r="G46" i="8"/>
  <c r="F46" i="8"/>
  <c r="P37" i="1"/>
  <c r="P46" i="8"/>
  <c r="N46" i="8"/>
  <c r="M46" i="8"/>
  <c r="K46" i="8"/>
  <c r="I46" i="8"/>
  <c r="H46" i="8"/>
  <c r="N45" i="8"/>
  <c r="L45" i="8"/>
  <c r="K45" i="8"/>
  <c r="J45" i="8"/>
  <c r="I45" i="8"/>
  <c r="H45" i="8"/>
  <c r="P45" i="8"/>
  <c r="L46" i="8"/>
  <c r="O46" i="8"/>
  <c r="F47" i="8"/>
  <c r="G47" i="8"/>
  <c r="H47" i="8"/>
  <c r="I47" i="8"/>
  <c r="J47" i="8"/>
  <c r="K47" i="8"/>
  <c r="L47" i="8"/>
  <c r="M47" i="8"/>
  <c r="N47" i="8"/>
  <c r="O47" i="8"/>
  <c r="P47" i="8"/>
  <c r="E47" i="8"/>
  <c r="E46" i="8"/>
  <c r="F45" i="8"/>
  <c r="E45" i="8"/>
  <c r="Q56" i="8"/>
  <c r="Q57" i="8"/>
  <c r="Q55" i="8"/>
  <c r="Q43" i="8"/>
  <c r="Q42" i="8"/>
  <c r="Q40" i="8"/>
  <c r="R40" i="8" s="1"/>
  <c r="Q38" i="8"/>
  <c r="R38" i="8" s="1"/>
  <c r="Q39" i="8"/>
  <c r="R39" i="8" s="1"/>
  <c r="Q37" i="8"/>
  <c r="R37" i="8" s="1"/>
  <c r="Q35" i="8"/>
  <c r="Q34" i="8"/>
  <c r="R34" i="8" s="1"/>
  <c r="Q29" i="8"/>
  <c r="R29" i="8" s="1"/>
  <c r="Q31" i="8"/>
  <c r="Q32" i="8"/>
  <c r="R32" i="8" s="1"/>
  <c r="Q19" i="8"/>
  <c r="Q21" i="8"/>
  <c r="R21" i="8" s="1"/>
  <c r="Q23" i="8"/>
  <c r="Q6" i="8"/>
  <c r="Q9" i="8"/>
  <c r="R9" i="8" s="1"/>
  <c r="Q10" i="8"/>
  <c r="Q5" i="8"/>
  <c r="D7" i="8"/>
  <c r="D8" i="8"/>
  <c r="D11" i="8"/>
  <c r="D12" i="8"/>
  <c r="D13" i="8"/>
  <c r="D14" i="8"/>
  <c r="D16" i="8"/>
  <c r="D17" i="8"/>
  <c r="D18" i="8"/>
  <c r="D20" i="8"/>
  <c r="D22" i="8"/>
  <c r="D25" i="8"/>
  <c r="D26" i="8"/>
  <c r="D28" i="8"/>
  <c r="D30" i="8"/>
  <c r="D33" i="8"/>
  <c r="D36" i="8"/>
  <c r="D44" i="8"/>
  <c r="P36" i="8"/>
  <c r="O36" i="8"/>
  <c r="N36" i="8"/>
  <c r="M36" i="8"/>
  <c r="L36" i="8"/>
  <c r="K36" i="8"/>
  <c r="J36" i="8"/>
  <c r="I36" i="8"/>
  <c r="H36" i="8"/>
  <c r="P33" i="8"/>
  <c r="O33" i="8"/>
  <c r="N33" i="8"/>
  <c r="M33" i="8"/>
  <c r="L33" i="8"/>
  <c r="K33" i="8"/>
  <c r="J33" i="8"/>
  <c r="I33" i="8"/>
  <c r="H33" i="8"/>
  <c r="I20" i="8"/>
  <c r="H15" i="8"/>
  <c r="K8" i="8"/>
  <c r="L8" i="8" s="1"/>
  <c r="P54" i="8"/>
  <c r="O54" i="8"/>
  <c r="N54" i="8"/>
  <c r="M54" i="8"/>
  <c r="L54" i="8"/>
  <c r="K54" i="8"/>
  <c r="J54" i="8"/>
  <c r="I54" i="8"/>
  <c r="H54" i="8"/>
  <c r="G54" i="8"/>
  <c r="F54" i="8"/>
  <c r="E54" i="8"/>
  <c r="D54" i="8"/>
  <c r="D89" i="8" s="1"/>
  <c r="Q49" i="8"/>
  <c r="G41" i="8"/>
  <c r="F41" i="8"/>
  <c r="E41" i="8"/>
  <c r="G36" i="8"/>
  <c r="F36" i="8"/>
  <c r="E36" i="8"/>
  <c r="G33" i="8"/>
  <c r="F33" i="8"/>
  <c r="E33" i="8"/>
  <c r="G30" i="8"/>
  <c r="F30" i="8"/>
  <c r="E30" i="8"/>
  <c r="G28" i="8"/>
  <c r="F28" i="8"/>
  <c r="E28" i="8"/>
  <c r="G27" i="8"/>
  <c r="F27" i="8"/>
  <c r="E27" i="8"/>
  <c r="G26" i="8"/>
  <c r="F26" i="8"/>
  <c r="E26" i="8"/>
  <c r="E25" i="8"/>
  <c r="G22" i="8"/>
  <c r="F22" i="8"/>
  <c r="E22" i="8"/>
  <c r="G20" i="8"/>
  <c r="F20" i="8"/>
  <c r="E20" i="8"/>
  <c r="G18" i="8"/>
  <c r="F18" i="8"/>
  <c r="E18" i="8"/>
  <c r="G17" i="8"/>
  <c r="F17" i="8"/>
  <c r="E17" i="8"/>
  <c r="G16" i="8"/>
  <c r="F16" i="8"/>
  <c r="E16" i="8"/>
  <c r="G14" i="8"/>
  <c r="F14" i="8"/>
  <c r="E14" i="8"/>
  <c r="G13" i="8"/>
  <c r="F13" i="8"/>
  <c r="E13" i="8"/>
  <c r="G12" i="8"/>
  <c r="F12" i="8"/>
  <c r="E12" i="8"/>
  <c r="G11" i="8"/>
  <c r="F11" i="8"/>
  <c r="E11" i="8"/>
  <c r="G8" i="8"/>
  <c r="F8" i="8"/>
  <c r="E8" i="8"/>
  <c r="F20" i="11" l="1"/>
  <c r="E15" i="11"/>
  <c r="E6" i="9"/>
  <c r="D6" i="9"/>
  <c r="V46" i="6"/>
  <c r="E46" i="6" s="1"/>
  <c r="K7" i="10"/>
  <c r="O7" i="10" s="1"/>
  <c r="D15" i="11"/>
  <c r="E15" i="9"/>
  <c r="D15" i="9"/>
  <c r="H26" i="8"/>
  <c r="I26" i="8" s="1"/>
  <c r="J26" i="8" s="1"/>
  <c r="K26" i="8" s="1"/>
  <c r="L26" i="8" s="1"/>
  <c r="M26" i="8" s="1"/>
  <c r="Q20" i="13"/>
  <c r="P15" i="13"/>
  <c r="F25" i="9"/>
  <c r="Q27" i="12"/>
  <c r="Q28" i="12" s="1"/>
  <c r="Q29" i="12" s="1"/>
  <c r="Q30" i="12" s="1"/>
  <c r="Q31" i="12" s="1"/>
  <c r="Q32" i="12" s="1"/>
  <c r="U26" i="12"/>
  <c r="U27" i="12" s="1"/>
  <c r="U28" i="12" s="1"/>
  <c r="U29" i="12" s="1"/>
  <c r="U30" i="12" s="1"/>
  <c r="U31" i="12" s="1"/>
  <c r="U32" i="12" s="1"/>
  <c r="J8" i="10"/>
  <c r="I4" i="10"/>
  <c r="N8" i="10"/>
  <c r="M4" i="10"/>
  <c r="M8" i="11"/>
  <c r="N8" i="11" s="1"/>
  <c r="O8" i="11" s="1"/>
  <c r="E8" i="11"/>
  <c r="E4" i="11" s="1"/>
  <c r="D4" i="11"/>
  <c r="D48" i="11" s="1"/>
  <c r="G89" i="8"/>
  <c r="O89" i="8"/>
  <c r="J89" i="8"/>
  <c r="R10" i="8"/>
  <c r="R19" i="8"/>
  <c r="E89" i="8"/>
  <c r="K89" i="8"/>
  <c r="H89" i="8"/>
  <c r="L89" i="8"/>
  <c r="P89" i="8"/>
  <c r="N89" i="8"/>
  <c r="I89" i="8"/>
  <c r="F77" i="8"/>
  <c r="F89" i="8" s="1"/>
  <c r="Q79" i="8"/>
  <c r="R79" i="8" s="1"/>
  <c r="M89" i="8"/>
  <c r="R78" i="8"/>
  <c r="R43" i="8"/>
  <c r="D4" i="8"/>
  <c r="Q18" i="8"/>
  <c r="Q13" i="8"/>
  <c r="R42" i="8"/>
  <c r="R56" i="8"/>
  <c r="Q22" i="8"/>
  <c r="R35" i="8"/>
  <c r="Q41" i="8"/>
  <c r="Q54" i="8"/>
  <c r="Q30" i="8"/>
  <c r="Q11" i="8"/>
  <c r="R57" i="8"/>
  <c r="D32" i="9"/>
  <c r="Q8" i="8"/>
  <c r="Q12" i="8"/>
  <c r="R23" i="8"/>
  <c r="Q27" i="8"/>
  <c r="R31" i="8"/>
  <c r="Q14" i="8"/>
  <c r="Q58" i="8"/>
  <c r="D58" i="9" s="1"/>
  <c r="Q17" i="8"/>
  <c r="R55" i="8"/>
  <c r="H44" i="8"/>
  <c r="O13" i="12"/>
  <c r="E54" i="6" s="1"/>
  <c r="O31" i="12"/>
  <c r="L49" i="12"/>
  <c r="O49" i="12" s="1"/>
  <c r="L45" i="12"/>
  <c r="O45" i="12" s="1"/>
  <c r="O27" i="12"/>
  <c r="K52" i="12"/>
  <c r="S7" i="12"/>
  <c r="T7" i="12"/>
  <c r="P28" i="12"/>
  <c r="S8" i="12"/>
  <c r="P29" i="12"/>
  <c r="T8" i="12"/>
  <c r="L50" i="12"/>
  <c r="O50" i="12" s="1"/>
  <c r="O32" i="12"/>
  <c r="K34" i="12"/>
  <c r="P30" i="12"/>
  <c r="T9" i="12"/>
  <c r="S9" i="12"/>
  <c r="L44" i="12"/>
  <c r="O26" i="12"/>
  <c r="L34" i="12"/>
  <c r="L35" i="12" s="1"/>
  <c r="T10" i="12"/>
  <c r="P31" i="12"/>
  <c r="S10" i="12"/>
  <c r="T6" i="12"/>
  <c r="S6" i="12"/>
  <c r="P27" i="12"/>
  <c r="S11" i="12"/>
  <c r="T11" i="12"/>
  <c r="P32" i="12"/>
  <c r="O30" i="12"/>
  <c r="L48" i="12"/>
  <c r="O48" i="12" s="1"/>
  <c r="P13" i="12"/>
  <c r="P14" i="12" s="1"/>
  <c r="S5" i="12"/>
  <c r="P26" i="12"/>
  <c r="T5" i="12"/>
  <c r="K13" i="12"/>
  <c r="L14" i="12"/>
  <c r="L46" i="12"/>
  <c r="O46" i="12" s="1"/>
  <c r="O28" i="12"/>
  <c r="L47" i="12"/>
  <c r="O47" i="12" s="1"/>
  <c r="O29" i="12"/>
  <c r="P16" i="11"/>
  <c r="G4" i="11"/>
  <c r="P46" i="11"/>
  <c r="E44" i="11"/>
  <c r="F45" i="11"/>
  <c r="E44" i="10"/>
  <c r="F45" i="10"/>
  <c r="G15" i="10"/>
  <c r="P46" i="10"/>
  <c r="F45" i="9" s="1"/>
  <c r="J46" i="8"/>
  <c r="Q46" i="8" s="1"/>
  <c r="G45" i="8"/>
  <c r="G15" i="8"/>
  <c r="F15" i="8"/>
  <c r="D15" i="8"/>
  <c r="D24" i="8"/>
  <c r="Q28" i="8"/>
  <c r="Q7" i="8"/>
  <c r="F55" i="9"/>
  <c r="G55" i="9" s="1"/>
  <c r="G54" i="9" s="1"/>
  <c r="F44" i="8"/>
  <c r="I44" i="8"/>
  <c r="M45" i="8"/>
  <c r="O45" i="8"/>
  <c r="H4" i="8"/>
  <c r="F4" i="8"/>
  <c r="E4" i="8"/>
  <c r="G4" i="8"/>
  <c r="I4" i="8"/>
  <c r="J20" i="8"/>
  <c r="I15" i="8"/>
  <c r="E24" i="8"/>
  <c r="E15" i="8"/>
  <c r="Q36" i="8"/>
  <c r="Q33" i="8"/>
  <c r="F46" i="6" l="1"/>
  <c r="G46" i="6" s="1"/>
  <c r="H46" i="6" s="1"/>
  <c r="I46" i="6" s="1"/>
  <c r="J46" i="6" s="1"/>
  <c r="K46" i="6" s="1"/>
  <c r="L46" i="6" s="1"/>
  <c r="M46" i="6" s="1"/>
  <c r="N46" i="6" s="1"/>
  <c r="O46" i="6" s="1"/>
  <c r="P46" i="6"/>
  <c r="G20" i="11"/>
  <c r="H55" i="9"/>
  <c r="I55" i="9" s="1"/>
  <c r="P8" i="11"/>
  <c r="O8" i="10"/>
  <c r="O4" i="10" s="1"/>
  <c r="N4" i="10"/>
  <c r="K8" i="10"/>
  <c r="K4" i="10" s="1"/>
  <c r="J4" i="10"/>
  <c r="R27" i="8"/>
  <c r="Q77" i="8"/>
  <c r="Q89" i="8" s="1"/>
  <c r="R90" i="8" s="1"/>
  <c r="R22" i="8"/>
  <c r="R18" i="8"/>
  <c r="R13" i="8"/>
  <c r="D48" i="8"/>
  <c r="D91" i="8" s="1"/>
  <c r="D54" i="9"/>
  <c r="R41" i="8"/>
  <c r="R28" i="8"/>
  <c r="R17" i="8"/>
  <c r="R12" i="8"/>
  <c r="D35" i="9"/>
  <c r="R30" i="8"/>
  <c r="R8" i="8"/>
  <c r="R58" i="8"/>
  <c r="R11" i="8"/>
  <c r="Q45" i="8"/>
  <c r="R14" i="8"/>
  <c r="F54" i="9"/>
  <c r="P44" i="12"/>
  <c r="P34" i="12"/>
  <c r="P35" i="12" s="1"/>
  <c r="S26" i="12"/>
  <c r="S27" i="12"/>
  <c r="P45" i="12"/>
  <c r="S45" i="12" s="1"/>
  <c r="S31" i="12"/>
  <c r="P49" i="12"/>
  <c r="S49" i="12" s="1"/>
  <c r="L52" i="12"/>
  <c r="L53" i="12" s="1"/>
  <c r="O44" i="12"/>
  <c r="O52" i="12" s="1"/>
  <c r="S29" i="12"/>
  <c r="P47" i="12"/>
  <c r="S47" i="12" s="1"/>
  <c r="S13" i="12"/>
  <c r="P50" i="12"/>
  <c r="S50" i="12" s="1"/>
  <c r="S32" i="12"/>
  <c r="T31" i="12"/>
  <c r="W10" i="12"/>
  <c r="W11" i="12"/>
  <c r="T32" i="12"/>
  <c r="T27" i="12"/>
  <c r="W6" i="12"/>
  <c r="T30" i="12"/>
  <c r="W9" i="12"/>
  <c r="S28" i="12"/>
  <c r="P46" i="12"/>
  <c r="S46" i="12" s="1"/>
  <c r="O14" i="12"/>
  <c r="T26" i="12"/>
  <c r="T13" i="12"/>
  <c r="T14" i="12" s="1"/>
  <c r="W5" i="12"/>
  <c r="O34" i="12"/>
  <c r="F77" i="6" s="1"/>
  <c r="P77" i="6" s="1"/>
  <c r="S30" i="12"/>
  <c r="P48" i="12"/>
  <c r="S48" i="12" s="1"/>
  <c r="T29" i="12"/>
  <c r="W8" i="12"/>
  <c r="W7" i="12"/>
  <c r="T28" i="12"/>
  <c r="H4" i="11"/>
  <c r="F44" i="11"/>
  <c r="G45" i="11"/>
  <c r="G45" i="10"/>
  <c r="F44" i="10"/>
  <c r="H15" i="10"/>
  <c r="P16" i="10"/>
  <c r="F15" i="9" s="1"/>
  <c r="G44" i="8"/>
  <c r="H54" i="9"/>
  <c r="N26" i="8"/>
  <c r="J4" i="8"/>
  <c r="J44" i="8"/>
  <c r="J15" i="8"/>
  <c r="K20" i="8"/>
  <c r="Q16" i="8"/>
  <c r="E45" i="9" l="1"/>
  <c r="D45" i="9"/>
  <c r="H20" i="11"/>
  <c r="G15" i="11"/>
  <c r="O53" i="12"/>
  <c r="F78" i="6"/>
  <c r="P78" i="6" s="1"/>
  <c r="S14" i="12"/>
  <c r="E54" i="10"/>
  <c r="P8" i="10"/>
  <c r="F7" i="9" s="1"/>
  <c r="R89" i="8"/>
  <c r="W28" i="12"/>
  <c r="T46" i="12"/>
  <c r="W46" i="12" s="1"/>
  <c r="T45" i="12"/>
  <c r="W45" i="12" s="1"/>
  <c r="W27" i="12"/>
  <c r="T49" i="12"/>
  <c r="W49" i="12" s="1"/>
  <c r="W31" i="12"/>
  <c r="S34" i="12"/>
  <c r="T44" i="12"/>
  <c r="T34" i="12"/>
  <c r="T35" i="12" s="1"/>
  <c r="W26" i="12"/>
  <c r="W32" i="12"/>
  <c r="T50" i="12"/>
  <c r="W50" i="12" s="1"/>
  <c r="O35" i="12"/>
  <c r="T48" i="12"/>
  <c r="W48" i="12" s="1"/>
  <c r="W30" i="12"/>
  <c r="S44" i="12"/>
  <c r="S52" i="12" s="1"/>
  <c r="P52" i="12"/>
  <c r="P53" i="12" s="1"/>
  <c r="W29" i="12"/>
  <c r="T47" i="12"/>
  <c r="W47" i="12" s="1"/>
  <c r="W13" i="12"/>
  <c r="H45" i="11"/>
  <c r="G44" i="11"/>
  <c r="I4" i="11"/>
  <c r="H45" i="10"/>
  <c r="G44" i="10"/>
  <c r="I15" i="10"/>
  <c r="H14" i="9"/>
  <c r="G3" i="9"/>
  <c r="G47" i="9" s="1"/>
  <c r="I54" i="9"/>
  <c r="H43" i="9"/>
  <c r="O26" i="8"/>
  <c r="K4" i="8"/>
  <c r="K15" i="8"/>
  <c r="L20" i="8"/>
  <c r="K44" i="8"/>
  <c r="S53" i="12" l="1"/>
  <c r="F78" i="10"/>
  <c r="I20" i="11"/>
  <c r="H15" i="11"/>
  <c r="E53" i="10"/>
  <c r="F54" i="10"/>
  <c r="W14" i="12"/>
  <c r="X14" i="12" s="1"/>
  <c r="E54" i="11"/>
  <c r="S35" i="12"/>
  <c r="F77" i="10"/>
  <c r="W34" i="12"/>
  <c r="T52" i="12"/>
  <c r="T53" i="12" s="1"/>
  <c r="W44" i="12"/>
  <c r="W52" i="12" s="1"/>
  <c r="J4" i="11"/>
  <c r="H44" i="11"/>
  <c r="I45" i="11"/>
  <c r="J15" i="10"/>
  <c r="H44" i="10"/>
  <c r="I45" i="10"/>
  <c r="H3" i="9"/>
  <c r="H47" i="9" s="1"/>
  <c r="I43" i="9"/>
  <c r="I14" i="9"/>
  <c r="L4" i="8"/>
  <c r="M20" i="8"/>
  <c r="L15" i="8"/>
  <c r="R16" i="8"/>
  <c r="J20" i="11" l="1"/>
  <c r="I15" i="11"/>
  <c r="P78" i="10"/>
  <c r="F22" i="10"/>
  <c r="W53" i="12"/>
  <c r="X53" i="12" s="1"/>
  <c r="F78" i="11"/>
  <c r="E53" i="11"/>
  <c r="F54" i="11"/>
  <c r="F53" i="10"/>
  <c r="G54" i="10"/>
  <c r="X35" i="12"/>
  <c r="P77" i="10"/>
  <c r="F76" i="10"/>
  <c r="W35" i="12"/>
  <c r="F77" i="11"/>
  <c r="I44" i="11"/>
  <c r="J45" i="11"/>
  <c r="K4" i="11"/>
  <c r="I44" i="10"/>
  <c r="J45" i="10"/>
  <c r="K15" i="10"/>
  <c r="Q26" i="8"/>
  <c r="I3" i="9"/>
  <c r="I47" i="9" s="1"/>
  <c r="N20" i="8"/>
  <c r="M15" i="8"/>
  <c r="M4" i="8"/>
  <c r="F22" i="11" l="1"/>
  <c r="P78" i="11"/>
  <c r="P22" i="10"/>
  <c r="F21" i="9" s="1"/>
  <c r="F15" i="10"/>
  <c r="K20" i="11"/>
  <c r="J15" i="11"/>
  <c r="G54" i="11"/>
  <c r="F53" i="11"/>
  <c r="G53" i="10"/>
  <c r="H54" i="10"/>
  <c r="P76" i="10"/>
  <c r="P77" i="11"/>
  <c r="F76" i="11"/>
  <c r="L4" i="11"/>
  <c r="K45" i="11"/>
  <c r="J44" i="11"/>
  <c r="K45" i="10"/>
  <c r="J44" i="10"/>
  <c r="L15" i="10"/>
  <c r="R26" i="8"/>
  <c r="N4" i="8"/>
  <c r="O20" i="8"/>
  <c r="N15" i="8"/>
  <c r="L20" i="11" l="1"/>
  <c r="K15" i="11"/>
  <c r="P22" i="11"/>
  <c r="F15" i="11"/>
  <c r="H53" i="10"/>
  <c r="I54" i="10"/>
  <c r="G53" i="11"/>
  <c r="H54" i="11"/>
  <c r="P76" i="11"/>
  <c r="L45" i="11"/>
  <c r="K44" i="11"/>
  <c r="M4" i="11"/>
  <c r="M15" i="10"/>
  <c r="L45" i="10"/>
  <c r="K44" i="10"/>
  <c r="P20" i="8"/>
  <c r="Q20" i="8" s="1"/>
  <c r="O15" i="8"/>
  <c r="O4" i="8"/>
  <c r="M20" i="11" l="1"/>
  <c r="L15" i="11"/>
  <c r="J54" i="10"/>
  <c r="I53" i="10"/>
  <c r="I54" i="11"/>
  <c r="H53" i="11"/>
  <c r="N4" i="11"/>
  <c r="L44" i="11"/>
  <c r="M45" i="11"/>
  <c r="N15" i="10"/>
  <c r="L44" i="10"/>
  <c r="M45" i="10"/>
  <c r="P4" i="8"/>
  <c r="P15" i="8"/>
  <c r="N20" i="11" l="1"/>
  <c r="M15" i="11"/>
  <c r="K54" i="10"/>
  <c r="J53" i="10"/>
  <c r="J54" i="11"/>
  <c r="I53" i="11"/>
  <c r="M44" i="11"/>
  <c r="N45" i="11"/>
  <c r="O4" i="11"/>
  <c r="P7" i="11"/>
  <c r="P4" i="11" s="1"/>
  <c r="O15" i="10"/>
  <c r="P20" i="10"/>
  <c r="M44" i="10"/>
  <c r="N45" i="10"/>
  <c r="P7" i="10"/>
  <c r="R7" i="8"/>
  <c r="Q4" i="8"/>
  <c r="R20" i="8"/>
  <c r="Q15" i="8"/>
  <c r="O20" i="11" l="1"/>
  <c r="N15" i="11"/>
  <c r="P4" i="10"/>
  <c r="F6" i="9"/>
  <c r="F3" i="9" s="1"/>
  <c r="P15" i="10"/>
  <c r="F19" i="9"/>
  <c r="F14" i="9" s="1"/>
  <c r="K53" i="10"/>
  <c r="L54" i="10"/>
  <c r="K54" i="11"/>
  <c r="J53" i="11"/>
  <c r="N44" i="11"/>
  <c r="O45" i="11"/>
  <c r="O45" i="10"/>
  <c r="N44" i="10"/>
  <c r="C15" i="1"/>
  <c r="E76" i="6"/>
  <c r="G76" i="6"/>
  <c r="H76" i="6"/>
  <c r="I76" i="6"/>
  <c r="J76" i="6"/>
  <c r="K76" i="6"/>
  <c r="L76" i="6"/>
  <c r="M76" i="6"/>
  <c r="N76" i="6"/>
  <c r="D76" i="6"/>
  <c r="F57" i="6"/>
  <c r="D57" i="6"/>
  <c r="E57" i="6"/>
  <c r="G57" i="6"/>
  <c r="H57" i="6"/>
  <c r="I57" i="6"/>
  <c r="J57" i="6"/>
  <c r="K57" i="6"/>
  <c r="L57" i="6"/>
  <c r="M57" i="6"/>
  <c r="N57" i="6"/>
  <c r="O57" i="6"/>
  <c r="D53" i="6"/>
  <c r="E53" i="6"/>
  <c r="P57" i="6" l="1"/>
  <c r="O15" i="11"/>
  <c r="P20" i="11"/>
  <c r="P15" i="11" s="1"/>
  <c r="L53" i="10"/>
  <c r="M54" i="10"/>
  <c r="K53" i="11"/>
  <c r="L54" i="11"/>
  <c r="O44" i="11"/>
  <c r="P45" i="11"/>
  <c r="O44" i="10"/>
  <c r="P45" i="10"/>
  <c r="F44" i="9" s="1"/>
  <c r="F54" i="6"/>
  <c r="D15" i="6"/>
  <c r="E36" i="6"/>
  <c r="F36" i="6"/>
  <c r="G36" i="6"/>
  <c r="H36" i="6"/>
  <c r="I36" i="6"/>
  <c r="J36" i="6"/>
  <c r="K36" i="6"/>
  <c r="L36" i="6"/>
  <c r="M36" i="6"/>
  <c r="N36" i="6"/>
  <c r="O36" i="6"/>
  <c r="D36" i="6"/>
  <c r="E33" i="6"/>
  <c r="F33" i="6"/>
  <c r="G33" i="6"/>
  <c r="H33" i="6"/>
  <c r="I33" i="6"/>
  <c r="J33" i="6"/>
  <c r="K33" i="6"/>
  <c r="L33" i="6"/>
  <c r="M33" i="6"/>
  <c r="N33" i="6"/>
  <c r="O33" i="6"/>
  <c r="D33" i="6"/>
  <c r="D24" i="6"/>
  <c r="C25" i="1"/>
  <c r="C22" i="1"/>
  <c r="M54" i="11" l="1"/>
  <c r="L53" i="11"/>
  <c r="M53" i="10"/>
  <c r="N54" i="10"/>
  <c r="P44" i="11"/>
  <c r="P50" i="11"/>
  <c r="P50" i="10"/>
  <c r="P44" i="10"/>
  <c r="F43" i="9" s="1"/>
  <c r="G54" i="6"/>
  <c r="F53" i="6"/>
  <c r="M53" i="11" l="1"/>
  <c r="N54" i="11"/>
  <c r="O54" i="10"/>
  <c r="N53" i="10"/>
  <c r="H54" i="6"/>
  <c r="G53" i="6"/>
  <c r="H38" i="1"/>
  <c r="F87" i="10" l="1"/>
  <c r="F87" i="11"/>
  <c r="N53" i="11"/>
  <c r="O54" i="11"/>
  <c r="O53" i="11" s="1"/>
  <c r="O53" i="10"/>
  <c r="P54" i="10"/>
  <c r="F88" i="9"/>
  <c r="F87" i="6"/>
  <c r="I54" i="6"/>
  <c r="H53" i="6"/>
  <c r="P54" i="11" l="1"/>
  <c r="P53" i="10"/>
  <c r="P53" i="11"/>
  <c r="J54" i="6"/>
  <c r="I53" i="6"/>
  <c r="K54" i="6" l="1"/>
  <c r="J53" i="6"/>
  <c r="E20" i="6"/>
  <c r="N35" i="1"/>
  <c r="D4" i="6"/>
  <c r="E4" i="6"/>
  <c r="E15" i="6" l="1"/>
  <c r="C12" i="1"/>
  <c r="C21" i="1"/>
  <c r="F20" i="6"/>
  <c r="L54" i="6"/>
  <c r="K53" i="6"/>
  <c r="D44" i="6"/>
  <c r="D48" i="6" s="1"/>
  <c r="E45" i="6"/>
  <c r="F4" i="6" l="1"/>
  <c r="G20" i="6"/>
  <c r="M54" i="6"/>
  <c r="L53" i="6"/>
  <c r="E44" i="6"/>
  <c r="F45" i="6"/>
  <c r="J8" i="6"/>
  <c r="L4" i="3"/>
  <c r="O36" i="1"/>
  <c r="O35" i="1"/>
  <c r="P35" i="1" s="1"/>
  <c r="G14" i="1"/>
  <c r="I17" i="1"/>
  <c r="I18" i="1"/>
  <c r="I19" i="1"/>
  <c r="I20" i="1"/>
  <c r="I26" i="1"/>
  <c r="I29" i="1"/>
  <c r="I30" i="1"/>
  <c r="I32" i="1"/>
  <c r="I33" i="1"/>
  <c r="I5" i="1"/>
  <c r="I6" i="1"/>
  <c r="I7" i="1"/>
  <c r="I9" i="1"/>
  <c r="I10" i="1"/>
  <c r="I11" i="1"/>
  <c r="I12" i="1"/>
  <c r="I13" i="1"/>
  <c r="H15" i="1"/>
  <c r="B11" i="1"/>
  <c r="I20" i="3"/>
  <c r="J20" i="3"/>
  <c r="K20" i="3"/>
  <c r="I21" i="3"/>
  <c r="J21" i="3"/>
  <c r="K21" i="3"/>
  <c r="I22" i="3"/>
  <c r="J22" i="3"/>
  <c r="K22" i="3"/>
  <c r="I23" i="3"/>
  <c r="J23" i="3"/>
  <c r="K23" i="3"/>
  <c r="O20" i="3"/>
  <c r="P20" i="3"/>
  <c r="Q20" i="3"/>
  <c r="O21" i="3"/>
  <c r="P21" i="3"/>
  <c r="Q21" i="3"/>
  <c r="O22" i="3"/>
  <c r="P22" i="3"/>
  <c r="Q22" i="3"/>
  <c r="O23" i="3"/>
  <c r="P23" i="3"/>
  <c r="Q23" i="3"/>
  <c r="U20" i="3"/>
  <c r="V20" i="3"/>
  <c r="U21" i="3"/>
  <c r="V21" i="3"/>
  <c r="U22" i="3"/>
  <c r="W22" i="3" s="1"/>
  <c r="V22" i="3"/>
  <c r="U23" i="3"/>
  <c r="V23" i="3"/>
  <c r="Z20" i="3"/>
  <c r="AA20" i="3"/>
  <c r="AB20" i="3"/>
  <c r="Z21" i="3"/>
  <c r="AA21" i="3"/>
  <c r="AB21" i="3"/>
  <c r="Z22" i="3"/>
  <c r="AA22" i="3"/>
  <c r="AB22" i="3"/>
  <c r="Z23" i="3"/>
  <c r="AA23" i="3"/>
  <c r="AB23" i="3"/>
  <c r="AF20" i="3"/>
  <c r="AG20" i="3"/>
  <c r="AH20" i="3"/>
  <c r="AF21" i="3"/>
  <c r="AG21" i="3"/>
  <c r="AH21" i="3"/>
  <c r="AF22" i="3"/>
  <c r="AG22" i="3"/>
  <c r="AH22" i="3"/>
  <c r="AF23" i="3"/>
  <c r="AG23" i="3"/>
  <c r="AH23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R20" i="3"/>
  <c r="AS20" i="3"/>
  <c r="AT20" i="3"/>
  <c r="AR21" i="3"/>
  <c r="AS21" i="3"/>
  <c r="AT21" i="3"/>
  <c r="AR22" i="3"/>
  <c r="AS22" i="3"/>
  <c r="AT22" i="3"/>
  <c r="AR23" i="3"/>
  <c r="AS23" i="3"/>
  <c r="AT23" i="3"/>
  <c r="AX20" i="3"/>
  <c r="AY20" i="3"/>
  <c r="AZ20" i="3"/>
  <c r="AX21" i="3"/>
  <c r="AY21" i="3"/>
  <c r="AZ21" i="3"/>
  <c r="AX22" i="3"/>
  <c r="AY22" i="3"/>
  <c r="AZ22" i="3"/>
  <c r="AX23" i="3"/>
  <c r="AY23" i="3"/>
  <c r="AZ23" i="3"/>
  <c r="BD20" i="3"/>
  <c r="BE20" i="3"/>
  <c r="BD21" i="3"/>
  <c r="BE21" i="3"/>
  <c r="BD22" i="3"/>
  <c r="BE22" i="3"/>
  <c r="BD23" i="3"/>
  <c r="BE23" i="3"/>
  <c r="BI20" i="3"/>
  <c r="BJ20" i="3"/>
  <c r="BI21" i="3"/>
  <c r="BJ21" i="3"/>
  <c r="BI22" i="3"/>
  <c r="BJ22" i="3"/>
  <c r="BI23" i="3"/>
  <c r="BJ23" i="3"/>
  <c r="BH23" i="3"/>
  <c r="BG23" i="3"/>
  <c r="BH22" i="3"/>
  <c r="BG22" i="3"/>
  <c r="BH21" i="3"/>
  <c r="BG21" i="3"/>
  <c r="BH20" i="3"/>
  <c r="BG20" i="3"/>
  <c r="BC23" i="3"/>
  <c r="BB23" i="3"/>
  <c r="BC22" i="3"/>
  <c r="BB22" i="3"/>
  <c r="BC21" i="3"/>
  <c r="BB21" i="3"/>
  <c r="BC20" i="3"/>
  <c r="BB20" i="3"/>
  <c r="AW23" i="3"/>
  <c r="AV23" i="3"/>
  <c r="AW22" i="3"/>
  <c r="AV22" i="3"/>
  <c r="AW21" i="3"/>
  <c r="AV21" i="3"/>
  <c r="AW20" i="3"/>
  <c r="AV20" i="3"/>
  <c r="AQ23" i="3"/>
  <c r="AP23" i="3"/>
  <c r="AQ22" i="3"/>
  <c r="AP22" i="3"/>
  <c r="AQ21" i="3"/>
  <c r="AP21" i="3"/>
  <c r="AQ20" i="3"/>
  <c r="AP20" i="3"/>
  <c r="AK23" i="3"/>
  <c r="AJ23" i="3"/>
  <c r="AK22" i="3"/>
  <c r="AJ22" i="3"/>
  <c r="AK21" i="3"/>
  <c r="AJ21" i="3"/>
  <c r="AK20" i="3"/>
  <c r="AJ20" i="3"/>
  <c r="AE23" i="3"/>
  <c r="AD23" i="3"/>
  <c r="AE22" i="3"/>
  <c r="AD22" i="3"/>
  <c r="AE21" i="3"/>
  <c r="AD21" i="3"/>
  <c r="AE20" i="3"/>
  <c r="AD20" i="3"/>
  <c r="Y23" i="3"/>
  <c r="X23" i="3"/>
  <c r="Y22" i="3"/>
  <c r="X22" i="3"/>
  <c r="Y21" i="3"/>
  <c r="X21" i="3"/>
  <c r="Y20" i="3"/>
  <c r="X20" i="3"/>
  <c r="T23" i="3"/>
  <c r="S23" i="3"/>
  <c r="T22" i="3"/>
  <c r="S22" i="3"/>
  <c r="T21" i="3"/>
  <c r="S21" i="3"/>
  <c r="T20" i="3"/>
  <c r="S20" i="3"/>
  <c r="N23" i="3"/>
  <c r="M23" i="3"/>
  <c r="N22" i="3"/>
  <c r="N21" i="3"/>
  <c r="M21" i="3"/>
  <c r="N20" i="3"/>
  <c r="M20" i="3"/>
  <c r="H23" i="3"/>
  <c r="G23" i="3"/>
  <c r="H22" i="3"/>
  <c r="G22" i="3"/>
  <c r="H21" i="3"/>
  <c r="G21" i="3"/>
  <c r="H20" i="3"/>
  <c r="G20" i="3"/>
  <c r="E20" i="3"/>
  <c r="E21" i="3"/>
  <c r="E22" i="3"/>
  <c r="E23" i="3"/>
  <c r="D22" i="3"/>
  <c r="F22" i="3" s="1"/>
  <c r="D21" i="3"/>
  <c r="D20" i="3"/>
  <c r="C22" i="3"/>
  <c r="C21" i="3"/>
  <c r="C20" i="3"/>
  <c r="D23" i="3"/>
  <c r="C23" i="3"/>
  <c r="AC20" i="3"/>
  <c r="F4" i="3"/>
  <c r="F23" i="3" l="1"/>
  <c r="F20" i="3"/>
  <c r="W20" i="3"/>
  <c r="AO22" i="3"/>
  <c r="AU22" i="3"/>
  <c r="BA20" i="3"/>
  <c r="BF20" i="3"/>
  <c r="BF22" i="3"/>
  <c r="BK20" i="3"/>
  <c r="BK22" i="3"/>
  <c r="BF23" i="3"/>
  <c r="BF21" i="3"/>
  <c r="BA21" i="3"/>
  <c r="AU23" i="3"/>
  <c r="AU21" i="3"/>
  <c r="W21" i="3"/>
  <c r="G50" i="11"/>
  <c r="G50" i="10"/>
  <c r="G36" i="1"/>
  <c r="B36" i="1" s="1"/>
  <c r="F8" i="3"/>
  <c r="BA22" i="3"/>
  <c r="AU20" i="3"/>
  <c r="AO20" i="3"/>
  <c r="AC23" i="3"/>
  <c r="AC24" i="3" s="1"/>
  <c r="AC22" i="3"/>
  <c r="L22" i="3"/>
  <c r="H36" i="1"/>
  <c r="P36" i="1"/>
  <c r="I15" i="1"/>
  <c r="R23" i="3"/>
  <c r="AI21" i="3"/>
  <c r="AI23" i="3"/>
  <c r="R21" i="3"/>
  <c r="L21" i="3"/>
  <c r="R22" i="3"/>
  <c r="G49" i="6"/>
  <c r="G15" i="6"/>
  <c r="H20" i="6"/>
  <c r="K8" i="6"/>
  <c r="P8" i="6" s="1"/>
  <c r="G4" i="6"/>
  <c r="N54" i="6"/>
  <c r="M53" i="6"/>
  <c r="G45" i="6"/>
  <c r="F44" i="6"/>
  <c r="R20" i="3"/>
  <c r="AC21" i="3"/>
  <c r="B30" i="3"/>
  <c r="B28" i="3"/>
  <c r="AI20" i="3"/>
  <c r="AI22" i="3"/>
  <c r="AO21" i="3"/>
  <c r="BA23" i="3"/>
  <c r="BA24" i="3" s="1"/>
  <c r="B29" i="3"/>
  <c r="BK21" i="3"/>
  <c r="BK23" i="3"/>
  <c r="W23" i="3"/>
  <c r="W24" i="3" s="1"/>
  <c r="L20" i="3"/>
  <c r="L23" i="3"/>
  <c r="F21" i="3"/>
  <c r="F24" i="3" s="1"/>
  <c r="E30" i="3"/>
  <c r="AO23" i="3"/>
  <c r="AO24" i="3" s="1"/>
  <c r="B31" i="3"/>
  <c r="BK5" i="3"/>
  <c r="BK6" i="3"/>
  <c r="BK7" i="3"/>
  <c r="BK4" i="3"/>
  <c r="BF5" i="3"/>
  <c r="BF6" i="3"/>
  <c r="BF7" i="3"/>
  <c r="BF4" i="3"/>
  <c r="BA4" i="3"/>
  <c r="AU4" i="3"/>
  <c r="AO4" i="3"/>
  <c r="AI4" i="3"/>
  <c r="AC4" i="3"/>
  <c r="W5" i="3"/>
  <c r="W6" i="3"/>
  <c r="W7" i="3"/>
  <c r="W4" i="3"/>
  <c r="R4" i="3"/>
  <c r="BA7" i="3"/>
  <c r="BA6" i="3"/>
  <c r="BA5" i="3"/>
  <c r="AU7" i="3"/>
  <c r="AU6" i="3"/>
  <c r="AU5" i="3"/>
  <c r="AO7" i="3"/>
  <c r="AO6" i="3"/>
  <c r="AO5" i="3"/>
  <c r="AI7" i="3"/>
  <c r="AI6" i="3"/>
  <c r="AI5" i="3"/>
  <c r="AC7" i="3"/>
  <c r="AC6" i="3"/>
  <c r="AC5" i="3"/>
  <c r="R5" i="3"/>
  <c r="R6" i="3"/>
  <c r="R7" i="3"/>
  <c r="F5" i="3"/>
  <c r="F6" i="3"/>
  <c r="F7" i="3"/>
  <c r="L5" i="3"/>
  <c r="L8" i="3" s="1"/>
  <c r="L6" i="3"/>
  <c r="L7" i="3"/>
  <c r="B14" i="3"/>
  <c r="B15" i="3"/>
  <c r="B12" i="3"/>
  <c r="BF24" i="3" l="1"/>
  <c r="AU24" i="3"/>
  <c r="F24" i="11"/>
  <c r="F48" i="11" s="1"/>
  <c r="F25" i="13"/>
  <c r="F24" i="13" s="1"/>
  <c r="F48" i="13" s="1"/>
  <c r="F91" i="13" s="1"/>
  <c r="G25" i="8"/>
  <c r="G24" i="8" s="1"/>
  <c r="G48" i="8" s="1"/>
  <c r="G91" i="8" s="1"/>
  <c r="F25" i="11"/>
  <c r="F25" i="10"/>
  <c r="F24" i="10" s="1"/>
  <c r="F48" i="10" s="1"/>
  <c r="F25" i="6"/>
  <c r="D7" i="9"/>
  <c r="D3" i="9" s="1"/>
  <c r="E7" i="9"/>
  <c r="P4" i="6"/>
  <c r="G51" i="10"/>
  <c r="G51" i="11"/>
  <c r="E25" i="13"/>
  <c r="E24" i="13" s="1"/>
  <c r="E48" i="13" s="1"/>
  <c r="E91" i="13" s="1"/>
  <c r="F25" i="8"/>
  <c r="F24" i="8" s="1"/>
  <c r="F48" i="8" s="1"/>
  <c r="F91" i="8" s="1"/>
  <c r="E25" i="11"/>
  <c r="E24" i="11" s="1"/>
  <c r="E48" i="11" s="1"/>
  <c r="E25" i="10"/>
  <c r="E24" i="10" s="1"/>
  <c r="E48" i="10" s="1"/>
  <c r="E25" i="6"/>
  <c r="D85" i="10"/>
  <c r="D85" i="11"/>
  <c r="G50" i="9"/>
  <c r="G50" i="6"/>
  <c r="D86" i="9"/>
  <c r="D85" i="6"/>
  <c r="H35" i="1"/>
  <c r="C36" i="1"/>
  <c r="C35" i="1" s="1"/>
  <c r="L24" i="3"/>
  <c r="BK24" i="3"/>
  <c r="AI24" i="3"/>
  <c r="R24" i="3"/>
  <c r="I20" i="6"/>
  <c r="H15" i="6"/>
  <c r="H4" i="6"/>
  <c r="O54" i="6"/>
  <c r="P54" i="6" s="1"/>
  <c r="N53" i="6"/>
  <c r="H45" i="6"/>
  <c r="G44" i="6"/>
  <c r="B11" i="3"/>
  <c r="E28" i="3"/>
  <c r="B27" i="3"/>
  <c r="E29" i="3"/>
  <c r="E31" i="3"/>
  <c r="E12" i="3"/>
  <c r="E15" i="3"/>
  <c r="E14" i="3"/>
  <c r="E13" i="3"/>
  <c r="BK8" i="3"/>
  <c r="BF8" i="3"/>
  <c r="BA8" i="3"/>
  <c r="AU8" i="3"/>
  <c r="AO8" i="3"/>
  <c r="AI8" i="3"/>
  <c r="AC8" i="3"/>
  <c r="W8" i="3"/>
  <c r="R8" i="3"/>
  <c r="G25" i="13" s="1"/>
  <c r="G24" i="13" s="1"/>
  <c r="G48" i="13" s="1"/>
  <c r="G91" i="13" s="1"/>
  <c r="G35" i="1"/>
  <c r="B35" i="1"/>
  <c r="H31" i="1"/>
  <c r="I31" i="1" s="1"/>
  <c r="G27" i="1"/>
  <c r="H25" i="1"/>
  <c r="B25" i="1"/>
  <c r="B22" i="1"/>
  <c r="B10" i="1"/>
  <c r="G8" i="1"/>
  <c r="C8" i="1"/>
  <c r="C7" i="1"/>
  <c r="C6" i="1"/>
  <c r="H4" i="1"/>
  <c r="G4" i="1"/>
  <c r="B4" i="1"/>
  <c r="H25" i="13" l="1"/>
  <c r="H24" i="13" s="1"/>
  <c r="H48" i="13" s="1"/>
  <c r="H91" i="13" s="1"/>
  <c r="I25" i="8"/>
  <c r="I24" i="8" s="1"/>
  <c r="I48" i="8" s="1"/>
  <c r="I91" i="8" s="1"/>
  <c r="H25" i="11"/>
  <c r="H24" i="11" s="1"/>
  <c r="H48" i="11" s="1"/>
  <c r="H25" i="10"/>
  <c r="H24" i="10" s="1"/>
  <c r="H48" i="10" s="1"/>
  <c r="H25" i="6"/>
  <c r="H24" i="6" s="1"/>
  <c r="L25" i="13"/>
  <c r="L24" i="13" s="1"/>
  <c r="L48" i="13" s="1"/>
  <c r="L91" i="13" s="1"/>
  <c r="L25" i="11"/>
  <c r="L24" i="11" s="1"/>
  <c r="L48" i="11" s="1"/>
  <c r="L25" i="10"/>
  <c r="L24" i="10" s="1"/>
  <c r="L48" i="10" s="1"/>
  <c r="L25" i="6"/>
  <c r="L24" i="6" s="1"/>
  <c r="M25" i="13"/>
  <c r="M24" i="13" s="1"/>
  <c r="M48" i="13" s="1"/>
  <c r="M91" i="13" s="1"/>
  <c r="M25" i="11"/>
  <c r="M24" i="11" s="1"/>
  <c r="M48" i="11" s="1"/>
  <c r="M25" i="10"/>
  <c r="M24" i="10" s="1"/>
  <c r="M48" i="10" s="1"/>
  <c r="M25" i="6"/>
  <c r="N25" i="13"/>
  <c r="N24" i="13" s="1"/>
  <c r="N48" i="13" s="1"/>
  <c r="N91" i="13" s="1"/>
  <c r="N25" i="11"/>
  <c r="N24" i="11" s="1"/>
  <c r="N48" i="11" s="1"/>
  <c r="N25" i="10"/>
  <c r="N24" i="10" s="1"/>
  <c r="N48" i="10" s="1"/>
  <c r="N25" i="6"/>
  <c r="N24" i="6" s="1"/>
  <c r="D84" i="11"/>
  <c r="E85" i="11"/>
  <c r="C4" i="1"/>
  <c r="K25" i="13"/>
  <c r="K24" i="13" s="1"/>
  <c r="K48" i="13" s="1"/>
  <c r="K91" i="13" s="1"/>
  <c r="K25" i="11"/>
  <c r="K24" i="11" s="1"/>
  <c r="K48" i="11" s="1"/>
  <c r="K25" i="10"/>
  <c r="K24" i="10" s="1"/>
  <c r="K48" i="10" s="1"/>
  <c r="K25" i="6"/>
  <c r="O25" i="13"/>
  <c r="O24" i="13" s="1"/>
  <c r="O48" i="13" s="1"/>
  <c r="O91" i="13" s="1"/>
  <c r="O25" i="11"/>
  <c r="O24" i="11" s="1"/>
  <c r="O48" i="11" s="1"/>
  <c r="O25" i="10"/>
  <c r="O24" i="10" s="1"/>
  <c r="O48" i="10" s="1"/>
  <c r="O25" i="6"/>
  <c r="O24" i="6" s="1"/>
  <c r="D84" i="10"/>
  <c r="E85" i="10"/>
  <c r="J25" i="13"/>
  <c r="J24" i="13" s="1"/>
  <c r="J48" i="13" s="1"/>
  <c r="J91" i="13" s="1"/>
  <c r="J25" i="11"/>
  <c r="J24" i="11" s="1"/>
  <c r="J48" i="11" s="1"/>
  <c r="J25" i="10"/>
  <c r="J24" i="10" s="1"/>
  <c r="J48" i="10" s="1"/>
  <c r="J25" i="6"/>
  <c r="I25" i="13"/>
  <c r="I25" i="10"/>
  <c r="I24" i="10" s="1"/>
  <c r="I48" i="10" s="1"/>
  <c r="I25" i="11"/>
  <c r="I24" i="11" s="1"/>
  <c r="I48" i="11" s="1"/>
  <c r="I25" i="6"/>
  <c r="H25" i="8"/>
  <c r="G25" i="11"/>
  <c r="G25" i="10"/>
  <c r="G25" i="6"/>
  <c r="O53" i="6"/>
  <c r="P53" i="6" s="1"/>
  <c r="E24" i="6"/>
  <c r="E48" i="6" s="1"/>
  <c r="K25" i="8"/>
  <c r="K24" i="8" s="1"/>
  <c r="K48" i="8" s="1"/>
  <c r="K91" i="8" s="1"/>
  <c r="J24" i="6"/>
  <c r="O25" i="8"/>
  <c r="O24" i="8" s="1"/>
  <c r="F24" i="6"/>
  <c r="I25" i="1"/>
  <c r="H8" i="1"/>
  <c r="I8" i="1" s="1"/>
  <c r="N25" i="8"/>
  <c r="N24" i="8" s="1"/>
  <c r="M24" i="6"/>
  <c r="G24" i="6"/>
  <c r="G48" i="6" s="1"/>
  <c r="L25" i="8"/>
  <c r="L24" i="8" s="1"/>
  <c r="K24" i="6"/>
  <c r="P25" i="8"/>
  <c r="P24" i="8" s="1"/>
  <c r="J25" i="8"/>
  <c r="J24" i="8" s="1"/>
  <c r="J48" i="8" s="1"/>
  <c r="J91" i="8" s="1"/>
  <c r="I24" i="6"/>
  <c r="E86" i="9"/>
  <c r="D85" i="9"/>
  <c r="D89" i="9" s="1"/>
  <c r="M25" i="8"/>
  <c r="M24" i="8" s="1"/>
  <c r="E11" i="3"/>
  <c r="E27" i="3"/>
  <c r="H27" i="3" s="1"/>
  <c r="B17" i="1" s="1"/>
  <c r="B16" i="1" s="1"/>
  <c r="B34" i="1" s="1"/>
  <c r="B39" i="1" s="1"/>
  <c r="D84" i="6"/>
  <c r="E85" i="6"/>
  <c r="I15" i="6"/>
  <c r="J20" i="6"/>
  <c r="I4" i="6"/>
  <c r="I45" i="6"/>
  <c r="H44" i="6"/>
  <c r="H27" i="1"/>
  <c r="I27" i="1" s="1"/>
  <c r="I28" i="1"/>
  <c r="G34" i="1"/>
  <c r="G39" i="1" s="1"/>
  <c r="D88" i="10" l="1"/>
  <c r="E84" i="11"/>
  <c r="E88" i="11" s="1"/>
  <c r="E91" i="11" s="1"/>
  <c r="F85" i="11"/>
  <c r="P25" i="6"/>
  <c r="E24" i="9" s="1"/>
  <c r="E23" i="9" s="1"/>
  <c r="E84" i="10"/>
  <c r="E88" i="10" s="1"/>
  <c r="E91" i="10" s="1"/>
  <c r="F85" i="10"/>
  <c r="D88" i="11"/>
  <c r="I24" i="13"/>
  <c r="I48" i="13" s="1"/>
  <c r="P25" i="13"/>
  <c r="P25" i="11"/>
  <c r="P24" i="11" s="1"/>
  <c r="P48" i="11" s="1"/>
  <c r="G24" i="11"/>
  <c r="G48" i="11" s="1"/>
  <c r="P25" i="10"/>
  <c r="G24" i="10"/>
  <c r="G48" i="10" s="1"/>
  <c r="D88" i="6"/>
  <c r="D91" i="6" s="1"/>
  <c r="F86" i="9"/>
  <c r="E85" i="9"/>
  <c r="E89" i="9" s="1"/>
  <c r="F85" i="6"/>
  <c r="E84" i="6"/>
  <c r="E88" i="6" s="1"/>
  <c r="E91" i="6" s="1"/>
  <c r="Q25" i="8"/>
  <c r="H24" i="8"/>
  <c r="H48" i="8" s="1"/>
  <c r="H91" i="8" s="1"/>
  <c r="H48" i="6"/>
  <c r="J4" i="6"/>
  <c r="K20" i="6"/>
  <c r="J15" i="6"/>
  <c r="H34" i="1"/>
  <c r="H39" i="1" s="1"/>
  <c r="J45" i="6"/>
  <c r="I44" i="6"/>
  <c r="I48" i="6" s="1"/>
  <c r="G40" i="1"/>
  <c r="D24" i="9" l="1"/>
  <c r="D23" i="9" s="1"/>
  <c r="F84" i="11"/>
  <c r="G85" i="11"/>
  <c r="C18" i="1"/>
  <c r="G85" i="10"/>
  <c r="F84" i="10"/>
  <c r="P24" i="6"/>
  <c r="C17" i="1" s="1"/>
  <c r="D91" i="11"/>
  <c r="D91" i="10"/>
  <c r="P49" i="6"/>
  <c r="P49" i="11"/>
  <c r="P51" i="11" s="1"/>
  <c r="P49" i="10"/>
  <c r="P51" i="10" s="1"/>
  <c r="I91" i="13"/>
  <c r="Q25" i="13"/>
  <c r="P24" i="13"/>
  <c r="P48" i="13" s="1"/>
  <c r="Q48" i="13" s="1"/>
  <c r="F24" i="9"/>
  <c r="F23" i="9" s="1"/>
  <c r="F47" i="9" s="1"/>
  <c r="P24" i="10"/>
  <c r="P48" i="10" s="1"/>
  <c r="R25" i="8"/>
  <c r="Q24" i="8"/>
  <c r="F85" i="9"/>
  <c r="F89" i="9" s="1"/>
  <c r="G86" i="9"/>
  <c r="G85" i="6"/>
  <c r="F84" i="6"/>
  <c r="K4" i="6"/>
  <c r="L20" i="6"/>
  <c r="K15" i="6"/>
  <c r="K45" i="6"/>
  <c r="J44" i="6"/>
  <c r="J48" i="6" s="1"/>
  <c r="H11" i="3"/>
  <c r="C16" i="1" l="1"/>
  <c r="H85" i="11"/>
  <c r="G84" i="11"/>
  <c r="G88" i="11" s="1"/>
  <c r="G91" i="11" s="1"/>
  <c r="D17" i="1"/>
  <c r="G84" i="10"/>
  <c r="G88" i="10" s="1"/>
  <c r="G91" i="10" s="1"/>
  <c r="H85" i="10"/>
  <c r="F88" i="10"/>
  <c r="F88" i="11"/>
  <c r="P91" i="13"/>
  <c r="Q49" i="13"/>
  <c r="F92" i="9"/>
  <c r="G85" i="9"/>
  <c r="G89" i="9" s="1"/>
  <c r="G92" i="9" s="1"/>
  <c r="H86" i="9"/>
  <c r="G84" i="6"/>
  <c r="H85" i="6"/>
  <c r="L4" i="6"/>
  <c r="M20" i="6"/>
  <c r="L15" i="6"/>
  <c r="L45" i="6"/>
  <c r="K44" i="6"/>
  <c r="K48" i="6" s="1"/>
  <c r="F91" i="10" l="1"/>
  <c r="I85" i="10"/>
  <c r="H84" i="10"/>
  <c r="F91" i="11"/>
  <c r="H84" i="11"/>
  <c r="I85" i="11"/>
  <c r="G88" i="6"/>
  <c r="G91" i="6" s="1"/>
  <c r="I86" i="9"/>
  <c r="I85" i="9" s="1"/>
  <c r="I89" i="9" s="1"/>
  <c r="I92" i="9" s="1"/>
  <c r="H85" i="9"/>
  <c r="H89" i="9" s="1"/>
  <c r="H92" i="9" s="1"/>
  <c r="I85" i="6"/>
  <c r="H84" i="6"/>
  <c r="H88" i="6" s="1"/>
  <c r="H91" i="6" s="1"/>
  <c r="M4" i="6"/>
  <c r="N20" i="6"/>
  <c r="M15" i="6"/>
  <c r="M45" i="6"/>
  <c r="L44" i="6"/>
  <c r="L48" i="6" s="1"/>
  <c r="I84" i="11" l="1"/>
  <c r="I88" i="11" s="1"/>
  <c r="I91" i="11" s="1"/>
  <c r="J85" i="11"/>
  <c r="H88" i="10"/>
  <c r="H88" i="11"/>
  <c r="I84" i="10"/>
  <c r="I88" i="10" s="1"/>
  <c r="I91" i="10" s="1"/>
  <c r="J85" i="10"/>
  <c r="I84" i="6"/>
  <c r="I88" i="6" s="1"/>
  <c r="I91" i="6" s="1"/>
  <c r="J85" i="6"/>
  <c r="O4" i="6"/>
  <c r="N4" i="6"/>
  <c r="O20" i="6"/>
  <c r="P20" i="6" s="1"/>
  <c r="N15" i="6"/>
  <c r="N45" i="6"/>
  <c r="M44" i="6"/>
  <c r="M48" i="6" s="1"/>
  <c r="K85" i="10" l="1"/>
  <c r="J84" i="10"/>
  <c r="H91" i="10"/>
  <c r="K85" i="11"/>
  <c r="J84" i="11"/>
  <c r="H91" i="11"/>
  <c r="E19" i="9"/>
  <c r="D19" i="9"/>
  <c r="J84" i="6"/>
  <c r="K85" i="6"/>
  <c r="O15" i="6"/>
  <c r="O45" i="6"/>
  <c r="P45" i="6" s="1"/>
  <c r="N44" i="6"/>
  <c r="N48" i="6" s="1"/>
  <c r="D44" i="9" l="1"/>
  <c r="E44" i="9"/>
  <c r="P50" i="6"/>
  <c r="P51" i="6" s="1"/>
  <c r="P44" i="6"/>
  <c r="E43" i="9" s="1"/>
  <c r="J88" i="11"/>
  <c r="J88" i="10"/>
  <c r="L85" i="11"/>
  <c r="K84" i="11"/>
  <c r="K88" i="11" s="1"/>
  <c r="K91" i="11" s="1"/>
  <c r="L85" i="10"/>
  <c r="K84" i="10"/>
  <c r="K88" i="10" s="1"/>
  <c r="K91" i="10" s="1"/>
  <c r="J88" i="6"/>
  <c r="J91" i="6" s="1"/>
  <c r="E3" i="9"/>
  <c r="L85" i="6"/>
  <c r="K84" i="6"/>
  <c r="K88" i="6" s="1"/>
  <c r="K91" i="6" s="1"/>
  <c r="C13" i="1"/>
  <c r="O44" i="6"/>
  <c r="O48" i="6" s="1"/>
  <c r="L84" i="10" l="1"/>
  <c r="L88" i="10" s="1"/>
  <c r="L91" i="10" s="1"/>
  <c r="M85" i="10"/>
  <c r="J91" i="10"/>
  <c r="M85" i="11"/>
  <c r="L84" i="11"/>
  <c r="L88" i="11" s="1"/>
  <c r="L91" i="11" s="1"/>
  <c r="J91" i="11"/>
  <c r="M85" i="6"/>
  <c r="L84" i="6"/>
  <c r="L88" i="6" s="1"/>
  <c r="L91" i="6" s="1"/>
  <c r="E44" i="8"/>
  <c r="E48" i="8" s="1"/>
  <c r="E91" i="8" s="1"/>
  <c r="M84" i="11" l="1"/>
  <c r="M88" i="11" s="1"/>
  <c r="M91" i="11" s="1"/>
  <c r="N85" i="11"/>
  <c r="M84" i="10"/>
  <c r="M88" i="10" s="1"/>
  <c r="N85" i="10"/>
  <c r="N85" i="6"/>
  <c r="M84" i="6"/>
  <c r="M88" i="6" s="1"/>
  <c r="M91" i="6" s="1"/>
  <c r="P44" i="8"/>
  <c r="P48" i="8" s="1"/>
  <c r="P91" i="8" s="1"/>
  <c r="L44" i="8"/>
  <c r="O85" i="10" l="1"/>
  <c r="O84" i="10" s="1"/>
  <c r="N84" i="10"/>
  <c r="N88" i="10" s="1"/>
  <c r="N91" i="10" s="1"/>
  <c r="M91" i="10"/>
  <c r="O85" i="11"/>
  <c r="O84" i="11" s="1"/>
  <c r="N84" i="11"/>
  <c r="N88" i="11" s="1"/>
  <c r="N91" i="11" s="1"/>
  <c r="N84" i="6"/>
  <c r="N88" i="6" s="1"/>
  <c r="N91" i="6" s="1"/>
  <c r="O85" i="6"/>
  <c r="L48" i="8"/>
  <c r="L91" i="8" s="1"/>
  <c r="O88" i="11" l="1"/>
  <c r="P84" i="11"/>
  <c r="O88" i="10"/>
  <c r="P84" i="10"/>
  <c r="O84" i="6"/>
  <c r="M44" i="8"/>
  <c r="M48" i="8" s="1"/>
  <c r="M91" i="8" s="1"/>
  <c r="O91" i="10" l="1"/>
  <c r="P88" i="10"/>
  <c r="P91" i="10" s="1"/>
  <c r="O91" i="11"/>
  <c r="P88" i="11"/>
  <c r="P91" i="11" s="1"/>
  <c r="O88" i="6"/>
  <c r="O91" i="6" s="1"/>
  <c r="P84" i="6"/>
  <c r="N44" i="8"/>
  <c r="N48" i="8" l="1"/>
  <c r="N91" i="8" s="1"/>
  <c r="O44" i="8" l="1"/>
  <c r="Q44" i="8" s="1"/>
  <c r="Q47" i="8"/>
  <c r="D43" i="9" s="1"/>
  <c r="Q48" i="8" l="1"/>
  <c r="R44" i="8"/>
  <c r="O48" i="8"/>
  <c r="O91" i="8" s="1"/>
  <c r="R49" i="8" l="1"/>
  <c r="Q91" i="8"/>
  <c r="R48" i="8"/>
  <c r="F76" i="6"/>
  <c r="P76" i="6" s="1"/>
  <c r="F22" i="6"/>
  <c r="P22" i="6" s="1"/>
  <c r="D21" i="9" l="1"/>
  <c r="D14" i="9" s="1"/>
  <c r="D47" i="9" s="1"/>
  <c r="D92" i="9" s="1"/>
  <c r="E21" i="9"/>
  <c r="E14" i="9" s="1"/>
  <c r="E47" i="9" s="1"/>
  <c r="E92" i="9" s="1"/>
  <c r="P15" i="6"/>
  <c r="F15" i="6"/>
  <c r="F48" i="6" s="1"/>
  <c r="F88" i="6"/>
  <c r="P88" i="6" s="1"/>
  <c r="P48" i="6" l="1"/>
  <c r="P91" i="6" s="1"/>
  <c r="C11" i="1"/>
  <c r="F91" i="6"/>
  <c r="D11" i="1" l="1"/>
  <c r="C10" i="1"/>
  <c r="C34" i="1" s="1"/>
  <c r="C39" i="1" s="1"/>
  <c r="H40" i="1" s="1"/>
</calcChain>
</file>

<file path=xl/comments1.xml><?xml version="1.0" encoding="utf-8"?>
<comments xmlns="http://schemas.openxmlformats.org/spreadsheetml/2006/main">
  <authors>
    <author>HECK Sandrine</author>
    <author>Sandrine</author>
  </authors>
  <commentList>
    <comment ref="H5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à mettre à jour dans le tableau par Marie
</t>
        </r>
      </text>
    </comment>
    <comment ref="J5" authorId="1" shapeId="0">
      <text>
        <r>
          <rPr>
            <b/>
            <sz val="9"/>
            <color indexed="81"/>
            <rFont val="Tahoma"/>
            <family val="2"/>
          </rPr>
          <t>Sandrine:</t>
        </r>
        <r>
          <rPr>
            <sz val="9"/>
            <color indexed="81"/>
            <rFont val="Tahoma"/>
            <family val="2"/>
          </rPr>
          <t xml:space="preserve">
comment ont été définis les chiffres.
Voir tableaux détaillé</t>
        </r>
      </text>
    </comment>
    <comment ref="B8" authorId="1" shapeId="0">
      <text>
        <r>
          <rPr>
            <b/>
            <sz val="9"/>
            <color indexed="81"/>
            <rFont val="Tahoma"/>
            <family val="2"/>
          </rPr>
          <t>Sandrine:</t>
        </r>
        <r>
          <rPr>
            <sz val="9"/>
            <color indexed="81"/>
            <rFont val="Tahoma"/>
            <family val="2"/>
          </rPr>
          <t xml:space="preserve">
il faudrait avoir le détail des lignes budgétaires</t>
        </r>
      </text>
    </comment>
    <comment ref="B11" authorId="1" shapeId="0">
      <text>
        <r>
          <rPr>
            <b/>
            <sz val="9"/>
            <color indexed="81"/>
            <rFont val="Tahoma"/>
            <family val="2"/>
          </rPr>
          <t>Sandrine:</t>
        </r>
        <r>
          <rPr>
            <sz val="9"/>
            <color indexed="81"/>
            <rFont val="Tahoma"/>
            <family val="2"/>
          </rPr>
          <t xml:space="preserve">
détail avec le nb de mois prix en compte</t>
        </r>
      </text>
    </comment>
    <comment ref="B13" authorId="1" shapeId="0">
      <text>
        <r>
          <rPr>
            <b/>
            <sz val="9"/>
            <color indexed="81"/>
            <rFont val="Tahoma"/>
            <family val="2"/>
          </rPr>
          <t>Sandrine:</t>
        </r>
        <r>
          <rPr>
            <sz val="9"/>
            <color indexed="81"/>
            <rFont val="Tahoma"/>
            <family val="2"/>
          </rPr>
          <t xml:space="preserve">
A réajuster //au réel</t>
        </r>
      </text>
    </comment>
    <comment ref="H25" authorId="1" shapeId="0">
      <text>
        <r>
          <rPr>
            <b/>
            <sz val="9"/>
            <color indexed="81"/>
            <rFont val="Tahoma"/>
            <family val="2"/>
          </rPr>
          <t>Sandrine:</t>
        </r>
        <r>
          <rPr>
            <sz val="9"/>
            <color indexed="81"/>
            <rFont val="Tahoma"/>
            <family val="2"/>
          </rPr>
          <t xml:space="preserve">
est-ce le montant réel ?</t>
        </r>
      </text>
    </comment>
    <comment ref="H31" authorId="1" shapeId="0">
      <text>
        <r>
          <rPr>
            <b/>
            <sz val="9"/>
            <color indexed="81"/>
            <rFont val="Tahoma"/>
            <family val="2"/>
          </rPr>
          <t>Sandrine:</t>
        </r>
        <r>
          <rPr>
            <sz val="9"/>
            <color indexed="81"/>
            <rFont val="Tahoma"/>
            <family val="2"/>
          </rPr>
          <t xml:space="preserve">
???</t>
        </r>
      </text>
    </comment>
  </commentList>
</comments>
</file>

<file path=xl/comments2.xml><?xml version="1.0" encoding="utf-8"?>
<comments xmlns="http://schemas.openxmlformats.org/spreadsheetml/2006/main">
  <authors>
    <author>HECK Sandrine</author>
  </authors>
  <commentList>
    <comment ref="C16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le loyer progresse ?</t>
        </r>
      </text>
    </comment>
    <comment ref="F22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saisir selon les LICENCES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voir si on augmente le nb d'heure</t>
        </r>
      </text>
    </comment>
    <comment ref="P53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chiffre confirmer par un tableau</t>
        </r>
      </text>
    </comment>
    <comment ref="C57" authorId="0" shapeId="0">
      <text>
        <r>
          <rPr>
            <b/>
            <sz val="9"/>
            <color indexed="81"/>
            <rFont val="Tahoma"/>
            <charset val="1"/>
          </rPr>
          <t>HECK Sandrine:</t>
        </r>
        <r>
          <rPr>
            <sz val="9"/>
            <color indexed="81"/>
            <rFont val="Tahoma"/>
            <charset val="1"/>
          </rPr>
          <t xml:space="preserve">
subventions à définir</t>
        </r>
      </text>
    </comment>
  </commentList>
</comments>
</file>

<file path=xl/comments3.xml><?xml version="1.0" encoding="utf-8"?>
<comments xmlns="http://schemas.openxmlformats.org/spreadsheetml/2006/main">
  <authors>
    <author>HECK Sandrine</author>
  </authors>
  <commentList>
    <comment ref="F22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saisir selon les LICENCES</t>
        </r>
      </text>
    </comment>
    <comment ref="P53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chiffre confirmer par un tableau</t>
        </r>
      </text>
    </comment>
  </commentList>
</comments>
</file>

<file path=xl/comments4.xml><?xml version="1.0" encoding="utf-8"?>
<comments xmlns="http://schemas.openxmlformats.org/spreadsheetml/2006/main">
  <authors>
    <author>HECK Sandrine</author>
  </authors>
  <commentList>
    <comment ref="F22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saisir selon les LICENCES</t>
        </r>
      </text>
    </comment>
    <comment ref="P53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chiffre confirmer par un tableau</t>
        </r>
      </text>
    </comment>
    <comment ref="F77" authorId="0" shapeId="0">
      <text>
        <r>
          <rPr>
            <b/>
            <sz val="9"/>
            <color indexed="81"/>
            <rFont val="Tahoma"/>
            <family val="2"/>
          </rPr>
          <t>HECK Sandrine:
+10 % 
(20x150 adhérents)</t>
        </r>
      </text>
    </comment>
    <comment ref="F78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Chiffre à confirmer par un tableau</t>
        </r>
      </text>
    </comment>
  </commentList>
</comments>
</file>

<file path=xl/comments5.xml><?xml version="1.0" encoding="utf-8"?>
<comments xmlns="http://schemas.openxmlformats.org/spreadsheetml/2006/main">
  <authors>
    <author>HECK Sandrine</author>
  </authors>
  <commentList>
    <comment ref="F78" authorId="0" shapeId="0">
      <text>
        <r>
          <rPr>
            <b/>
            <sz val="9"/>
            <color indexed="81"/>
            <rFont val="Tahoma"/>
            <family val="2"/>
          </rPr>
          <t>HECK Sandrine:
+10 % 
(20x150 adhérents)</t>
        </r>
      </text>
    </comment>
    <comment ref="F79" authorId="0" shapeId="0">
      <text>
        <r>
          <rPr>
            <b/>
            <sz val="9"/>
            <color indexed="81"/>
            <rFont val="Tahoma"/>
            <family val="2"/>
          </rPr>
          <t>HECK Sandrine:</t>
        </r>
        <r>
          <rPr>
            <sz val="9"/>
            <color indexed="81"/>
            <rFont val="Tahoma"/>
            <family val="2"/>
          </rPr>
          <t xml:space="preserve">
Chiffre à confirmer par un tableau</t>
        </r>
      </text>
    </comment>
  </commentList>
</comments>
</file>

<file path=xl/comments6.xml><?xml version="1.0" encoding="utf-8"?>
<comments xmlns="http://schemas.openxmlformats.org/spreadsheetml/2006/main">
  <authors>
    <author>HECK Sandrine</author>
  </authors>
  <commentList>
    <comment ref="J5" authorId="0" shapeId="0">
      <text>
        <r>
          <rPr>
            <sz val="9"/>
            <color indexed="81"/>
            <rFont val="Tahoma"/>
            <family val="2"/>
          </rPr>
          <t>pris sur 11 mois on ne n'estime pas les retards d'inscription ?</t>
        </r>
      </text>
    </comment>
  </commentList>
</comments>
</file>

<file path=xl/sharedStrings.xml><?xml version="1.0" encoding="utf-8"?>
<sst xmlns="http://schemas.openxmlformats.org/spreadsheetml/2006/main" count="2937" uniqueCount="589">
  <si>
    <t>Budget Prévisionnel GENERAL - Association Fit' Santé</t>
  </si>
  <si>
    <t>SEPT</t>
  </si>
  <si>
    <t>OCTOBRE</t>
  </si>
  <si>
    <r>
      <rPr>
        <b/>
        <sz val="11"/>
        <rFont val="Arial"/>
        <family val="2"/>
      </rPr>
      <t>Date de début de l'exercice :</t>
    </r>
    <r>
      <rPr>
        <sz val="11"/>
        <rFont val="Arial"/>
        <family val="2"/>
      </rPr>
      <t xml:space="preserve"> 01/ 07/2018     </t>
    </r>
    <r>
      <rPr>
        <b/>
        <sz val="11"/>
        <rFont val="Arial"/>
        <family val="2"/>
      </rPr>
      <t>Date de fin de l'exercice :</t>
    </r>
    <r>
      <rPr>
        <sz val="11"/>
        <rFont val="Arial"/>
        <family val="2"/>
      </rPr>
      <t xml:space="preserve"> 31/08/2019</t>
    </r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</si>
  <si>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</si>
  <si>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</si>
  <si>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</si>
  <si>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</si>
  <si>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</si>
  <si>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</si>
  <si>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</si>
  <si>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</si>
  <si>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</si>
  <si>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CHARGES</t>
  </si>
  <si>
    <t>TOTAL
MOIS</t>
  </si>
  <si>
    <t>Détails</t>
  </si>
  <si>
    <t>PRODUITS</t>
  </si>
  <si>
    <t>60 – Achats</t>
  </si>
  <si>
    <t>70 – Vente de produits finis, prestations de services, marchandises</t>
  </si>
  <si>
    <t>KEVIN</t>
  </si>
  <si>
    <t>Prestations de services</t>
  </si>
  <si>
    <t>Prestation de services</t>
  </si>
  <si>
    <t>cours, stages, séances, droit d'inscription, entrées, formation, location de matériel...</t>
  </si>
  <si>
    <t>Achats non stockés de matières et fournitures</t>
  </si>
  <si>
    <t>Vente de marchandise</t>
  </si>
  <si>
    <t>revente de matériel sportif, revente de tshirt, manuel etc</t>
  </si>
  <si>
    <t>Fournitures non stockables (eau, électricité)</t>
  </si>
  <si>
    <t>Eau, elec, gaz</t>
  </si>
  <si>
    <t>Produits des activités annexes</t>
  </si>
  <si>
    <t>revenus des manifestations, lotos, bal, buvettes, participation des membres aux dépenses, mise à disposition du personnel facturée...</t>
  </si>
  <si>
    <t>Fourniture d'entretien et de petit équipement</t>
  </si>
  <si>
    <t>Produits entretien, tout petits mobiliers, double de clés, petit matériel sportif</t>
  </si>
  <si>
    <t>74 – Subventions d'exploitation</t>
  </si>
  <si>
    <t>Carburant véhicule, nourriture, boissons</t>
  </si>
  <si>
    <t>Autres fournitures</t>
  </si>
  <si>
    <t>Fournitures administratives</t>
  </si>
  <si>
    <t>Etat : préciser les ministères sollicités</t>
  </si>
  <si>
    <t>61 – Services extérieurs</t>
  </si>
  <si>
    <t>FRANCK</t>
  </si>
  <si>
    <t>- DDCS CNDS</t>
  </si>
  <si>
    <t>Locations</t>
  </si>
  <si>
    <t>Loyers locaux, location salle, véhicules</t>
  </si>
  <si>
    <t>- DDCS FDVA</t>
  </si>
  <si>
    <t>Entretien et réparation</t>
  </si>
  <si>
    <t>maintenance copieur, entretien locaux (artisans), réparation matériel informatique</t>
  </si>
  <si>
    <t>Régions</t>
  </si>
  <si>
    <t>Assurance</t>
  </si>
  <si>
    <t>local, bénévoles, association</t>
  </si>
  <si>
    <t>Centre Val de Loire</t>
  </si>
  <si>
    <t>Documentation</t>
  </si>
  <si>
    <t>Livres, revues, ouvrages</t>
  </si>
  <si>
    <t>Départements</t>
  </si>
  <si>
    <t>Divers</t>
  </si>
  <si>
    <t>Fond d'Animation Locale</t>
  </si>
  <si>
    <t>62 – Autres services extérieurs</t>
  </si>
  <si>
    <t>Communes</t>
  </si>
  <si>
    <t>Rémunérations intermédiaires et honoraires</t>
  </si>
  <si>
    <t>MATHILDE</t>
  </si>
  <si>
    <t>Factures prestataires + avocat</t>
  </si>
  <si>
    <t>- Château la Vallière</t>
  </si>
  <si>
    <t>Publicité, publications</t>
  </si>
  <si>
    <t>Frais site internet, imprimeurs, cadeaux</t>
  </si>
  <si>
    <t>- Souvigné</t>
  </si>
  <si>
    <t>Déplacements, missions</t>
  </si>
  <si>
    <t>Frais déplacements, remboursements frais kilométriques, péages, parking, pot, réceptions</t>
  </si>
  <si>
    <t>- Couesmes</t>
  </si>
  <si>
    <t>- Villiers au Bouin</t>
  </si>
  <si>
    <t>Services bancaires et autres</t>
  </si>
  <si>
    <t>chéquiers, frais gestion, frais virement, cotisation CB</t>
  </si>
  <si>
    <t>Organismes Sociaux</t>
  </si>
  <si>
    <t>63 – Impôts et taxes</t>
  </si>
  <si>
    <t>CARO</t>
  </si>
  <si>
    <t>Frais postaux et de télécommunication</t>
  </si>
  <si>
    <t>Fonds Européens</t>
  </si>
  <si>
    <t>Impôts et taxes sur rémunération</t>
  </si>
  <si>
    <t>participation employeur formation</t>
  </si>
  <si>
    <t>- CNASEA (emplois aidés)</t>
  </si>
  <si>
    <t>Autres impots et taxes</t>
  </si>
  <si>
    <t>taxe habitation, taxe foncière, redevance, ordures</t>
  </si>
  <si>
    <t>Autres recettes (préciser)</t>
  </si>
  <si>
    <t>subventions des fédérations, ligues, comités, sponsors privés</t>
  </si>
  <si>
    <t>64 – Charges de personnel</t>
  </si>
  <si>
    <t>Crowfounding</t>
  </si>
  <si>
    <t>Rémunération des personnels</t>
  </si>
  <si>
    <t>chèque emploi asso, salaire net</t>
  </si>
  <si>
    <t>75 – Autres produits de gestion courante</t>
  </si>
  <si>
    <t>Charges sociales</t>
  </si>
  <si>
    <t>urssaf, assedic, caisse retraite, prevoyance</t>
  </si>
  <si>
    <t>Autres charges de personnel</t>
  </si>
  <si>
    <t>medecine du travail</t>
  </si>
  <si>
    <t>Fondation de France</t>
  </si>
  <si>
    <t>65 – Autres charges de gestion courante</t>
  </si>
  <si>
    <t>cotisations (fédération, ligues, autres associations) + sacem sur evènement</t>
  </si>
  <si>
    <t>76 – Produits financiers</t>
  </si>
  <si>
    <t>intérêts comptes épargnes</t>
  </si>
  <si>
    <t>66 – Charges financières</t>
  </si>
  <si>
    <t>agios, intérêt sur emprunts</t>
  </si>
  <si>
    <t>77 – Produits exceptionnels</t>
  </si>
  <si>
    <t>dons, produits sur exercices antérieurs, recettes non prévues et non renouvelables</t>
  </si>
  <si>
    <t>67 – Charges exceptionnelles</t>
  </si>
  <si>
    <t>charges sur exercice</t>
  </si>
  <si>
    <t>78 – Reprises sur amortissements et provisions</t>
  </si>
  <si>
    <t>68 – Dotation aux amortissements (provisions pour renouvellement)</t>
  </si>
  <si>
    <t>toutes les dotations de l'année sur immobilisations</t>
  </si>
  <si>
    <t>79 – Transfert de charges</t>
  </si>
  <si>
    <t>ANNUELS</t>
  </si>
  <si>
    <t>TOTAL DES CHARGES PREVISIONNELLES</t>
  </si>
  <si>
    <t>TOTAL DES PRODUITS PREVISIONNELS</t>
  </si>
  <si>
    <t>86 – Emplois des contributions volontaires en nature</t>
  </si>
  <si>
    <t>87 – Contributions volontaires en nature</t>
  </si>
  <si>
    <t>Personnel bénévole</t>
  </si>
  <si>
    <t>estimation du cout du service rendu</t>
  </si>
  <si>
    <t>Bénévolat</t>
  </si>
  <si>
    <t>Mise à disposition gratuite de biens et prestations</t>
  </si>
  <si>
    <t>estimation du cout des équipements mis a disposition ou autres prestations</t>
  </si>
  <si>
    <t>Prestations en nature</t>
  </si>
  <si>
    <t>Secours en nature</t>
  </si>
  <si>
    <t>Dons en nature</t>
  </si>
  <si>
    <t>TOTAL DES CHARGES</t>
  </si>
  <si>
    <t>TOTAL DES PRODUITS</t>
  </si>
  <si>
    <t>60 - Achats</t>
  </si>
  <si>
    <t>Presta de service</t>
  </si>
  <si>
    <t>Stages organisés par une société spécialisée</t>
  </si>
  <si>
    <t>Facturation service de transport</t>
  </si>
  <si>
    <t>activités organisées par un club professionnel</t>
  </si>
  <si>
    <t>interventions de juges ou arbitres pro</t>
  </si>
  <si>
    <t>permanence de soigneurs à un poste de secours</t>
  </si>
  <si>
    <t>ménage réalisé par une société de nettoyage</t>
  </si>
  <si>
    <t>conception site internet par entreprise</t>
  </si>
  <si>
    <t>Achats matières et fournitures</t>
  </si>
  <si>
    <t>nourriture, produits alimentaires, boissons pour buvette, barbecue</t>
  </si>
  <si>
    <t>eau, energie, essence</t>
  </si>
  <si>
    <t>fournitures administratives : papèterie</t>
  </si>
  <si>
    <t>fourniture entretien et petit équipement : vêtements, petit matériel bureautique, récompenses, matériel d'encadrement pédagogique, trousses de secours, matériel médical, petit matériel informatique, produits hygiène et entretien</t>
  </si>
  <si>
    <t>autre fournitures</t>
  </si>
  <si>
    <t>achats de marchandises</t>
  </si>
  <si>
    <t>(4000e compté pour edf + eau)</t>
  </si>
  <si>
    <t>achats équipements sportifs artistiques ou pédagogiques</t>
  </si>
  <si>
    <t>tous les autres achats dont la nature est difficile à identifier</t>
  </si>
  <si>
    <t>locations</t>
  </si>
  <si>
    <t>location d'un local ou salle</t>
  </si>
  <si>
    <t>location véhicule à usage permanent ou ponctuel)</t>
  </si>
  <si>
    <t>entretien et réparation</t>
  </si>
  <si>
    <t>revision voiture, camion, bateau de l'asso</t>
  </si>
  <si>
    <t>réparation ordi, porte, pneu crevé remorque de l'asso etc.</t>
  </si>
  <si>
    <t>61 - Services Extérieurs</t>
  </si>
  <si>
    <t>assurance ponctuelle</t>
  </si>
  <si>
    <t>police assurance véhicule</t>
  </si>
  <si>
    <t>abonnements documentation, revue technique</t>
  </si>
  <si>
    <t>achat livres techniques ou pro</t>
  </si>
  <si>
    <t>Rémunérations intermédiaire et honoraires</t>
  </si>
  <si>
    <t>rémunération médecins, conseillers, comptable de l'asso</t>
  </si>
  <si>
    <t>honoraire des avocats</t>
  </si>
  <si>
    <t>Publicité, publication</t>
  </si>
  <si>
    <t>Achat affiches, plaquette, flyers</t>
  </si>
  <si>
    <t>Achats bannières sur internet</t>
  </si>
  <si>
    <t>63. Impots et Taxes</t>
  </si>
  <si>
    <t>taxe foncière pro</t>
  </si>
  <si>
    <t>autres impots et taxes</t>
  </si>
  <si>
    <t>taxe habitation</t>
  </si>
  <si>
    <t>frais carte grise</t>
  </si>
  <si>
    <t>rémunération personnels</t>
  </si>
  <si>
    <t>rémunération des salariés</t>
  </si>
  <si>
    <t>primes versées aux salariés</t>
  </si>
  <si>
    <t>64 - charges personnel (salariés)</t>
  </si>
  <si>
    <t>charges sociales</t>
  </si>
  <si>
    <t>autres charges</t>
  </si>
  <si>
    <t>65- autres charges de gestion</t>
  </si>
  <si>
    <t>frais affiliation fédérations</t>
  </si>
  <si>
    <t>redevance concessions brevets</t>
  </si>
  <si>
    <t>créances irrécouvrables</t>
  </si>
  <si>
    <t>droits auteur sacem</t>
  </si>
  <si>
    <t>achats de licences aux fédérations</t>
  </si>
  <si>
    <t>66 Charges financières</t>
  </si>
  <si>
    <t>agios sur compters</t>
  </si>
  <si>
    <t>intérêts sur emprunts</t>
  </si>
  <si>
    <t>pertes sur cessions valeur mobiliere de placement</t>
  </si>
  <si>
    <t>67 - Charges exceptionnelles</t>
  </si>
  <si>
    <t>pénalités, amendes</t>
  </si>
  <si>
    <t>dons</t>
  </si>
  <si>
    <t>conséquences financieres dégats des euax...</t>
  </si>
  <si>
    <t>68 - dotation aux amortissements</t>
  </si>
  <si>
    <t>constitution de priovision</t>
  </si>
  <si>
    <t>constitution de réserves</t>
  </si>
  <si>
    <t>Avocat</t>
  </si>
  <si>
    <t>Eau</t>
  </si>
  <si>
    <t>Budget Prév</t>
  </si>
  <si>
    <t>c'est quoi la différence entre ces comptes.</t>
  </si>
  <si>
    <t>dans la saisie comptable les adhésions sont saisies en cpte 7562. Double emploi ?</t>
  </si>
  <si>
    <t>h</t>
  </si>
  <si>
    <t>PREVISIONNEL</t>
  </si>
  <si>
    <t>REEL</t>
  </si>
  <si>
    <t>août</t>
  </si>
  <si>
    <t>sept</t>
  </si>
  <si>
    <t>oct</t>
  </si>
  <si>
    <t>nov</t>
  </si>
  <si>
    <t>déc</t>
  </si>
  <si>
    <t>janv</t>
  </si>
  <si>
    <t>fév</t>
  </si>
  <si>
    <t>mars</t>
  </si>
  <si>
    <t>avril</t>
  </si>
  <si>
    <t>mai</t>
  </si>
  <si>
    <t>juin</t>
  </si>
  <si>
    <t>juillet</t>
  </si>
  <si>
    <t>Total Exo</t>
  </si>
  <si>
    <t>Ok</t>
  </si>
  <si>
    <t>Electricité</t>
  </si>
  <si>
    <t>Chauffage</t>
  </si>
  <si>
    <t>Fourniture non stockées</t>
  </si>
  <si>
    <t>Produits d'entretien</t>
  </si>
  <si>
    <t>Fournitures de sport</t>
  </si>
  <si>
    <t>Locations immobilières</t>
  </si>
  <si>
    <t>Locations mobilières</t>
  </si>
  <si>
    <t>Entretien et réparation sur biens immobiliers</t>
  </si>
  <si>
    <t>Maintenance</t>
  </si>
  <si>
    <t>Concours divers (cotisations…)</t>
  </si>
  <si>
    <t>Frais de colloques,séminaires, conférences</t>
  </si>
  <si>
    <t>Déplacements</t>
  </si>
  <si>
    <t>Missions</t>
  </si>
  <si>
    <t>Réceptions</t>
  </si>
  <si>
    <t>68 – Dotat° aux amortissements (provisions pour renouvellement)</t>
  </si>
  <si>
    <t>Total des Dépenses</t>
  </si>
  <si>
    <t>Produits des activités annexes (participat° forfaitaires des usagers)</t>
  </si>
  <si>
    <r>
      <rPr>
        <strike/>
        <sz val="8"/>
        <color indexed="8"/>
        <rFont val="Arial"/>
        <family val="2"/>
      </rPr>
      <t>Dont</t>
    </r>
    <r>
      <rPr>
        <sz val="8"/>
        <color indexed="8"/>
        <rFont val="Arial"/>
        <family val="2"/>
      </rPr>
      <t xml:space="preserve"> Cotisations adhésions</t>
    </r>
  </si>
  <si>
    <r>
      <rPr>
        <strike/>
        <sz val="8"/>
        <color indexed="8"/>
        <rFont val="Arial"/>
        <family val="2"/>
      </rPr>
      <t xml:space="preserve">Dont </t>
    </r>
    <r>
      <rPr>
        <sz val="8"/>
        <color indexed="8"/>
        <rFont val="Arial"/>
        <family val="2"/>
      </rPr>
      <t>Cotisations licences</t>
    </r>
  </si>
  <si>
    <t>Projection</t>
  </si>
  <si>
    <t>Martine Chégneau (conseillère départementale)</t>
  </si>
  <si>
    <t>Ecarts</t>
  </si>
  <si>
    <t>NB</t>
  </si>
  <si>
    <t>SMIC</t>
  </si>
  <si>
    <t>TEMPS</t>
  </si>
  <si>
    <t>SEMAINE</t>
  </si>
  <si>
    <t>Bénévoles</t>
  </si>
  <si>
    <t>65 € d'abonnement pour 4 mois + 20 € selon l'estimation faite par le frs (cela représente 8,77 m3)</t>
  </si>
  <si>
    <t>COMM+BUREAU</t>
  </si>
  <si>
    <t>COURS</t>
  </si>
  <si>
    <t>Licences reversées, stages, gestion emploiFrais AG, entrées salon, engagement compétitions</t>
  </si>
  <si>
    <t>à expliquer</t>
  </si>
  <si>
    <t>présenter dans BP Caro en tant que coordinatrie salariée sept 2020 à 3021</t>
  </si>
  <si>
    <t>matériel de Décathlon+peinture marchaisseau</t>
  </si>
  <si>
    <t>Sponsors et Crowdfunding</t>
  </si>
  <si>
    <t>G1</t>
  </si>
  <si>
    <t>G2</t>
  </si>
  <si>
    <t>G3</t>
  </si>
  <si>
    <t>loyer+repas inauguration+mobilier</t>
  </si>
  <si>
    <t>Dons adhésions</t>
  </si>
  <si>
    <t>Dons licences</t>
  </si>
  <si>
    <t>RESULTAT</t>
  </si>
  <si>
    <t xml:space="preserve">Nous avons prévu 15 630 € de subvention et actuellement nous avons pu obtenir que 3 500 €. Soit un écart de </t>
  </si>
  <si>
    <t>N-1</t>
  </si>
  <si>
    <t>N</t>
  </si>
  <si>
    <t xml:space="preserve"> N-1</t>
  </si>
  <si>
    <t>Rémunérations intermédiaires et honoraires Caotch</t>
  </si>
  <si>
    <t>Rémunérations intermédiaires et honoraires Avocat</t>
  </si>
  <si>
    <t>…</t>
  </si>
  <si>
    <r>
      <rPr>
        <strike/>
        <sz val="8"/>
        <color rgb="FF000000"/>
        <rFont val="Arial"/>
        <family val="2"/>
      </rPr>
      <t>Dont</t>
    </r>
    <r>
      <rPr>
        <sz val="8"/>
        <color rgb="FF000000"/>
        <rFont val="Arial"/>
        <family val="2"/>
      </rPr>
      <t xml:space="preserve"> Cotisations adhésions</t>
    </r>
  </si>
  <si>
    <r>
      <rPr>
        <strike/>
        <sz val="8"/>
        <color rgb="FF000000"/>
        <rFont val="Arial"/>
        <family val="2"/>
      </rPr>
      <t xml:space="preserve">Dont </t>
    </r>
    <r>
      <rPr>
        <sz val="8"/>
        <color rgb="FF000000"/>
        <rFont val="Arial"/>
        <family val="2"/>
      </rPr>
      <t>Cotisations licences</t>
    </r>
  </si>
  <si>
    <t xml:space="preserve">RESULTAT </t>
  </si>
  <si>
    <t>Situation au 31/10/2018 avec Projection sur l'année</t>
  </si>
  <si>
    <t>Concours divers (cotisations, licences…)</t>
  </si>
  <si>
    <t>N+1</t>
  </si>
  <si>
    <t>N+2</t>
  </si>
  <si>
    <t>N+3</t>
  </si>
  <si>
    <t>2018/2019</t>
  </si>
  <si>
    <t>2019/2020</t>
  </si>
  <si>
    <t>2020/2021</t>
  </si>
  <si>
    <t>2021/2022</t>
  </si>
  <si>
    <t>Caoch</t>
  </si>
  <si>
    <t>Heures</t>
  </si>
  <si>
    <t>Taux</t>
  </si>
  <si>
    <t xml:space="preserve">NB </t>
  </si>
  <si>
    <t>N+4</t>
  </si>
  <si>
    <t>N+5</t>
  </si>
  <si>
    <t>2022/2023</t>
  </si>
  <si>
    <t>2023/2024</t>
  </si>
  <si>
    <t>NB ADHERENTS + FORFAITS</t>
  </si>
  <si>
    <t>&gt; NB d'adhérent</t>
  </si>
  <si>
    <t>Prévisionnel</t>
  </si>
  <si>
    <t>&gt; Forfait</t>
  </si>
  <si>
    <t>Étiquettes de lignes</t>
  </si>
  <si>
    <t>Somme de TOTAL</t>
  </si>
  <si>
    <t>Nombre de ADHESION</t>
  </si>
  <si>
    <t>Nombre de LICENCE</t>
  </si>
  <si>
    <t>Nombre de FORFAIT2</t>
  </si>
  <si>
    <t>NB Adhésion</t>
  </si>
  <si>
    <t>Forfait</t>
  </si>
  <si>
    <t>Mois</t>
  </si>
  <si>
    <t>Total</t>
  </si>
  <si>
    <t>Fit' Basic</t>
  </si>
  <si>
    <t>Fit' Boxe</t>
  </si>
  <si>
    <t>Fit' Carte 10</t>
  </si>
  <si>
    <t>Fit' Kid</t>
  </si>
  <si>
    <t>Fit' Santé</t>
  </si>
  <si>
    <t>Fit' Seniors</t>
  </si>
  <si>
    <t>Teen Fit'</t>
  </si>
  <si>
    <t>(vide)</t>
  </si>
  <si>
    <t>Total général</t>
  </si>
  <si>
    <t>Prévisions//N</t>
  </si>
  <si>
    <t>Progression //à l'Année N</t>
  </si>
  <si>
    <t>QUESTIONS :</t>
  </si>
  <si>
    <t>C'est quoi le forfait Teen Fit ?</t>
  </si>
  <si>
    <t>Pourquoi sur les forfaits Basic, Fit Kid, Boxe et Santé tout le monde ne paie pas la même forfait ?</t>
  </si>
  <si>
    <t>Pour les prévisionnels il faut envisager une augmentation du tarif ?</t>
  </si>
  <si>
    <t xml:space="preserve"> - Augmentation de l'adhésion ?</t>
  </si>
  <si>
    <t xml:space="preserve"> - Augmentation du forfait ?</t>
  </si>
  <si>
    <t>&gt; adhésion</t>
  </si>
  <si>
    <t>NB ADHERENTS + ADHESIONS</t>
  </si>
  <si>
    <t>Au vu des progressions entre l'augmentation du forfait et celle de l'adhésion, il serait préférable de jouer sur la hausse des forfait qui est plus profitable pour nous.</t>
  </si>
  <si>
    <t>En laissant l'adhésion à un coût fixe, l'usager se sentira moins ponctionné.</t>
  </si>
  <si>
    <t>NB ADHERENTS + LICENCES</t>
  </si>
  <si>
    <t>= Taux d'inflation</t>
  </si>
  <si>
    <t>loyer</t>
  </si>
  <si>
    <t>eau</t>
  </si>
  <si>
    <t>élect</t>
  </si>
  <si>
    <t>il faudrait dès 2019/2020 augmenter les forfait pour couvrir les charges voir tableau 2022</t>
  </si>
  <si>
    <t>2018/2020</t>
  </si>
  <si>
    <t>2020/2020</t>
  </si>
  <si>
    <t>Total des Recettes</t>
  </si>
  <si>
    <t>avocat</t>
  </si>
  <si>
    <t>edf</t>
  </si>
  <si>
    <t>VIRT</t>
  </si>
  <si>
    <t>EDF + AVOCAT NOVEMBRE - sup U</t>
  </si>
  <si>
    <t>augis</t>
  </si>
  <si>
    <t>legave</t>
  </si>
  <si>
    <t>merle</t>
  </si>
  <si>
    <t>refourd</t>
  </si>
  <si>
    <t>CHQ</t>
  </si>
  <si>
    <t>REMISE 8013140</t>
  </si>
  <si>
    <t>bonneau</t>
  </si>
  <si>
    <t>berthelemot</t>
  </si>
  <si>
    <t>plee</t>
  </si>
  <si>
    <t>bezault</t>
  </si>
  <si>
    <t>houvrard</t>
  </si>
  <si>
    <t>daran</t>
  </si>
  <si>
    <t>deffontaines</t>
  </si>
  <si>
    <t>REMISE 8013139</t>
  </si>
  <si>
    <t>ESP</t>
  </si>
  <si>
    <t>FACTURE CARO OCT</t>
  </si>
  <si>
    <t>FACTURE KEVIN OCT</t>
  </si>
  <si>
    <t>SUBVENTION</t>
  </si>
  <si>
    <t>REMB MELANIE D INAUGURATION</t>
  </si>
  <si>
    <t>PRE</t>
  </si>
  <si>
    <t>MMA</t>
  </si>
  <si>
    <t>FACTURE FRANK OCT</t>
  </si>
  <si>
    <t>FACTURE MATHILDE OCT</t>
  </si>
  <si>
    <t>adhésions</t>
  </si>
  <si>
    <t>VIREMENT HELLOASSO</t>
  </si>
  <si>
    <t>inauguration</t>
  </si>
  <si>
    <t>CB</t>
  </si>
  <si>
    <t>SUPER U inauguration</t>
  </si>
  <si>
    <t>pizza miamiam inauguration</t>
  </si>
  <si>
    <t>CARIATIDE MARIE BODIN</t>
  </si>
  <si>
    <t>*</t>
  </si>
  <si>
    <t>RETRAIT - INAUGURATION</t>
  </si>
  <si>
    <t>LA POSTE - INAUGURATION</t>
  </si>
  <si>
    <t>FONDATION DE FRANCE</t>
  </si>
  <si>
    <t>trop prélevé</t>
  </si>
  <si>
    <t xml:space="preserve">ERREUR HA GWENDOLINE CHOULET </t>
  </si>
  <si>
    <t>EOZ - CARTES INVITATIONS</t>
  </si>
  <si>
    <t>cotisations</t>
  </si>
  <si>
    <t>1ER PAIEMENT LICENCES</t>
  </si>
  <si>
    <t>viou</t>
  </si>
  <si>
    <t>REMISE 8013138</t>
  </si>
  <si>
    <t>gaillard</t>
  </si>
  <si>
    <t>rharus</t>
  </si>
  <si>
    <t>sionneau</t>
  </si>
  <si>
    <t>dhellin</t>
  </si>
  <si>
    <t>REMISE 8013133</t>
  </si>
  <si>
    <t>honoraires</t>
  </si>
  <si>
    <t>AFFILIATION FFSPT + DIRIGEANT</t>
  </si>
  <si>
    <t>assurance</t>
  </si>
  <si>
    <t>REMB SEPT OCT AVOCAT - BAIL</t>
  </si>
  <si>
    <t>Claus</t>
  </si>
  <si>
    <t>Choulet</t>
  </si>
  <si>
    <t>Bonneau</t>
  </si>
  <si>
    <t>Blanc</t>
  </si>
  <si>
    <t>Binet</t>
  </si>
  <si>
    <t>Sionneau</t>
  </si>
  <si>
    <t>REMISE 8013134</t>
  </si>
  <si>
    <t>Cotteau</t>
  </si>
  <si>
    <t>Fidanza</t>
  </si>
  <si>
    <t>Cloarec</t>
  </si>
  <si>
    <t>Busson</t>
  </si>
  <si>
    <t>Schreiber</t>
  </si>
  <si>
    <t>Lelievre</t>
  </si>
  <si>
    <t>Houvrard</t>
  </si>
  <si>
    <t>REMISE 8013135</t>
  </si>
  <si>
    <t>Deffontaines</t>
  </si>
  <si>
    <t>Bezault</t>
  </si>
  <si>
    <t>Augis</t>
  </si>
  <si>
    <t>Legave</t>
  </si>
  <si>
    <t>Verdon</t>
  </si>
  <si>
    <t>Cloarec A</t>
  </si>
  <si>
    <t>Daran</t>
  </si>
  <si>
    <t>REMISE 8013136</t>
  </si>
  <si>
    <t>Gauthier</t>
  </si>
  <si>
    <t>Menard</t>
  </si>
  <si>
    <t>REMISE 8013137</t>
  </si>
  <si>
    <t>entretien</t>
  </si>
  <si>
    <t>FACTURE LECLERC ENTRETIEN</t>
  </si>
  <si>
    <t>ERREUR HA EMMANUELLE CHAR</t>
  </si>
  <si>
    <t>ERREUR HA VIOLAINE LABBE</t>
  </si>
  <si>
    <t>REMISE ESPECES 1130883</t>
  </si>
  <si>
    <t>REMISE ESPECES 1792641</t>
  </si>
  <si>
    <t>ERREUR HA LARA FOURRIER</t>
  </si>
  <si>
    <t>ERREUR HA JACQUELINE DESRUE</t>
  </si>
  <si>
    <t>ERREUR HA NATACHA GUILBAUD</t>
  </si>
  <si>
    <t>MATERIEL</t>
  </si>
  <si>
    <t>PAIEMENT FACT FS0001</t>
  </si>
  <si>
    <t>TAMPON ENCREUR AV MARIE</t>
  </si>
  <si>
    <t>PRELVT</t>
  </si>
  <si>
    <t>ASSURANCE AOUT-OCT</t>
  </si>
  <si>
    <t>70-75</t>
  </si>
  <si>
    <t>ADHESION/COTIS</t>
  </si>
  <si>
    <t>REVERSEMENT HELLOASSO</t>
  </si>
  <si>
    <t>FACTURE KEVIN SEPT</t>
  </si>
  <si>
    <t>FACTURE FRANCK SEPT</t>
  </si>
  <si>
    <t>FACTURE MATHILDE SEPT</t>
  </si>
  <si>
    <t>REMISE 1264896</t>
  </si>
  <si>
    <t>Louault - 42.10</t>
  </si>
  <si>
    <t>Bezault - 86</t>
  </si>
  <si>
    <t>Franco 31.95</t>
  </si>
  <si>
    <t>Belliard - 22.10</t>
  </si>
  <si>
    <t>Goussot - 42.10</t>
  </si>
  <si>
    <t>Rabineau - 20</t>
  </si>
  <si>
    <t>REMISE 8013129</t>
  </si>
  <si>
    <t>Panvert - 72.10</t>
  </si>
  <si>
    <t>Majorel - 42.10</t>
  </si>
  <si>
    <t>Besnard - 42.10</t>
  </si>
  <si>
    <t>Desprez - 73.5</t>
  </si>
  <si>
    <t>Bruneau - 42.10</t>
  </si>
  <si>
    <t>Bousmer - 42.10</t>
  </si>
  <si>
    <t>Charpentier - 42.10</t>
  </si>
  <si>
    <t>REMISE 8013130</t>
  </si>
  <si>
    <t>Elphege - 42.10</t>
  </si>
  <si>
    <t>Blanc - 42.1</t>
  </si>
  <si>
    <t>Blanc - 330</t>
  </si>
  <si>
    <t>Viou - 53.5</t>
  </si>
  <si>
    <t>Maout - 42.10</t>
  </si>
  <si>
    <t>Cochard - 20</t>
  </si>
  <si>
    <t>Cochard - 22.10</t>
  </si>
  <si>
    <t>REMISE 8013131</t>
  </si>
  <si>
    <t>Maintier - 31.95</t>
  </si>
  <si>
    <t>Besnard - 73.5</t>
  </si>
  <si>
    <t>Herman - 42.10</t>
  </si>
  <si>
    <t>REMISE 8013132</t>
  </si>
  <si>
    <t>ACHAT</t>
  </si>
  <si>
    <t>INTERMARCHE LUCEAU - gazoil</t>
  </si>
  <si>
    <t>RET ESP</t>
  </si>
  <si>
    <t>FACTURE CARO SEPT</t>
  </si>
  <si>
    <t>Roy Chigneau - 42.10</t>
  </si>
  <si>
    <t>Houvrard - 42.10</t>
  </si>
  <si>
    <t>Houvrard - 30</t>
  </si>
  <si>
    <t>Torres - 22.10</t>
  </si>
  <si>
    <t>Gaugain - 22.10</t>
  </si>
  <si>
    <t>Demigne - 5.60</t>
  </si>
  <si>
    <t>REMISE 8013128</t>
  </si>
  <si>
    <t>Daran - 57.10</t>
  </si>
  <si>
    <t>Desrue - 57.10</t>
  </si>
  <si>
    <t>Perrotin - 73.50</t>
  </si>
  <si>
    <t>Maciejeski - 42.10</t>
  </si>
  <si>
    <t>Guilly - 42.10</t>
  </si>
  <si>
    <t>Boitard - 42.10</t>
  </si>
  <si>
    <t>Porteboeuf - 42.10</t>
  </si>
  <si>
    <t>REMISE 8013127</t>
  </si>
  <si>
    <t>REMISE ESPECES</t>
  </si>
  <si>
    <t>SUPER U - doubles clés</t>
  </si>
  <si>
    <t>ENEDIS - TRAVAUX</t>
  </si>
  <si>
    <t>HELLOASSO ADHESIONS</t>
  </si>
  <si>
    <t>PRELT</t>
  </si>
  <si>
    <t>SAUR</t>
  </si>
  <si>
    <t>Decathlon - Matériel</t>
  </si>
  <si>
    <t>Mariet - 42.10</t>
  </si>
  <si>
    <t>Legave - 62.10</t>
  </si>
  <si>
    <t>DON</t>
  </si>
  <si>
    <t>Sponsor Guilly 120</t>
  </si>
  <si>
    <t>Verdon - 136.10</t>
  </si>
  <si>
    <t>Augis - 124.05</t>
  </si>
  <si>
    <t>Fallet - 62.10</t>
  </si>
  <si>
    <t>Durand - 42.10</t>
  </si>
  <si>
    <t>REMISE 8013123</t>
  </si>
  <si>
    <t>Auneau - 51.95</t>
  </si>
  <si>
    <t>Chaigneau - 42.10</t>
  </si>
  <si>
    <t>Plaut - 42.10</t>
  </si>
  <si>
    <t>Rateau - 42.10</t>
  </si>
  <si>
    <t>Deffontaines - 72.10</t>
  </si>
  <si>
    <t>Furic - 32.10</t>
  </si>
  <si>
    <t>Bourreau - 42.10</t>
  </si>
  <si>
    <t>REMISE 8013124</t>
  </si>
  <si>
    <t>SPONSOR</t>
  </si>
  <si>
    <t>Pittoni - 75</t>
  </si>
  <si>
    <t>Carré - 42.10</t>
  </si>
  <si>
    <t>Gouyer - 31.95</t>
  </si>
  <si>
    <t>Meunier - 42,10</t>
  </si>
  <si>
    <t>Depond - 20</t>
  </si>
  <si>
    <t>Vayrac - 30</t>
  </si>
  <si>
    <t>Jusseaume - 30</t>
  </si>
  <si>
    <t>REMISE 8013125</t>
  </si>
  <si>
    <t>COTISATION</t>
  </si>
  <si>
    <t>Marlène Perrotin Adhésion - 20</t>
  </si>
  <si>
    <t>Un Brin d'Hair - 250</t>
  </si>
  <si>
    <t>SCI Clément - 150</t>
  </si>
  <si>
    <t>REMISE 8013126</t>
  </si>
  <si>
    <t>Super U - produits ménage</t>
  </si>
  <si>
    <t>ADHESION/COTISA</t>
  </si>
  <si>
    <t>Virement HELLOASSO</t>
  </si>
  <si>
    <t>LOCAT° véhicule</t>
  </si>
  <si>
    <t>Location Camion Super U</t>
  </si>
  <si>
    <t>Natacha Guilbaud</t>
  </si>
  <si>
    <t>Valérie Torres</t>
  </si>
  <si>
    <t>Adhésion 2018 - REMISE 57570</t>
  </si>
  <si>
    <t>Marie Joubert</t>
  </si>
  <si>
    <t>Mélanie Decarnelle</t>
  </si>
  <si>
    <t>Adhésion 2018 - DEPOT 1812462</t>
  </si>
  <si>
    <t>PUBLICITE</t>
  </si>
  <si>
    <t>Exaprint - Flyers</t>
  </si>
  <si>
    <t>Nom de domaine</t>
  </si>
  <si>
    <t>ok</t>
  </si>
  <si>
    <t>Site Internet</t>
  </si>
  <si>
    <t>Sponsor CA</t>
  </si>
  <si>
    <t>Virement sur LIVRET</t>
  </si>
  <si>
    <t>FINANCIER</t>
  </si>
  <si>
    <t>Parts Sociales CA</t>
  </si>
  <si>
    <t>Don Marie Joubert</t>
  </si>
  <si>
    <t>Publication Journal Officiel</t>
  </si>
  <si>
    <t>Adhésion Isabelle Veille</t>
  </si>
  <si>
    <t>Adhésion Caroline Grégoire</t>
  </si>
  <si>
    <t>Adhésion 2017 Marie Joubert</t>
  </si>
  <si>
    <t>NUM COMPTE</t>
  </si>
  <si>
    <t>OBJET BP</t>
  </si>
  <si>
    <t>N°compte</t>
  </si>
  <si>
    <t>FACTURE drive</t>
  </si>
  <si>
    <t>EPARGNE</t>
  </si>
  <si>
    <t>Dépenses</t>
  </si>
  <si>
    <t>Recettes</t>
  </si>
  <si>
    <t>Mode</t>
  </si>
  <si>
    <t>détail</t>
  </si>
  <si>
    <t>mois</t>
  </si>
  <si>
    <t>Objet dépense/recette</t>
  </si>
  <si>
    <t>Date</t>
  </si>
  <si>
    <t>compte courant</t>
  </si>
  <si>
    <t>Comptes 2018/2019</t>
  </si>
  <si>
    <t>electricité</t>
  </si>
  <si>
    <t>fournitures non stockées</t>
  </si>
  <si>
    <t>produits d'entretien</t>
  </si>
  <si>
    <t>fournitures administratives</t>
  </si>
  <si>
    <t>fourniture de sport</t>
  </si>
  <si>
    <t>locations immobilières</t>
  </si>
  <si>
    <t>locations mobilières</t>
  </si>
  <si>
    <t>entretien et réparations sur bien immobiliers</t>
  </si>
  <si>
    <t>concours divers</t>
  </si>
  <si>
    <t>licences fédération</t>
  </si>
  <si>
    <t>coachs / prestataures</t>
  </si>
  <si>
    <t xml:space="preserve">rémunérations intermédiaires - avocats </t>
  </si>
  <si>
    <t>rémunérations intermédiaires - presta</t>
  </si>
  <si>
    <t>publicité, publication</t>
  </si>
  <si>
    <t>JO, site internet, impressions</t>
  </si>
  <si>
    <t>déplacements</t>
  </si>
  <si>
    <t>frais gazoil</t>
  </si>
  <si>
    <t>réceptions</t>
  </si>
  <si>
    <t>inauguration etc,</t>
  </si>
  <si>
    <t>charges financières</t>
  </si>
  <si>
    <t>parts sociales CA, carte baicaire</t>
  </si>
  <si>
    <t>subvention exploitation</t>
  </si>
  <si>
    <t>dons / mécénats / subventions</t>
  </si>
  <si>
    <t>cotisations adhésions</t>
  </si>
  <si>
    <t>transfert de charges</t>
  </si>
  <si>
    <t>remboursements factures</t>
  </si>
  <si>
    <t>adhésion + forfaits</t>
  </si>
  <si>
    <t>doubles clés</t>
  </si>
  <si>
    <t>location camion</t>
  </si>
  <si>
    <t>travaux divers salle</t>
  </si>
  <si>
    <t>FACTURE MATHILDE NOV</t>
  </si>
  <si>
    <t>dec</t>
  </si>
  <si>
    <t>FACTURE FRANCK NOV</t>
  </si>
  <si>
    <t>FACTURE CARO NOV</t>
  </si>
  <si>
    <t>EDF NOVEMBRE - Super U</t>
  </si>
  <si>
    <t>VIREMENT FDVA SUBVENTION</t>
  </si>
  <si>
    <t>FACTURE KEVIN NOV</t>
  </si>
  <si>
    <t>VIREMENT CA SUBVENTION</t>
  </si>
  <si>
    <t>REMISE 8013141</t>
  </si>
  <si>
    <t>REMISE 8013143</t>
  </si>
  <si>
    <t>REMISE 4216251</t>
  </si>
  <si>
    <t>REMISE 8013146</t>
  </si>
  <si>
    <t>SUBVENTION FOND ANIMATION LOCALE</t>
  </si>
  <si>
    <t>Rémunérations intermédiaires et honoraires Prestataires</t>
  </si>
  <si>
    <t>Montant Dépenses</t>
  </si>
  <si>
    <t>Montant Recettes</t>
  </si>
  <si>
    <t>janv.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</si>
</sst>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/m/yyyy"/>
    <numFmt numFmtId="165" formatCode="0.0"/>
    <numFmt numFmtId="166" formatCode="#,##0.00&quot; &quot;[$€-40C];[Red]&quot;-&quot;#,##0.00&quot; &quot;[$€-40C]"/>
    <numFmt numFmtId="167" formatCode="#,##0.00\ [$€-1]"/>
    <numFmt numFmtId="168" formatCode="#,##0.00\ [$€-40C];[Red]#,##0.00\ [$€-40C]"/>
    <numFmt numFmtId="169" formatCode="_-* #,##0.00\ [$€-40C]_-;\-* #,##0.00\ [$€-40C]_-;_-* &quot;-&quot;??\ [$€-40C]_-;_-@_-"/>
    <numFmt numFmtId="170" formatCode="_-* #,##0\ &quot;€&quot;_-;\-* #,##0\ &quot;€&quot;_-;_-* &quot;-&quot;??\ &quot;€&quot;_-;_-@_-"/>
    <numFmt numFmtId="171" formatCode="_-* #,##0\ _€_-;\-* #,##0\ _€_-;_-* &quot;-&quot;??\ _€_-;_-@_-"/>
  </numFmts>
  <fonts count="77">
    <font>
      <sz val="11"/>
      <color rgb="FF000000"/>
      <name val="Arial1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u/>
      <sz val="16"/>
      <color rgb="FF000000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2"/>
      <color rgb="FF000000"/>
      <name val="Arial2"/>
    </font>
    <font>
      <b/>
      <sz val="11"/>
      <name val="Arial1"/>
    </font>
    <font>
      <b/>
      <sz val="8"/>
      <color rgb="FF000000"/>
      <name val="Arial2"/>
    </font>
    <font>
      <sz val="8"/>
      <color rgb="FF000000"/>
      <name val="Arial"/>
      <family val="2"/>
    </font>
    <font>
      <sz val="8"/>
      <color rgb="FF000000"/>
      <name val="Arial2"/>
    </font>
    <font>
      <b/>
      <sz val="9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Arial1"/>
    </font>
    <font>
      <sz val="8"/>
      <name val="Arial1"/>
    </font>
    <font>
      <b/>
      <sz val="8"/>
      <color rgb="FFFFFFFF"/>
      <name val="Arial2"/>
    </font>
    <font>
      <sz val="11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rgb="FFFF0000"/>
      <name val="Arial"/>
      <family val="2"/>
    </font>
    <font>
      <sz val="11"/>
      <color rgb="FFFF0000"/>
      <name val="Arial1"/>
    </font>
    <font>
      <b/>
      <sz val="11"/>
      <color rgb="FFFF0000"/>
      <name val="Arial1"/>
    </font>
    <font>
      <b/>
      <sz val="11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1"/>
    </font>
    <font>
      <sz val="12"/>
      <color rgb="FF000000"/>
      <name val="Arial1"/>
    </font>
    <font>
      <sz val="11"/>
      <name val="Arial"/>
      <family val="2"/>
    </font>
    <font>
      <b/>
      <sz val="11"/>
      <color rgb="FF0070C0"/>
      <name val="Arial"/>
      <family val="2"/>
    </font>
    <font>
      <b/>
      <sz val="11"/>
      <color rgb="FF0070C0"/>
      <name val="Arial1"/>
    </font>
    <font>
      <b/>
      <sz val="11"/>
      <color rgb="FF00B05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i/>
      <sz val="10"/>
      <color rgb="FF000000"/>
      <name val="Arial"/>
      <family val="2"/>
    </font>
    <font>
      <b/>
      <i/>
      <sz val="10"/>
      <color rgb="FF000000"/>
      <name val="Arial2"/>
    </font>
    <font>
      <i/>
      <sz val="10"/>
      <color rgb="FF000000"/>
      <name val="Arial2"/>
    </font>
    <font>
      <i/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i/>
      <sz val="8"/>
      <color rgb="FF000000"/>
      <name val="Arial2"/>
    </font>
    <font>
      <b/>
      <i/>
      <sz val="9"/>
      <color rgb="FF000000"/>
      <name val="Arial2"/>
    </font>
    <font>
      <b/>
      <i/>
      <sz val="8"/>
      <color rgb="FF000000"/>
      <name val="Arial"/>
      <family val="2"/>
    </font>
    <font>
      <b/>
      <i/>
      <sz val="9"/>
      <color rgb="FF000000"/>
      <name val="Arial"/>
      <family val="2"/>
    </font>
    <font>
      <b/>
      <i/>
      <sz val="11"/>
      <color rgb="FF000000"/>
      <name val="Arial"/>
      <family val="2"/>
    </font>
    <font>
      <strike/>
      <sz val="8"/>
      <color indexed="8"/>
      <name val="Arial"/>
      <family val="2"/>
    </font>
    <font>
      <sz val="8"/>
      <color indexed="8"/>
      <name val="Arial"/>
      <family val="2"/>
    </font>
    <font>
      <b/>
      <sz val="8"/>
      <color rgb="FF00B050"/>
      <name val="Arial"/>
      <family val="2"/>
    </font>
    <font>
      <sz val="9"/>
      <color rgb="FF000000"/>
      <name val="Arial1"/>
    </font>
    <font>
      <b/>
      <sz val="11"/>
      <color rgb="FF000000"/>
      <name val="Arial1"/>
    </font>
    <font>
      <b/>
      <sz val="12"/>
      <color rgb="FF000000"/>
      <name val="Arial"/>
      <family val="2"/>
    </font>
    <font>
      <b/>
      <sz val="16"/>
      <color rgb="FF000000"/>
      <name val="Arial"/>
      <family val="2"/>
    </font>
    <font>
      <b/>
      <i/>
      <sz val="16"/>
      <color rgb="FF000000"/>
      <name val="Arial"/>
      <family val="2"/>
    </font>
    <font>
      <b/>
      <sz val="10"/>
      <color rgb="FFFF0000"/>
      <name val="Arial"/>
      <family val="2"/>
    </font>
    <font>
      <i/>
      <sz val="8"/>
      <color rgb="FF000000"/>
      <name val="Arial"/>
      <family val="2"/>
    </font>
    <font>
      <b/>
      <sz val="9"/>
      <color rgb="FFFF0000"/>
      <name val="Arial"/>
      <family val="2"/>
    </font>
    <font>
      <b/>
      <sz val="12"/>
      <color rgb="FFFF0000"/>
      <name val="Arial"/>
      <family val="2"/>
    </font>
    <font>
      <strike/>
      <sz val="8"/>
      <color rgb="FF000000"/>
      <name val="Arial"/>
      <family val="2"/>
    </font>
    <font>
      <sz val="8"/>
      <color rgb="FFFF0000"/>
      <name val="Arial"/>
      <family val="2"/>
    </font>
    <font>
      <sz val="8"/>
      <color rgb="FF000000"/>
      <name val="Arial1"/>
    </font>
    <font>
      <sz val="8"/>
      <color rgb="FFFF0000"/>
      <name val="Arial2"/>
    </font>
    <font>
      <sz val="11"/>
      <color rgb="FF000000"/>
      <name val="Arial1"/>
    </font>
    <font>
      <b/>
      <sz val="10"/>
      <name val="Arial"/>
      <family val="2"/>
    </font>
    <font>
      <sz val="8"/>
      <name val="Arial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8"/>
      <name val="Arial1"/>
    </font>
    <font>
      <sz val="10"/>
      <color rgb="FF000000"/>
      <name val="Arial"/>
    </font>
    <font>
      <sz val="10"/>
      <name val="Arial"/>
      <family val="2"/>
    </font>
    <font>
      <i/>
      <sz val="9"/>
      <name val="Arial"/>
      <family val="2"/>
    </font>
    <font>
      <b/>
      <sz val="10"/>
      <color rgb="FF1155CC"/>
      <name val="Arial"/>
      <family val="2"/>
    </font>
    <font>
      <sz val="10"/>
      <color rgb="FFFF0000"/>
      <name val="Arial"/>
      <family val="2"/>
    </font>
    <font>
      <b/>
      <sz val="10"/>
      <color rgb="FFFFFFFF"/>
      <name val="Arial"/>
      <family val="2"/>
    </font>
    <font>
      <b/>
      <sz val="18"/>
      <name val="Arial"/>
      <family val="2"/>
    </font>
    <font>
      <b/>
      <u/>
      <sz val="10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  <fill>
      <patternFill patternType="solid">
        <fgColor rgb="FF073763"/>
        <bgColor rgb="FF073763"/>
      </patternFill>
    </fill>
    <fill>
      <patternFill patternType="solid">
        <fgColor rgb="FF20124D"/>
        <bgColor rgb="FF20124D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rgb="FFFFF2CC"/>
      </patternFill>
    </fill>
    <fill>
      <patternFill patternType="solid">
        <fgColor rgb="FFCC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20124D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274E13"/>
        <bgColor rgb="FF274E13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FF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0000"/>
      </bottom>
      <diagonal/>
    </border>
    <border>
      <left style="thin">
        <color rgb="FFFF0000"/>
      </left>
      <right style="thin">
        <color rgb="FF00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/>
      <bottom style="medium">
        <color rgb="FFFF000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34" fillId="0" borderId="0"/>
    <xf numFmtId="44" fontId="63" fillId="0" borderId="0" applyFont="0" applyFill="0" applyBorder="0" applyAlignment="0" applyProtection="0"/>
    <xf numFmtId="0" fontId="69" fillId="0" borderId="0"/>
    <xf numFmtId="43" fontId="63" fillId="0" borderId="0" applyFont="0" applyFill="0" applyBorder="0" applyAlignment="0" applyProtection="0"/>
  </cellStyleXfs>
  <cellXfs count="615">
    <xf numFmtId="0" fontId="0" fillId="0" borderId="0" xfId="0" applyFont="1" applyAlignment="1"/>
    <xf numFmtId="164" fontId="2" fillId="0" borderId="0" xfId="0" applyNumberFormat="1" applyFont="1" applyAlignment="1"/>
    <xf numFmtId="165" fontId="4" fillId="0" borderId="0" xfId="0" applyNumberFormat="1" applyFont="1" applyAlignment="1">
      <alignment horizontal="center" vertical="center"/>
    </xf>
    <xf numFmtId="0" fontId="5" fillId="0" borderId="0" xfId="0" applyFont="1" applyAlignment="1"/>
    <xf numFmtId="164" fontId="5" fillId="0" borderId="0" xfId="0" applyNumberFormat="1" applyFont="1" applyAlignme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/>
    <xf numFmtId="166" fontId="9" fillId="0" borderId="1" xfId="0" applyNumberFormat="1" applyFont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66" fontId="8" fillId="2" borderId="2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166" fontId="8" fillId="3" borderId="2" xfId="0" applyNumberFormat="1" applyFont="1" applyFill="1" applyBorder="1" applyAlignment="1">
      <alignment horizontal="right" vertical="center" wrapText="1"/>
    </xf>
    <xf numFmtId="165" fontId="13" fillId="0" borderId="0" xfId="0" applyNumberFormat="1" applyFont="1" applyAlignment="1">
      <alignment horizontal="center"/>
    </xf>
    <xf numFmtId="0" fontId="9" fillId="0" borderId="1" xfId="0" applyFont="1" applyBorder="1" applyAlignment="1">
      <alignment vertical="center" wrapText="1"/>
    </xf>
    <xf numFmtId="166" fontId="9" fillId="0" borderId="1" xfId="0" applyNumberFormat="1" applyFont="1" applyBorder="1" applyAlignment="1">
      <alignment horizontal="right" vertical="center" wrapText="1"/>
    </xf>
    <xf numFmtId="165" fontId="14" fillId="0" borderId="0" xfId="0" applyNumberFormat="1" applyFont="1" applyAlignment="1">
      <alignment horizontal="center"/>
    </xf>
    <xf numFmtId="1" fontId="15" fillId="0" borderId="0" xfId="0" applyNumberFormat="1" applyFont="1"/>
    <xf numFmtId="0" fontId="8" fillId="3" borderId="1" xfId="0" applyFont="1" applyFill="1" applyBorder="1" applyAlignment="1">
      <alignment vertical="center" wrapText="1"/>
    </xf>
    <xf numFmtId="166" fontId="10" fillId="0" borderId="1" xfId="0" applyNumberFormat="1" applyFont="1" applyBorder="1" applyAlignment="1">
      <alignment horizontal="right" vertical="center" wrapText="1"/>
    </xf>
    <xf numFmtId="166" fontId="8" fillId="3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165" fontId="15" fillId="0" borderId="0" xfId="0" applyNumberFormat="1" applyFont="1" applyAlignment="1">
      <alignment horizontal="center"/>
    </xf>
    <xf numFmtId="0" fontId="10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165" fontId="15" fillId="0" borderId="0" xfId="0" applyNumberFormat="1" applyFont="1"/>
    <xf numFmtId="166" fontId="9" fillId="0" borderId="3" xfId="0" applyNumberFormat="1" applyFont="1" applyBorder="1" applyAlignment="1">
      <alignment horizontal="right" vertical="center" wrapText="1"/>
    </xf>
    <xf numFmtId="0" fontId="12" fillId="2" borderId="1" xfId="0" applyFont="1" applyFill="1" applyBorder="1" applyAlignment="1">
      <alignment horizontal="left" vertical="center" wrapText="1"/>
    </xf>
    <xf numFmtId="166" fontId="10" fillId="0" borderId="3" xfId="0" applyNumberFormat="1" applyFont="1" applyBorder="1" applyAlignment="1">
      <alignment horizontal="right" vertical="center" wrapText="1"/>
    </xf>
    <xf numFmtId="165" fontId="16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167" fontId="7" fillId="4" borderId="0" xfId="0" applyNumberFormat="1" applyFont="1" applyFill="1" applyAlignment="1">
      <alignment horizontal="center"/>
    </xf>
    <xf numFmtId="167" fontId="7" fillId="0" borderId="0" xfId="0" applyNumberFormat="1" applyFont="1" applyAlignment="1">
      <alignment horizontal="center"/>
    </xf>
    <xf numFmtId="0" fontId="8" fillId="0" borderId="1" xfId="0" applyFont="1" applyBorder="1" applyAlignment="1">
      <alignment vertical="center" wrapText="1"/>
    </xf>
    <xf numFmtId="166" fontId="9" fillId="3" borderId="1" xfId="0" applyNumberFormat="1" applyFont="1" applyFill="1" applyBorder="1" applyAlignment="1">
      <alignment horizontal="right" vertical="center" wrapText="1"/>
    </xf>
    <xf numFmtId="166" fontId="12" fillId="3" borderId="1" xfId="0" applyNumberFormat="1" applyFont="1" applyFill="1" applyBorder="1" applyAlignment="1">
      <alignment horizontal="right" vertical="center" wrapText="1"/>
    </xf>
    <xf numFmtId="166" fontId="10" fillId="3" borderId="1" xfId="0" applyNumberFormat="1" applyFont="1" applyFill="1" applyBorder="1" applyAlignment="1">
      <alignment horizontal="right" vertical="center" wrapText="1"/>
    </xf>
    <xf numFmtId="0" fontId="17" fillId="5" borderId="1" xfId="0" applyFont="1" applyFill="1" applyBorder="1" applyAlignment="1">
      <alignment vertical="center" wrapText="1"/>
    </xf>
    <xf numFmtId="166" fontId="17" fillId="5" borderId="1" xfId="0" applyNumberFormat="1" applyFont="1" applyFill="1" applyBorder="1" applyAlignment="1">
      <alignment horizontal="right" vertical="center" wrapText="1"/>
    </xf>
    <xf numFmtId="0" fontId="17" fillId="6" borderId="1" xfId="0" applyFont="1" applyFill="1" applyBorder="1" applyAlignment="1">
      <alignment vertical="center" wrapText="1"/>
    </xf>
    <xf numFmtId="166" fontId="17" fillId="6" borderId="1" xfId="0" applyNumberFormat="1" applyFont="1" applyFill="1" applyBorder="1" applyAlignment="1">
      <alignment horizontal="right" vertical="center" wrapText="1"/>
    </xf>
    <xf numFmtId="0" fontId="10" fillId="0" borderId="4" xfId="0" applyFont="1" applyBorder="1" applyAlignment="1">
      <alignment vertical="center" wrapText="1"/>
    </xf>
    <xf numFmtId="166" fontId="10" fillId="0" borderId="4" xfId="0" applyNumberFormat="1" applyFont="1" applyBorder="1" applyAlignment="1">
      <alignment horizontal="right" vertical="center" wrapText="1"/>
    </xf>
    <xf numFmtId="0" fontId="8" fillId="0" borderId="5" xfId="0" applyFont="1" applyBorder="1" applyAlignment="1">
      <alignment vertical="center" wrapText="1"/>
    </xf>
    <xf numFmtId="166" fontId="8" fillId="0" borderId="6" xfId="0" applyNumberFormat="1" applyFont="1" applyBorder="1" applyAlignment="1">
      <alignment horizontal="right" vertical="center" wrapText="1"/>
    </xf>
    <xf numFmtId="0" fontId="8" fillId="0" borderId="6" xfId="0" applyFont="1" applyBorder="1" applyAlignment="1">
      <alignment vertical="center" wrapText="1"/>
    </xf>
    <xf numFmtId="166" fontId="8" fillId="0" borderId="7" xfId="0" applyNumberFormat="1" applyFont="1" applyBorder="1" applyAlignment="1">
      <alignment horizontal="right" vertical="center" wrapText="1"/>
    </xf>
    <xf numFmtId="168" fontId="0" fillId="0" borderId="0" xfId="0" applyNumberFormat="1" applyFont="1"/>
    <xf numFmtId="168" fontId="18" fillId="0" borderId="0" xfId="0" applyNumberFormat="1" applyFont="1" applyAlignment="1"/>
    <xf numFmtId="0" fontId="2" fillId="0" borderId="0" xfId="0" applyFont="1" applyAlignment="1"/>
    <xf numFmtId="166" fontId="15" fillId="0" borderId="0" xfId="0" applyNumberFormat="1" applyFont="1"/>
    <xf numFmtId="0" fontId="0" fillId="0" borderId="0" xfId="0" applyFont="1" applyAlignment="1"/>
    <xf numFmtId="0" fontId="5" fillId="0" borderId="0" xfId="0" applyFont="1" applyAlignment="1"/>
    <xf numFmtId="166" fontId="21" fillId="0" borderId="1" xfId="0" applyNumberFormat="1" applyFont="1" applyBorder="1" applyAlignment="1">
      <alignment horizontal="right" vertical="center" wrapText="1"/>
    </xf>
    <xf numFmtId="0" fontId="23" fillId="0" borderId="0" xfId="0" applyFont="1" applyAlignment="1"/>
    <xf numFmtId="0" fontId="10" fillId="0" borderId="8" xfId="0" applyFont="1" applyBorder="1" applyAlignment="1">
      <alignment vertical="center" wrapText="1"/>
    </xf>
    <xf numFmtId="166" fontId="9" fillId="0" borderId="4" xfId="0" applyNumberFormat="1" applyFont="1" applyBorder="1" applyAlignment="1">
      <alignment horizontal="right" vertical="center" wrapText="1"/>
    </xf>
    <xf numFmtId="166" fontId="9" fillId="0" borderId="9" xfId="0" applyNumberFormat="1" applyFont="1" applyBorder="1" applyAlignment="1">
      <alignment horizontal="right" vertical="center" wrapText="1"/>
    </xf>
    <xf numFmtId="166" fontId="8" fillId="2" borderId="10" xfId="0" applyNumberFormat="1" applyFont="1" applyFill="1" applyBorder="1" applyAlignment="1">
      <alignment horizontal="right" vertical="center" wrapText="1"/>
    </xf>
    <xf numFmtId="166" fontId="9" fillId="0" borderId="11" xfId="0" applyNumberFormat="1" applyFont="1" applyBorder="1" applyAlignment="1">
      <alignment horizontal="right" vertical="center" wrapText="1"/>
    </xf>
    <xf numFmtId="166" fontId="9" fillId="0" borderId="10" xfId="0" applyNumberFormat="1" applyFont="1" applyBorder="1" applyAlignment="1">
      <alignment horizontal="right" vertical="center" wrapText="1"/>
    </xf>
    <xf numFmtId="166" fontId="9" fillId="0" borderId="12" xfId="0" applyNumberFormat="1" applyFont="1" applyBorder="1" applyAlignment="1">
      <alignment horizontal="right" vertical="center" wrapText="1"/>
    </xf>
    <xf numFmtId="166" fontId="9" fillId="0" borderId="13" xfId="0" applyNumberFormat="1" applyFont="1" applyBorder="1" applyAlignment="1">
      <alignment horizontal="right" vertical="center" wrapText="1"/>
    </xf>
    <xf numFmtId="166" fontId="9" fillId="0" borderId="14" xfId="0" applyNumberFormat="1" applyFont="1" applyBorder="1" applyAlignment="1">
      <alignment horizontal="right" vertical="center" wrapText="1"/>
    </xf>
    <xf numFmtId="169" fontId="2" fillId="7" borderId="0" xfId="0" applyNumberFormat="1" applyFont="1" applyFill="1" applyAlignment="1"/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9" fillId="0" borderId="0" xfId="0" applyFont="1" applyAlignment="1"/>
    <xf numFmtId="0" fontId="15" fillId="0" borderId="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30" fillId="0" borderId="15" xfId="0" applyFont="1" applyBorder="1" applyAlignment="1"/>
    <xf numFmtId="0" fontId="30" fillId="0" borderId="17" xfId="0" applyFont="1" applyBorder="1" applyAlignment="1"/>
    <xf numFmtId="0" fontId="26" fillId="0" borderId="20" xfId="0" applyFont="1" applyBorder="1" applyAlignment="1"/>
    <xf numFmtId="0" fontId="27" fillId="0" borderId="21" xfId="0" applyFont="1" applyBorder="1" applyAlignment="1">
      <alignment horizontal="center"/>
    </xf>
    <xf numFmtId="165" fontId="24" fillId="0" borderId="0" xfId="0" applyNumberFormat="1" applyFont="1" applyAlignment="1"/>
    <xf numFmtId="165" fontId="25" fillId="0" borderId="0" xfId="0" applyNumberFormat="1" applyFont="1" applyAlignment="1">
      <alignment horizontal="center"/>
    </xf>
    <xf numFmtId="165" fontId="14" fillId="0" borderId="26" xfId="0" applyNumberFormat="1" applyFont="1" applyBorder="1" applyAlignment="1">
      <alignment horizontal="center"/>
    </xf>
    <xf numFmtId="165" fontId="14" fillId="0" borderId="0" xfId="0" applyNumberFormat="1" applyFont="1" applyBorder="1" applyAlignment="1">
      <alignment horizontal="center"/>
    </xf>
    <xf numFmtId="165" fontId="14" fillId="4" borderId="27" xfId="0" applyNumberFormat="1" applyFont="1" applyFill="1" applyBorder="1" applyAlignment="1">
      <alignment horizontal="center"/>
    </xf>
    <xf numFmtId="165" fontId="14" fillId="0" borderId="0" xfId="0" applyNumberFormat="1" applyFont="1" applyFill="1" applyBorder="1" applyAlignment="1">
      <alignment horizontal="center"/>
    </xf>
    <xf numFmtId="165" fontId="14" fillId="0" borderId="32" xfId="0" applyNumberFormat="1" applyFont="1" applyFill="1" applyBorder="1" applyAlignment="1">
      <alignment horizontal="center"/>
    </xf>
    <xf numFmtId="165" fontId="14" fillId="0" borderId="34" xfId="0" applyNumberFormat="1" applyFont="1" applyFill="1" applyBorder="1" applyAlignment="1">
      <alignment horizontal="center"/>
    </xf>
    <xf numFmtId="165" fontId="14" fillId="0" borderId="35" xfId="0" applyNumberFormat="1" applyFont="1" applyFill="1" applyBorder="1" applyAlignment="1">
      <alignment horizontal="center"/>
    </xf>
    <xf numFmtId="165" fontId="14" fillId="0" borderId="31" xfId="0" applyNumberFormat="1" applyFont="1" applyBorder="1" applyAlignment="1">
      <alignment horizontal="center"/>
    </xf>
    <xf numFmtId="165" fontId="14" fillId="0" borderId="33" xfId="0" applyNumberFormat="1" applyFont="1" applyBorder="1" applyAlignment="1">
      <alignment horizontal="center"/>
    </xf>
    <xf numFmtId="165" fontId="14" fillId="0" borderId="34" xfId="0" applyNumberFormat="1" applyFont="1" applyBorder="1" applyAlignment="1">
      <alignment horizontal="center"/>
    </xf>
    <xf numFmtId="165" fontId="14" fillId="4" borderId="36" xfId="0" applyNumberFormat="1" applyFont="1" applyFill="1" applyBorder="1" applyAlignment="1">
      <alignment horizontal="center"/>
    </xf>
    <xf numFmtId="165" fontId="14" fillId="0" borderId="27" xfId="0" applyNumberFormat="1" applyFont="1" applyFill="1" applyBorder="1" applyAlignment="1">
      <alignment horizontal="center"/>
    </xf>
    <xf numFmtId="165" fontId="14" fillId="0" borderId="36" xfId="0" applyNumberFormat="1" applyFont="1" applyFill="1" applyBorder="1" applyAlignment="1">
      <alignment horizontal="center"/>
    </xf>
    <xf numFmtId="165" fontId="14" fillId="0" borderId="26" xfId="0" applyNumberFormat="1" applyFont="1" applyFill="1" applyBorder="1" applyAlignment="1">
      <alignment horizontal="center"/>
    </xf>
    <xf numFmtId="165" fontId="14" fillId="0" borderId="38" xfId="0" applyNumberFormat="1" applyFont="1" applyFill="1" applyBorder="1" applyAlignment="1">
      <alignment horizontal="center"/>
    </xf>
    <xf numFmtId="165" fontId="14" fillId="0" borderId="27" xfId="0" applyNumberFormat="1" applyFont="1" applyBorder="1" applyAlignment="1">
      <alignment horizontal="center"/>
    </xf>
    <xf numFmtId="165" fontId="14" fillId="0" borderId="36" xfId="0" applyNumberFormat="1" applyFont="1" applyBorder="1" applyAlignment="1">
      <alignment horizontal="center"/>
    </xf>
    <xf numFmtId="165" fontId="14" fillId="0" borderId="38" xfId="0" applyNumberFormat="1" applyFont="1" applyBorder="1" applyAlignment="1">
      <alignment horizont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165" fontId="14" fillId="0" borderId="31" xfId="0" applyNumberFormat="1" applyFont="1" applyFill="1" applyBorder="1" applyAlignment="1">
      <alignment horizontal="center"/>
    </xf>
    <xf numFmtId="165" fontId="14" fillId="0" borderId="33" xfId="0" applyNumberFormat="1" applyFont="1" applyFill="1" applyBorder="1" applyAlignment="1">
      <alignment horizontal="center"/>
    </xf>
    <xf numFmtId="0" fontId="32" fillId="0" borderId="0" xfId="0" applyFont="1" applyAlignment="1"/>
    <xf numFmtId="0" fontId="33" fillId="0" borderId="0" xfId="0" applyFont="1" applyFill="1" applyBorder="1" applyAlignment="1"/>
    <xf numFmtId="0" fontId="0" fillId="8" borderId="0" xfId="0" applyFont="1" applyFill="1" applyAlignment="1"/>
    <xf numFmtId="165" fontId="16" fillId="8" borderId="0" xfId="0" applyNumberFormat="1" applyFont="1" applyFill="1" applyAlignment="1">
      <alignment horizontal="center"/>
    </xf>
    <xf numFmtId="0" fontId="15" fillId="8" borderId="0" xfId="0" applyFont="1" applyFill="1" applyAlignment="1">
      <alignment horizontal="center"/>
    </xf>
    <xf numFmtId="0" fontId="35" fillId="0" borderId="29" xfId="2" applyFont="1" applyBorder="1" applyAlignment="1"/>
    <xf numFmtId="0" fontId="34" fillId="0" borderId="0" xfId="2" applyFont="1" applyAlignment="1">
      <alignment horizontal="right"/>
    </xf>
    <xf numFmtId="0" fontId="34" fillId="0" borderId="0" xfId="2" applyFont="1" applyAlignment="1">
      <alignment horizontal="center" vertical="center"/>
    </xf>
    <xf numFmtId="0" fontId="34" fillId="0" borderId="0" xfId="2" applyFont="1" applyAlignment="1"/>
    <xf numFmtId="0" fontId="35" fillId="0" borderId="0" xfId="2" applyFont="1" applyAlignment="1">
      <alignment horizontal="center" vertical="center"/>
    </xf>
    <xf numFmtId="0" fontId="34" fillId="0" borderId="45" xfId="2" applyFont="1" applyBorder="1" applyAlignment="1">
      <alignment horizontal="center"/>
    </xf>
    <xf numFmtId="0" fontId="35" fillId="0" borderId="45" xfId="2" applyFont="1" applyBorder="1" applyAlignment="1">
      <alignment horizontal="right"/>
    </xf>
    <xf numFmtId="0" fontId="36" fillId="9" borderId="45" xfId="2" applyFont="1" applyFill="1" applyBorder="1" applyAlignment="1">
      <alignment horizontal="center" vertical="center"/>
    </xf>
    <xf numFmtId="0" fontId="37" fillId="2" borderId="46" xfId="2" applyFont="1" applyFill="1" applyBorder="1" applyAlignment="1">
      <alignment horizontal="left" vertical="center" wrapText="1"/>
    </xf>
    <xf numFmtId="4" fontId="36" fillId="9" borderId="45" xfId="2" applyNumberFormat="1" applyFont="1" applyFill="1" applyBorder="1" applyAlignment="1">
      <alignment horizontal="right"/>
    </xf>
    <xf numFmtId="0" fontId="39" fillId="0" borderId="0" xfId="2" applyFont="1" applyAlignment="1">
      <alignment horizontal="center" vertical="center"/>
    </xf>
    <xf numFmtId="0" fontId="9" fillId="0" borderId="45" xfId="2" applyFont="1" applyBorder="1" applyAlignment="1">
      <alignment horizontal="center" vertical="center"/>
    </xf>
    <xf numFmtId="0" fontId="9" fillId="0" borderId="46" xfId="2" applyFont="1" applyBorder="1" applyAlignment="1">
      <alignment vertical="center" wrapText="1"/>
    </xf>
    <xf numFmtId="0" fontId="9" fillId="0" borderId="45" xfId="2" applyFont="1" applyFill="1" applyBorder="1" applyAlignment="1">
      <alignment vertical="center" wrapText="1"/>
    </xf>
    <xf numFmtId="0" fontId="34" fillId="0" borderId="45" xfId="2" applyFont="1" applyBorder="1" applyAlignment="1"/>
    <xf numFmtId="0" fontId="40" fillId="0" borderId="45" xfId="2" applyFont="1" applyBorder="1" applyAlignment="1">
      <alignment horizontal="right"/>
    </xf>
    <xf numFmtId="4" fontId="41" fillId="0" borderId="45" xfId="2" applyNumberFormat="1" applyFont="1" applyBorder="1" applyAlignment="1">
      <alignment horizontal="right" vertical="center"/>
    </xf>
    <xf numFmtId="0" fontId="10" fillId="0" borderId="46" xfId="2" applyFont="1" applyBorder="1" applyAlignment="1">
      <alignment vertical="center" wrapText="1"/>
    </xf>
    <xf numFmtId="0" fontId="10" fillId="0" borderId="45" xfId="2" applyFont="1" applyFill="1" applyBorder="1" applyAlignment="1">
      <alignment vertical="center" wrapText="1"/>
    </xf>
    <xf numFmtId="2" fontId="36" fillId="9" borderId="45" xfId="2" applyNumberFormat="1" applyFont="1" applyFill="1" applyBorder="1" applyAlignment="1">
      <alignment horizontal="right" vertical="center"/>
    </xf>
    <xf numFmtId="0" fontId="36" fillId="0" borderId="0" xfId="2" applyFont="1" applyAlignment="1">
      <alignment horizontal="center" vertical="center"/>
    </xf>
    <xf numFmtId="0" fontId="42" fillId="2" borderId="46" xfId="2" applyFont="1" applyFill="1" applyBorder="1" applyAlignment="1">
      <alignment horizontal="left" vertical="center" wrapText="1"/>
    </xf>
    <xf numFmtId="4" fontId="36" fillId="9" borderId="45" xfId="2" applyNumberFormat="1" applyFont="1" applyFill="1" applyBorder="1" applyAlignment="1">
      <alignment horizontal="right" vertical="center"/>
    </xf>
    <xf numFmtId="0" fontId="36" fillId="0" borderId="0" xfId="2" applyFont="1" applyAlignment="1"/>
    <xf numFmtId="0" fontId="35" fillId="9" borderId="45" xfId="2" applyFont="1" applyFill="1" applyBorder="1" applyAlignment="1">
      <alignment horizontal="center" vertical="center"/>
    </xf>
    <xf numFmtId="0" fontId="12" fillId="2" borderId="46" xfId="2" applyFont="1" applyFill="1" applyBorder="1" applyAlignment="1">
      <alignment horizontal="left" vertical="center" wrapText="1"/>
    </xf>
    <xf numFmtId="4" fontId="45" fillId="9" borderId="45" xfId="2" applyNumberFormat="1" applyFont="1" applyFill="1" applyBorder="1" applyAlignment="1">
      <alignment horizontal="right" vertical="center"/>
    </xf>
    <xf numFmtId="0" fontId="37" fillId="9" borderId="46" xfId="2" applyFont="1" applyFill="1" applyBorder="1" applyAlignment="1">
      <alignment vertical="center" wrapText="1"/>
    </xf>
    <xf numFmtId="0" fontId="37" fillId="9" borderId="45" xfId="2" applyFont="1" applyFill="1" applyBorder="1" applyAlignment="1">
      <alignment vertical="center" wrapText="1"/>
    </xf>
    <xf numFmtId="0" fontId="43" fillId="9" borderId="47" xfId="2" applyFont="1" applyFill="1" applyBorder="1" applyAlignment="1">
      <alignment vertical="center" wrapText="1"/>
    </xf>
    <xf numFmtId="0" fontId="37" fillId="2" borderId="48" xfId="2" applyFont="1" applyFill="1" applyBorder="1" applyAlignment="1">
      <alignment horizontal="left" vertical="center" wrapText="1"/>
    </xf>
    <xf numFmtId="0" fontId="10" fillId="0" borderId="48" xfId="2" applyFont="1" applyBorder="1" applyAlignment="1">
      <alignment vertical="center" wrapText="1"/>
    </xf>
    <xf numFmtId="0" fontId="10" fillId="0" borderId="49" xfId="2" applyFont="1" applyBorder="1" applyAlignment="1">
      <alignment vertical="center" wrapText="1"/>
    </xf>
    <xf numFmtId="4" fontId="46" fillId="9" borderId="45" xfId="2" applyNumberFormat="1" applyFont="1" applyFill="1" applyBorder="1" applyAlignment="1">
      <alignment horizontal="right" vertical="center"/>
    </xf>
    <xf numFmtId="0" fontId="34" fillId="0" borderId="0" xfId="2" applyFont="1" applyFill="1" applyAlignment="1"/>
    <xf numFmtId="4" fontId="41" fillId="0" borderId="0" xfId="2" applyNumberFormat="1" applyFont="1" applyAlignment="1">
      <alignment horizontal="right" vertical="center"/>
    </xf>
    <xf numFmtId="0" fontId="9" fillId="0" borderId="45" xfId="2" applyFont="1" applyBorder="1" applyAlignment="1">
      <alignment vertical="center" wrapText="1"/>
    </xf>
    <xf numFmtId="0" fontId="35" fillId="0" borderId="45" xfId="2" applyFont="1" applyBorder="1" applyAlignment="1">
      <alignment horizontal="center" vertical="center"/>
    </xf>
    <xf numFmtId="0" fontId="12" fillId="0" borderId="45" xfId="2" applyFont="1" applyBorder="1" applyAlignment="1">
      <alignment vertical="center" wrapText="1"/>
    </xf>
    <xf numFmtId="0" fontId="12" fillId="0" borderId="45" xfId="2" applyFont="1" applyFill="1" applyBorder="1" applyAlignment="1">
      <alignment vertical="center" wrapText="1"/>
    </xf>
    <xf numFmtId="0" fontId="17" fillId="6" borderId="45" xfId="2" applyFont="1" applyFill="1" applyBorder="1" applyAlignment="1">
      <alignment vertical="center" wrapText="1"/>
    </xf>
    <xf numFmtId="0" fontId="17" fillId="0" borderId="45" xfId="2" applyFont="1" applyFill="1" applyBorder="1" applyAlignment="1">
      <alignment vertical="center" wrapText="1"/>
    </xf>
    <xf numFmtId="0" fontId="10" fillId="0" borderId="45" xfId="2" applyFont="1" applyBorder="1" applyAlignment="1">
      <alignment vertical="center" wrapText="1"/>
    </xf>
    <xf numFmtId="0" fontId="40" fillId="0" borderId="0" xfId="2" applyFont="1" applyAlignment="1">
      <alignment horizontal="right"/>
    </xf>
    <xf numFmtId="166" fontId="8" fillId="2" borderId="3" xfId="0" applyNumberFormat="1" applyFont="1" applyFill="1" applyBorder="1" applyAlignment="1">
      <alignment horizontal="right" vertical="center" wrapText="1"/>
    </xf>
    <xf numFmtId="166" fontId="9" fillId="0" borderId="0" xfId="0" applyNumberFormat="1" applyFont="1" applyBorder="1" applyAlignment="1">
      <alignment horizontal="right" vertical="center" wrapText="1"/>
    </xf>
    <xf numFmtId="166" fontId="8" fillId="2" borderId="50" xfId="0" applyNumberFormat="1" applyFont="1" applyFill="1" applyBorder="1" applyAlignment="1">
      <alignment horizontal="right" vertical="center" wrapText="1"/>
    </xf>
    <xf numFmtId="166" fontId="4" fillId="0" borderId="1" xfId="0" applyNumberFormat="1" applyFont="1" applyBorder="1" applyAlignment="1">
      <alignment horizontal="right" vertical="center" wrapText="1"/>
    </xf>
    <xf numFmtId="166" fontId="8" fillId="3" borderId="3" xfId="0" applyNumberFormat="1" applyFont="1" applyFill="1" applyBorder="1" applyAlignment="1">
      <alignment horizontal="right" vertical="center" wrapText="1"/>
    </xf>
    <xf numFmtId="166" fontId="8" fillId="0" borderId="51" xfId="0" applyNumberFormat="1" applyFont="1" applyBorder="1" applyAlignment="1">
      <alignment horizontal="right" vertical="center" wrapText="1"/>
    </xf>
    <xf numFmtId="0" fontId="9" fillId="0" borderId="1" xfId="0" quotePrefix="1" applyFont="1" applyBorder="1" applyAlignment="1">
      <alignment vertical="center" wrapText="1"/>
    </xf>
    <xf numFmtId="166" fontId="49" fillId="0" borderId="1" xfId="0" applyNumberFormat="1" applyFont="1" applyBorder="1" applyAlignment="1">
      <alignment horizontal="right" vertical="center" wrapText="1"/>
    </xf>
    <xf numFmtId="0" fontId="50" fillId="0" borderId="45" xfId="0" applyFont="1" applyBorder="1" applyAlignment="1"/>
    <xf numFmtId="0" fontId="0" fillId="0" borderId="0" xfId="0" applyFont="1" applyAlignment="1"/>
    <xf numFmtId="0" fontId="35" fillId="0" borderId="45" xfId="2" applyFont="1" applyBorder="1" applyAlignment="1">
      <alignment horizontal="center"/>
    </xf>
    <xf numFmtId="0" fontId="35" fillId="0" borderId="0" xfId="2" applyFont="1" applyAlignment="1"/>
    <xf numFmtId="0" fontId="51" fillId="0" borderId="0" xfId="0" applyFont="1" applyAlignment="1"/>
    <xf numFmtId="0" fontId="0" fillId="0" borderId="0" xfId="0" applyFont="1" applyAlignment="1">
      <alignment horizontal="right"/>
    </xf>
    <xf numFmtId="2" fontId="10" fillId="0" borderId="45" xfId="2" applyNumberFormat="1" applyFont="1" applyFill="1" applyBorder="1" applyAlignment="1">
      <alignment vertical="center" wrapText="1"/>
    </xf>
    <xf numFmtId="2" fontId="37" fillId="9" borderId="45" xfId="2" applyNumberFormat="1" applyFont="1" applyFill="1" applyBorder="1" applyAlignment="1">
      <alignment horizontal="right" vertical="center" wrapText="1"/>
    </xf>
    <xf numFmtId="0" fontId="0" fillId="0" borderId="0" xfId="0" applyFont="1" applyAlignment="1"/>
    <xf numFmtId="4" fontId="34" fillId="0" borderId="0" xfId="2" applyNumberFormat="1" applyFont="1" applyAlignment="1">
      <alignment horizontal="right"/>
    </xf>
    <xf numFmtId="0" fontId="22" fillId="0" borderId="0" xfId="0" applyFont="1" applyAlignment="1"/>
    <xf numFmtId="0" fontId="0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35" fillId="0" borderId="0" xfId="2" applyFont="1" applyAlignment="1">
      <alignment horizontal="center"/>
    </xf>
    <xf numFmtId="0" fontId="38" fillId="9" borderId="45" xfId="2" applyFont="1" applyFill="1" applyBorder="1" applyAlignment="1">
      <alignment horizontal="right" vertical="center" wrapText="1"/>
    </xf>
    <xf numFmtId="0" fontId="37" fillId="9" borderId="45" xfId="2" applyFont="1" applyFill="1" applyBorder="1" applyAlignment="1">
      <alignment horizontal="right" vertical="center" wrapText="1"/>
    </xf>
    <xf numFmtId="0" fontId="43" fillId="9" borderId="45" xfId="2" applyFont="1" applyFill="1" applyBorder="1" applyAlignment="1">
      <alignment horizontal="right" vertical="center" wrapText="1"/>
    </xf>
    <xf numFmtId="0" fontId="44" fillId="9" borderId="45" xfId="2" applyFont="1" applyFill="1" applyBorder="1" applyAlignment="1">
      <alignment horizontal="right" vertical="center" wrapText="1"/>
    </xf>
    <xf numFmtId="0" fontId="9" fillId="0" borderId="45" xfId="2" applyFont="1" applyFill="1" applyBorder="1" applyAlignment="1">
      <alignment horizontal="right" vertical="center" wrapText="1"/>
    </xf>
    <xf numFmtId="0" fontId="42" fillId="9" borderId="45" xfId="2" applyFont="1" applyFill="1" applyBorder="1" applyAlignment="1">
      <alignment horizontal="right" vertical="center" wrapText="1"/>
    </xf>
    <xf numFmtId="2" fontId="9" fillId="0" borderId="45" xfId="2" applyNumberFormat="1" applyFont="1" applyFill="1" applyBorder="1" applyAlignment="1">
      <alignment vertical="center" wrapText="1"/>
    </xf>
    <xf numFmtId="2" fontId="34" fillId="0" borderId="45" xfId="2" applyNumberFormat="1" applyFont="1" applyBorder="1" applyAlignment="1"/>
    <xf numFmtId="4" fontId="45" fillId="12" borderId="45" xfId="2" applyNumberFormat="1" applyFont="1" applyFill="1" applyBorder="1" applyAlignment="1">
      <alignment horizontal="right" vertical="center"/>
    </xf>
    <xf numFmtId="4" fontId="46" fillId="12" borderId="45" xfId="2" applyNumberFormat="1" applyFont="1" applyFill="1" applyBorder="1" applyAlignment="1">
      <alignment horizontal="right" vertical="center"/>
    </xf>
    <xf numFmtId="0" fontId="36" fillId="12" borderId="45" xfId="2" applyFont="1" applyFill="1" applyBorder="1" applyAlignment="1">
      <alignment horizontal="center" vertical="center"/>
    </xf>
    <xf numFmtId="0" fontId="37" fillId="13" borderId="45" xfId="2" applyFont="1" applyFill="1" applyBorder="1" applyAlignment="1">
      <alignment vertical="center" wrapText="1"/>
    </xf>
    <xf numFmtId="2" fontId="37" fillId="12" borderId="45" xfId="2" applyNumberFormat="1" applyFont="1" applyFill="1" applyBorder="1" applyAlignment="1">
      <alignment vertical="center" wrapText="1"/>
    </xf>
    <xf numFmtId="4" fontId="36" fillId="12" borderId="45" xfId="2" applyNumberFormat="1" applyFont="1" applyFill="1" applyBorder="1" applyAlignment="1">
      <alignment horizontal="right" vertical="center"/>
    </xf>
    <xf numFmtId="0" fontId="37" fillId="12" borderId="45" xfId="2" applyFont="1" applyFill="1" applyBorder="1" applyAlignment="1">
      <alignment vertical="center" wrapText="1"/>
    </xf>
    <xf numFmtId="0" fontId="36" fillId="12" borderId="45" xfId="2" applyFont="1" applyFill="1" applyBorder="1" applyAlignment="1"/>
    <xf numFmtId="0" fontId="36" fillId="13" borderId="45" xfId="2" applyFont="1" applyFill="1" applyBorder="1" applyAlignment="1">
      <alignment horizontal="left" vertical="center" wrapText="1"/>
    </xf>
    <xf numFmtId="0" fontId="36" fillId="12" borderId="45" xfId="2" applyFont="1" applyFill="1" applyBorder="1" applyAlignment="1">
      <alignment horizontal="right" vertical="center" wrapText="1"/>
    </xf>
    <xf numFmtId="0" fontId="53" fillId="14" borderId="45" xfId="2" applyFont="1" applyFill="1" applyBorder="1" applyAlignment="1">
      <alignment horizontal="center" vertical="center"/>
    </xf>
    <xf numFmtId="4" fontId="52" fillId="14" borderId="45" xfId="2" applyNumberFormat="1" applyFont="1" applyFill="1" applyBorder="1" applyAlignment="1">
      <alignment vertical="center"/>
    </xf>
    <xf numFmtId="0" fontId="54" fillId="9" borderId="48" xfId="2" applyFont="1" applyFill="1" applyBorder="1" applyAlignment="1">
      <alignment vertical="center"/>
    </xf>
    <xf numFmtId="0" fontId="54" fillId="12" borderId="45" xfId="2" applyFont="1" applyFill="1" applyBorder="1" applyAlignment="1">
      <alignment vertical="center"/>
    </xf>
    <xf numFmtId="169" fontId="55" fillId="0" borderId="0" xfId="2" applyNumberFormat="1" applyFont="1" applyAlignment="1"/>
    <xf numFmtId="4" fontId="36" fillId="14" borderId="45" xfId="2" applyNumberFormat="1" applyFont="1" applyFill="1" applyBorder="1" applyAlignment="1">
      <alignment horizontal="right" vertical="center"/>
    </xf>
    <xf numFmtId="0" fontId="9" fillId="14" borderId="45" xfId="2" applyFont="1" applyFill="1" applyBorder="1" applyAlignment="1">
      <alignment vertical="center" wrapText="1"/>
    </xf>
    <xf numFmtId="0" fontId="34" fillId="14" borderId="45" xfId="2" applyFont="1" applyFill="1" applyBorder="1" applyAlignment="1"/>
    <xf numFmtId="0" fontId="52" fillId="0" borderId="0" xfId="0" applyFont="1" applyFill="1" applyAlignment="1">
      <alignment horizontal="center"/>
    </xf>
    <xf numFmtId="0" fontId="35" fillId="0" borderId="55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center"/>
    </xf>
    <xf numFmtId="0" fontId="35" fillId="15" borderId="45" xfId="0" applyFont="1" applyFill="1" applyBorder="1" applyAlignment="1">
      <alignment horizontal="center"/>
    </xf>
    <xf numFmtId="0" fontId="35" fillId="0" borderId="45" xfId="0" applyFont="1" applyBorder="1" applyAlignment="1">
      <alignment horizontal="center"/>
    </xf>
    <xf numFmtId="0" fontId="35" fillId="0" borderId="48" xfId="0" applyFont="1" applyBorder="1" applyAlignment="1">
      <alignment horizontal="center"/>
    </xf>
    <xf numFmtId="0" fontId="35" fillId="0" borderId="57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36" fillId="9" borderId="45" xfId="0" applyFont="1" applyFill="1" applyBorder="1" applyAlignment="1">
      <alignment horizontal="center" vertical="center"/>
    </xf>
    <xf numFmtId="0" fontId="37" fillId="2" borderId="46" xfId="0" applyFont="1" applyFill="1" applyBorder="1" applyAlignment="1">
      <alignment horizontal="left" vertical="center" wrapText="1"/>
    </xf>
    <xf numFmtId="0" fontId="37" fillId="9" borderId="45" xfId="0" applyFont="1" applyFill="1" applyBorder="1" applyAlignment="1">
      <alignment horizontal="right" vertical="center" wrapText="1"/>
    </xf>
    <xf numFmtId="4" fontId="36" fillId="9" borderId="57" xfId="0" applyNumberFormat="1" applyFont="1" applyFill="1" applyBorder="1" applyAlignment="1">
      <alignment horizontal="right" vertical="center"/>
    </xf>
    <xf numFmtId="0" fontId="56" fillId="0" borderId="0" xfId="0" applyFont="1" applyAlignment="1">
      <alignment horizontal="center" vertical="center"/>
    </xf>
    <xf numFmtId="0" fontId="39" fillId="0" borderId="0" xfId="0" applyFont="1" applyAlignment="1"/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vertical="center" wrapText="1"/>
    </xf>
    <xf numFmtId="0" fontId="9" fillId="15" borderId="45" xfId="0" applyFont="1" applyFill="1" applyBorder="1" applyAlignment="1">
      <alignment vertical="center" wrapText="1"/>
    </xf>
    <xf numFmtId="0" fontId="9" fillId="0" borderId="45" xfId="0" applyFont="1" applyFill="1" applyBorder="1" applyAlignment="1">
      <alignment vertical="center" wrapText="1"/>
    </xf>
    <xf numFmtId="0" fontId="0" fillId="0" borderId="45" xfId="0" applyFont="1" applyBorder="1" applyAlignment="1"/>
    <xf numFmtId="4" fontId="41" fillId="0" borderId="45" xfId="0" applyNumberFormat="1" applyFont="1" applyBorder="1" applyAlignment="1">
      <alignment horizontal="right" vertical="center"/>
    </xf>
    <xf numFmtId="0" fontId="34" fillId="0" borderId="45" xfId="0" applyFont="1" applyBorder="1" applyAlignment="1"/>
    <xf numFmtId="0" fontId="10" fillId="0" borderId="46" xfId="0" applyFont="1" applyBorder="1" applyAlignment="1">
      <alignment vertical="center" wrapText="1"/>
    </xf>
    <xf numFmtId="0" fontId="10" fillId="15" borderId="45" xfId="0" applyFont="1" applyFill="1" applyBorder="1" applyAlignment="1">
      <alignment vertical="center" wrapText="1"/>
    </xf>
    <xf numFmtId="0" fontId="10" fillId="0" borderId="45" xfId="0" applyFont="1" applyFill="1" applyBorder="1" applyAlignment="1">
      <alignment vertical="center" wrapText="1"/>
    </xf>
    <xf numFmtId="2" fontId="36" fillId="9" borderId="45" xfId="0" applyNumberFormat="1" applyFont="1" applyFill="1" applyBorder="1" applyAlignment="1">
      <alignment horizontal="right" vertical="center"/>
    </xf>
    <xf numFmtId="0" fontId="44" fillId="0" borderId="0" xfId="0" applyFont="1" applyAlignment="1">
      <alignment horizontal="center" vertical="center"/>
    </xf>
    <xf numFmtId="0" fontId="36" fillId="0" borderId="0" xfId="0" applyFont="1" applyAlignment="1"/>
    <xf numFmtId="4" fontId="10" fillId="15" borderId="45" xfId="0" applyNumberFormat="1" applyFont="1" applyFill="1" applyBorder="1" applyAlignment="1">
      <alignment vertical="center" wrapText="1"/>
    </xf>
    <xf numFmtId="0" fontId="34" fillId="0" borderId="0" xfId="0" applyFont="1" applyAlignment="1"/>
    <xf numFmtId="4" fontId="10" fillId="0" borderId="45" xfId="0" applyNumberFormat="1" applyFont="1" applyFill="1" applyBorder="1" applyAlignment="1">
      <alignment vertical="center" wrapText="1"/>
    </xf>
    <xf numFmtId="0" fontId="42" fillId="2" borderId="46" xfId="0" applyFont="1" applyFill="1" applyBorder="1" applyAlignment="1">
      <alignment horizontal="left" vertical="center" wrapText="1"/>
    </xf>
    <xf numFmtId="4" fontId="37" fillId="9" borderId="45" xfId="0" applyNumberFormat="1" applyFont="1" applyFill="1" applyBorder="1" applyAlignment="1">
      <alignment horizontal="right" vertical="center" wrapText="1"/>
    </xf>
    <xf numFmtId="4" fontId="36" fillId="9" borderId="45" xfId="0" applyNumberFormat="1" applyFont="1" applyFill="1" applyBorder="1" applyAlignment="1">
      <alignment horizontal="right" vertical="center"/>
    </xf>
    <xf numFmtId="4" fontId="9" fillId="15" borderId="45" xfId="0" applyNumberFormat="1" applyFont="1" applyFill="1" applyBorder="1" applyAlignment="1">
      <alignment vertical="center" wrapText="1"/>
    </xf>
    <xf numFmtId="4" fontId="9" fillId="0" borderId="45" xfId="0" applyNumberFormat="1" applyFont="1" applyFill="1" applyBorder="1" applyAlignment="1">
      <alignment vertical="center" wrapText="1"/>
    </xf>
    <xf numFmtId="0" fontId="35" fillId="9" borderId="45" xfId="0" applyFont="1" applyFill="1" applyBorder="1" applyAlignment="1">
      <alignment horizontal="center" vertical="center"/>
    </xf>
    <xf numFmtId="0" fontId="12" fillId="2" borderId="46" xfId="0" applyFont="1" applyFill="1" applyBorder="1" applyAlignment="1">
      <alignment horizontal="left" vertical="center" wrapText="1"/>
    </xf>
    <xf numFmtId="4" fontId="45" fillId="9" borderId="45" xfId="0" applyNumberFormat="1" applyFont="1" applyFill="1" applyBorder="1" applyAlignment="1">
      <alignment horizontal="right" vertical="center"/>
    </xf>
    <xf numFmtId="0" fontId="37" fillId="9" borderId="46" xfId="0" applyFont="1" applyFill="1" applyBorder="1" applyAlignment="1">
      <alignment vertical="center" wrapText="1"/>
    </xf>
    <xf numFmtId="0" fontId="37" fillId="9" borderId="45" xfId="0" applyFont="1" applyFill="1" applyBorder="1" applyAlignment="1">
      <alignment vertical="center" wrapText="1"/>
    </xf>
    <xf numFmtId="0" fontId="43" fillId="9" borderId="47" xfId="0" applyFont="1" applyFill="1" applyBorder="1" applyAlignment="1">
      <alignment vertical="center" wrapText="1"/>
    </xf>
    <xf numFmtId="0" fontId="37" fillId="2" borderId="48" xfId="0" applyFont="1" applyFill="1" applyBorder="1" applyAlignment="1">
      <alignment horizontal="left" vertical="center" wrapText="1"/>
    </xf>
    <xf numFmtId="0" fontId="10" fillId="0" borderId="48" xfId="0" applyFont="1" applyBorder="1" applyAlignment="1">
      <alignment vertical="center" wrapText="1"/>
    </xf>
    <xf numFmtId="0" fontId="10" fillId="0" borderId="49" xfId="0" applyFont="1" applyBorder="1" applyAlignment="1">
      <alignment vertical="center" wrapText="1"/>
    </xf>
    <xf numFmtId="0" fontId="46" fillId="9" borderId="48" xfId="0" applyFont="1" applyFill="1" applyBorder="1" applyAlignment="1"/>
    <xf numFmtId="4" fontId="46" fillId="9" borderId="45" xfId="0" applyNumberFormat="1" applyFont="1" applyFill="1" applyBorder="1" applyAlignment="1">
      <alignment horizontal="right" vertical="center"/>
    </xf>
    <xf numFmtId="4" fontId="0" fillId="0" borderId="0" xfId="0" applyNumberFormat="1" applyFont="1" applyAlignment="1"/>
    <xf numFmtId="0" fontId="0" fillId="0" borderId="0" xfId="0" applyFont="1" applyFill="1" applyAlignment="1"/>
    <xf numFmtId="4" fontId="57" fillId="0" borderId="0" xfId="0" applyNumberFormat="1" applyFont="1" applyAlignment="1">
      <alignment horizontal="right" vertical="center"/>
    </xf>
    <xf numFmtId="4" fontId="9" fillId="0" borderId="0" xfId="0" applyNumberFormat="1" applyFont="1" applyAlignment="1"/>
    <xf numFmtId="0" fontId="58" fillId="0" borderId="0" xfId="0" quotePrefix="1" applyFont="1" applyFill="1" applyAlignment="1"/>
    <xf numFmtId="0" fontId="36" fillId="12" borderId="45" xfId="0" applyFont="1" applyFill="1" applyBorder="1" applyAlignment="1">
      <alignment horizontal="center" vertical="center"/>
    </xf>
    <xf numFmtId="0" fontId="36" fillId="13" borderId="45" xfId="0" applyFont="1" applyFill="1" applyBorder="1" applyAlignment="1">
      <alignment horizontal="left" vertical="center" wrapText="1"/>
    </xf>
    <xf numFmtId="0" fontId="36" fillId="12" borderId="45" xfId="0" applyFont="1" applyFill="1" applyBorder="1" applyAlignment="1">
      <alignment horizontal="right" vertical="center" wrapText="1"/>
    </xf>
    <xf numFmtId="4" fontId="36" fillId="12" borderId="45" xfId="0" applyNumberFormat="1" applyFont="1" applyFill="1" applyBorder="1" applyAlignment="1">
      <alignment horizontal="right" vertical="center"/>
    </xf>
    <xf numFmtId="0" fontId="9" fillId="0" borderId="45" xfId="0" applyFont="1" applyBorder="1" applyAlignment="1">
      <alignment vertical="center" wrapText="1"/>
    </xf>
    <xf numFmtId="0" fontId="37" fillId="13" borderId="45" xfId="0" applyFont="1" applyFill="1" applyBorder="1" applyAlignment="1">
      <alignment vertical="center" wrapText="1"/>
    </xf>
    <xf numFmtId="4" fontId="37" fillId="13" borderId="45" xfId="0" applyNumberFormat="1" applyFont="1" applyFill="1" applyBorder="1" applyAlignment="1">
      <alignment vertical="center" wrapText="1"/>
    </xf>
    <xf numFmtId="0" fontId="37" fillId="12" borderId="45" xfId="0" applyFont="1" applyFill="1" applyBorder="1" applyAlignment="1">
      <alignment vertical="center" wrapText="1"/>
    </xf>
    <xf numFmtId="0" fontId="37" fillId="12" borderId="45" xfId="0" applyFont="1" applyFill="1" applyBorder="1" applyAlignment="1">
      <alignment horizontal="right" vertical="center" wrapText="1"/>
    </xf>
    <xf numFmtId="0" fontId="36" fillId="12" borderId="45" xfId="0" applyFont="1" applyFill="1" applyBorder="1" applyAlignment="1">
      <alignment horizontal="right"/>
    </xf>
    <xf numFmtId="4" fontId="37" fillId="12" borderId="45" xfId="0" applyNumberFormat="1" applyFont="1" applyFill="1" applyBorder="1" applyAlignment="1">
      <alignment horizontal="right" vertical="center" wrapText="1"/>
    </xf>
    <xf numFmtId="4" fontId="36" fillId="12" borderId="45" xfId="0" applyNumberFormat="1" applyFont="1" applyFill="1" applyBorder="1" applyAlignment="1">
      <alignment horizontal="right"/>
    </xf>
    <xf numFmtId="0" fontId="35" fillId="0" borderId="45" xfId="0" applyFont="1" applyBorder="1" applyAlignment="1">
      <alignment horizontal="center" vertical="center"/>
    </xf>
    <xf numFmtId="0" fontId="17" fillId="6" borderId="45" xfId="0" applyFont="1" applyFill="1" applyBorder="1" applyAlignment="1">
      <alignment vertical="center" wrapText="1"/>
    </xf>
    <xf numFmtId="0" fontId="17" fillId="16" borderId="45" xfId="0" applyFont="1" applyFill="1" applyBorder="1" applyAlignment="1">
      <alignment vertical="center" wrapText="1"/>
    </xf>
    <xf numFmtId="0" fontId="17" fillId="0" borderId="45" xfId="0" applyFont="1" applyFill="1" applyBorder="1" applyAlignment="1">
      <alignment horizontal="right" vertical="center" wrapText="1"/>
    </xf>
    <xf numFmtId="0" fontId="0" fillId="0" borderId="45" xfId="0" applyFont="1" applyBorder="1" applyAlignment="1">
      <alignment horizontal="right"/>
    </xf>
    <xf numFmtId="0" fontId="40" fillId="0" borderId="45" xfId="0" applyFont="1" applyBorder="1" applyAlignment="1">
      <alignment horizontal="right"/>
    </xf>
    <xf numFmtId="0" fontId="10" fillId="0" borderId="45" xfId="0" applyFont="1" applyBorder="1" applyAlignment="1">
      <alignment vertical="center" wrapText="1"/>
    </xf>
    <xf numFmtId="0" fontId="10" fillId="0" borderId="45" xfId="0" applyFont="1" applyFill="1" applyBorder="1" applyAlignment="1">
      <alignment horizontal="right" vertical="center" wrapText="1"/>
    </xf>
    <xf numFmtId="0" fontId="46" fillId="12" borderId="45" xfId="0" applyFont="1" applyFill="1" applyBorder="1" applyAlignment="1">
      <alignment vertical="center"/>
    </xf>
    <xf numFmtId="4" fontId="46" fillId="12" borderId="45" xfId="0" applyNumberFormat="1" applyFont="1" applyFill="1" applyBorder="1" applyAlignment="1">
      <alignment horizontal="right" vertical="center"/>
    </xf>
    <xf numFmtId="0" fontId="35" fillId="0" borderId="0" xfId="0" applyFont="1" applyFill="1" applyAlignment="1">
      <alignment horizontal="center" vertical="center"/>
    </xf>
    <xf numFmtId="0" fontId="46" fillId="0" borderId="0" xfId="0" applyFont="1" applyFill="1" applyBorder="1" applyAlignment="1">
      <alignment vertical="center"/>
    </xf>
    <xf numFmtId="4" fontId="36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Alignment="1"/>
    <xf numFmtId="4" fontId="12" fillId="0" borderId="0" xfId="0" quotePrefix="1" applyNumberFormat="1" applyFont="1" applyFill="1" applyAlignment="1">
      <alignment horizontal="center" vertical="center"/>
    </xf>
    <xf numFmtId="0" fontId="40" fillId="0" borderId="0" xfId="0" applyFont="1" applyAlignment="1">
      <alignment horizontal="right"/>
    </xf>
    <xf numFmtId="0" fontId="2" fillId="14" borderId="45" xfId="0" applyFont="1" applyFill="1" applyBorder="1" applyAlignment="1">
      <alignment horizontal="left" vertical="center"/>
    </xf>
    <xf numFmtId="4" fontId="2" fillId="14" borderId="45" xfId="0" applyNumberFormat="1" applyFont="1" applyFill="1" applyBorder="1" applyAlignment="1">
      <alignment vertical="center"/>
    </xf>
    <xf numFmtId="4" fontId="2" fillId="14" borderId="45" xfId="0" applyNumberFormat="1" applyFont="1" applyFill="1" applyBorder="1" applyAlignment="1">
      <alignment horizontal="right" vertical="center"/>
    </xf>
    <xf numFmtId="0" fontId="0" fillId="15" borderId="0" xfId="0" applyFont="1" applyFill="1" applyAlignment="1"/>
    <xf numFmtId="0" fontId="35" fillId="10" borderId="45" xfId="0" applyFont="1" applyFill="1" applyBorder="1" applyAlignment="1">
      <alignment horizontal="center"/>
    </xf>
    <xf numFmtId="4" fontId="9" fillId="0" borderId="45" xfId="2" applyNumberFormat="1" applyFont="1" applyFill="1" applyBorder="1" applyAlignment="1">
      <alignment vertical="center" wrapText="1"/>
    </xf>
    <xf numFmtId="0" fontId="0" fillId="0" borderId="0" xfId="0" applyFont="1" applyAlignment="1">
      <alignment horizontal="center"/>
    </xf>
    <xf numFmtId="0" fontId="51" fillId="12" borderId="0" xfId="0" applyFont="1" applyFill="1" applyAlignment="1">
      <alignment horizontal="center"/>
    </xf>
    <xf numFmtId="0" fontId="51" fillId="9" borderId="0" xfId="0" applyFont="1" applyFill="1" applyAlignment="1">
      <alignment horizontal="center"/>
    </xf>
    <xf numFmtId="4" fontId="52" fillId="0" borderId="0" xfId="0" quotePrefix="1" applyNumberFormat="1" applyFont="1" applyAlignment="1">
      <alignment horizontal="center" vertical="center"/>
    </xf>
    <xf numFmtId="4" fontId="61" fillId="0" borderId="45" xfId="0" applyNumberFormat="1" applyFont="1" applyBorder="1" applyAlignment="1"/>
    <xf numFmtId="2" fontId="10" fillId="0" borderId="45" xfId="0" applyNumberFormat="1" applyFont="1" applyFill="1" applyBorder="1" applyAlignment="1">
      <alignment horizontal="right" vertical="center" wrapText="1"/>
    </xf>
    <xf numFmtId="2" fontId="61" fillId="0" borderId="45" xfId="0" applyNumberFormat="1" applyFont="1" applyBorder="1" applyAlignment="1">
      <alignment horizontal="right" vertical="center"/>
    </xf>
    <xf numFmtId="2" fontId="10" fillId="0" borderId="45" xfId="0" applyNumberFormat="1" applyFont="1" applyFill="1" applyBorder="1" applyAlignment="1">
      <alignment vertical="center" wrapText="1"/>
    </xf>
    <xf numFmtId="2" fontId="37" fillId="12" borderId="45" xfId="0" applyNumberFormat="1" applyFont="1" applyFill="1" applyBorder="1" applyAlignment="1">
      <alignment horizontal="right" vertical="center" wrapText="1"/>
    </xf>
    <xf numFmtId="0" fontId="62" fillId="0" borderId="45" xfId="2" applyFont="1" applyFill="1" applyBorder="1" applyAlignment="1">
      <alignment vertical="center" wrapText="1"/>
    </xf>
    <xf numFmtId="2" fontId="36" fillId="12" borderId="45" xfId="2" applyNumberFormat="1" applyFont="1" applyFill="1" applyBorder="1" applyAlignment="1">
      <alignment horizontal="right" vertical="center" wrapText="1"/>
    </xf>
    <xf numFmtId="0" fontId="35" fillId="0" borderId="29" xfId="2" quotePrefix="1" applyFont="1" applyBorder="1" applyAlignment="1">
      <alignment horizontal="center"/>
    </xf>
    <xf numFmtId="0" fontId="34" fillId="0" borderId="0" xfId="2" applyFont="1" applyAlignment="1">
      <alignment horizontal="center"/>
    </xf>
    <xf numFmtId="1" fontId="10" fillId="0" borderId="45" xfId="2" applyNumberFormat="1" applyFont="1" applyFill="1" applyBorder="1" applyAlignment="1">
      <alignment vertical="center" wrapText="1"/>
    </xf>
    <xf numFmtId="1" fontId="38" fillId="9" borderId="45" xfId="2" applyNumberFormat="1" applyFont="1" applyFill="1" applyBorder="1" applyAlignment="1">
      <alignment horizontal="right" vertical="center" wrapText="1"/>
    </xf>
    <xf numFmtId="1" fontId="9" fillId="0" borderId="45" xfId="2" applyNumberFormat="1" applyFont="1" applyFill="1" applyBorder="1" applyAlignment="1">
      <alignment vertical="center" wrapText="1"/>
    </xf>
    <xf numFmtId="1" fontId="34" fillId="0" borderId="45" xfId="2" applyNumberFormat="1" applyFont="1" applyBorder="1" applyAlignment="1"/>
    <xf numFmtId="1" fontId="37" fillId="9" borderId="45" xfId="2" applyNumberFormat="1" applyFont="1" applyFill="1" applyBorder="1" applyAlignment="1">
      <alignment horizontal="right" vertical="center" wrapText="1"/>
    </xf>
    <xf numFmtId="1" fontId="62" fillId="0" borderId="45" xfId="2" applyNumberFormat="1" applyFont="1" applyFill="1" applyBorder="1" applyAlignment="1">
      <alignment vertical="center" wrapText="1"/>
    </xf>
    <xf numFmtId="1" fontId="43" fillId="9" borderId="45" xfId="2" applyNumberFormat="1" applyFont="1" applyFill="1" applyBorder="1" applyAlignment="1">
      <alignment horizontal="right" vertical="center" wrapText="1"/>
    </xf>
    <xf numFmtId="1" fontId="44" fillId="9" borderId="45" xfId="2" applyNumberFormat="1" applyFont="1" applyFill="1" applyBorder="1" applyAlignment="1">
      <alignment horizontal="right" vertical="center" wrapText="1"/>
    </xf>
    <xf numFmtId="1" fontId="9" fillId="0" borderId="45" xfId="2" applyNumberFormat="1" applyFont="1" applyFill="1" applyBorder="1" applyAlignment="1">
      <alignment horizontal="right" vertical="center" wrapText="1"/>
    </xf>
    <xf numFmtId="1" fontId="42" fillId="9" borderId="45" xfId="2" applyNumberFormat="1" applyFont="1" applyFill="1" applyBorder="1" applyAlignment="1">
      <alignment horizontal="right" vertical="center" wrapText="1"/>
    </xf>
    <xf numFmtId="1" fontId="37" fillId="9" borderId="45" xfId="2" applyNumberFormat="1" applyFont="1" applyFill="1" applyBorder="1" applyAlignment="1">
      <alignment vertical="center" wrapText="1"/>
    </xf>
    <xf numFmtId="1" fontId="45" fillId="9" borderId="45" xfId="2" applyNumberFormat="1" applyFont="1" applyFill="1" applyBorder="1" applyAlignment="1">
      <alignment horizontal="right" vertical="center"/>
    </xf>
    <xf numFmtId="0" fontId="0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/>
    <xf numFmtId="0" fontId="34" fillId="0" borderId="0" xfId="0" applyFont="1" applyFill="1" applyAlignment="1">
      <alignment horizontal="right"/>
    </xf>
    <xf numFmtId="9" fontId="55" fillId="0" borderId="0" xfId="0" applyNumberFormat="1" applyFont="1" applyFill="1" applyAlignment="1"/>
    <xf numFmtId="9" fontId="0" fillId="0" borderId="0" xfId="0" applyNumberFormat="1" applyFont="1" applyFill="1" applyAlignment="1"/>
    <xf numFmtId="0" fontId="34" fillId="0" borderId="52" xfId="0" applyFont="1" applyBorder="1" applyAlignment="1"/>
    <xf numFmtId="0" fontId="34" fillId="0" borderId="53" xfId="0" applyFont="1" applyBorder="1" applyAlignment="1">
      <alignment horizontal="center"/>
    </xf>
    <xf numFmtId="0" fontId="34" fillId="0" borderId="61" xfId="0" applyFont="1" applyBorder="1" applyAlignment="1">
      <alignment horizontal="center"/>
    </xf>
    <xf numFmtId="0" fontId="34" fillId="0" borderId="54" xfId="0" applyFont="1" applyBorder="1" applyAlignment="1">
      <alignment horizontal="center"/>
    </xf>
    <xf numFmtId="0" fontId="34" fillId="0" borderId="52" xfId="0" applyFont="1" applyBorder="1" applyAlignment="1">
      <alignment horizontal="center"/>
    </xf>
    <xf numFmtId="0" fontId="0" fillId="11" borderId="0" xfId="0" applyFont="1" applyFill="1" applyAlignment="1">
      <alignment horizontal="left"/>
    </xf>
    <xf numFmtId="0" fontId="0" fillId="11" borderId="0" xfId="0" applyNumberFormat="1" applyFont="1" applyFill="1" applyAlignment="1"/>
    <xf numFmtId="0" fontId="0" fillId="0" borderId="0" xfId="0" applyNumberFormat="1" applyFont="1" applyFill="1" applyAlignment="1"/>
    <xf numFmtId="1" fontId="0" fillId="11" borderId="62" xfId="0" applyNumberFormat="1" applyFont="1" applyFill="1" applyBorder="1" applyAlignment="1"/>
    <xf numFmtId="1" fontId="0" fillId="11" borderId="56" xfId="0" applyNumberFormat="1" applyFont="1" applyFill="1" applyBorder="1" applyAlignment="1"/>
    <xf numFmtId="1" fontId="0" fillId="11" borderId="26" xfId="0" applyNumberFormat="1" applyFont="1" applyFill="1" applyBorder="1" applyAlignment="1"/>
    <xf numFmtId="170" fontId="0" fillId="11" borderId="63" xfId="3" applyNumberFormat="1" applyFont="1" applyFill="1" applyBorder="1" applyAlignment="1"/>
    <xf numFmtId="0" fontId="0" fillId="11" borderId="0" xfId="0" applyFont="1" applyFill="1" applyAlignment="1"/>
    <xf numFmtId="0" fontId="0" fillId="17" borderId="0" xfId="0" applyFont="1" applyFill="1" applyAlignment="1">
      <alignment horizontal="left"/>
    </xf>
    <xf numFmtId="0" fontId="0" fillId="17" borderId="0" xfId="0" applyNumberFormat="1" applyFont="1" applyFill="1" applyAlignment="1"/>
    <xf numFmtId="1" fontId="0" fillId="17" borderId="62" xfId="0" applyNumberFormat="1" applyFont="1" applyFill="1" applyBorder="1" applyAlignment="1"/>
    <xf numFmtId="1" fontId="0" fillId="17" borderId="56" xfId="0" applyNumberFormat="1" applyFont="1" applyFill="1" applyBorder="1" applyAlignment="1"/>
    <xf numFmtId="1" fontId="0" fillId="17" borderId="26" xfId="0" applyNumberFormat="1" applyFont="1" applyFill="1" applyBorder="1" applyAlignment="1"/>
    <xf numFmtId="170" fontId="0" fillId="17" borderId="63" xfId="3" applyNumberFormat="1" applyFont="1" applyFill="1" applyBorder="1" applyAlignment="1"/>
    <xf numFmtId="0" fontId="0" fillId="17" borderId="0" xfId="0" applyFont="1" applyFill="1" applyAlignment="1"/>
    <xf numFmtId="0" fontId="0" fillId="0" borderId="0" xfId="0" applyFont="1" applyAlignment="1">
      <alignment horizontal="left"/>
    </xf>
    <xf numFmtId="0" fontId="0" fillId="0" borderId="0" xfId="0" applyNumberFormat="1" applyFont="1" applyAlignment="1"/>
    <xf numFmtId="1" fontId="0" fillId="0" borderId="62" xfId="0" applyNumberFormat="1" applyFont="1" applyBorder="1" applyAlignment="1"/>
    <xf numFmtId="1" fontId="0" fillId="0" borderId="56" xfId="0" applyNumberFormat="1" applyFont="1" applyBorder="1" applyAlignment="1"/>
    <xf numFmtId="1" fontId="0" fillId="0" borderId="26" xfId="0" applyNumberFormat="1" applyFont="1" applyBorder="1" applyAlignment="1"/>
    <xf numFmtId="170" fontId="0" fillId="0" borderId="63" xfId="3" applyNumberFormat="1" applyFont="1" applyBorder="1" applyAlignment="1"/>
    <xf numFmtId="0" fontId="0" fillId="12" borderId="0" xfId="0" applyFont="1" applyFill="1" applyAlignment="1">
      <alignment horizontal="left"/>
    </xf>
    <xf numFmtId="0" fontId="0" fillId="12" borderId="0" xfId="0" applyNumberFormat="1" applyFont="1" applyFill="1" applyAlignment="1"/>
    <xf numFmtId="1" fontId="0" fillId="12" borderId="62" xfId="0" applyNumberFormat="1" applyFont="1" applyFill="1" applyBorder="1" applyAlignment="1"/>
    <xf numFmtId="1" fontId="0" fillId="12" borderId="56" xfId="0" applyNumberFormat="1" applyFont="1" applyFill="1" applyBorder="1" applyAlignment="1"/>
    <xf numFmtId="1" fontId="0" fillId="12" borderId="26" xfId="0" applyNumberFormat="1" applyFont="1" applyFill="1" applyBorder="1" applyAlignment="1"/>
    <xf numFmtId="170" fontId="0" fillId="12" borderId="63" xfId="3" applyNumberFormat="1" applyFont="1" applyFill="1" applyBorder="1" applyAlignment="1"/>
    <xf numFmtId="0" fontId="0" fillId="12" borderId="0" xfId="0" applyFont="1" applyFill="1" applyAlignment="1"/>
    <xf numFmtId="0" fontId="0" fillId="18" borderId="0" xfId="0" applyFont="1" applyFill="1" applyAlignment="1">
      <alignment horizontal="left"/>
    </xf>
    <xf numFmtId="0" fontId="0" fillId="18" borderId="0" xfId="0" applyNumberFormat="1" applyFont="1" applyFill="1" applyAlignment="1"/>
    <xf numFmtId="1" fontId="0" fillId="18" borderId="62" xfId="0" applyNumberFormat="1" applyFont="1" applyFill="1" applyBorder="1" applyAlignment="1"/>
    <xf numFmtId="1" fontId="0" fillId="18" borderId="56" xfId="0" applyNumberFormat="1" applyFont="1" applyFill="1" applyBorder="1" applyAlignment="1"/>
    <xf numFmtId="1" fontId="0" fillId="18" borderId="26" xfId="0" applyNumberFormat="1" applyFont="1" applyFill="1" applyBorder="1" applyAlignment="1"/>
    <xf numFmtId="170" fontId="0" fillId="18" borderId="63" xfId="3" applyNumberFormat="1" applyFont="1" applyFill="1" applyBorder="1" applyAlignment="1"/>
    <xf numFmtId="0" fontId="0" fillId="18" borderId="0" xfId="0" applyFont="1" applyFill="1" applyAlignment="1"/>
    <xf numFmtId="0" fontId="0" fillId="19" borderId="0" xfId="0" applyFont="1" applyFill="1" applyAlignment="1">
      <alignment horizontal="left"/>
    </xf>
    <xf numFmtId="0" fontId="0" fillId="19" borderId="0" xfId="0" applyNumberFormat="1" applyFont="1" applyFill="1" applyAlignment="1"/>
    <xf numFmtId="1" fontId="0" fillId="19" borderId="62" xfId="0" applyNumberFormat="1" applyFont="1" applyFill="1" applyBorder="1" applyAlignment="1"/>
    <xf numFmtId="1" fontId="0" fillId="19" borderId="56" xfId="0" applyNumberFormat="1" applyFont="1" applyFill="1" applyBorder="1" applyAlignment="1"/>
    <xf numFmtId="1" fontId="0" fillId="19" borderId="26" xfId="0" applyNumberFormat="1" applyFont="1" applyFill="1" applyBorder="1" applyAlignment="1"/>
    <xf numFmtId="170" fontId="0" fillId="19" borderId="63" xfId="3" applyNumberFormat="1" applyFont="1" applyFill="1" applyBorder="1" applyAlignment="1"/>
    <xf numFmtId="0" fontId="0" fillId="19" borderId="0" xfId="0" applyFont="1" applyFill="1" applyAlignment="1"/>
    <xf numFmtId="0" fontId="0" fillId="20" borderId="0" xfId="0" applyFont="1" applyFill="1" applyAlignment="1">
      <alignment horizontal="left"/>
    </xf>
    <xf numFmtId="0" fontId="0" fillId="20" borderId="0" xfId="0" applyNumberFormat="1" applyFont="1" applyFill="1" applyAlignment="1"/>
    <xf numFmtId="1" fontId="0" fillId="20" borderId="62" xfId="0" applyNumberFormat="1" applyFont="1" applyFill="1" applyBorder="1" applyAlignment="1"/>
    <xf numFmtId="1" fontId="0" fillId="20" borderId="56" xfId="0" applyNumberFormat="1" applyFont="1" applyFill="1" applyBorder="1" applyAlignment="1"/>
    <xf numFmtId="1" fontId="0" fillId="20" borderId="26" xfId="0" applyNumberFormat="1" applyFont="1" applyFill="1" applyBorder="1" applyAlignment="1"/>
    <xf numFmtId="170" fontId="0" fillId="20" borderId="63" xfId="3" applyNumberFormat="1" applyFont="1" applyFill="1" applyBorder="1" applyAlignment="1"/>
    <xf numFmtId="0" fontId="0" fillId="20" borderId="0" xfId="0" applyFont="1" applyFill="1" applyAlignment="1"/>
    <xf numFmtId="0" fontId="0" fillId="0" borderId="62" xfId="0" applyFont="1" applyBorder="1" applyAlignment="1"/>
    <xf numFmtId="0" fontId="0" fillId="0" borderId="56" xfId="0" applyFont="1" applyBorder="1" applyAlignment="1"/>
    <xf numFmtId="0" fontId="0" fillId="0" borderId="26" xfId="0" applyFont="1" applyBorder="1" applyAlignment="1"/>
    <xf numFmtId="1" fontId="35" fillId="0" borderId="64" xfId="0" applyNumberFormat="1" applyFont="1" applyBorder="1" applyAlignment="1"/>
    <xf numFmtId="1" fontId="35" fillId="21" borderId="65" xfId="0" applyNumberFormat="1" applyFont="1" applyFill="1" applyBorder="1" applyAlignment="1"/>
    <xf numFmtId="1" fontId="35" fillId="21" borderId="66" xfId="0" applyNumberFormat="1" applyFont="1" applyFill="1" applyBorder="1" applyAlignment="1"/>
    <xf numFmtId="170" fontId="35" fillId="0" borderId="67" xfId="3" applyNumberFormat="1" applyFont="1" applyBorder="1" applyAlignment="1"/>
    <xf numFmtId="0" fontId="35" fillId="0" borderId="68" xfId="0" applyFont="1" applyFill="1" applyBorder="1" applyAlignment="1"/>
    <xf numFmtId="3" fontId="0" fillId="0" borderId="40" xfId="0" applyNumberFormat="1" applyFont="1" applyBorder="1" applyAlignment="1"/>
    <xf numFmtId="170" fontId="0" fillId="0" borderId="42" xfId="0" applyNumberFormat="1" applyFont="1" applyBorder="1" applyAlignment="1"/>
    <xf numFmtId="0" fontId="0" fillId="21" borderId="41" xfId="0" applyFont="1" applyFill="1" applyBorder="1" applyAlignment="1"/>
    <xf numFmtId="3" fontId="0" fillId="0" borderId="41" xfId="0" applyNumberFormat="1" applyFont="1" applyBorder="1" applyAlignment="1"/>
    <xf numFmtId="170" fontId="0" fillId="0" borderId="69" xfId="0" applyNumberFormat="1" applyFont="1" applyFill="1" applyBorder="1" applyAlignment="1"/>
    <xf numFmtId="3" fontId="0" fillId="0" borderId="0" xfId="0" applyNumberFormat="1" applyFont="1" applyAlignment="1"/>
    <xf numFmtId="170" fontId="0" fillId="0" borderId="0" xfId="0" applyNumberFormat="1" applyFont="1" applyBorder="1" applyAlignment="1">
      <alignment horizontal="center"/>
    </xf>
    <xf numFmtId="170" fontId="0" fillId="0" borderId="0" xfId="0" applyNumberFormat="1" applyFont="1" applyAlignment="1"/>
    <xf numFmtId="0" fontId="55" fillId="0" borderId="0" xfId="0" applyFont="1" applyAlignment="1"/>
    <xf numFmtId="6" fontId="0" fillId="0" borderId="0" xfId="0" applyNumberFormat="1" applyFont="1" applyFill="1" applyAlignment="1"/>
    <xf numFmtId="0" fontId="34" fillId="0" borderId="0" xfId="0" quotePrefix="1" applyFont="1" applyAlignment="1"/>
    <xf numFmtId="1" fontId="0" fillId="11" borderId="63" xfId="0" applyNumberFormat="1" applyFont="1" applyFill="1" applyBorder="1" applyAlignment="1"/>
    <xf numFmtId="1" fontId="0" fillId="17" borderId="63" xfId="0" applyNumberFormat="1" applyFont="1" applyFill="1" applyBorder="1" applyAlignment="1"/>
    <xf numFmtId="1" fontId="0" fillId="0" borderId="63" xfId="0" applyNumberFormat="1" applyFont="1" applyBorder="1" applyAlignment="1"/>
    <xf numFmtId="1" fontId="0" fillId="12" borderId="63" xfId="0" applyNumberFormat="1" applyFont="1" applyFill="1" applyBorder="1" applyAlignment="1"/>
    <xf numFmtId="1" fontId="0" fillId="18" borderId="63" xfId="0" applyNumberFormat="1" applyFont="1" applyFill="1" applyBorder="1" applyAlignment="1"/>
    <xf numFmtId="1" fontId="0" fillId="19" borderId="63" xfId="0" applyNumberFormat="1" applyFont="1" applyFill="1" applyBorder="1" applyAlignment="1"/>
    <xf numFmtId="1" fontId="0" fillId="20" borderId="63" xfId="0" applyNumberFormat="1" applyFont="1" applyFill="1" applyBorder="1" applyAlignment="1"/>
    <xf numFmtId="0" fontId="0" fillId="0" borderId="63" xfId="0" applyFont="1" applyBorder="1" applyAlignment="1"/>
    <xf numFmtId="0" fontId="34" fillId="0" borderId="0" xfId="0" applyFont="1" applyFill="1" applyAlignment="1"/>
    <xf numFmtId="0" fontId="0" fillId="0" borderId="0" xfId="0" pivotButton="1" applyFont="1" applyAlignment="1"/>
    <xf numFmtId="0" fontId="9" fillId="0" borderId="45" xfId="2" applyFont="1" applyBorder="1" applyAlignment="1"/>
    <xf numFmtId="0" fontId="9" fillId="14" borderId="45" xfId="2" applyFont="1" applyFill="1" applyBorder="1" applyAlignment="1"/>
    <xf numFmtId="2" fontId="9" fillId="14" borderId="45" xfId="2" applyNumberFormat="1" applyFont="1" applyFill="1" applyBorder="1" applyAlignment="1"/>
    <xf numFmtId="0" fontId="35" fillId="0" borderId="0" xfId="2" applyFont="1" applyBorder="1" applyAlignment="1"/>
    <xf numFmtId="0" fontId="34" fillId="0" borderId="0" xfId="2" applyFont="1" applyFill="1" applyBorder="1" applyAlignment="1"/>
    <xf numFmtId="0" fontId="61" fillId="0" borderId="45" xfId="0" applyFont="1" applyBorder="1" applyAlignment="1"/>
    <xf numFmtId="0" fontId="65" fillId="0" borderId="45" xfId="2" applyFont="1" applyFill="1" applyBorder="1" applyAlignment="1">
      <alignment vertical="center" wrapText="1"/>
    </xf>
    <xf numFmtId="0" fontId="60" fillId="0" borderId="45" xfId="2" applyFont="1" applyFill="1" applyBorder="1" applyAlignment="1">
      <alignment vertical="center" wrapText="1"/>
    </xf>
    <xf numFmtId="9" fontId="35" fillId="7" borderId="0" xfId="2" applyNumberFormat="1" applyFont="1" applyFill="1" applyAlignment="1">
      <alignment horizontal="center" vertical="center"/>
    </xf>
    <xf numFmtId="0" fontId="35" fillId="0" borderId="0" xfId="2" quotePrefix="1" applyFont="1" applyAlignment="1">
      <alignment horizontal="left"/>
    </xf>
    <xf numFmtId="2" fontId="62" fillId="0" borderId="45" xfId="2" applyNumberFormat="1" applyFont="1" applyFill="1" applyBorder="1" applyAlignment="1">
      <alignment vertical="center" wrapText="1"/>
    </xf>
    <xf numFmtId="2" fontId="9" fillId="0" borderId="45" xfId="0" applyNumberFormat="1" applyFont="1" applyFill="1" applyBorder="1" applyAlignment="1">
      <alignment vertical="center" wrapText="1"/>
    </xf>
    <xf numFmtId="0" fontId="58" fillId="0" borderId="0" xfId="2" applyFont="1" applyAlignment="1"/>
    <xf numFmtId="165" fontId="68" fillId="0" borderId="0" xfId="0" applyNumberFormat="1" applyFont="1" applyAlignment="1">
      <alignment horizontal="center"/>
    </xf>
    <xf numFmtId="165" fontId="25" fillId="0" borderId="44" xfId="0" applyNumberFormat="1" applyFont="1" applyBorder="1" applyAlignment="1">
      <alignment horizontal="center"/>
    </xf>
    <xf numFmtId="0" fontId="0" fillId="0" borderId="0" xfId="0" applyFont="1" applyAlignment="1"/>
    <xf numFmtId="0" fontId="35" fillId="0" borderId="45" xfId="0" applyFont="1" applyBorder="1" applyAlignment="1">
      <alignment horizontal="center"/>
    </xf>
    <xf numFmtId="0" fontId="35" fillId="0" borderId="48" xfId="0" applyFont="1" applyBorder="1" applyAlignment="1">
      <alignment horizontal="center"/>
    </xf>
    <xf numFmtId="0" fontId="51" fillId="9" borderId="0" xfId="0" applyFont="1" applyFill="1" applyAlignment="1">
      <alignment horizontal="center"/>
    </xf>
    <xf numFmtId="0" fontId="35" fillId="0" borderId="0" xfId="0" applyFont="1" applyAlignment="1">
      <alignment horizontal="center"/>
    </xf>
    <xf numFmtId="0" fontId="9" fillId="22" borderId="45" xfId="2" applyFont="1" applyFill="1" applyBorder="1" applyAlignment="1">
      <alignment vertical="center" wrapText="1"/>
    </xf>
    <xf numFmtId="0" fontId="61" fillId="22" borderId="45" xfId="0" applyFont="1" applyFill="1" applyBorder="1" applyAlignment="1"/>
    <xf numFmtId="165" fontId="14" fillId="22" borderId="27" xfId="0" applyNumberFormat="1" applyFont="1" applyFill="1" applyBorder="1" applyAlignment="1">
      <alignment horizontal="center"/>
    </xf>
    <xf numFmtId="165" fontId="14" fillId="22" borderId="36" xfId="0" applyNumberFormat="1" applyFont="1" applyFill="1" applyBorder="1" applyAlignment="1">
      <alignment horizontal="center"/>
    </xf>
    <xf numFmtId="0" fontId="0" fillId="0" borderId="0" xfId="0" applyFont="1" applyAlignment="1"/>
    <xf numFmtId="0" fontId="52" fillId="0" borderId="0" xfId="0" applyFont="1" applyAlignment="1">
      <alignment horizontal="center"/>
    </xf>
    <xf numFmtId="0" fontId="35" fillId="0" borderId="45" xfId="0" applyFont="1" applyBorder="1" applyAlignment="1">
      <alignment horizontal="center"/>
    </xf>
    <xf numFmtId="0" fontId="35" fillId="0" borderId="48" xfId="0" applyFont="1" applyBorder="1" applyAlignment="1">
      <alignment horizontal="center"/>
    </xf>
    <xf numFmtId="0" fontId="51" fillId="9" borderId="0" xfId="0" applyFont="1" applyFill="1" applyAlignment="1">
      <alignment horizontal="center"/>
    </xf>
    <xf numFmtId="0" fontId="35" fillId="0" borderId="0" xfId="0" applyFont="1" applyAlignment="1">
      <alignment horizontal="center"/>
    </xf>
    <xf numFmtId="0" fontId="69" fillId="0" borderId="0" xfId="4" applyFont="1" applyAlignment="1"/>
    <xf numFmtId="4" fontId="69" fillId="0" borderId="0" xfId="4" applyNumberFormat="1" applyFont="1" applyAlignment="1"/>
    <xf numFmtId="0" fontId="70" fillId="0" borderId="0" xfId="4" applyFont="1" applyAlignment="1">
      <alignment horizontal="center"/>
    </xf>
    <xf numFmtId="167" fontId="70" fillId="0" borderId="0" xfId="4" applyNumberFormat="1" applyFont="1" applyAlignment="1">
      <alignment horizontal="center"/>
    </xf>
    <xf numFmtId="167" fontId="70" fillId="0" borderId="0" xfId="4" applyNumberFormat="1" applyFont="1"/>
    <xf numFmtId="4" fontId="70" fillId="0" borderId="0" xfId="4" applyNumberFormat="1" applyFont="1"/>
    <xf numFmtId="14" fontId="64" fillId="0" borderId="0" xfId="4" applyNumberFormat="1" applyFont="1" applyAlignment="1">
      <alignment horizontal="center"/>
    </xf>
    <xf numFmtId="167" fontId="55" fillId="0" borderId="0" xfId="4" applyNumberFormat="1" applyFont="1"/>
    <xf numFmtId="0" fontId="70" fillId="22" borderId="0" xfId="4" applyFont="1" applyFill="1" applyAlignment="1">
      <alignment horizontal="right"/>
    </xf>
    <xf numFmtId="4" fontId="55" fillId="0" borderId="0" xfId="4" applyNumberFormat="1" applyFont="1"/>
    <xf numFmtId="0" fontId="34" fillId="0" borderId="0" xfId="4" applyFont="1" applyAlignment="1"/>
    <xf numFmtId="0" fontId="71" fillId="22" borderId="0" xfId="4" applyFont="1" applyFill="1" applyAlignment="1"/>
    <xf numFmtId="0" fontId="70" fillId="0" borderId="0" xfId="4" applyFont="1" applyAlignment="1">
      <alignment horizontal="right"/>
    </xf>
    <xf numFmtId="0" fontId="71" fillId="0" borderId="0" xfId="4" applyFont="1" applyAlignment="1"/>
    <xf numFmtId="0" fontId="64" fillId="0" borderId="0" xfId="4" applyFont="1" applyAlignment="1"/>
    <xf numFmtId="0" fontId="69" fillId="0" borderId="0" xfId="4" applyFont="1" applyAlignment="1">
      <alignment horizontal="right"/>
    </xf>
    <xf numFmtId="4" fontId="72" fillId="0" borderId="0" xfId="4" applyNumberFormat="1" applyFont="1"/>
    <xf numFmtId="14" fontId="71" fillId="0" borderId="0" xfId="4" applyNumberFormat="1" applyFont="1" applyAlignment="1">
      <alignment horizontal="center"/>
    </xf>
    <xf numFmtId="0" fontId="69" fillId="22" borderId="0" xfId="4" applyFont="1" applyFill="1" applyAlignment="1">
      <alignment horizontal="right"/>
    </xf>
    <xf numFmtId="0" fontId="70" fillId="3" borderId="0" xfId="4" quotePrefix="1" applyFont="1" applyFill="1" applyAlignment="1">
      <alignment horizontal="center"/>
    </xf>
    <xf numFmtId="0" fontId="70" fillId="3" borderId="0" xfId="4" applyFont="1" applyFill="1" applyAlignment="1">
      <alignment horizontal="center"/>
    </xf>
    <xf numFmtId="167" fontId="55" fillId="0" borderId="0" xfId="4" applyNumberFormat="1" applyFont="1" applyAlignment="1"/>
    <xf numFmtId="167" fontId="64" fillId="0" borderId="0" xfId="4" applyNumberFormat="1" applyFont="1" applyAlignment="1">
      <alignment horizontal="center"/>
    </xf>
    <xf numFmtId="4" fontId="72" fillId="0" borderId="0" xfId="4" applyNumberFormat="1" applyFont="1" applyAlignment="1"/>
    <xf numFmtId="0" fontId="73" fillId="0" borderId="0" xfId="4" applyFont="1" applyAlignment="1">
      <alignment horizontal="center"/>
    </xf>
    <xf numFmtId="0" fontId="55" fillId="0" borderId="0" xfId="4" applyFont="1" applyAlignment="1"/>
    <xf numFmtId="0" fontId="34" fillId="0" borderId="0" xfId="4" applyFont="1" applyAlignment="1">
      <alignment horizontal="right"/>
    </xf>
    <xf numFmtId="0" fontId="70" fillId="0" borderId="57" xfId="4" applyFont="1" applyBorder="1" applyAlignment="1">
      <alignment horizontal="center"/>
    </xf>
    <xf numFmtId="0" fontId="70" fillId="0" borderId="0" xfId="4" applyFont="1" applyAlignment="1"/>
    <xf numFmtId="0" fontId="70" fillId="0" borderId="56" xfId="4" applyFont="1" applyBorder="1" applyAlignment="1">
      <alignment horizontal="center"/>
    </xf>
    <xf numFmtId="0" fontId="73" fillId="0" borderId="56" xfId="4" applyFont="1" applyBorder="1" applyAlignment="1">
      <alignment horizontal="center"/>
    </xf>
    <xf numFmtId="0" fontId="73" fillId="0" borderId="55" xfId="4" applyFont="1" applyBorder="1" applyAlignment="1">
      <alignment horizontal="center"/>
    </xf>
    <xf numFmtId="0" fontId="70" fillId="0" borderId="0" xfId="4" quotePrefix="1" applyFont="1" applyAlignment="1">
      <alignment horizontal="center"/>
    </xf>
    <xf numFmtId="167" fontId="70" fillId="0" borderId="0" xfId="4" applyNumberFormat="1" applyFont="1" applyAlignment="1">
      <alignment horizontal="right"/>
    </xf>
    <xf numFmtId="167" fontId="26" fillId="0" borderId="0" xfId="4" applyNumberFormat="1" applyFont="1" applyAlignment="1">
      <alignment horizontal="center"/>
    </xf>
    <xf numFmtId="4" fontId="26" fillId="0" borderId="0" xfId="4" applyNumberFormat="1" applyFont="1" applyAlignment="1">
      <alignment horizontal="center"/>
    </xf>
    <xf numFmtId="0" fontId="26" fillId="0" borderId="0" xfId="4" applyFont="1" applyAlignment="1">
      <alignment horizontal="center"/>
    </xf>
    <xf numFmtId="14" fontId="26" fillId="0" borderId="0" xfId="4" applyNumberFormat="1" applyFont="1" applyAlignment="1">
      <alignment horizontal="center"/>
    </xf>
    <xf numFmtId="167" fontId="64" fillId="23" borderId="0" xfId="4" applyNumberFormat="1" applyFont="1" applyFill="1"/>
    <xf numFmtId="167" fontId="74" fillId="6" borderId="0" xfId="4" applyNumberFormat="1" applyFont="1" applyFill="1"/>
    <xf numFmtId="167" fontId="74" fillId="24" borderId="0" xfId="4" applyNumberFormat="1" applyFont="1" applyFill="1"/>
    <xf numFmtId="4" fontId="74" fillId="25" borderId="0" xfId="4" applyNumberFormat="1" applyFont="1" applyFill="1"/>
    <xf numFmtId="0" fontId="64" fillId="0" borderId="0" xfId="4" applyFont="1" applyAlignment="1">
      <alignment horizontal="center" vertical="center"/>
    </xf>
    <xf numFmtId="0" fontId="69" fillId="0" borderId="0" xfId="4" applyFont="1" applyAlignment="1"/>
    <xf numFmtId="0" fontId="35" fillId="0" borderId="0" xfId="4" applyFont="1" applyAlignment="1"/>
    <xf numFmtId="167" fontId="64" fillId="23" borderId="0" xfId="4" applyNumberFormat="1" applyFont="1" applyFill="1" applyAlignment="1">
      <alignment horizontal="right"/>
    </xf>
    <xf numFmtId="0" fontId="34" fillId="22" borderId="0" xfId="4" applyFont="1" applyFill="1" applyAlignment="1">
      <alignment horizontal="right"/>
    </xf>
    <xf numFmtId="0" fontId="73" fillId="22" borderId="0" xfId="4" applyFont="1" applyFill="1" applyAlignment="1">
      <alignment horizontal="right"/>
    </xf>
    <xf numFmtId="4" fontId="70" fillId="0" borderId="0" xfId="4" applyNumberFormat="1" applyFont="1" applyAlignment="1">
      <alignment horizontal="center"/>
    </xf>
    <xf numFmtId="4" fontId="69" fillId="0" borderId="0" xfId="4" applyNumberFormat="1" applyFont="1" applyAlignment="1">
      <alignment horizontal="center"/>
    </xf>
    <xf numFmtId="44" fontId="74" fillId="25" borderId="0" xfId="3" applyFont="1" applyFill="1"/>
    <xf numFmtId="44" fontId="26" fillId="0" borderId="0" xfId="3" applyFont="1" applyAlignment="1">
      <alignment horizontal="center"/>
    </xf>
    <xf numFmtId="44" fontId="72" fillId="0" borderId="0" xfId="3" applyFont="1" applyAlignment="1"/>
    <xf numFmtId="44" fontId="72" fillId="0" borderId="0" xfId="3" applyFont="1"/>
    <xf numFmtId="44" fontId="70" fillId="0" borderId="0" xfId="3" applyFont="1"/>
    <xf numFmtId="44" fontId="69" fillId="0" borderId="0" xfId="3" applyFont="1" applyAlignment="1"/>
    <xf numFmtId="44" fontId="74" fillId="24" borderId="0" xfId="3" applyFont="1" applyFill="1"/>
    <xf numFmtId="44" fontId="55" fillId="0" borderId="0" xfId="3" applyFont="1"/>
    <xf numFmtId="44" fontId="55" fillId="0" borderId="0" xfId="3" applyFont="1" applyAlignment="1"/>
    <xf numFmtId="44" fontId="64" fillId="0" borderId="0" xfId="3" applyFont="1"/>
    <xf numFmtId="44" fontId="74" fillId="6" borderId="0" xfId="3" applyFont="1" applyFill="1"/>
    <xf numFmtId="44" fontId="70" fillId="0" borderId="0" xfId="3" applyFont="1" applyAlignment="1">
      <alignment horizontal="center"/>
    </xf>
    <xf numFmtId="44" fontId="70" fillId="0" borderId="0" xfId="3" applyFont="1" applyAlignment="1">
      <alignment horizontal="right"/>
    </xf>
    <xf numFmtId="0" fontId="69" fillId="0" borderId="0" xfId="4" applyFont="1" applyFill="1" applyAlignment="1"/>
    <xf numFmtId="0" fontId="70" fillId="0" borderId="0" xfId="4" applyFont="1" applyFill="1" applyAlignment="1">
      <alignment horizontal="center"/>
    </xf>
    <xf numFmtId="0" fontId="70" fillId="0" borderId="0" xfId="4" quotePrefix="1" applyFont="1" applyFill="1" applyAlignment="1">
      <alignment horizontal="center"/>
    </xf>
    <xf numFmtId="0" fontId="70" fillId="26" borderId="0" xfId="4" applyFont="1" applyFill="1" applyAlignment="1">
      <alignment horizontal="center"/>
    </xf>
    <xf numFmtId="0" fontId="39" fillId="0" borderId="0" xfId="4" applyFont="1" applyAlignment="1"/>
    <xf numFmtId="0" fontId="37" fillId="2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42" fillId="2" borderId="0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37" fillId="9" borderId="0" xfId="0" applyFont="1" applyFill="1" applyBorder="1" applyAlignment="1">
      <alignment vertical="center" wrapText="1"/>
    </xf>
    <xf numFmtId="0" fontId="43" fillId="9" borderId="0" xfId="0" applyFont="1" applyFill="1" applyBorder="1" applyAlignment="1">
      <alignment vertical="center" wrapText="1"/>
    </xf>
    <xf numFmtId="0" fontId="0" fillId="7" borderId="0" xfId="0" applyFont="1" applyFill="1" applyAlignment="1"/>
    <xf numFmtId="4" fontId="9" fillId="0" borderId="0" xfId="4" applyNumberFormat="1" applyFont="1" applyAlignment="1"/>
    <xf numFmtId="4" fontId="34" fillId="7" borderId="26" xfId="4" applyNumberFormat="1" applyFont="1" applyFill="1" applyBorder="1" applyAlignment="1"/>
    <xf numFmtId="4" fontId="35" fillId="9" borderId="45" xfId="4" applyNumberFormat="1" applyFont="1" applyFill="1" applyBorder="1" applyAlignment="1"/>
    <xf numFmtId="4" fontId="69" fillId="0" borderId="45" xfId="4" applyNumberFormat="1" applyFont="1" applyBorder="1" applyAlignment="1"/>
    <xf numFmtId="0" fontId="35" fillId="9" borderId="45" xfId="4" applyFont="1" applyFill="1" applyBorder="1" applyAlignment="1">
      <alignment horizontal="center"/>
    </xf>
    <xf numFmtId="0" fontId="34" fillId="0" borderId="45" xfId="4" applyFont="1" applyBorder="1" applyAlignment="1">
      <alignment horizontal="center"/>
    </xf>
    <xf numFmtId="0" fontId="76" fillId="0" borderId="0" xfId="4" applyFont="1" applyAlignment="1"/>
    <xf numFmtId="0" fontId="34" fillId="0" borderId="0" xfId="4" applyFont="1" applyAlignment="1">
      <alignment horizontal="center"/>
    </xf>
    <xf numFmtId="4" fontId="55" fillId="0" borderId="45" xfId="4" applyNumberFormat="1" applyFont="1" applyBorder="1" applyAlignment="1">
      <alignment horizontal="left"/>
    </xf>
    <xf numFmtId="0" fontId="55" fillId="0" borderId="0" xfId="4" quotePrefix="1" applyFont="1" applyAlignment="1"/>
    <xf numFmtId="0" fontId="27" fillId="0" borderId="0" xfId="4" applyFont="1" applyAlignment="1">
      <alignment horizontal="center"/>
    </xf>
    <xf numFmtId="0" fontId="55" fillId="0" borderId="0" xfId="4" quotePrefix="1" applyFont="1" applyAlignment="1">
      <alignment horizontal="left"/>
    </xf>
    <xf numFmtId="0" fontId="34" fillId="7" borderId="26" xfId="4" applyFont="1" applyFill="1" applyBorder="1" applyAlignment="1"/>
    <xf numFmtId="0" fontId="69" fillId="0" borderId="0" xfId="4" applyFont="1" applyAlignment="1"/>
    <xf numFmtId="171" fontId="34" fillId="0" borderId="45" xfId="5" applyNumberFormat="1" applyFont="1" applyBorder="1" applyAlignment="1">
      <alignment horizontal="left" indent="1"/>
    </xf>
    <xf numFmtId="171" fontId="69" fillId="0" borderId="45" xfId="5" applyNumberFormat="1" applyFont="1" applyBorder="1" applyAlignment="1">
      <alignment horizontal="left" indent="1"/>
    </xf>
    <xf numFmtId="171" fontId="69" fillId="0" borderId="0" xfId="5" applyNumberFormat="1" applyFont="1" applyAlignment="1">
      <alignment horizontal="left" indent="1"/>
    </xf>
    <xf numFmtId="171" fontId="70" fillId="0" borderId="0" xfId="5" applyNumberFormat="1" applyFont="1" applyAlignment="1">
      <alignment horizontal="left" indent="1"/>
    </xf>
    <xf numFmtId="14" fontId="75" fillId="0" borderId="0" xfId="4" applyNumberFormat="1" applyFont="1" applyAlignment="1">
      <alignment horizontal="center"/>
    </xf>
    <xf numFmtId="0" fontId="69" fillId="0" borderId="0" xfId="4" applyFont="1" applyAlignment="1"/>
    <xf numFmtId="0" fontId="3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35" fillId="0" borderId="45" xfId="0" applyFont="1" applyBorder="1" applyAlignment="1">
      <alignment horizontal="center"/>
    </xf>
    <xf numFmtId="0" fontId="35" fillId="0" borderId="48" xfId="0" applyFont="1" applyBorder="1" applyAlignment="1">
      <alignment horizontal="center"/>
    </xf>
    <xf numFmtId="167" fontId="27" fillId="0" borderId="0" xfId="0" applyNumberFormat="1" applyFont="1" applyAlignment="1">
      <alignment horizontal="center"/>
    </xf>
    <xf numFmtId="165" fontId="16" fillId="0" borderId="24" xfId="0" applyNumberFormat="1" applyFont="1" applyBorder="1" applyAlignment="1">
      <alignment horizontal="center"/>
    </xf>
    <xf numFmtId="165" fontId="16" fillId="0" borderId="0" xfId="0" applyNumberFormat="1" applyFont="1" applyBorder="1" applyAlignment="1">
      <alignment horizontal="center"/>
    </xf>
    <xf numFmtId="167" fontId="15" fillId="0" borderId="24" xfId="0" applyNumberFormat="1" applyFont="1" applyBorder="1" applyAlignment="1">
      <alignment horizontal="center"/>
    </xf>
    <xf numFmtId="167" fontId="15" fillId="0" borderId="16" xfId="0" applyNumberFormat="1" applyFont="1" applyBorder="1" applyAlignment="1">
      <alignment horizontal="center"/>
    </xf>
    <xf numFmtId="167" fontId="26" fillId="0" borderId="23" xfId="0" applyNumberFormat="1" applyFont="1" applyBorder="1" applyAlignment="1">
      <alignment horizontal="center"/>
    </xf>
    <xf numFmtId="167" fontId="26" fillId="0" borderId="22" xfId="0" applyNumberFormat="1" applyFont="1" applyBorder="1" applyAlignment="1">
      <alignment horizontal="center"/>
    </xf>
    <xf numFmtId="167" fontId="15" fillId="0" borderId="25" xfId="0" applyNumberFormat="1" applyFont="1" applyBorder="1" applyAlignment="1">
      <alignment horizontal="center"/>
    </xf>
    <xf numFmtId="167" fontId="15" fillId="0" borderId="19" xfId="0" applyNumberFormat="1" applyFont="1" applyBorder="1" applyAlignment="1">
      <alignment horizontal="center"/>
    </xf>
    <xf numFmtId="165" fontId="16" fillId="0" borderId="25" xfId="0" applyNumberFormat="1" applyFont="1" applyBorder="1" applyAlignment="1">
      <alignment horizontal="center"/>
    </xf>
    <xf numFmtId="165" fontId="16" fillId="0" borderId="18" xfId="0" applyNumberFormat="1" applyFont="1" applyBorder="1" applyAlignment="1">
      <alignment horizontal="center"/>
    </xf>
    <xf numFmtId="165" fontId="26" fillId="0" borderId="23" xfId="0" applyNumberFormat="1" applyFont="1" applyBorder="1" applyAlignment="1">
      <alignment horizontal="center"/>
    </xf>
    <xf numFmtId="165" fontId="26" fillId="0" borderId="21" xfId="0" applyNumberFormat="1" applyFont="1" applyBorder="1" applyAlignment="1">
      <alignment horizontal="center"/>
    </xf>
    <xf numFmtId="0" fontId="33" fillId="0" borderId="41" xfId="0" applyFont="1" applyBorder="1" applyAlignment="1">
      <alignment horizontal="center" vertical="center"/>
    </xf>
    <xf numFmtId="0" fontId="33" fillId="0" borderId="42" xfId="0" applyFont="1" applyBorder="1" applyAlignment="1">
      <alignment horizontal="center" vertical="center"/>
    </xf>
    <xf numFmtId="0" fontId="33" fillId="0" borderId="39" xfId="0" applyFont="1" applyBorder="1" applyAlignment="1">
      <alignment horizontal="center" vertical="center"/>
    </xf>
    <xf numFmtId="0" fontId="33" fillId="0" borderId="37" xfId="0" applyFont="1" applyBorder="1" applyAlignment="1">
      <alignment horizontal="center" vertical="center"/>
    </xf>
    <xf numFmtId="0" fontId="33" fillId="0" borderId="40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31" fillId="0" borderId="40" xfId="0" applyFont="1" applyBorder="1" applyAlignment="1">
      <alignment horizontal="center" vertical="center"/>
    </xf>
    <xf numFmtId="0" fontId="51" fillId="9" borderId="0" xfId="0" applyFont="1" applyFill="1" applyAlignment="1">
      <alignment horizontal="center"/>
    </xf>
    <xf numFmtId="0" fontId="35" fillId="0" borderId="0" xfId="2" applyFont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35" fillId="0" borderId="40" xfId="0" applyFont="1" applyFill="1" applyBorder="1" applyAlignment="1">
      <alignment horizontal="center"/>
    </xf>
    <xf numFmtId="0" fontId="35" fillId="0" borderId="41" xfId="0" applyFont="1" applyFill="1" applyBorder="1" applyAlignment="1">
      <alignment horizontal="center"/>
    </xf>
    <xf numFmtId="0" fontId="35" fillId="0" borderId="42" xfId="0" applyFont="1" applyFill="1" applyBorder="1" applyAlignment="1">
      <alignment horizontal="center"/>
    </xf>
    <xf numFmtId="170" fontId="0" fillId="21" borderId="41" xfId="0" applyNumberFormat="1" applyFont="1" applyFill="1" applyBorder="1" applyAlignment="1">
      <alignment horizontal="center"/>
    </xf>
    <xf numFmtId="2" fontId="0" fillId="19" borderId="26" xfId="0" applyNumberFormat="1" applyFont="1" applyFill="1" applyBorder="1" applyAlignment="1">
      <alignment horizontal="center"/>
    </xf>
    <xf numFmtId="2" fontId="0" fillId="19" borderId="27" xfId="0" applyNumberFormat="1" applyFont="1" applyFill="1" applyBorder="1" applyAlignment="1">
      <alignment horizontal="center"/>
    </xf>
    <xf numFmtId="2" fontId="0" fillId="20" borderId="26" xfId="0" applyNumberFormat="1" applyFont="1" applyFill="1" applyBorder="1" applyAlignment="1">
      <alignment horizontal="center"/>
    </xf>
    <xf numFmtId="2" fontId="0" fillId="20" borderId="27" xfId="0" applyNumberFormat="1" applyFont="1" applyFill="1" applyBorder="1" applyAlignment="1">
      <alignment horizontal="center"/>
    </xf>
    <xf numFmtId="2" fontId="0" fillId="12" borderId="26" xfId="0" applyNumberFormat="1" applyFont="1" applyFill="1" applyBorder="1" applyAlignment="1">
      <alignment horizontal="center"/>
    </xf>
    <xf numFmtId="2" fontId="0" fillId="12" borderId="27" xfId="0" applyNumberFormat="1" applyFont="1" applyFill="1" applyBorder="1" applyAlignment="1">
      <alignment horizontal="center"/>
    </xf>
    <xf numFmtId="2" fontId="0" fillId="18" borderId="26" xfId="0" applyNumberFormat="1" applyFont="1" applyFill="1" applyBorder="1" applyAlignment="1">
      <alignment horizontal="center"/>
    </xf>
    <xf numFmtId="2" fontId="0" fillId="18" borderId="27" xfId="0" applyNumberFormat="1" applyFont="1" applyFill="1" applyBorder="1" applyAlignment="1">
      <alignment horizontal="center"/>
    </xf>
    <xf numFmtId="2" fontId="0" fillId="17" borderId="26" xfId="0" applyNumberFormat="1" applyFont="1" applyFill="1" applyBorder="1" applyAlignment="1">
      <alignment horizontal="center"/>
    </xf>
    <xf numFmtId="2" fontId="0" fillId="17" borderId="27" xfId="0" applyNumberFormat="1" applyFont="1" applyFill="1" applyBorder="1" applyAlignment="1">
      <alignment horizontal="center"/>
    </xf>
    <xf numFmtId="2" fontId="0" fillId="0" borderId="26" xfId="0" applyNumberFormat="1" applyFont="1" applyBorder="1" applyAlignment="1">
      <alignment horizontal="center"/>
    </xf>
    <xf numFmtId="2" fontId="0" fillId="0" borderId="27" xfId="0" applyNumberFormat="1" applyFont="1" applyBorder="1" applyAlignment="1">
      <alignment horizontal="center"/>
    </xf>
    <xf numFmtId="0" fontId="34" fillId="0" borderId="61" xfId="0" applyFont="1" applyBorder="1" applyAlignment="1">
      <alignment horizontal="center"/>
    </xf>
    <xf numFmtId="0" fontId="34" fillId="0" borderId="70" xfId="0" applyFont="1" applyBorder="1" applyAlignment="1">
      <alignment horizontal="center"/>
    </xf>
    <xf numFmtId="2" fontId="0" fillId="11" borderId="49" xfId="0" applyNumberFormat="1" applyFont="1" applyFill="1" applyBorder="1" applyAlignment="1">
      <alignment horizontal="center"/>
    </xf>
    <xf numFmtId="2" fontId="0" fillId="11" borderId="71" xfId="0" applyNumberFormat="1" applyFont="1" applyFill="1" applyBorder="1" applyAlignment="1">
      <alignment horizontal="center"/>
    </xf>
    <xf numFmtId="0" fontId="52" fillId="0" borderId="40" xfId="0" applyFont="1" applyFill="1" applyBorder="1" applyAlignment="1">
      <alignment horizontal="center"/>
    </xf>
    <xf numFmtId="0" fontId="52" fillId="0" borderId="41" xfId="0" applyFont="1" applyFill="1" applyBorder="1" applyAlignment="1">
      <alignment horizontal="center"/>
    </xf>
    <xf numFmtId="0" fontId="52" fillId="0" borderId="42" xfId="0" applyFont="1" applyFill="1" applyBorder="1" applyAlignment="1">
      <alignment horizontal="center"/>
    </xf>
    <xf numFmtId="9" fontId="64" fillId="0" borderId="40" xfId="0" applyNumberFormat="1" applyFont="1" applyFill="1" applyBorder="1" applyAlignment="1">
      <alignment horizontal="center"/>
    </xf>
    <xf numFmtId="9" fontId="64" fillId="0" borderId="41" xfId="0" applyNumberFormat="1" applyFont="1" applyFill="1" applyBorder="1" applyAlignment="1">
      <alignment horizontal="center"/>
    </xf>
    <xf numFmtId="9" fontId="64" fillId="0" borderId="42" xfId="0" applyNumberFormat="1" applyFont="1" applyFill="1" applyBorder="1" applyAlignment="1">
      <alignment horizontal="center"/>
    </xf>
    <xf numFmtId="0" fontId="35" fillId="0" borderId="58" xfId="0" applyFont="1" applyBorder="1" applyAlignment="1">
      <alignment horizontal="center"/>
    </xf>
    <xf numFmtId="0" fontId="35" fillId="0" borderId="59" xfId="0" applyFont="1" applyBorder="1" applyAlignment="1">
      <alignment horizontal="center"/>
    </xf>
    <xf numFmtId="0" fontId="35" fillId="0" borderId="60" xfId="0" applyFont="1" applyBorder="1" applyAlignment="1">
      <alignment horizontal="center"/>
    </xf>
    <xf numFmtId="0" fontId="64" fillId="0" borderId="40" xfId="0" applyFont="1" applyBorder="1" applyAlignment="1">
      <alignment horizontal="center"/>
    </xf>
    <xf numFmtId="0" fontId="64" fillId="0" borderId="41" xfId="0" applyFont="1" applyBorder="1" applyAlignment="1">
      <alignment horizontal="center"/>
    </xf>
    <xf numFmtId="0" fontId="64" fillId="0" borderId="42" xfId="0" applyFont="1" applyBorder="1" applyAlignment="1">
      <alignment horizontal="center"/>
    </xf>
    <xf numFmtId="0" fontId="35" fillId="0" borderId="40" xfId="0" applyFont="1" applyBorder="1" applyAlignment="1">
      <alignment horizontal="center"/>
    </xf>
    <xf numFmtId="0" fontId="35" fillId="0" borderId="41" xfId="0" applyFont="1" applyBorder="1" applyAlignment="1">
      <alignment horizontal="center"/>
    </xf>
    <xf numFmtId="0" fontId="35" fillId="0" borderId="42" xfId="0" applyFont="1" applyBorder="1" applyAlignment="1">
      <alignment horizontal="center"/>
    </xf>
    <xf numFmtId="1" fontId="0" fillId="19" borderId="26" xfId="0" applyNumberFormat="1" applyFont="1" applyFill="1" applyBorder="1" applyAlignment="1">
      <alignment horizontal="center"/>
    </xf>
    <xf numFmtId="1" fontId="0" fillId="19" borderId="27" xfId="0" applyNumberFormat="1" applyFont="1" applyFill="1" applyBorder="1" applyAlignment="1">
      <alignment horizontal="center"/>
    </xf>
    <xf numFmtId="1" fontId="0" fillId="20" borderId="26" xfId="0" applyNumberFormat="1" applyFont="1" applyFill="1" applyBorder="1" applyAlignment="1">
      <alignment horizontal="center"/>
    </xf>
    <xf numFmtId="1" fontId="0" fillId="20" borderId="27" xfId="0" applyNumberFormat="1" applyFont="1" applyFill="1" applyBorder="1" applyAlignment="1">
      <alignment horizontal="center"/>
    </xf>
    <xf numFmtId="1" fontId="0" fillId="12" borderId="26" xfId="0" applyNumberFormat="1" applyFont="1" applyFill="1" applyBorder="1" applyAlignment="1">
      <alignment horizontal="center"/>
    </xf>
    <xf numFmtId="1" fontId="0" fillId="12" borderId="27" xfId="0" applyNumberFormat="1" applyFont="1" applyFill="1" applyBorder="1" applyAlignment="1">
      <alignment horizontal="center"/>
    </xf>
    <xf numFmtId="1" fontId="0" fillId="18" borderId="26" xfId="0" applyNumberFormat="1" applyFont="1" applyFill="1" applyBorder="1" applyAlignment="1">
      <alignment horizontal="center"/>
    </xf>
    <xf numFmtId="1" fontId="0" fillId="18" borderId="27" xfId="0" applyNumberFormat="1" applyFont="1" applyFill="1" applyBorder="1" applyAlignment="1">
      <alignment horizontal="center"/>
    </xf>
    <xf numFmtId="1" fontId="0" fillId="17" borderId="26" xfId="0" applyNumberFormat="1" applyFont="1" applyFill="1" applyBorder="1" applyAlignment="1">
      <alignment horizontal="center"/>
    </xf>
    <xf numFmtId="1" fontId="0" fillId="17" borderId="27" xfId="0" applyNumberFormat="1" applyFont="1" applyFill="1" applyBorder="1" applyAlignment="1">
      <alignment horizontal="center"/>
    </xf>
    <xf numFmtId="1" fontId="0" fillId="0" borderId="26" xfId="0" applyNumberFormat="1" applyFont="1" applyBorder="1" applyAlignment="1">
      <alignment horizontal="center"/>
    </xf>
    <xf numFmtId="1" fontId="0" fillId="0" borderId="27" xfId="0" applyNumberFormat="1" applyFont="1" applyBorder="1" applyAlignment="1">
      <alignment horizontal="center"/>
    </xf>
    <xf numFmtId="1" fontId="0" fillId="11" borderId="49" xfId="0" applyNumberFormat="1" applyFont="1" applyFill="1" applyBorder="1" applyAlignment="1">
      <alignment horizontal="center"/>
    </xf>
    <xf numFmtId="1" fontId="0" fillId="11" borderId="71" xfId="0" applyNumberFormat="1" applyFont="1" applyFill="1" applyBorder="1" applyAlignment="1">
      <alignment horizontal="center"/>
    </xf>
    <xf numFmtId="0" fontId="35" fillId="0" borderId="0" xfId="0" applyFont="1" applyAlignment="1">
      <alignment horizontal="center"/>
    </xf>
  </cellXfs>
  <cellStyles count="6">
    <cellStyle name="Milliers" xfId="5" builtinId="3"/>
    <cellStyle name="Monétaire" xfId="3" builtinId="4"/>
    <cellStyle name="Normal" xfId="0" builtinId="0"/>
    <cellStyle name="Normal 2" xfId="1"/>
    <cellStyle name="Normal 3" xfId="4"/>
    <cellStyle name="Normal_Feuil1" xfId="2"/>
  </cellStyles>
  <dxfs count="12"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rgb="FFFFFF99"/>
        </patternFill>
      </fill>
    </dxf>
    <dxf>
      <fill>
        <patternFill patternType="solid">
          <bgColor rgb="FFFFFF99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FF99CC"/>
        </patternFill>
      </fill>
    </dxf>
  </dxfs>
  <tableStyles count="0" defaultTableStyle="TableStyleMedium2" defaultPivotStyle="PivotStyleLight16"/>
  <colors>
    <mruColors>
      <color rgb="FFC9DAF8"/>
      <color rgb="FFFF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7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42" Type="http://schemas.openxmlformats.org/officeDocument/2006/relationships/externalLink" Target="externalLinks/externalLink10.xml"/><Relationship Id="rId47" Type="http://schemas.openxmlformats.org/officeDocument/2006/relationships/externalLink" Target="externalLinks/externalLink15.xml"/><Relationship Id="rId50" Type="http://schemas.openxmlformats.org/officeDocument/2006/relationships/externalLink" Target="externalLinks/externalLink18.xml"/><Relationship Id="rId55" Type="http://schemas.openxmlformats.org/officeDocument/2006/relationships/externalLink" Target="externalLinks/externalLink23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5.xml"/><Relationship Id="rId40" Type="http://schemas.openxmlformats.org/officeDocument/2006/relationships/externalLink" Target="externalLinks/externalLink8.xml"/><Relationship Id="rId45" Type="http://schemas.openxmlformats.org/officeDocument/2006/relationships/externalLink" Target="externalLinks/externalLink13.xml"/><Relationship Id="rId53" Type="http://schemas.openxmlformats.org/officeDocument/2006/relationships/externalLink" Target="externalLinks/externalLink21.xml"/><Relationship Id="rId58" Type="http://schemas.openxmlformats.org/officeDocument/2006/relationships/externalLink" Target="externalLinks/externalLink26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4.xml"/><Relationship Id="rId49" Type="http://schemas.openxmlformats.org/officeDocument/2006/relationships/externalLink" Target="externalLinks/externalLink17.xml"/><Relationship Id="rId57" Type="http://schemas.openxmlformats.org/officeDocument/2006/relationships/externalLink" Target="externalLinks/externalLink25.xml"/><Relationship Id="rId61" Type="http://schemas.openxmlformats.org/officeDocument/2006/relationships/externalLink" Target="externalLinks/externalLink2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2.xml"/><Relationship Id="rId52" Type="http://schemas.openxmlformats.org/officeDocument/2006/relationships/externalLink" Target="externalLinks/externalLink20.xml"/><Relationship Id="rId60" Type="http://schemas.openxmlformats.org/officeDocument/2006/relationships/externalLink" Target="externalLinks/externalLink28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3.xml"/><Relationship Id="rId43" Type="http://schemas.openxmlformats.org/officeDocument/2006/relationships/externalLink" Target="externalLinks/externalLink11.xml"/><Relationship Id="rId48" Type="http://schemas.openxmlformats.org/officeDocument/2006/relationships/externalLink" Target="externalLinks/externalLink16.xml"/><Relationship Id="rId56" Type="http://schemas.openxmlformats.org/officeDocument/2006/relationships/externalLink" Target="externalLinks/externalLink24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9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externalLink" Target="externalLinks/externalLink6.xml"/><Relationship Id="rId46" Type="http://schemas.openxmlformats.org/officeDocument/2006/relationships/externalLink" Target="externalLinks/externalLink14.xml"/><Relationship Id="rId59" Type="http://schemas.openxmlformats.org/officeDocument/2006/relationships/externalLink" Target="externalLinks/externalLink27.xml"/><Relationship Id="rId67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9.xml"/><Relationship Id="rId54" Type="http://schemas.openxmlformats.org/officeDocument/2006/relationships/externalLink" Target="externalLinks/externalLink22.xml"/><Relationship Id="rId62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17992</xdr:colOff>
          <xdr:row>0</xdr:row>
          <xdr:rowOff>48683</xdr:rowOff>
        </xdr:from>
        <xdr:to>
          <xdr:col>16</xdr:col>
          <xdr:colOff>952500</xdr:colOff>
          <xdr:row>0</xdr:row>
          <xdr:rowOff>249766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1"/>
                </a:rPr>
                <a:t>Ventilation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1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4</xdr:row>
      <xdr:rowOff>276225</xdr:rowOff>
    </xdr:from>
    <xdr:to>
      <xdr:col>10</xdr:col>
      <xdr:colOff>800100</xdr:colOff>
      <xdr:row>11</xdr:row>
      <xdr:rowOff>276225</xdr:rowOff>
    </xdr:to>
    <xdr:cxnSp macro="">
      <xdr:nvCxnSpPr>
        <xdr:cNvPr id="3" name="Connecteur droit avec flèche 2"/>
        <xdr:cNvCxnSpPr/>
      </xdr:nvCxnSpPr>
      <xdr:spPr>
        <a:xfrm>
          <a:off x="11296650" y="1504950"/>
          <a:ext cx="4533900" cy="1866900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13</xdr:row>
      <xdr:rowOff>47625</xdr:rowOff>
    </xdr:from>
    <xdr:to>
      <xdr:col>11</xdr:col>
      <xdr:colOff>333375</xdr:colOff>
      <xdr:row>27</xdr:row>
      <xdr:rowOff>95250</xdr:rowOff>
    </xdr:to>
    <xdr:cxnSp macro="">
      <xdr:nvCxnSpPr>
        <xdr:cNvPr id="5" name="Connecteur droit avec flèche 4"/>
        <xdr:cNvCxnSpPr/>
      </xdr:nvCxnSpPr>
      <xdr:spPr>
        <a:xfrm flipV="1">
          <a:off x="11239500" y="3609975"/>
          <a:ext cx="4933950" cy="30956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3%20-%20Suivi%20Compte%20CA%202018_2019%20au%2030.11.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t'%20Sant&#233;\3%20-%20Suivi%20Compte%20CA%202018_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60613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0618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6156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6182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6184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6185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6256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626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627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631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635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4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645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647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65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67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68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86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06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707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7082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7561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6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7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78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79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Budget%202018-2020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o août2018 juil2019"/>
      <sheetName val="synthése"/>
      <sheetName val="..."/>
      <sheetName val="faux"/>
    </sheetNames>
    <sheetDataSet>
      <sheetData sheetId="0"/>
      <sheetData sheetId="1">
        <row r="6">
          <cell r="A6">
            <v>60611</v>
          </cell>
          <cell r="B6" t="str">
            <v>Eau</v>
          </cell>
        </row>
        <row r="7">
          <cell r="A7">
            <v>60612</v>
          </cell>
          <cell r="B7" t="str">
            <v>Electricité</v>
          </cell>
        </row>
        <row r="10">
          <cell r="A10">
            <v>6062</v>
          </cell>
          <cell r="B10" t="str">
            <v>Fourniture non stockées</v>
          </cell>
        </row>
        <row r="11">
          <cell r="A11">
            <v>60622</v>
          </cell>
          <cell r="B11" t="str">
            <v>Produits d'entretien</v>
          </cell>
        </row>
        <row r="12">
          <cell r="A12">
            <v>60624</v>
          </cell>
          <cell r="B12" t="str">
            <v>Fournitures administratives</v>
          </cell>
        </row>
        <row r="13">
          <cell r="A13">
            <v>60625</v>
          </cell>
          <cell r="B13" t="str">
            <v>Fournitures de sport</v>
          </cell>
        </row>
        <row r="16">
          <cell r="A16">
            <v>6135</v>
          </cell>
          <cell r="B16" t="str">
            <v>Locations mobilières</v>
          </cell>
        </row>
        <row r="17">
          <cell r="A17">
            <v>6152</v>
          </cell>
          <cell r="B17" t="str">
            <v>Entretien et réparation sur biens immobiliers</v>
          </cell>
        </row>
        <row r="19">
          <cell r="A19">
            <v>616</v>
          </cell>
          <cell r="B19" t="str">
            <v>Assurance</v>
          </cell>
        </row>
        <row r="21">
          <cell r="A21">
            <v>6184</v>
          </cell>
          <cell r="B21" t="str">
            <v>Concours divers (cotisations…)</v>
          </cell>
        </row>
        <row r="24">
          <cell r="A24">
            <v>6221</v>
          </cell>
          <cell r="B24" t="str">
            <v>Rémunérations intermédiaires et honoraires Caotch</v>
          </cell>
        </row>
        <row r="25">
          <cell r="A25">
            <v>6222</v>
          </cell>
          <cell r="B25" t="str">
            <v>Rémunérations intermédiaires et honoraires Avocat</v>
          </cell>
        </row>
        <row r="26">
          <cell r="A26">
            <v>623</v>
          </cell>
          <cell r="B26" t="str">
            <v>Publicité, publications</v>
          </cell>
        </row>
        <row r="27">
          <cell r="A27">
            <v>6251</v>
          </cell>
          <cell r="B27" t="str">
            <v>Déplacements</v>
          </cell>
        </row>
        <row r="29">
          <cell r="A29">
            <v>6257</v>
          </cell>
          <cell r="B29" t="str">
            <v>Réceptions</v>
          </cell>
        </row>
        <row r="40">
          <cell r="B40" t="str">
            <v>66 – Charges financières</v>
          </cell>
        </row>
        <row r="57">
          <cell r="B57" t="str">
            <v>74 – Subventions d'exploitation</v>
          </cell>
        </row>
        <row r="59">
          <cell r="A59">
            <v>7562</v>
          </cell>
          <cell r="B59" t="str">
            <v>Dont Cotisations adhésions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562 (2)"/>
      <sheetName val="QUESTIONS"/>
      <sheetName val="exo août2018 juil2019"/>
      <sheetName val="synthése"/>
      <sheetName val="..."/>
      <sheetName val="60611"/>
      <sheetName val="60612"/>
      <sheetName val="6062"/>
      <sheetName val="60622"/>
      <sheetName val="60624"/>
      <sheetName val="60625"/>
      <sheetName val="6132"/>
      <sheetName val="6135"/>
      <sheetName val="6152"/>
      <sheetName val="616"/>
      <sheetName val="6184"/>
      <sheetName val="6221"/>
      <sheetName val="6222"/>
      <sheetName val="623"/>
      <sheetName val="6251"/>
      <sheetName val="6257"/>
      <sheetName val="66"/>
      <sheetName val="741"/>
      <sheetName val="7562"/>
      <sheetName val="79"/>
      <sheetName val="faux"/>
    </sheetNames>
    <sheetDataSet>
      <sheetData sheetId="0"/>
      <sheetData sheetId="1"/>
      <sheetData sheetId="2"/>
      <sheetData sheetId="3"/>
      <sheetData sheetId="4">
        <row r="8">
          <cell r="H8">
            <v>420</v>
          </cell>
        </row>
      </sheetData>
      <sheetData sheetId="5">
        <row r="2">
          <cell r="O2">
            <v>0</v>
          </cell>
        </row>
      </sheetData>
      <sheetData sheetId="6">
        <row r="2">
          <cell r="C2">
            <v>0</v>
          </cell>
          <cell r="D2">
            <v>0</v>
          </cell>
          <cell r="E2">
            <v>215.92000000000002</v>
          </cell>
          <cell r="O2">
            <v>215.92000000000002</v>
          </cell>
        </row>
      </sheetData>
      <sheetData sheetId="7">
        <row r="2">
          <cell r="C2">
            <v>0</v>
          </cell>
          <cell r="D2">
            <v>17.7</v>
          </cell>
          <cell r="E2">
            <v>0</v>
          </cell>
          <cell r="O2">
            <v>17.7</v>
          </cell>
        </row>
      </sheetData>
      <sheetData sheetId="8">
        <row r="2">
          <cell r="C2">
            <v>39.76</v>
          </cell>
          <cell r="D2">
            <v>0</v>
          </cell>
          <cell r="E2">
            <v>112.82</v>
          </cell>
          <cell r="O2">
            <v>152.57999999999998</v>
          </cell>
        </row>
      </sheetData>
      <sheetData sheetId="9">
        <row r="2">
          <cell r="C2">
            <v>0</v>
          </cell>
          <cell r="D2">
            <v>0</v>
          </cell>
          <cell r="E2">
            <v>62.16</v>
          </cell>
          <cell r="O2">
            <v>62.16</v>
          </cell>
        </row>
      </sheetData>
      <sheetData sheetId="10">
        <row r="2">
          <cell r="C2">
            <v>0</v>
          </cell>
          <cell r="D2">
            <v>747.21</v>
          </cell>
          <cell r="E2">
            <v>390</v>
          </cell>
          <cell r="O2">
            <v>1137.21</v>
          </cell>
        </row>
      </sheetData>
      <sheetData sheetId="11">
        <row r="2">
          <cell r="C2">
            <v>0</v>
          </cell>
          <cell r="D2">
            <v>0</v>
          </cell>
          <cell r="E2">
            <v>0</v>
          </cell>
          <cell r="O2">
            <v>0</v>
          </cell>
        </row>
      </sheetData>
      <sheetData sheetId="12">
        <row r="2">
          <cell r="C2">
            <v>0</v>
          </cell>
          <cell r="D2">
            <v>0</v>
          </cell>
          <cell r="E2">
            <v>0</v>
          </cell>
          <cell r="O2">
            <v>0</v>
          </cell>
        </row>
        <row r="3">
          <cell r="B3">
            <v>36</v>
          </cell>
        </row>
      </sheetData>
      <sheetData sheetId="13">
        <row r="2">
          <cell r="C2">
            <v>0</v>
          </cell>
          <cell r="D2">
            <v>329.76</v>
          </cell>
          <cell r="E2">
            <v>0</v>
          </cell>
          <cell r="O2">
            <v>329.76</v>
          </cell>
        </row>
      </sheetData>
      <sheetData sheetId="14">
        <row r="2">
          <cell r="C2">
            <v>0</v>
          </cell>
          <cell r="D2">
            <v>0</v>
          </cell>
          <cell r="E2">
            <v>155.15</v>
          </cell>
          <cell r="O2">
            <v>206.3</v>
          </cell>
        </row>
      </sheetData>
      <sheetData sheetId="15">
        <row r="2">
          <cell r="C2">
            <v>0</v>
          </cell>
          <cell r="D2">
            <v>0</v>
          </cell>
          <cell r="E2">
            <v>2434.9499999999998</v>
          </cell>
        </row>
      </sheetData>
      <sheetData sheetId="16">
        <row r="1">
          <cell r="C1" t="str">
            <v>août</v>
          </cell>
        </row>
        <row r="2">
          <cell r="C2">
            <v>0</v>
          </cell>
          <cell r="O2">
            <v>7725</v>
          </cell>
        </row>
      </sheetData>
      <sheetData sheetId="17">
        <row r="2">
          <cell r="C2">
            <v>0</v>
          </cell>
          <cell r="D2">
            <v>0</v>
          </cell>
          <cell r="E2">
            <v>159.84</v>
          </cell>
          <cell r="O2">
            <v>159.84</v>
          </cell>
        </row>
      </sheetData>
      <sheetData sheetId="18">
        <row r="2">
          <cell r="C2">
            <v>0</v>
          </cell>
          <cell r="D2">
            <v>0</v>
          </cell>
          <cell r="E2">
            <v>26.57</v>
          </cell>
          <cell r="O2">
            <v>26.57</v>
          </cell>
        </row>
      </sheetData>
      <sheetData sheetId="19">
        <row r="2">
          <cell r="C2">
            <v>0</v>
          </cell>
          <cell r="D2">
            <v>0</v>
          </cell>
          <cell r="E2">
            <v>15</v>
          </cell>
          <cell r="O2">
            <v>15</v>
          </cell>
        </row>
      </sheetData>
      <sheetData sheetId="20">
        <row r="2">
          <cell r="C2">
            <v>0</v>
          </cell>
          <cell r="D2">
            <v>0</v>
          </cell>
          <cell r="E2">
            <v>0</v>
          </cell>
          <cell r="O2">
            <v>265.39999999999998</v>
          </cell>
        </row>
      </sheetData>
      <sheetData sheetId="21">
        <row r="2">
          <cell r="C2">
            <v>0</v>
          </cell>
          <cell r="D2">
            <v>0</v>
          </cell>
          <cell r="E2">
            <v>0</v>
          </cell>
          <cell r="O2">
            <v>0</v>
          </cell>
        </row>
      </sheetData>
      <sheetData sheetId="22">
        <row r="2">
          <cell r="C2">
            <v>0</v>
          </cell>
          <cell r="O2">
            <v>3500</v>
          </cell>
        </row>
      </sheetData>
      <sheetData sheetId="23">
        <row r="2">
          <cell r="C2">
            <v>410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80</v>
          </cell>
          <cell r="O2">
            <v>8820.25</v>
          </cell>
        </row>
        <row r="3">
          <cell r="B3">
            <v>60</v>
          </cell>
        </row>
      </sheetData>
      <sheetData sheetId="24">
        <row r="2">
          <cell r="C2">
            <v>0</v>
          </cell>
          <cell r="D2">
            <v>0</v>
          </cell>
          <cell r="E2">
            <v>37.44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</row>
      </sheetData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0613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0618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56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82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84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85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256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26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27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31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35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41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45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47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5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7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8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6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06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07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082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562 (2)"/>
      <sheetName val="QUESTIONS"/>
      <sheetName val="exo août2018 juil2019"/>
      <sheetName val="synthése"/>
      <sheetName val="..."/>
      <sheetName val="60611"/>
      <sheetName val="60612"/>
      <sheetName val="6062"/>
      <sheetName val="60622"/>
      <sheetName val="60624"/>
      <sheetName val="60625"/>
      <sheetName val="6132"/>
      <sheetName val="6135"/>
      <sheetName val="6152"/>
      <sheetName val="616"/>
      <sheetName val="6184"/>
      <sheetName val="6221"/>
      <sheetName val="6222"/>
      <sheetName val="623"/>
      <sheetName val="6251"/>
      <sheetName val="6257"/>
      <sheetName val="66"/>
      <sheetName val="741"/>
      <sheetName val="7562"/>
      <sheetName val="79"/>
      <sheetName val="faux"/>
      <sheetName val="7561"/>
    </sheetNames>
    <sheetDataSet>
      <sheetData sheetId="0"/>
      <sheetData sheetId="1"/>
      <sheetData sheetId="2">
        <row r="2">
          <cell r="O2" t="str">
            <v>juillet</v>
          </cell>
        </row>
      </sheetData>
      <sheetData sheetId="3">
        <row r="2">
          <cell r="O2" t="str">
            <v>juillet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6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8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9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2018-2020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Fit'%20Sant&#233;\Membres%20Fit'%20Sant&#233;%20(1)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CK Sandrine" refreshedDate="43436.661739467592" createdVersion="4" refreshedVersion="4" minRefreshableVersion="3" recordCount="145">
  <cacheSource type="worksheet">
    <worksheetSource ref="A3:M148" sheet="Adhesions" r:id="rId2"/>
  </cacheSource>
  <cacheFields count="13">
    <cacheField name="DATE_x000a_INSCRIPTION" numFmtId="0">
      <sharedItems containsDate="1" containsMixedTypes="1" minDate="2018-08-02T00:00:00" maxDate="2018-11-04T00:00:00"/>
    </cacheField>
    <cacheField name="NOM" numFmtId="0">
      <sharedItems/>
    </cacheField>
    <cacheField name="PRENOM" numFmtId="0">
      <sharedItems/>
    </cacheField>
    <cacheField name="SEXE" numFmtId="0">
      <sharedItems/>
    </cacheField>
    <cacheField name="DATE DE_x000a_NAISSANCE" numFmtId="0">
      <sharedItems containsNonDate="0" containsDate="1" containsString="0" containsBlank="1" minDate="1935-11-30T00:00:00" maxDate="2011-03-25T00:00:00"/>
    </cacheField>
    <cacheField name="CP" numFmtId="0">
      <sharedItems containsSemiMixedTypes="0" containsString="0" containsNumber="1" containsInteger="1" minValue="37130" maxValue="377330"/>
    </cacheField>
    <cacheField name="VILLE" numFmtId="0">
      <sharedItems/>
    </cacheField>
    <cacheField name="Forfait" numFmtId="0">
      <sharedItems containsBlank="1" count="8">
        <m/>
        <s v="Fit' Basic"/>
        <s v="Teen Fit'"/>
        <s v="Fit' Boxe"/>
        <s v="Fit' Seniors"/>
        <s v="Fit' Santé"/>
        <s v="Fit' Kid"/>
        <s v="Fit' Carte 10"/>
      </sharedItems>
    </cacheField>
    <cacheField name="ADHESION" numFmtId="164">
      <sharedItems containsString="0" containsBlank="1" containsNumber="1" containsInteger="1" minValue="20" maxValue="22" count="3">
        <m/>
        <n v="20"/>
        <n v="22"/>
      </sharedItems>
    </cacheField>
    <cacheField name="LICENCE" numFmtId="164">
      <sharedItems containsBlank="1" containsMixedTypes="1" containsNumber="1" minValue="11.95" maxValue="33.5" count="7">
        <m/>
        <n v="22.1"/>
        <n v="11.95"/>
        <n v="33.5"/>
        <s v="dossier demigne"/>
        <n v="25.4"/>
        <s v="sur DESRUE"/>
      </sharedItems>
    </cacheField>
    <cacheField name="FORFAIT2" numFmtId="164">
      <sharedItems containsString="0" containsBlank="1" containsNumber="1" minValue="0" maxValue="80" count="9">
        <m/>
        <n v="30"/>
        <n v="20"/>
        <n v="15"/>
        <n v="13.5"/>
        <n v="9"/>
        <n v="10"/>
        <n v="0"/>
        <n v="80"/>
      </sharedItems>
    </cacheField>
    <cacheField name="DUREE" numFmtId="0">
      <sharedItems containsDate="1" containsString="0" containsBlank="1" containsMixedTypes="1" minDate="1899-12-31T04:01:03" maxDate="1899-12-31T00:39:04"/>
    </cacheField>
    <cacheField name="TOTAL" numFmtId="0">
      <sharedItems containsSemiMixedTypes="0" containsString="0" containsNumber="1" minValue="0" maxValue="3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5">
  <r>
    <s v="en cours"/>
    <s v="ADAM"/>
    <s v="Sophie"/>
    <s v="F"/>
    <d v="1991-07-16T00:00:00"/>
    <n v="37330"/>
    <s v="Château la Vallière"/>
    <x v="0"/>
    <x v="0"/>
    <x v="0"/>
    <x v="0"/>
    <m/>
    <n v="0"/>
  </r>
  <r>
    <d v="2018-09-06T00:00:00"/>
    <s v="AUGIS"/>
    <s v="Zaïda"/>
    <s v="F"/>
    <d v="1972-10-20T00:00:00"/>
    <n v="37330"/>
    <s v="Courcelles de Touraine"/>
    <x v="1"/>
    <x v="1"/>
    <x v="1"/>
    <x v="1"/>
    <n v="11"/>
    <n v="330"/>
  </r>
  <r>
    <d v="2018-09-06T00:00:00"/>
    <s v="AUGIS"/>
    <s v="Ymélia"/>
    <s v="F"/>
    <d v="2002-05-12T00:00:00"/>
    <n v="37330"/>
    <s v="Courcelles de Touraine"/>
    <x v="2"/>
    <x v="1"/>
    <x v="2"/>
    <x v="2"/>
    <n v="11"/>
    <n v="220"/>
  </r>
  <r>
    <d v="2018-09-06T00:00:00"/>
    <s v="AUNEAU"/>
    <s v="Roxanne"/>
    <s v="F"/>
    <d v="2004-04-30T00:00:00"/>
    <n v="37330"/>
    <s v="Souvigné"/>
    <x v="2"/>
    <x v="1"/>
    <x v="2"/>
    <x v="2"/>
    <n v="11"/>
    <n v="220"/>
  </r>
  <r>
    <d v="2018-10-10T00:00:00"/>
    <s v="BARILLET"/>
    <s v="Camille"/>
    <s v="F"/>
    <d v="1983-08-10T00:00:00"/>
    <n v="37330"/>
    <s v="Souvigné"/>
    <x v="1"/>
    <x v="1"/>
    <x v="1"/>
    <x v="1"/>
    <n v="10"/>
    <n v="300"/>
  </r>
  <r>
    <d v="2018-10-24T00:00:00"/>
    <s v="BARTHELEMY"/>
    <s v="Laëtitia"/>
    <s v="F"/>
    <d v="1975-12-06T00:00:00"/>
    <n v="37330"/>
    <s v="Château la Vallière"/>
    <x v="1"/>
    <x v="1"/>
    <x v="1"/>
    <x v="1"/>
    <n v="11"/>
    <n v="330"/>
  </r>
  <r>
    <d v="2018-10-15T00:00:00"/>
    <s v="BAUPIN"/>
    <s v="Marie"/>
    <s v="F"/>
    <d v="2003-04-02T00:00:00"/>
    <n v="49150"/>
    <s v="Baugé en Anjou"/>
    <x v="2"/>
    <x v="1"/>
    <x v="0"/>
    <x v="2"/>
    <n v="10"/>
    <n v="200"/>
  </r>
  <r>
    <d v="2018-10-15T00:00:00"/>
    <s v="BAUPIN"/>
    <s v="Géraldine"/>
    <s v="F"/>
    <d v="1970-06-18T00:00:00"/>
    <n v="49150"/>
    <s v="Baugé en Anjou"/>
    <x v="1"/>
    <x v="1"/>
    <x v="3"/>
    <x v="1"/>
    <n v="10"/>
    <n v="300"/>
  </r>
  <r>
    <d v="2018-09-15T00:00:00"/>
    <s v="BELLIARD"/>
    <s v="Emmanuelle"/>
    <s v="F"/>
    <d v="1978-08-06T00:00:00"/>
    <n v="37330"/>
    <s v="Souvigné"/>
    <x v="1"/>
    <x v="1"/>
    <x v="1"/>
    <x v="1"/>
    <n v="11"/>
    <n v="330"/>
  </r>
  <r>
    <d v="2018-10-05T00:00:00"/>
    <s v="BEN MAAMER"/>
    <s v="Amine"/>
    <s v="H"/>
    <d v="2003-11-09T00:00:00"/>
    <n v="37330"/>
    <s v="Château la Vallière"/>
    <x v="3"/>
    <x v="1"/>
    <x v="4"/>
    <x v="3"/>
    <n v="11"/>
    <n v="165"/>
  </r>
  <r>
    <d v="2018-10-05T00:00:00"/>
    <s v="BERNARD"/>
    <s v="Floriane"/>
    <s v="F"/>
    <d v="1991-05-04T00:00:00"/>
    <n v="37330"/>
    <s v="Souvigné"/>
    <x v="1"/>
    <x v="1"/>
    <x v="1"/>
    <x v="1"/>
    <n v="10"/>
    <n v="300"/>
  </r>
  <r>
    <d v="2018-10-11T00:00:00"/>
    <s v="BERTHELEMOT"/>
    <s v="Claudie"/>
    <s v="F"/>
    <d v="1954-09-15T00:00:00"/>
    <n v="37330"/>
    <s v="Château la Vallière"/>
    <x v="4"/>
    <x v="1"/>
    <x v="1"/>
    <x v="2"/>
    <n v="10"/>
    <n v="200"/>
  </r>
  <r>
    <d v="2018-09-22T00:00:00"/>
    <s v="BESNARD"/>
    <s v="Sonia"/>
    <s v="F"/>
    <d v="1974-02-05T00:00:00"/>
    <n v="37330"/>
    <s v="Villiers au Bouin"/>
    <x v="1"/>
    <x v="1"/>
    <x v="3"/>
    <x v="1"/>
    <n v="11"/>
    <n v="330"/>
  </r>
  <r>
    <d v="2018-09-22T00:00:00"/>
    <s v="BESNARD"/>
    <s v="Bérénice"/>
    <s v="F"/>
    <d v="2001-09-14T00:00:00"/>
    <n v="37330"/>
    <s v="Villiers au Bouin"/>
    <x v="2"/>
    <x v="1"/>
    <x v="0"/>
    <x v="2"/>
    <n v="11"/>
    <n v="220"/>
  </r>
  <r>
    <d v="2018-08-29T00:00:00"/>
    <s v="BEZAULT"/>
    <s v="Sandra"/>
    <s v="F"/>
    <d v="1978-07-28T00:00:00"/>
    <n v="37340"/>
    <s v="Savigné sur Lathan"/>
    <x v="5"/>
    <x v="1"/>
    <x v="3"/>
    <x v="4"/>
    <n v="3"/>
    <n v="40.5"/>
  </r>
  <r>
    <d v="2018-08-29T00:00:00"/>
    <s v="BEZAULT"/>
    <s v="Briana"/>
    <s v="F"/>
    <d v="2003-01-02T00:00:00"/>
    <n v="37340"/>
    <s v="Savigné sur Lathan"/>
    <x v="2"/>
    <x v="1"/>
    <x v="0"/>
    <x v="2"/>
    <n v="11"/>
    <n v="220"/>
  </r>
  <r>
    <d v="2018-08-29T00:00:00"/>
    <s v="BEZAULT"/>
    <s v="Louane"/>
    <s v="F"/>
    <d v="2005-12-03T00:00:00"/>
    <n v="37340"/>
    <s v="Savigné sur Lathan"/>
    <x v="2"/>
    <x v="1"/>
    <x v="0"/>
    <x v="2"/>
    <n v="11"/>
    <n v="220"/>
  </r>
  <r>
    <d v="2018-10-05T00:00:00"/>
    <s v="BINET"/>
    <s v="Cécile"/>
    <s v="F"/>
    <d v="1974-12-04T00:00:00"/>
    <n v="37330"/>
    <s v="Couesmes"/>
    <x v="1"/>
    <x v="1"/>
    <x v="1"/>
    <x v="1"/>
    <n v="11"/>
    <n v="330"/>
  </r>
  <r>
    <d v="2018-09-22T00:00:00"/>
    <s v="BLANC"/>
    <s v="Christelle"/>
    <s v="F"/>
    <d v="1962-12-11T00:00:00"/>
    <n v="37330"/>
    <s v="Château la Vallière"/>
    <x v="1"/>
    <x v="1"/>
    <x v="1"/>
    <x v="1"/>
    <n v="11"/>
    <n v="330"/>
  </r>
  <r>
    <d v="2018-10-05T00:00:00"/>
    <s v="BLANC"/>
    <s v="Philippe"/>
    <s v="H"/>
    <d v="1963-04-19T00:00:00"/>
    <n v="37330"/>
    <s v="Château la Vallière"/>
    <x v="1"/>
    <x v="1"/>
    <x v="1"/>
    <x v="1"/>
    <n v="11"/>
    <n v="330"/>
  </r>
  <r>
    <d v="2018-08-29T00:00:00"/>
    <s v="BOISTARD"/>
    <s v="Brigitte"/>
    <s v="F"/>
    <d v="1956-08-11T00:00:00"/>
    <n v="37330"/>
    <s v="Souvigné"/>
    <x v="4"/>
    <x v="1"/>
    <x v="1"/>
    <x v="2"/>
    <n v="11"/>
    <n v="220"/>
  </r>
  <r>
    <d v="2018-10-05T00:00:00"/>
    <s v="BONNEAU"/>
    <s v="Stéphane"/>
    <s v="H"/>
    <d v="1972-07-18T00:00:00"/>
    <n v="37330"/>
    <s v="Marcilly Sur Maulne"/>
    <x v="1"/>
    <x v="1"/>
    <x v="1"/>
    <x v="1"/>
    <n v="11"/>
    <n v="330"/>
  </r>
  <r>
    <d v="2018-10-05T00:00:00"/>
    <s v="BONNEAU"/>
    <s v="Sébastien"/>
    <s v="H"/>
    <d v="1980-06-24T00:00:00"/>
    <n v="37330"/>
    <s v="Villiers au Bouin"/>
    <x v="3"/>
    <x v="1"/>
    <x v="1"/>
    <x v="3"/>
    <n v="11"/>
    <n v="165"/>
  </r>
  <r>
    <d v="2018-08-29T00:00:00"/>
    <s v="BOURREAU DE CASTRO"/>
    <s v="Sylvia"/>
    <s v="F"/>
    <d v="1984-12-01T00:00:00"/>
    <n v="37330"/>
    <s v="Souvigné"/>
    <x v="1"/>
    <x v="1"/>
    <x v="1"/>
    <x v="1"/>
    <n v="11"/>
    <n v="330"/>
  </r>
  <r>
    <d v="2018-09-15T00:00:00"/>
    <s v="BOUTIN"/>
    <s v="Fanny"/>
    <s v="F"/>
    <d v="1979-04-18T00:00:00"/>
    <n v="37330"/>
    <s v="Brèches"/>
    <x v="1"/>
    <x v="1"/>
    <x v="1"/>
    <x v="1"/>
    <n v="11"/>
    <n v="330"/>
  </r>
  <r>
    <d v="2018-09-15T00:00:00"/>
    <s v="BRUNEAU"/>
    <s v="Françoise"/>
    <s v="F"/>
    <d v="1968-06-27T00:00:00"/>
    <n v="37330"/>
    <s v="Villiers au Bouin"/>
    <x v="1"/>
    <x v="1"/>
    <x v="1"/>
    <x v="1"/>
    <n v="11"/>
    <n v="330"/>
  </r>
  <r>
    <d v="2018-08-26T00:00:00"/>
    <s v="BUISSON"/>
    <s v="Séverine"/>
    <s v="F"/>
    <d v="1973-12-25T00:00:00"/>
    <n v="37370"/>
    <s v="St Aubin le Depeint"/>
    <x v="1"/>
    <x v="1"/>
    <x v="1"/>
    <x v="1"/>
    <n v="11"/>
    <n v="330"/>
  </r>
  <r>
    <d v="2018-10-05T00:00:00"/>
    <s v="BUSSON"/>
    <s v="Stéphanie"/>
    <s v="F"/>
    <d v="1975-08-22T00:00:00"/>
    <n v="49490"/>
    <s v="Chalonnes/Le Lude"/>
    <x v="1"/>
    <x v="1"/>
    <x v="1"/>
    <x v="1"/>
    <n v="11"/>
    <n v="330"/>
  </r>
  <r>
    <d v="2018-09-05T00:00:00"/>
    <s v="CARRE"/>
    <s v="Marlène"/>
    <s v="F"/>
    <d v="1970-01-15T00:00:00"/>
    <n v="37330"/>
    <s v="Brèches"/>
    <x v="1"/>
    <x v="1"/>
    <x v="1"/>
    <x v="1"/>
    <n v="11"/>
    <n v="330"/>
  </r>
  <r>
    <d v="2018-09-06T00:00:00"/>
    <s v="CHAIGNEAU"/>
    <s v="Martine"/>
    <s v="F"/>
    <d v="1959-06-03T00:00:00"/>
    <n v="37330"/>
    <s v="Souvigné"/>
    <x v="1"/>
    <x v="1"/>
    <x v="1"/>
    <x v="1"/>
    <n v="11"/>
    <n v="330"/>
  </r>
  <r>
    <d v="2018-09-10T00:00:00"/>
    <s v="CHAPUT"/>
    <s v="Valentin"/>
    <s v="H"/>
    <d v="2009-12-14T00:00:00"/>
    <n v="37330"/>
    <s v="Château la Vallière"/>
    <x v="6"/>
    <x v="1"/>
    <x v="4"/>
    <x v="5"/>
    <n v="11"/>
    <n v="99"/>
  </r>
  <r>
    <d v="2018-09-10T00:00:00"/>
    <s v="CHAPUT"/>
    <s v="Tristan"/>
    <s v="H"/>
    <m/>
    <n v="37130"/>
    <s v="Cinq Mars la Pile"/>
    <x v="3"/>
    <x v="1"/>
    <x v="1"/>
    <x v="3"/>
    <n v="11"/>
    <n v="165"/>
  </r>
  <r>
    <d v="2018-09-15T00:00:00"/>
    <s v="CHARPENTIER"/>
    <s v="Emmanuelle"/>
    <s v="F"/>
    <d v="1969-05-28T00:00:00"/>
    <n v="37340"/>
    <s v="Rillé"/>
    <x v="1"/>
    <x v="1"/>
    <x v="1"/>
    <x v="1"/>
    <n v="11"/>
    <n v="330"/>
  </r>
  <r>
    <d v="2018-10-05T00:00:00"/>
    <s v="CHOULET"/>
    <s v="Gwendoline"/>
    <s v="F"/>
    <d v="1990-11-11T00:00:00"/>
    <n v="37330"/>
    <s v="Château la Vallière"/>
    <x v="1"/>
    <x v="1"/>
    <x v="1"/>
    <x v="1"/>
    <n v="10"/>
    <n v="300"/>
  </r>
  <r>
    <d v="2018-09-22T00:00:00"/>
    <s v="CLAUS"/>
    <s v="Carole"/>
    <s v="F"/>
    <d v="1970-12-19T00:00:00"/>
    <n v="37340"/>
    <s v="Hommes"/>
    <x v="1"/>
    <x v="1"/>
    <x v="1"/>
    <x v="1"/>
    <n v="10"/>
    <n v="300"/>
  </r>
  <r>
    <d v="2018-10-05T00:00:00"/>
    <s v="CLAUS"/>
    <s v="Sabrina"/>
    <s v="F"/>
    <d v="2000-08-02T00:00:00"/>
    <n v="37340"/>
    <s v="Hommes"/>
    <x v="1"/>
    <x v="1"/>
    <x v="1"/>
    <x v="1"/>
    <n v="10"/>
    <n v="300"/>
  </r>
  <r>
    <d v="2018-09-10T00:00:00"/>
    <s v="CLOAREC"/>
    <s v="Amandine"/>
    <s v="F"/>
    <d v="1992-01-23T00:00:00"/>
    <n v="37330"/>
    <s v="Château la Vallière"/>
    <x v="1"/>
    <x v="1"/>
    <x v="1"/>
    <x v="1"/>
    <n v="11"/>
    <n v="330"/>
  </r>
  <r>
    <d v="2018-10-05T00:00:00"/>
    <s v="CLOAREC"/>
    <s v="Valérie"/>
    <s v="F"/>
    <d v="1968-02-25T00:00:00"/>
    <n v="37330"/>
    <s v="Château la Vallière"/>
    <x v="1"/>
    <x v="1"/>
    <x v="1"/>
    <x v="1"/>
    <n v="11"/>
    <n v="330"/>
  </r>
  <r>
    <d v="2018-09-20T00:00:00"/>
    <s v="COCHARD"/>
    <s v="Mélanie"/>
    <s v="F"/>
    <d v="1985-05-07T00:00:00"/>
    <n v="37330"/>
    <s v="Channay sur Lathan"/>
    <x v="1"/>
    <x v="1"/>
    <x v="1"/>
    <x v="1"/>
    <n v="11"/>
    <n v="330"/>
  </r>
  <r>
    <d v="2018-10-05T00:00:00"/>
    <s v="COTTEAU"/>
    <s v="Christellle"/>
    <s v="F"/>
    <d v="1968-04-03T00:00:00"/>
    <n v="37340"/>
    <s v="Savigné sur Lathan"/>
    <x v="1"/>
    <x v="1"/>
    <x v="1"/>
    <x v="1"/>
    <n v="11"/>
    <n v="330"/>
  </r>
  <r>
    <d v="2018-09-10T00:00:00"/>
    <s v="DARAN"/>
    <s v="Aurélie"/>
    <s v="F"/>
    <d v="1979-12-26T00:00:00"/>
    <n v="37330"/>
    <s v="Villiers au Bouin"/>
    <x v="1"/>
    <x v="1"/>
    <x v="1"/>
    <x v="3"/>
    <n v="11"/>
    <n v="165"/>
  </r>
  <r>
    <d v="2018-10-05T00:00:00"/>
    <s v="DARAN"/>
    <s v="Emilie"/>
    <s v="F"/>
    <d v="1979-12-26T00:00:00"/>
    <n v="37330"/>
    <s v="Château la Vallière"/>
    <x v="1"/>
    <x v="1"/>
    <x v="1"/>
    <x v="1"/>
    <n v="11"/>
    <n v="330"/>
  </r>
  <r>
    <d v="2018-08-31T00:00:00"/>
    <s v="DECARNELLE"/>
    <s v="Mélanie"/>
    <s v="F"/>
    <d v="1983-01-20T00:00:00"/>
    <n v="37330"/>
    <s v="Château la Vallière"/>
    <x v="1"/>
    <x v="1"/>
    <x v="1"/>
    <x v="1"/>
    <n v="11"/>
    <n v="330"/>
  </r>
  <r>
    <d v="2018-08-29T00:00:00"/>
    <s v="DEFFONTAINES"/>
    <s v="Tess"/>
    <s v="F"/>
    <d v="1991-11-08T00:00:00"/>
    <n v="49390"/>
    <s v="Courléon"/>
    <x v="1"/>
    <x v="1"/>
    <x v="1"/>
    <x v="1"/>
    <n v="11"/>
    <n v="330"/>
  </r>
  <r>
    <d v="2018-09-10T00:00:00"/>
    <s v="DEMIGNE"/>
    <s v="Aurélie"/>
    <s v="F"/>
    <d v="1982-08-28T00:00:00"/>
    <n v="37330"/>
    <s v="Château la Vallière"/>
    <x v="1"/>
    <x v="1"/>
    <x v="3"/>
    <x v="1"/>
    <n v="11"/>
    <n v="330"/>
  </r>
  <r>
    <d v="2018-09-10T00:00:00"/>
    <s v="DEMIGNE"/>
    <s v="Isabelle"/>
    <s v="F"/>
    <d v="1958-02-13T00:00:00"/>
    <n v="37360"/>
    <s v="Sonzay"/>
    <x v="3"/>
    <x v="1"/>
    <x v="0"/>
    <x v="0"/>
    <d v="2019-07-31T00:00:00"/>
    <n v="0"/>
  </r>
  <r>
    <d v="2018-10-11T00:00:00"/>
    <s v="DEPOORTERE"/>
    <s v="Charly"/>
    <s v="H"/>
    <d v="2001-04-17T00:00:00"/>
    <n v="37370"/>
    <s v="St Aubin le Dépeint"/>
    <x v="3"/>
    <x v="1"/>
    <x v="2"/>
    <x v="3"/>
    <n v="11"/>
    <n v="165"/>
  </r>
  <r>
    <d v="2018-09-15T00:00:00"/>
    <s v="DESPREZ"/>
    <s v="Stéphanie"/>
    <s v="F"/>
    <d v="1980-06-28T00:00:00"/>
    <n v="37330"/>
    <s v="Souvigné"/>
    <x v="5"/>
    <x v="1"/>
    <x v="3"/>
    <x v="3"/>
    <n v="3"/>
    <n v="45"/>
  </r>
  <r>
    <d v="2018-09-15T00:00:00"/>
    <s v="DESPREZ"/>
    <s v="Samuel"/>
    <s v="H"/>
    <d v="2002-05-31T00:00:00"/>
    <n v="37330"/>
    <s v="Souvigné"/>
    <x v="3"/>
    <x v="1"/>
    <x v="0"/>
    <x v="3"/>
    <n v="11"/>
    <n v="165"/>
  </r>
  <r>
    <d v="2018-09-10T00:00:00"/>
    <s v="DESRUE"/>
    <s v="Jacqueline"/>
    <s v="F"/>
    <d v="1956-10-15T00:00:00"/>
    <n v="37330"/>
    <s v="Brèches"/>
    <x v="5"/>
    <x v="1"/>
    <x v="1"/>
    <x v="3"/>
    <n v="3"/>
    <n v="45"/>
  </r>
  <r>
    <d v="2018-10-05T00:00:00"/>
    <s v="DESRUE"/>
    <s v="Mickaël"/>
    <s v="H"/>
    <d v="1985-02-20T00:00:00"/>
    <n v="72800"/>
    <s v="La Chapelle aux Choux"/>
    <x v="3"/>
    <x v="1"/>
    <x v="3"/>
    <x v="3"/>
    <n v="11"/>
    <n v="165"/>
  </r>
  <r>
    <d v="2018-10-05T00:00:00"/>
    <s v="DESRUE"/>
    <s v="Elza"/>
    <s v="F"/>
    <d v="2009-07-29T00:00:00"/>
    <n v="72800"/>
    <s v="La Chapelle aux Choux"/>
    <x v="6"/>
    <x v="1"/>
    <x v="0"/>
    <x v="5"/>
    <n v="11"/>
    <n v="99"/>
  </r>
  <r>
    <d v="2018-09-15T00:00:00"/>
    <s v="DHELLIN"/>
    <s v="Alexandra"/>
    <s v="F"/>
    <d v="1982-11-23T00:00:00"/>
    <n v="37330"/>
    <s v="Château la Vallière"/>
    <x v="5"/>
    <x v="1"/>
    <x v="1"/>
    <x v="3"/>
    <n v="3"/>
    <n v="45"/>
  </r>
  <r>
    <d v="2018-09-19T00:00:00"/>
    <s v="DISTLER"/>
    <s v="Barbara"/>
    <s v="F"/>
    <d v="1968-09-09T00:00:00"/>
    <n v="37330"/>
    <s v="Souvigné"/>
    <x v="1"/>
    <x v="1"/>
    <x v="1"/>
    <x v="1"/>
    <n v="11"/>
    <n v="330"/>
  </r>
  <r>
    <d v="2018-09-15T00:00:00"/>
    <s v="DUMONT"/>
    <s v="Monique"/>
    <s v="F"/>
    <d v="1958-11-14T00:00:00"/>
    <n v="37330"/>
    <s v="Villiers au Bouin"/>
    <x v="1"/>
    <x v="1"/>
    <x v="1"/>
    <x v="1"/>
    <n v="11"/>
    <n v="330"/>
  </r>
  <r>
    <d v="2018-09-06T00:00:00"/>
    <s v="DURAND"/>
    <s v="Gaëlle"/>
    <s v="F"/>
    <d v="1978-02-02T00:00:00"/>
    <n v="37330"/>
    <s v="Souvigné"/>
    <x v="1"/>
    <x v="1"/>
    <x v="1"/>
    <x v="1"/>
    <n v="11"/>
    <n v="330"/>
  </r>
  <r>
    <d v="2018-09-20T00:00:00"/>
    <s v="DURANTIN"/>
    <s v="Charlotte"/>
    <s v="F"/>
    <d v="1986-09-13T00:00:00"/>
    <n v="37330"/>
    <s v="Château la Vallière"/>
    <x v="1"/>
    <x v="1"/>
    <x v="1"/>
    <x v="1"/>
    <n v="11"/>
    <n v="330"/>
  </r>
  <r>
    <d v="2018-10-24T00:00:00"/>
    <s v="EL MEJJATI"/>
    <s v="Katya"/>
    <s v="F"/>
    <d v="1988-03-24T00:00:00"/>
    <n v="37330"/>
    <s v="Villiers au Bouin"/>
    <x v="5"/>
    <x v="1"/>
    <x v="1"/>
    <x v="3"/>
    <n v="3"/>
    <n v="45"/>
  </r>
  <r>
    <d v="2018-09-06T00:00:00"/>
    <s v="FALLET"/>
    <s v="Catherine"/>
    <s v="F"/>
    <d v="1952-10-19T00:00:00"/>
    <n v="37330"/>
    <s v="Villiers au Bouin"/>
    <x v="4"/>
    <x v="1"/>
    <x v="1"/>
    <x v="2"/>
    <n v="11"/>
    <n v="220"/>
  </r>
  <r>
    <d v="2018-09-22T00:00:00"/>
    <s v="FAURE"/>
    <s v="Nathan"/>
    <s v="H"/>
    <d v="2006-05-01T00:00:00"/>
    <n v="37330"/>
    <s v="Château la Vallière"/>
    <x v="3"/>
    <x v="1"/>
    <x v="2"/>
    <x v="3"/>
    <n v="11"/>
    <n v="165"/>
  </r>
  <r>
    <d v="2018-10-05T00:00:00"/>
    <s v="FIDANZA"/>
    <s v="Nicolas"/>
    <s v="H"/>
    <d v="1985-08-17T00:00:00"/>
    <n v="37370"/>
    <s v="Saint Christophe sur la Nais"/>
    <x v="3"/>
    <x v="1"/>
    <x v="1"/>
    <x v="3"/>
    <n v="11"/>
    <n v="165"/>
  </r>
  <r>
    <d v="2018-09-06T00:00:00"/>
    <s v="FOURRIER"/>
    <s v="Lara"/>
    <s v="F"/>
    <d v="1978-10-13T00:00:00"/>
    <n v="37330"/>
    <s v="Couesmes"/>
    <x v="1"/>
    <x v="1"/>
    <x v="1"/>
    <x v="1"/>
    <n v="11"/>
    <n v="330"/>
  </r>
  <r>
    <d v="2018-09-22T00:00:00"/>
    <s v="FOURRIER"/>
    <s v="Chantal"/>
    <s v="F"/>
    <d v="1948-02-01T00:00:00"/>
    <n v="37330"/>
    <s v="Château la Vallière"/>
    <x v="4"/>
    <x v="1"/>
    <x v="1"/>
    <x v="2"/>
    <n v="11"/>
    <n v="220"/>
  </r>
  <r>
    <d v="2018-09-05T00:00:00"/>
    <s v="FOUTELET"/>
    <s v="Louna"/>
    <s v="F"/>
    <d v="2009-02-06T00:00:00"/>
    <n v="37340"/>
    <s v="Cléré les Pins"/>
    <x v="6"/>
    <x v="1"/>
    <x v="2"/>
    <x v="6"/>
    <n v="11"/>
    <n v="110"/>
  </r>
  <r>
    <d v="2018-09-15T00:00:00"/>
    <s v="FRANCO"/>
    <s v="Lilas"/>
    <s v="F"/>
    <d v="2004-05-14T00:00:00"/>
    <n v="37330"/>
    <s v="Château la Vallière"/>
    <x v="3"/>
    <x v="1"/>
    <x v="2"/>
    <x v="3"/>
    <n v="11"/>
    <n v="165"/>
  </r>
  <r>
    <d v="2018-08-04T00:00:00"/>
    <s v="FURIC"/>
    <s v="Anne Emmanuelle"/>
    <s v="F"/>
    <d v="1988-04-04T00:00:00"/>
    <n v="37330"/>
    <s v="Château la Vallière"/>
    <x v="1"/>
    <x v="1"/>
    <x v="1"/>
    <x v="1"/>
    <n v="10"/>
    <n v="300"/>
  </r>
  <r>
    <d v="2018-10-24T00:00:00"/>
    <s v="GAILLARD"/>
    <s v="Katia"/>
    <s v="F"/>
    <d v="1975-02-22T00:00:00"/>
    <n v="37330"/>
    <s v="Couesmes"/>
    <x v="1"/>
    <x v="1"/>
    <x v="1"/>
    <x v="1"/>
    <n v="10"/>
    <n v="300"/>
  </r>
  <r>
    <d v="2018-09-10T00:00:00"/>
    <s v="GALLON"/>
    <s v="Fanny"/>
    <s v="F"/>
    <m/>
    <n v="37330"/>
    <s v="Souvigné"/>
    <x v="1"/>
    <x v="0"/>
    <x v="0"/>
    <x v="7"/>
    <n v="11"/>
    <n v="0"/>
  </r>
  <r>
    <d v="2018-09-10T00:00:00"/>
    <s v="GAUGAIN"/>
    <s v="Florèle"/>
    <s v="F"/>
    <d v="1971-01-24T00:00:00"/>
    <n v="37330"/>
    <s v="Château la Vallière"/>
    <x v="1"/>
    <x v="1"/>
    <x v="1"/>
    <x v="3"/>
    <n v="11"/>
    <n v="165"/>
  </r>
  <r>
    <d v="2018-10-11T00:00:00"/>
    <s v="GAUTHIER"/>
    <s v="Karine"/>
    <s v="F"/>
    <d v="1974-11-19T00:00:00"/>
    <n v="37340"/>
    <s v="Cléré les Pins"/>
    <x v="1"/>
    <x v="1"/>
    <x v="1"/>
    <x v="1"/>
    <n v="10"/>
    <n v="300"/>
  </r>
  <r>
    <d v="2018-09-15T00:00:00"/>
    <s v="GOUSSOT"/>
    <s v="Anne Marie"/>
    <s v="F"/>
    <d v="1941-06-01T00:00:00"/>
    <n v="37330"/>
    <s v="Channay sur Lathan"/>
    <x v="4"/>
    <x v="1"/>
    <x v="1"/>
    <x v="2"/>
    <n v="11"/>
    <n v="220"/>
  </r>
  <r>
    <d v="2018-09-01T00:00:00"/>
    <s v="GREGOIRE"/>
    <s v="Laurent"/>
    <s v="H"/>
    <d v="1975-09-03T00:00:00"/>
    <n v="37330"/>
    <s v="Château la Vallière"/>
    <x v="0"/>
    <x v="0"/>
    <x v="0"/>
    <x v="0"/>
    <m/>
    <n v="0"/>
  </r>
  <r>
    <d v="2018-09-01T00:00:00"/>
    <s v="GREGOIRE"/>
    <s v="Caroline"/>
    <s v="F"/>
    <d v="1973-08-07T00:00:00"/>
    <n v="37330"/>
    <s v="Château la Vallière"/>
    <x v="0"/>
    <x v="0"/>
    <x v="5"/>
    <x v="0"/>
    <m/>
    <n v="0"/>
  </r>
  <r>
    <d v="2018-08-31T00:00:00"/>
    <s v="GUIDOIN"/>
    <s v="Patricia"/>
    <s v="F"/>
    <d v="1969-11-09T00:00:00"/>
    <n v="37330"/>
    <s v="Villiers au Bouin"/>
    <x v="1"/>
    <x v="1"/>
    <x v="1"/>
    <x v="1"/>
    <n v="11"/>
    <n v="330"/>
  </r>
  <r>
    <d v="2018-09-05T00:00:00"/>
    <s v="GUIDOIN"/>
    <s v="Manon"/>
    <s v="F"/>
    <d v="1992-09-26T00:00:00"/>
    <n v="37370"/>
    <s v="Saint Christophe sur le Nais"/>
    <x v="3"/>
    <x v="1"/>
    <x v="1"/>
    <x v="1"/>
    <n v="11"/>
    <n v="330"/>
  </r>
  <r>
    <d v="2018-09-12T00:00:00"/>
    <s v="GUILBAUD"/>
    <s v="Natacha"/>
    <s v="F"/>
    <d v="1975-05-09T00:00:00"/>
    <n v="37330"/>
    <s v="Château la Vallière"/>
    <x v="1"/>
    <x v="1"/>
    <x v="1"/>
    <x v="3"/>
    <n v="11"/>
    <n v="165"/>
  </r>
  <r>
    <d v="2018-09-10T00:00:00"/>
    <s v="GUILLUY"/>
    <s v="Ludivine"/>
    <s v="F"/>
    <d v="1983-06-20T00:00:00"/>
    <n v="37330"/>
    <s v="Château la Vallière"/>
    <x v="1"/>
    <x v="1"/>
    <x v="1"/>
    <x v="1"/>
    <n v="11"/>
    <n v="330"/>
  </r>
  <r>
    <d v="2018-09-22T00:00:00"/>
    <s v="HECK"/>
    <s v="Sandrine"/>
    <s v="F"/>
    <d v="1971-10-29T00:00:00"/>
    <n v="37330"/>
    <s v="Couesmes"/>
    <x v="1"/>
    <x v="1"/>
    <x v="3"/>
    <x v="1"/>
    <n v="11"/>
    <n v="330"/>
  </r>
  <r>
    <d v="2018-10-05T00:00:00"/>
    <s v="HENRY"/>
    <s v="Valentine"/>
    <s v="F"/>
    <d v="1987-06-15T00:00:00"/>
    <n v="37330"/>
    <s v="Château la Vallière"/>
    <x v="5"/>
    <x v="1"/>
    <x v="1"/>
    <x v="3"/>
    <n v="3"/>
    <n v="45"/>
  </r>
  <r>
    <d v="2018-09-22T00:00:00"/>
    <s v="HERMAN"/>
    <s v="Virginie"/>
    <s v="F"/>
    <d v="1979-11-23T00:00:00"/>
    <n v="37330"/>
    <s v="Villiers au Bouin"/>
    <x v="1"/>
    <x v="1"/>
    <x v="1"/>
    <x v="1"/>
    <n v="11"/>
    <n v="330"/>
  </r>
  <r>
    <d v="2018-09-07T00:00:00"/>
    <s v="HOUVRARD"/>
    <s v="Véronique"/>
    <s v="F"/>
    <d v="1975-11-15T00:00:00"/>
    <n v="37330"/>
    <s v="Villiers au Bouin"/>
    <x v="1"/>
    <x v="1"/>
    <x v="1"/>
    <x v="1"/>
    <n v="11"/>
    <n v="330"/>
  </r>
  <r>
    <d v="2018-09-10T00:00:00"/>
    <s v="JOUBERT"/>
    <s v="Marie"/>
    <s v="F"/>
    <d v="1987-04-11T00:00:00"/>
    <n v="37330"/>
    <s v="Couesmes"/>
    <x v="1"/>
    <x v="1"/>
    <x v="1"/>
    <x v="3"/>
    <n v="11"/>
    <n v="165"/>
  </r>
  <r>
    <d v="2018-09-15T00:00:00"/>
    <s v="LABBE"/>
    <s v="Violaine"/>
    <s v="F"/>
    <d v="1990-08-05T00:00:00"/>
    <n v="37330"/>
    <s v="Courcelles de Touraine"/>
    <x v="1"/>
    <x v="1"/>
    <x v="1"/>
    <x v="1"/>
    <n v="11"/>
    <n v="330"/>
  </r>
  <r>
    <d v="2018-10-24T00:00:00"/>
    <s v="LEBOUC"/>
    <s v="Véronique"/>
    <s v="F"/>
    <d v="1978-09-07T00:00:00"/>
    <n v="37330"/>
    <s v="Château la Vallière"/>
    <x v="7"/>
    <x v="1"/>
    <x v="0"/>
    <x v="8"/>
    <n v="1"/>
    <n v="80"/>
  </r>
  <r>
    <d v="2018-09-04T00:00:00"/>
    <s v="LEGAVE"/>
    <s v="Monique"/>
    <s v="F"/>
    <d v="1935-11-30T00:00:00"/>
    <n v="37330"/>
    <s v="Château la Vallière"/>
    <x v="4"/>
    <x v="1"/>
    <x v="1"/>
    <x v="2"/>
    <n v="11"/>
    <n v="220"/>
  </r>
  <r>
    <d v="2018-09-06T00:00:00"/>
    <s v="LEGER"/>
    <s v="Bélina"/>
    <s v="F"/>
    <d v="1979-03-14T00:00:00"/>
    <n v="37330"/>
    <s v="Couesmes"/>
    <x v="1"/>
    <x v="1"/>
    <x v="3"/>
    <x v="1"/>
    <n v="11"/>
    <n v="330"/>
  </r>
  <r>
    <d v="2018-09-06T00:00:00"/>
    <s v="LEGER"/>
    <s v="Dorine"/>
    <s v="F"/>
    <d v="2004-06-10T00:00:00"/>
    <n v="37330"/>
    <s v="Couesmes"/>
    <x v="2"/>
    <x v="1"/>
    <x v="0"/>
    <x v="2"/>
    <n v="11"/>
    <n v="220"/>
  </r>
  <r>
    <d v="2018-08-25T00:00:00"/>
    <s v="LEGOFF"/>
    <s v="Nathalie"/>
    <s v="F"/>
    <d v="1966-02-18T00:00:00"/>
    <n v="37330"/>
    <s v="Channay sur Lathan"/>
    <x v="1"/>
    <x v="1"/>
    <x v="1"/>
    <x v="1"/>
    <n v="11"/>
    <n v="330"/>
  </r>
  <r>
    <d v="2018-10-05T00:00:00"/>
    <s v="LELIEVRE"/>
    <s v="Sandra"/>
    <s v="F"/>
    <d v="1975-08-01T00:00:00"/>
    <n v="37340"/>
    <s v="Savigné sur Lathan"/>
    <x v="1"/>
    <x v="1"/>
    <x v="1"/>
    <x v="1"/>
    <n v="11"/>
    <n v="330"/>
  </r>
  <r>
    <d v="2018-09-15T00:00:00"/>
    <s v="LOUAULT"/>
    <s v="Sylvie"/>
    <s v="F"/>
    <d v="1958-06-24T00:00:00"/>
    <n v="49490"/>
    <s v="Meigné le Vicomte"/>
    <x v="4"/>
    <x v="1"/>
    <x v="1"/>
    <x v="2"/>
    <n v="11"/>
    <n v="220"/>
  </r>
  <r>
    <d v="2018-09-10T00:00:00"/>
    <s v="MACIEJESKI"/>
    <s v="Sylvie"/>
    <s v="F"/>
    <d v="1952-10-22T00:00:00"/>
    <n v="37330"/>
    <s v="Couesmes"/>
    <x v="4"/>
    <x v="1"/>
    <x v="1"/>
    <x v="2"/>
    <n v="11"/>
    <n v="220"/>
  </r>
  <r>
    <d v="2018-10-05T00:00:00"/>
    <s v="MAILLET"/>
    <s v="Laurence"/>
    <s v="F"/>
    <d v="1972-09-26T00:00:00"/>
    <n v="37360"/>
    <s v="Sonzay"/>
    <x v="1"/>
    <x v="1"/>
    <x v="1"/>
    <x v="1"/>
    <n v="11"/>
    <n v="330"/>
  </r>
  <r>
    <d v="2018-09-20T00:00:00"/>
    <s v="MAOUT"/>
    <s v="Katy"/>
    <s v="F"/>
    <d v="1963-08-25T00:00:00"/>
    <n v="37330"/>
    <s v="Channay sur Lathan"/>
    <x v="1"/>
    <x v="1"/>
    <x v="1"/>
    <x v="1"/>
    <n v="11"/>
    <n v="330"/>
  </r>
  <r>
    <d v="2018-10-11T00:00:00"/>
    <s v="MARGOTTIN"/>
    <s v="Jymmi"/>
    <s v="H"/>
    <d v="2005-08-22T00:00:00"/>
    <n v="37330"/>
    <s v="Château la Vallière"/>
    <x v="3"/>
    <x v="1"/>
    <x v="2"/>
    <x v="3"/>
    <n v="4.6666999999999996"/>
    <n v="70.000499999999988"/>
  </r>
  <r>
    <d v="2018-09-05T00:00:00"/>
    <s v="MARIET"/>
    <s v="Claire"/>
    <s v="F"/>
    <d v="1981-02-19T00:00:00"/>
    <n v="37330"/>
    <s v="Château la Vallière"/>
    <x v="5"/>
    <x v="1"/>
    <x v="1"/>
    <x v="3"/>
    <n v="3"/>
    <n v="45"/>
  </r>
  <r>
    <d v="2018-09-15T00:00:00"/>
    <s v="MASSONNAT"/>
    <s v="Amélie"/>
    <s v="F"/>
    <d v="1975-08-25T00:00:00"/>
    <n v="37330"/>
    <s v="Souvigné"/>
    <x v="1"/>
    <x v="1"/>
    <x v="1"/>
    <x v="1"/>
    <n v="11"/>
    <n v="330"/>
  </r>
  <r>
    <d v="2018-10-11T00:00:00"/>
    <s v="MENARD"/>
    <s v="Sabine"/>
    <s v="F"/>
    <d v="1978-10-31T00:00:00"/>
    <n v="37330"/>
    <s v="Channay sur Lathan"/>
    <x v="1"/>
    <x v="1"/>
    <x v="3"/>
    <x v="1"/>
    <n v="10"/>
    <n v="300"/>
  </r>
  <r>
    <d v="2018-10-11T00:00:00"/>
    <s v="MENARD"/>
    <s v="Iléane"/>
    <s v="F"/>
    <d v="2004-10-13T00:00:00"/>
    <n v="37330"/>
    <s v="Channay sur Lathan"/>
    <x v="2"/>
    <x v="1"/>
    <x v="0"/>
    <x v="2"/>
    <n v="10"/>
    <n v="200"/>
  </r>
  <r>
    <d v="2018-10-11T00:00:00"/>
    <s v="MERLE"/>
    <s v="Bélinda"/>
    <s v="F"/>
    <d v="1980-07-29T00:00:00"/>
    <n v="37360"/>
    <s v="Neuillé Pont Pierre"/>
    <x v="5"/>
    <x v="1"/>
    <x v="1"/>
    <x v="3"/>
    <n v="3"/>
    <n v="45"/>
  </r>
  <r>
    <d v="2018-09-05T00:00:00"/>
    <s v="MEUNIER"/>
    <s v="Christelle"/>
    <s v="F"/>
    <d v="1974-01-07T00:00:00"/>
    <n v="37330"/>
    <s v="Villiers au Bouin"/>
    <x v="1"/>
    <x v="1"/>
    <x v="1"/>
    <x v="1"/>
    <n v="11"/>
    <n v="330"/>
  </r>
  <r>
    <d v="2018-10-26T00:00:00"/>
    <s v="ORGEUR"/>
    <s v="Isabelle"/>
    <s v="F"/>
    <d v="1964-04-09T00:00:00"/>
    <n v="37370"/>
    <s v="Saint Paterne Racan"/>
    <x v="5"/>
    <x v="1"/>
    <x v="1"/>
    <x v="3"/>
    <n v="3"/>
    <n v="45"/>
  </r>
  <r>
    <d v="2018-09-15T00:00:00"/>
    <s v="PANVERT"/>
    <s v="Stéphanie"/>
    <s v="F"/>
    <d v="1979-12-20T00:00:00"/>
    <n v="37330"/>
    <s v="Souvigné"/>
    <x v="1"/>
    <x v="1"/>
    <x v="1"/>
    <x v="1"/>
    <n v="11"/>
    <n v="330"/>
  </r>
  <r>
    <d v="2018-08-27T00:00:00"/>
    <s v="PARCE"/>
    <s v="Myriam"/>
    <s v="F"/>
    <d v="1971-01-28T00:00:00"/>
    <n v="37330"/>
    <s v="Channay sur Lathan"/>
    <x v="1"/>
    <x v="1"/>
    <x v="1"/>
    <x v="1"/>
    <n v="11"/>
    <n v="330"/>
  </r>
  <r>
    <d v="2018-09-10T00:00:00"/>
    <s v="PERROTIN"/>
    <s v="Marlène"/>
    <s v="F"/>
    <d v="1978-01-20T00:00:00"/>
    <n v="37330"/>
    <s v="Château la Vallière"/>
    <x v="1"/>
    <x v="1"/>
    <x v="3"/>
    <x v="1"/>
    <n v="11"/>
    <n v="330"/>
  </r>
  <r>
    <d v="2018-09-10T00:00:00"/>
    <s v="PERROTIN BUFFON"/>
    <s v="Louise"/>
    <s v="F"/>
    <d v="2010-12-23T00:00:00"/>
    <n v="37330"/>
    <s v="Château la Vallière"/>
    <x v="6"/>
    <x v="1"/>
    <x v="0"/>
    <x v="6"/>
    <n v="11"/>
    <n v="110"/>
  </r>
  <r>
    <d v="2018-09-10T00:00:00"/>
    <s v="PERROTIN BUFFON"/>
    <s v="Camille"/>
    <s v="F"/>
    <d v="2010-12-23T00:00:00"/>
    <n v="37330"/>
    <s v="Château la Vallière"/>
    <x v="6"/>
    <x v="1"/>
    <x v="0"/>
    <x v="5"/>
    <n v="11"/>
    <n v="99"/>
  </r>
  <r>
    <d v="2018-10-05T00:00:00"/>
    <s v="PIERRET"/>
    <s v="Charlène"/>
    <s v="F"/>
    <d v="1987-08-21T00:00:00"/>
    <n v="72800"/>
    <s v="La Chapelle aux Choux"/>
    <x v="1"/>
    <x v="1"/>
    <x v="6"/>
    <x v="1"/>
    <n v="11"/>
    <n v="330"/>
  </r>
  <r>
    <d v="2018-08-29T00:00:00"/>
    <s v="PINEAU"/>
    <s v="Catherine"/>
    <s v="F"/>
    <d v="1970-05-29T00:00:00"/>
    <n v="37330"/>
    <s v="Villiers au Bouin"/>
    <x v="1"/>
    <x v="1"/>
    <x v="1"/>
    <x v="1"/>
    <n v="11"/>
    <n v="330"/>
  </r>
  <r>
    <d v="2018-08-29T00:00:00"/>
    <s v="PINEAU"/>
    <s v="Charlène"/>
    <s v="F"/>
    <d v="1992-03-26T00:00:00"/>
    <n v="37540"/>
    <s v="Saint Cyr Sur Loire"/>
    <x v="1"/>
    <x v="1"/>
    <x v="1"/>
    <x v="1"/>
    <n v="11"/>
    <n v="330"/>
  </r>
  <r>
    <d v="2018-09-06T00:00:00"/>
    <s v="PLAUT"/>
    <s v="Marie"/>
    <s v="F"/>
    <d v="1956-08-12T00:00:00"/>
    <n v="37330"/>
    <s v="Château la Vallière"/>
    <x v="4"/>
    <x v="1"/>
    <x v="1"/>
    <x v="2"/>
    <n v="11"/>
    <n v="220"/>
  </r>
  <r>
    <d v="2018-09-05T00:00:00"/>
    <s v="PLEE"/>
    <s v="Sophie"/>
    <s v="F"/>
    <d v="1970-03-27T00:00:00"/>
    <n v="37330"/>
    <s v="Marcilly Sur Maulne"/>
    <x v="1"/>
    <x v="1"/>
    <x v="1"/>
    <x v="1"/>
    <n v="11"/>
    <n v="330"/>
  </r>
  <r>
    <d v="2018-09-05T00:00:00"/>
    <s v="PLEE"/>
    <s v="Didier"/>
    <s v="H"/>
    <d v="1968-03-06T00:00:00"/>
    <n v="37330"/>
    <s v="Marcilly Sur Maulne"/>
    <x v="1"/>
    <x v="1"/>
    <x v="1"/>
    <x v="1"/>
    <n v="11"/>
    <n v="330"/>
  </r>
  <r>
    <d v="2018-09-22T00:00:00"/>
    <s v="POINT"/>
    <s v="Mélissa"/>
    <s v="F"/>
    <d v="2004-06-08T00:00:00"/>
    <n v="37330"/>
    <s v="Couesmes"/>
    <x v="2"/>
    <x v="1"/>
    <x v="2"/>
    <x v="2"/>
    <n v="11"/>
    <n v="220"/>
  </r>
  <r>
    <d v="2018-09-22T00:00:00"/>
    <s v="PROU"/>
    <s v="Mathieu"/>
    <s v="H"/>
    <d v="2005-08-03T00:00:00"/>
    <n v="37330"/>
    <s v="Château la Vallière"/>
    <x v="3"/>
    <x v="1"/>
    <x v="2"/>
    <x v="3"/>
    <n v="11"/>
    <n v="165"/>
  </r>
  <r>
    <d v="2018-09-15T00:00:00"/>
    <s v="RABINEAU"/>
    <s v="Fabienne"/>
    <s v="F"/>
    <d v="1971-12-12T00:00:00"/>
    <n v="37330"/>
    <s v="Château la Vallière"/>
    <x v="1"/>
    <x v="1"/>
    <x v="1"/>
    <x v="1"/>
    <n v="11"/>
    <n v="330"/>
  </r>
  <r>
    <d v="2018-10-26T00:00:00"/>
    <s v="RABINEAU"/>
    <s v="Pauline"/>
    <s v="F"/>
    <d v="2001-04-07T00:00:00"/>
    <n v="37330"/>
    <s v="Château la Vallière"/>
    <x v="2"/>
    <x v="1"/>
    <x v="2"/>
    <x v="2"/>
    <n v="10"/>
    <n v="200"/>
  </r>
  <r>
    <d v="2018-09-06T00:00:00"/>
    <s v="RATEAU"/>
    <s v="Michel"/>
    <s v="H"/>
    <d v="1956-09-21T00:00:00"/>
    <n v="37330"/>
    <s v="Château la Vallière"/>
    <x v="4"/>
    <x v="1"/>
    <x v="1"/>
    <x v="2"/>
    <n v="11"/>
    <n v="220"/>
  </r>
  <r>
    <d v="2018-10-26T00:00:00"/>
    <s v="RATEAU"/>
    <s v="Patricia"/>
    <s v="F"/>
    <d v="1957-06-02T00:00:00"/>
    <n v="37330"/>
    <s v="Château la Vallière"/>
    <x v="4"/>
    <x v="1"/>
    <x v="1"/>
    <x v="2"/>
    <n v="10"/>
    <n v="200"/>
  </r>
  <r>
    <d v="2018-09-07T00:00:00"/>
    <s v="REFOURD"/>
    <s v="Johanna"/>
    <s v="F"/>
    <d v="1975-05-09T00:00:00"/>
    <n v="37330"/>
    <s v="Souvigné"/>
    <x v="1"/>
    <x v="1"/>
    <x v="1"/>
    <x v="1"/>
    <n v="11"/>
    <n v="330"/>
  </r>
  <r>
    <d v="2018-10-05T00:00:00"/>
    <s v="RHARUS"/>
    <s v="Brytanie"/>
    <s v="F"/>
    <d v="2003-07-25T00:00:00"/>
    <n v="37330"/>
    <s v="Villiers au Bouin"/>
    <x v="2"/>
    <x v="1"/>
    <x v="2"/>
    <x v="2"/>
    <n v="11"/>
    <n v="220"/>
  </r>
  <r>
    <d v="2018-09-05T00:00:00"/>
    <s v="ROBIN"/>
    <s v="Elisabeth"/>
    <s v="F"/>
    <d v="1961-08-07T00:00:00"/>
    <n v="37330"/>
    <s v="Château la Vallière"/>
    <x v="1"/>
    <x v="1"/>
    <x v="1"/>
    <x v="1"/>
    <n v="11"/>
    <n v="330"/>
  </r>
  <r>
    <d v="2018-09-05T00:00:00"/>
    <s v="ROBIN"/>
    <s v="Jean-Jack"/>
    <s v="H"/>
    <m/>
    <n v="37330"/>
    <s v="Château la Vallière"/>
    <x v="0"/>
    <x v="1"/>
    <x v="0"/>
    <x v="0"/>
    <m/>
    <n v="0"/>
  </r>
  <r>
    <d v="2018-09-20T00:00:00"/>
    <s v="RODRIGUEZ"/>
    <s v="Emma"/>
    <s v="F"/>
    <d v="1999-06-26T00:00:00"/>
    <n v="377330"/>
    <s v="Brèches"/>
    <x v="3"/>
    <x v="1"/>
    <x v="1"/>
    <x v="3"/>
    <n v="11"/>
    <n v="165"/>
  </r>
  <r>
    <d v="2018-08-02T00:00:00"/>
    <s v="ROUX"/>
    <s v="Marjorie"/>
    <s v="F"/>
    <d v="1988-03-25T00:00:00"/>
    <n v="37330"/>
    <s v="Couesmes"/>
    <x v="5"/>
    <x v="1"/>
    <x v="1"/>
    <x v="3"/>
    <n v="3"/>
    <n v="45"/>
  </r>
  <r>
    <d v="2018-09-07T00:00:00"/>
    <s v="ROY CHAIGNEAU"/>
    <s v="Florence"/>
    <s v="F"/>
    <d v="1961-12-28T00:00:00"/>
    <n v="37330"/>
    <s v="Souvigné"/>
    <x v="5"/>
    <x v="1"/>
    <x v="1"/>
    <x v="3"/>
    <n v="3"/>
    <n v="45"/>
  </r>
  <r>
    <d v="2018-10-05T00:00:00"/>
    <s v="SCHREIBER"/>
    <s v="Frédéric"/>
    <s v="H"/>
    <d v="1987-04-19T00:00:00"/>
    <n v="37330"/>
    <s v="Château la Vallière"/>
    <x v="3"/>
    <x v="1"/>
    <x v="1"/>
    <x v="3"/>
    <n v="11"/>
    <n v="165"/>
  </r>
  <r>
    <d v="2018-10-05T00:00:00"/>
    <s v="SIONNEAU"/>
    <s v="Caroline"/>
    <s v="F"/>
    <d v="1975-09-02T00:00:00"/>
    <n v="37330"/>
    <s v="Lublé"/>
    <x v="1"/>
    <x v="1"/>
    <x v="3"/>
    <x v="1"/>
    <n v="11"/>
    <n v="330"/>
  </r>
  <r>
    <d v="2018-10-05T00:00:00"/>
    <s v="SIONNEAU"/>
    <s v="Marie-Lou"/>
    <s v="F"/>
    <m/>
    <n v="37330"/>
    <s v="Lublé"/>
    <x v="2"/>
    <x v="1"/>
    <x v="0"/>
    <x v="2"/>
    <n v="11"/>
    <n v="220"/>
  </r>
  <r>
    <d v="2018-09-15T00:00:00"/>
    <s v="THIBAULT"/>
    <s v="Amandine"/>
    <s v="F"/>
    <d v="1978-03-19T00:00:00"/>
    <n v="37330"/>
    <s v="Channay sur Lathan"/>
    <x v="1"/>
    <x v="1"/>
    <x v="1"/>
    <x v="1"/>
    <n v="11"/>
    <n v="330"/>
  </r>
  <r>
    <d v="2018-08-31T00:00:00"/>
    <s v="THOURAULT"/>
    <s v="Sabrina"/>
    <s v="F"/>
    <d v="1986-12-26T00:00:00"/>
    <n v="37330"/>
    <s v="Souvigné"/>
    <x v="1"/>
    <x v="1"/>
    <x v="1"/>
    <x v="3"/>
    <n v="11"/>
    <n v="165"/>
  </r>
  <r>
    <d v="2018-09-10T00:00:00"/>
    <s v="TORRES"/>
    <s v="Valérie"/>
    <s v="F"/>
    <d v="1970-04-17T00:00:00"/>
    <n v="37330"/>
    <s v="Château la Vallière"/>
    <x v="1"/>
    <x v="1"/>
    <x v="1"/>
    <x v="1"/>
    <n v="11"/>
    <n v="330"/>
  </r>
  <r>
    <d v="2018-09-22T00:00:00"/>
    <s v="TROUILLARD"/>
    <s v="Christelle"/>
    <s v="F"/>
    <d v="1972-07-23T00:00:00"/>
    <n v="37360"/>
    <s v="Sonzay"/>
    <x v="1"/>
    <x v="1"/>
    <x v="1"/>
    <x v="1"/>
    <n v="11"/>
    <n v="330"/>
  </r>
  <r>
    <d v="2018-09-05T00:00:00"/>
    <s v="VERDON"/>
    <s v="Marina"/>
    <s v="F"/>
    <d v="1992-11-18T00:00:00"/>
    <n v="37330"/>
    <s v="Channay sur Lathan"/>
    <x v="1"/>
    <x v="1"/>
    <x v="1"/>
    <x v="1"/>
    <n v="11"/>
    <n v="330"/>
  </r>
  <r>
    <d v="2018-10-15T00:00:00"/>
    <s v="VINCENT"/>
    <s v="Alain"/>
    <s v="H"/>
    <d v="1979-11-06T00:00:00"/>
    <n v="37330"/>
    <s v="Couesmes"/>
    <x v="3"/>
    <x v="1"/>
    <x v="1"/>
    <x v="3"/>
    <n v="11"/>
    <n v="165"/>
  </r>
  <r>
    <d v="2018-09-22T00:00:00"/>
    <s v="VIOU"/>
    <s v="Chloé"/>
    <s v="F"/>
    <d v="2003-03-13T00:00:00"/>
    <n v="37330"/>
    <s v="Couesmes"/>
    <x v="3"/>
    <x v="1"/>
    <x v="0"/>
    <x v="3"/>
    <n v="11"/>
    <n v="165"/>
  </r>
  <r>
    <d v="2018-09-10T00:00:00"/>
    <s v="VIRTON"/>
    <s v="Audrey"/>
    <s v="F"/>
    <d v="1985-06-01T00:00:00"/>
    <n v="37330"/>
    <s v="Souvigné"/>
    <x v="1"/>
    <x v="1"/>
    <x v="3"/>
    <x v="1"/>
    <n v="11"/>
    <n v="330"/>
  </r>
  <r>
    <d v="2018-09-10T00:00:00"/>
    <s v="VIRTON"/>
    <s v="Léane"/>
    <s v="F"/>
    <d v="2007-06-20T00:00:00"/>
    <n v="37330"/>
    <s v="Souvigné"/>
    <x v="6"/>
    <x v="1"/>
    <x v="0"/>
    <x v="6"/>
    <n v="11"/>
    <n v="110"/>
  </r>
  <r>
    <d v="2018-09-10T00:00:00"/>
    <s v="VIRTON"/>
    <s v="Nathéo"/>
    <s v="H"/>
    <d v="2011-03-24T00:00:00"/>
    <n v="37330"/>
    <s v="Souvigné"/>
    <x v="6"/>
    <x v="1"/>
    <x v="0"/>
    <x v="5"/>
    <n v="11"/>
    <n v="99"/>
  </r>
  <r>
    <d v="2018-11-03T00:00:00"/>
    <s v="DERCHE"/>
    <s v="Sylvaine"/>
    <s v="F"/>
    <d v="1966-10-09T00:00:00"/>
    <n v="37340"/>
    <s v="Hommes"/>
    <x v="1"/>
    <x v="1"/>
    <x v="1"/>
    <x v="1"/>
    <n v="10"/>
    <n v="300"/>
  </r>
  <r>
    <d v="2018-11-03T00:00:00"/>
    <s v="DUFRESNE"/>
    <s v="Christian"/>
    <s v="H"/>
    <d v="1960-02-28T00:00:00"/>
    <n v="49490"/>
    <s v="Noyant Villages"/>
    <x v="1"/>
    <x v="1"/>
    <x v="1"/>
    <x v="1"/>
    <n v="10"/>
    <n v="300"/>
  </r>
  <r>
    <d v="2018-11-03T00:00:00"/>
    <s v="GLADIEUX"/>
    <s v="Mickaël"/>
    <s v="H"/>
    <d v="1980-07-17T00:00:00"/>
    <n v="49490"/>
    <s v="Linières Bouton"/>
    <x v="3"/>
    <x v="1"/>
    <x v="1"/>
    <x v="3"/>
    <n v="10"/>
    <n v="150"/>
  </r>
  <r>
    <d v="2018-11-01T00:00:00"/>
    <s v="HENRY"/>
    <s v="Dominique"/>
    <s v="F"/>
    <d v="1947-06-18T00:00:00"/>
    <n v="37340"/>
    <s v="Ambillou"/>
    <x v="5"/>
    <x v="1"/>
    <x v="1"/>
    <x v="3"/>
    <n v="3"/>
    <n v="45"/>
  </r>
  <r>
    <d v="2018-11-01T00:00:00"/>
    <s v="MECHIN"/>
    <s v="Caroline"/>
    <s v="F"/>
    <m/>
    <n v="49490"/>
    <s v="Broc"/>
    <x v="4"/>
    <x v="1"/>
    <x v="1"/>
    <x v="2"/>
    <n v="9"/>
    <n v="180"/>
  </r>
  <r>
    <d v="2018-11-01T00:00:00"/>
    <s v="DEFORGES"/>
    <s v="David"/>
    <s v="H"/>
    <d v="1977-11-17T00:00:00"/>
    <n v="37330"/>
    <s v="Château la Vallière"/>
    <x v="1"/>
    <x v="2"/>
    <x v="1"/>
    <x v="1"/>
    <n v="9"/>
    <n v="270"/>
  </r>
  <r>
    <d v="2018-11-01T00:00:00"/>
    <s v="AVRIL"/>
    <s v="Amandine"/>
    <s v="F"/>
    <d v="1984-12-28T00:00:00"/>
    <n v="37330"/>
    <s v="Couesmes"/>
    <x v="7"/>
    <x v="1"/>
    <x v="0"/>
    <x v="8"/>
    <n v="1"/>
    <n v="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4:E13" firstHeaderRow="0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axis="axisRow" showAll="0">
      <items count="9">
        <item x="1"/>
        <item x="3"/>
        <item x="7"/>
        <item x="6"/>
        <item x="5"/>
        <item x="4"/>
        <item x="2"/>
        <item x="0"/>
        <item t="default"/>
      </items>
    </pivotField>
    <pivotField dataField="1" showAll="0">
      <items count="4">
        <item x="1"/>
        <item x="2"/>
        <item x="0"/>
        <item t="default"/>
      </items>
    </pivotField>
    <pivotField dataField="1" showAll="0">
      <items count="8">
        <item x="2"/>
        <item x="1"/>
        <item x="5"/>
        <item x="3"/>
        <item x="4"/>
        <item x="6"/>
        <item x="0"/>
        <item t="default"/>
      </items>
    </pivotField>
    <pivotField dataField="1" showAll="0">
      <items count="10">
        <item x="7"/>
        <item x="5"/>
        <item x="6"/>
        <item x="4"/>
        <item x="3"/>
        <item x="2"/>
        <item x="1"/>
        <item x="8"/>
        <item x="0"/>
        <item t="default"/>
      </items>
    </pivotField>
    <pivotField showAll="0"/>
    <pivotField dataField="1" showAll="0"/>
  </pivotFields>
  <rowFields count="1">
    <field x="7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TOTAL" fld="12" baseField="0" baseItem="0"/>
    <dataField name="Nombre de ADHESION" fld="8" subtotal="count" baseField="0" baseItem="0"/>
    <dataField name="Nombre de LICENCE" fld="9" subtotal="count" baseField="0" baseItem="0"/>
    <dataField name="Nombre de FORFAIT2" fld="10" subtotal="count" baseField="0" baseItem="0"/>
  </dataFields>
  <formats count="12">
    <format dxfId="11">
      <pivotArea collapsedLevelsAreSubtotals="1" fieldPosition="0">
        <references count="1">
          <reference field="7" count="1">
            <x v="4"/>
          </reference>
        </references>
      </pivotArea>
    </format>
    <format dxfId="10">
      <pivotArea dataOnly="0" labelOnly="1" fieldPosition="0">
        <references count="1">
          <reference field="7" count="1">
            <x v="4"/>
          </reference>
        </references>
      </pivotArea>
    </format>
    <format dxfId="9">
      <pivotArea collapsedLevelsAreSubtotals="1" fieldPosition="0">
        <references count="1">
          <reference field="7" count="1">
            <x v="6"/>
          </reference>
        </references>
      </pivotArea>
    </format>
    <format dxfId="8">
      <pivotArea dataOnly="0" labelOnly="1" fieldPosition="0">
        <references count="1">
          <reference field="7" count="1">
            <x v="6"/>
          </reference>
        </references>
      </pivotArea>
    </format>
    <format dxfId="7">
      <pivotArea collapsedLevelsAreSubtotals="1" fieldPosition="0">
        <references count="1">
          <reference field="7" count="1">
            <x v="0"/>
          </reference>
        </references>
      </pivotArea>
    </format>
    <format dxfId="6">
      <pivotArea dataOnly="0" labelOnly="1" fieldPosition="0">
        <references count="1">
          <reference field="7" count="1">
            <x v="0"/>
          </reference>
        </references>
      </pivotArea>
    </format>
    <format dxfId="5">
      <pivotArea collapsedLevelsAreSubtotals="1" fieldPosition="0">
        <references count="1">
          <reference field="7" count="1">
            <x v="3"/>
          </reference>
        </references>
      </pivotArea>
    </format>
    <format dxfId="4">
      <pivotArea dataOnly="0" labelOnly="1" fieldPosition="0">
        <references count="1">
          <reference field="7" count="1">
            <x v="3"/>
          </reference>
        </references>
      </pivotArea>
    </format>
    <format dxfId="3">
      <pivotArea collapsedLevelsAreSubtotals="1" fieldPosition="0">
        <references count="1">
          <reference field="7" count="1">
            <x v="1"/>
          </reference>
        </references>
      </pivotArea>
    </format>
    <format dxfId="2">
      <pivotArea dataOnly="0" labelOnly="1" fieldPosition="0">
        <references count="1">
          <reference field="7" count="1">
            <x v="1"/>
          </reference>
        </references>
      </pivotArea>
    </format>
    <format dxfId="1">
      <pivotArea collapsedLevelsAreSubtotals="1" fieldPosition="0">
        <references count="1">
          <reference field="7" count="1">
            <x v="5"/>
          </reference>
        </references>
      </pivotArea>
    </format>
    <format dxfId="0">
      <pivotArea dataOnly="0" labelOnly="1" fieldPosition="0">
        <references count="1">
          <reference field="7" count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  <outlinePr summaryBelow="0" summaryRight="0"/>
  </sheetPr>
  <dimension ref="A1:P1072"/>
  <sheetViews>
    <sheetView tabSelected="1" zoomScale="90" zoomScaleNormal="90" workbookViewId="0">
      <pane ySplit="3" topLeftCell="A4" activePane="bottomLeft" state="frozen"/>
      <selection pane="bottomLeft" activeCell="R1" sqref="R1"/>
    </sheetView>
  </sheetViews>
  <sheetFormatPr baseColWidth="10" defaultColWidth="12.625" defaultRowHeight="15.75" customHeight="1"/>
  <cols>
    <col min="1" max="1" width="12.625" style="435"/>
    <col min="2" max="2" width="33.5" style="435" bestFit="1" customWidth="1"/>
    <col min="3" max="3" width="5" style="435" bestFit="1" customWidth="1"/>
    <col min="4" max="4" width="7.75" style="435" customWidth="1"/>
    <col min="5" max="5" width="8" style="484" bestFit="1" customWidth="1"/>
    <col min="6" max="6" width="14.125" style="490" bestFit="1" customWidth="1"/>
    <col min="7" max="7" width="1.875" style="436" bestFit="1" customWidth="1"/>
    <col min="8" max="8" width="16.5" style="490" bestFit="1" customWidth="1"/>
    <col min="9" max="9" width="1.875" style="435" bestFit="1" customWidth="1"/>
    <col min="10" max="10" width="11.125" style="490" bestFit="1" customWidth="1"/>
    <col min="11" max="12" width="13.25" style="435" customWidth="1"/>
    <col min="13" max="13" width="15" style="450" customWidth="1"/>
    <col min="14" max="14" width="16.125" style="435" bestFit="1" customWidth="1"/>
    <col min="15" max="15" width="0" style="435" hidden="1" customWidth="1"/>
    <col min="16" max="16" width="6.375" style="498" customWidth="1"/>
    <col min="17" max="16384" width="12.625" style="435"/>
  </cols>
  <sheetData>
    <row r="1" spans="1:16" ht="23.25" customHeight="1">
      <c r="A1" s="529" t="s">
        <v>541</v>
      </c>
      <c r="B1" s="530"/>
      <c r="C1" s="530"/>
      <c r="D1" s="530"/>
      <c r="E1" s="530"/>
      <c r="F1" s="530"/>
      <c r="G1" s="530"/>
      <c r="H1" s="530"/>
      <c r="I1" s="530"/>
      <c r="K1" s="477" t="s">
        <v>540</v>
      </c>
      <c r="L1" s="477"/>
      <c r="M1" s="447"/>
      <c r="N1" s="437"/>
    </row>
    <row r="2" spans="1:16" ht="15.75" customHeight="1">
      <c r="A2" s="441"/>
      <c r="E2" s="438"/>
      <c r="F2" s="485">
        <f>SUM(F5:F244)</f>
        <v>25086.94</v>
      </c>
      <c r="G2" s="476"/>
      <c r="H2" s="491">
        <f>SUM(H5:H244)</f>
        <v>18905.670000000002</v>
      </c>
      <c r="I2" s="475"/>
      <c r="J2" s="495">
        <f>SUM(J5:J244)</f>
        <v>3550</v>
      </c>
      <c r="K2" s="474"/>
      <c r="L2" s="473">
        <f>F2-H2-J2</f>
        <v>2631.2699999999968</v>
      </c>
      <c r="M2" s="480"/>
      <c r="N2" s="437"/>
      <c r="O2" s="437"/>
      <c r="P2" s="499"/>
    </row>
    <row r="3" spans="1:16">
      <c r="A3" s="472" t="s">
        <v>539</v>
      </c>
      <c r="B3" s="471" t="s">
        <v>538</v>
      </c>
      <c r="C3" s="437" t="s">
        <v>537</v>
      </c>
      <c r="D3" s="471" t="s">
        <v>536</v>
      </c>
      <c r="E3" s="469" t="s">
        <v>535</v>
      </c>
      <c r="F3" s="486" t="s">
        <v>534</v>
      </c>
      <c r="G3" s="470" t="s">
        <v>352</v>
      </c>
      <c r="H3" s="486" t="s">
        <v>533</v>
      </c>
      <c r="I3" s="469" t="s">
        <v>352</v>
      </c>
      <c r="J3" s="486" t="s">
        <v>532</v>
      </c>
      <c r="K3" s="469" t="s">
        <v>352</v>
      </c>
      <c r="L3" s="437" t="s">
        <v>531</v>
      </c>
      <c r="M3" s="447" t="s">
        <v>530</v>
      </c>
      <c r="N3" s="437" t="s">
        <v>529</v>
      </c>
      <c r="O3" s="437" t="s">
        <v>528</v>
      </c>
      <c r="P3" s="499"/>
    </row>
    <row r="4" spans="1:16" s="478" customFormat="1">
      <c r="A4" s="472"/>
      <c r="B4" s="471"/>
      <c r="C4" s="437"/>
      <c r="D4" s="471"/>
      <c r="E4" s="469"/>
      <c r="F4" s="486"/>
      <c r="G4" s="470"/>
      <c r="H4" s="486"/>
      <c r="I4" s="469"/>
      <c r="J4" s="486"/>
      <c r="K4" s="469"/>
      <c r="L4" s="437"/>
      <c r="M4" s="447"/>
      <c r="N4" s="437"/>
      <c r="O4" s="437"/>
      <c r="P4" s="499"/>
    </row>
    <row r="5" spans="1:16" ht="15.75" customHeight="1">
      <c r="A5" s="441">
        <v>43102</v>
      </c>
      <c r="B5" s="449" t="s">
        <v>527</v>
      </c>
      <c r="C5" s="454" t="s">
        <v>249</v>
      </c>
      <c r="D5" s="449"/>
      <c r="E5" s="438" t="s">
        <v>326</v>
      </c>
      <c r="F5" s="487">
        <v>20</v>
      </c>
      <c r="G5" s="458"/>
      <c r="H5" s="492"/>
      <c r="I5" s="442"/>
      <c r="J5" s="496"/>
      <c r="K5" s="438"/>
      <c r="M5" s="450">
        <v>7562</v>
      </c>
      <c r="N5" s="455" t="s">
        <v>498</v>
      </c>
      <c r="O5" s="454">
        <v>75</v>
      </c>
      <c r="P5" s="500"/>
    </row>
    <row r="6" spans="1:16" ht="15.75" customHeight="1">
      <c r="A6" s="441">
        <v>43113</v>
      </c>
      <c r="B6" s="449" t="s">
        <v>526</v>
      </c>
      <c r="C6" s="454" t="s">
        <v>249</v>
      </c>
      <c r="D6" s="449"/>
      <c r="E6" s="438" t="s">
        <v>326</v>
      </c>
      <c r="F6" s="487">
        <v>20</v>
      </c>
      <c r="G6" s="458"/>
      <c r="H6" s="492"/>
      <c r="I6" s="442"/>
      <c r="J6" s="496"/>
      <c r="K6" s="438"/>
      <c r="M6" s="450">
        <v>7562</v>
      </c>
      <c r="N6" s="455" t="s">
        <v>498</v>
      </c>
      <c r="O6" s="454">
        <v>75</v>
      </c>
      <c r="P6" s="500"/>
    </row>
    <row r="7" spans="1:16" ht="15.75" customHeight="1">
      <c r="A7" s="441">
        <v>43119</v>
      </c>
      <c r="B7" s="449" t="s">
        <v>525</v>
      </c>
      <c r="C7" s="454" t="s">
        <v>249</v>
      </c>
      <c r="D7" s="449"/>
      <c r="E7" s="438" t="s">
        <v>326</v>
      </c>
      <c r="F7" s="487">
        <v>20</v>
      </c>
      <c r="G7" s="458"/>
      <c r="H7" s="492"/>
      <c r="I7" s="442"/>
      <c r="J7" s="496"/>
      <c r="K7" s="438"/>
      <c r="M7" s="450">
        <v>7562</v>
      </c>
      <c r="N7" s="455" t="s">
        <v>498</v>
      </c>
      <c r="O7" s="454">
        <v>76</v>
      </c>
      <c r="P7" s="500"/>
    </row>
    <row r="8" spans="1:16" ht="15.75" customHeight="1">
      <c r="A8" s="441">
        <v>43128</v>
      </c>
      <c r="B8" s="449" t="s">
        <v>524</v>
      </c>
      <c r="C8" s="454" t="s">
        <v>249</v>
      </c>
      <c r="D8" s="449"/>
      <c r="E8" s="438" t="s">
        <v>320</v>
      </c>
      <c r="F8" s="488"/>
      <c r="G8" s="451"/>
      <c r="H8" s="493">
        <v>44</v>
      </c>
      <c r="I8" s="456" t="s">
        <v>352</v>
      </c>
      <c r="J8" s="496"/>
      <c r="K8" s="438"/>
      <c r="M8" s="453">
        <v>623</v>
      </c>
      <c r="N8" s="455" t="s">
        <v>514</v>
      </c>
      <c r="O8" s="454">
        <v>62</v>
      </c>
      <c r="P8" s="500"/>
    </row>
    <row r="9" spans="1:16" ht="15.75" customHeight="1">
      <c r="A9" s="441">
        <v>43159</v>
      </c>
      <c r="B9" s="449" t="s">
        <v>523</v>
      </c>
      <c r="C9" s="454" t="s">
        <v>249</v>
      </c>
      <c r="D9" s="449"/>
      <c r="E9" s="438" t="s">
        <v>320</v>
      </c>
      <c r="F9" s="487">
        <v>135</v>
      </c>
      <c r="G9" s="458"/>
      <c r="H9" s="492"/>
      <c r="I9" s="442"/>
      <c r="J9" s="496"/>
      <c r="K9" s="438"/>
      <c r="M9" s="453">
        <v>741</v>
      </c>
      <c r="N9" s="455" t="s">
        <v>474</v>
      </c>
      <c r="O9" s="454">
        <v>74</v>
      </c>
      <c r="P9" s="500"/>
    </row>
    <row r="10" spans="1:16" ht="15.75" customHeight="1">
      <c r="A10" s="441">
        <v>43164</v>
      </c>
      <c r="B10" s="449" t="s">
        <v>522</v>
      </c>
      <c r="C10" s="454" t="s">
        <v>249</v>
      </c>
      <c r="D10" s="449"/>
      <c r="E10" s="438" t="s">
        <v>320</v>
      </c>
      <c r="F10" s="488"/>
      <c r="G10" s="451"/>
      <c r="H10" s="493">
        <v>50</v>
      </c>
      <c r="I10" s="456" t="s">
        <v>352</v>
      </c>
      <c r="J10" s="496"/>
      <c r="K10" s="438"/>
      <c r="M10" s="453">
        <v>66</v>
      </c>
      <c r="N10" s="437" t="s">
        <v>521</v>
      </c>
      <c r="O10" s="467">
        <v>66</v>
      </c>
      <c r="P10" s="500"/>
    </row>
    <row r="11" spans="1:16" ht="15.75" customHeight="1">
      <c r="A11" s="441">
        <v>43164</v>
      </c>
      <c r="B11" s="449" t="s">
        <v>520</v>
      </c>
      <c r="C11" s="454" t="s">
        <v>249</v>
      </c>
      <c r="D11" s="449"/>
      <c r="E11" s="438" t="s">
        <v>320</v>
      </c>
      <c r="F11" s="487"/>
      <c r="G11" s="458"/>
      <c r="H11" s="493"/>
      <c r="I11" s="456"/>
      <c r="J11" s="497">
        <v>50</v>
      </c>
      <c r="K11" s="468"/>
      <c r="N11" s="437"/>
      <c r="O11" s="437"/>
      <c r="P11" s="499"/>
    </row>
    <row r="12" spans="1:16" ht="15.75" customHeight="1">
      <c r="A12" s="441">
        <v>43179</v>
      </c>
      <c r="B12" s="449" t="s">
        <v>519</v>
      </c>
      <c r="C12" s="454" t="s">
        <v>249</v>
      </c>
      <c r="D12" s="449"/>
      <c r="E12" s="438" t="s">
        <v>320</v>
      </c>
      <c r="F12" s="487">
        <v>100</v>
      </c>
      <c r="G12" s="458"/>
      <c r="H12" s="492"/>
      <c r="I12" s="442"/>
      <c r="J12" s="496"/>
      <c r="K12" s="438"/>
      <c r="M12" s="453">
        <v>741</v>
      </c>
      <c r="N12" s="455" t="s">
        <v>489</v>
      </c>
      <c r="O12" s="454">
        <v>74</v>
      </c>
      <c r="P12" s="500"/>
    </row>
    <row r="13" spans="1:16" ht="15.75" customHeight="1">
      <c r="A13" s="441">
        <v>43276</v>
      </c>
      <c r="B13" s="449" t="s">
        <v>518</v>
      </c>
      <c r="C13" s="454" t="s">
        <v>249</v>
      </c>
      <c r="D13" s="449"/>
      <c r="E13" s="438" t="s">
        <v>348</v>
      </c>
      <c r="F13" s="487"/>
      <c r="G13" s="458"/>
      <c r="H13" s="493">
        <v>58.8</v>
      </c>
      <c r="I13" s="456" t="s">
        <v>352</v>
      </c>
      <c r="J13" s="496"/>
      <c r="K13" s="438"/>
      <c r="L13" s="463" t="s">
        <v>517</v>
      </c>
      <c r="M13" s="443">
        <v>623</v>
      </c>
      <c r="N13" s="455" t="s">
        <v>514</v>
      </c>
      <c r="O13" s="454">
        <v>62</v>
      </c>
      <c r="P13" s="500"/>
    </row>
    <row r="14" spans="1:16" ht="15.75" customHeight="1">
      <c r="A14" s="441">
        <v>43276</v>
      </c>
      <c r="B14" s="449" t="s">
        <v>516</v>
      </c>
      <c r="C14" s="454" t="s">
        <v>249</v>
      </c>
      <c r="D14" s="449"/>
      <c r="E14" s="438" t="s">
        <v>348</v>
      </c>
      <c r="F14" s="487"/>
      <c r="G14" s="458"/>
      <c r="H14" s="493">
        <v>1.19</v>
      </c>
      <c r="I14" s="456" t="s">
        <v>352</v>
      </c>
      <c r="J14" s="496"/>
      <c r="K14" s="438"/>
      <c r="M14" s="453">
        <v>623</v>
      </c>
      <c r="N14" s="455" t="s">
        <v>514</v>
      </c>
      <c r="O14" s="454">
        <v>62</v>
      </c>
      <c r="P14" s="500"/>
    </row>
    <row r="15" spans="1:16" ht="15.75" customHeight="1">
      <c r="A15" s="441">
        <v>43280</v>
      </c>
      <c r="B15" s="449" t="s">
        <v>515</v>
      </c>
      <c r="C15" s="454" t="s">
        <v>249</v>
      </c>
      <c r="D15" s="449"/>
      <c r="E15" s="438" t="s">
        <v>348</v>
      </c>
      <c r="F15" s="487"/>
      <c r="G15" s="458"/>
      <c r="H15" s="493">
        <v>47.1</v>
      </c>
      <c r="I15" s="456" t="s">
        <v>352</v>
      </c>
      <c r="J15" s="496"/>
      <c r="K15" s="438"/>
      <c r="M15" s="453">
        <v>623</v>
      </c>
      <c r="N15" s="455" t="s">
        <v>514</v>
      </c>
      <c r="O15" s="454">
        <v>62</v>
      </c>
      <c r="P15" s="500"/>
    </row>
    <row r="16" spans="1:16" ht="15.75" customHeight="1">
      <c r="A16" s="441">
        <v>43298</v>
      </c>
      <c r="B16" s="449" t="s">
        <v>513</v>
      </c>
      <c r="C16" s="454" t="s">
        <v>249</v>
      </c>
      <c r="D16" s="449"/>
      <c r="E16" s="438" t="s">
        <v>336</v>
      </c>
      <c r="F16" s="487">
        <v>40</v>
      </c>
      <c r="G16" s="458"/>
      <c r="H16" s="492"/>
      <c r="I16" s="442"/>
      <c r="J16" s="496"/>
      <c r="K16" s="438"/>
      <c r="M16" s="450">
        <v>7562</v>
      </c>
      <c r="N16" s="437" t="s">
        <v>498</v>
      </c>
      <c r="O16" s="467">
        <v>75</v>
      </c>
      <c r="P16" s="500"/>
    </row>
    <row r="17" spans="1:16" ht="15.75" customHeight="1">
      <c r="A17" s="441">
        <v>43298</v>
      </c>
      <c r="B17" s="446" t="s">
        <v>512</v>
      </c>
      <c r="C17" s="437"/>
      <c r="D17" s="448"/>
      <c r="E17" s="438"/>
      <c r="F17" s="488"/>
      <c r="G17" s="451"/>
      <c r="H17" s="492"/>
      <c r="I17" s="442"/>
      <c r="J17" s="496"/>
      <c r="K17" s="438"/>
      <c r="M17" s="453">
        <v>7562</v>
      </c>
      <c r="N17" s="437"/>
      <c r="O17" s="437"/>
      <c r="P17" s="499"/>
    </row>
    <row r="18" spans="1:16" ht="15.75" customHeight="1">
      <c r="A18" s="441">
        <v>43298</v>
      </c>
      <c r="B18" s="446" t="s">
        <v>511</v>
      </c>
      <c r="C18" s="437"/>
      <c r="D18" s="448"/>
      <c r="E18" s="438"/>
      <c r="F18" s="488"/>
      <c r="G18" s="451"/>
      <c r="H18" s="492"/>
      <c r="I18" s="442"/>
      <c r="J18" s="496"/>
      <c r="K18" s="438"/>
      <c r="M18" s="453">
        <v>7562</v>
      </c>
      <c r="N18" s="437"/>
      <c r="O18" s="437"/>
      <c r="P18" s="499"/>
    </row>
    <row r="19" spans="1:16" ht="15.75" customHeight="1">
      <c r="A19" s="441">
        <v>43300</v>
      </c>
      <c r="B19" s="449" t="s">
        <v>510</v>
      </c>
      <c r="C19" s="454" t="s">
        <v>249</v>
      </c>
      <c r="D19" s="449"/>
      <c r="E19" s="438" t="s">
        <v>326</v>
      </c>
      <c r="F19" s="487">
        <v>40</v>
      </c>
      <c r="G19" s="458"/>
      <c r="H19" s="492"/>
      <c r="I19" s="442"/>
      <c r="J19" s="496"/>
      <c r="K19" s="438"/>
      <c r="M19" s="450">
        <v>7562</v>
      </c>
      <c r="N19" s="437" t="s">
        <v>498</v>
      </c>
      <c r="O19" s="467">
        <v>75</v>
      </c>
      <c r="P19" s="500"/>
    </row>
    <row r="20" spans="1:16" ht="15.75" customHeight="1">
      <c r="A20" s="441">
        <v>43300</v>
      </c>
      <c r="B20" s="446" t="s">
        <v>509</v>
      </c>
      <c r="C20" s="437"/>
      <c r="D20" s="448"/>
      <c r="E20" s="438"/>
      <c r="F20" s="488"/>
      <c r="G20" s="451"/>
      <c r="H20" s="493"/>
      <c r="I20" s="456"/>
      <c r="J20" s="496"/>
      <c r="K20" s="438"/>
      <c r="M20" s="453">
        <v>7562</v>
      </c>
      <c r="N20" s="437"/>
      <c r="O20" s="437"/>
      <c r="P20" s="499"/>
    </row>
    <row r="21" spans="1:16" ht="15.75" customHeight="1">
      <c r="A21" s="441">
        <v>43300</v>
      </c>
      <c r="B21" s="446" t="s">
        <v>508</v>
      </c>
      <c r="C21" s="437"/>
      <c r="D21" s="448"/>
      <c r="E21" s="438"/>
      <c r="F21" s="488"/>
      <c r="G21" s="451"/>
      <c r="H21" s="493"/>
      <c r="I21" s="456"/>
      <c r="J21" s="496"/>
      <c r="K21" s="438"/>
      <c r="M21" s="453">
        <v>7562</v>
      </c>
      <c r="N21" s="437"/>
      <c r="O21" s="437"/>
      <c r="P21" s="499"/>
    </row>
    <row r="22" spans="1:16" ht="15.75" customHeight="1">
      <c r="A22" s="441">
        <v>43301</v>
      </c>
      <c r="B22" s="449" t="s">
        <v>507</v>
      </c>
      <c r="C22" s="454" t="s">
        <v>249</v>
      </c>
      <c r="D22" s="449"/>
      <c r="E22" s="438" t="s">
        <v>348</v>
      </c>
      <c r="F22" s="488"/>
      <c r="G22" s="451"/>
      <c r="H22" s="493">
        <v>36</v>
      </c>
      <c r="I22" s="456" t="s">
        <v>352</v>
      </c>
      <c r="J22" s="496"/>
      <c r="K22" s="438"/>
      <c r="M22" s="453">
        <v>6135</v>
      </c>
      <c r="N22" s="455" t="s">
        <v>506</v>
      </c>
      <c r="O22" s="454">
        <v>60</v>
      </c>
      <c r="P22" s="500"/>
    </row>
    <row r="23" spans="1:16" ht="15.75" customHeight="1">
      <c r="A23" s="441">
        <v>43322</v>
      </c>
      <c r="B23" s="449" t="s">
        <v>505</v>
      </c>
      <c r="C23" s="467" t="s">
        <v>192</v>
      </c>
      <c r="D23" s="449"/>
      <c r="E23" s="438" t="s">
        <v>320</v>
      </c>
      <c r="F23" s="487">
        <v>410</v>
      </c>
      <c r="G23" s="458"/>
      <c r="H23" s="492"/>
      <c r="I23" s="442"/>
      <c r="J23" s="496"/>
      <c r="K23" s="438"/>
      <c r="M23" s="450">
        <v>7562</v>
      </c>
      <c r="N23" s="437" t="s">
        <v>504</v>
      </c>
      <c r="O23" s="467" t="s">
        <v>412</v>
      </c>
      <c r="P23" s="500"/>
    </row>
    <row r="24" spans="1:16" ht="15.75" customHeight="1">
      <c r="A24" s="441">
        <v>43340</v>
      </c>
      <c r="B24" s="449" t="s">
        <v>503</v>
      </c>
      <c r="C24" s="467" t="s">
        <v>192</v>
      </c>
      <c r="D24" s="449"/>
      <c r="E24" s="438" t="s">
        <v>348</v>
      </c>
      <c r="F24" s="488"/>
      <c r="G24" s="451"/>
      <c r="H24" s="493">
        <v>39.76</v>
      </c>
      <c r="I24" s="456" t="s">
        <v>352</v>
      </c>
      <c r="J24" s="496"/>
      <c r="K24" s="438"/>
      <c r="M24" s="453">
        <v>60622</v>
      </c>
      <c r="N24" s="455" t="s">
        <v>446</v>
      </c>
      <c r="O24" s="454">
        <v>60</v>
      </c>
      <c r="P24" s="500"/>
    </row>
    <row r="25" spans="1:16" ht="15.75" customHeight="1">
      <c r="A25" s="441">
        <v>43348</v>
      </c>
      <c r="B25" s="449" t="s">
        <v>471</v>
      </c>
      <c r="C25" s="454" t="s">
        <v>193</v>
      </c>
      <c r="D25" s="449"/>
      <c r="E25" s="438" t="s">
        <v>348</v>
      </c>
      <c r="F25" s="488"/>
      <c r="G25" s="451"/>
      <c r="H25" s="493">
        <v>35</v>
      </c>
      <c r="I25" s="456" t="s">
        <v>352</v>
      </c>
      <c r="J25" s="496"/>
      <c r="K25" s="438"/>
      <c r="M25" s="453">
        <v>60625</v>
      </c>
      <c r="N25" s="455" t="s">
        <v>446</v>
      </c>
      <c r="O25" s="454">
        <v>60</v>
      </c>
      <c r="P25" s="500"/>
    </row>
    <row r="26" spans="1:16" ht="15.75" customHeight="1">
      <c r="A26" s="441">
        <v>43351</v>
      </c>
      <c r="B26" s="449" t="s">
        <v>502</v>
      </c>
      <c r="C26" s="467"/>
      <c r="D26" s="449"/>
      <c r="E26" s="438" t="s">
        <v>326</v>
      </c>
      <c r="F26" s="487">
        <v>420</v>
      </c>
      <c r="G26" s="458"/>
      <c r="H26" s="492"/>
      <c r="I26" s="442"/>
      <c r="J26" s="496"/>
      <c r="K26" s="438"/>
      <c r="M26" s="450">
        <v>7562</v>
      </c>
      <c r="N26" s="437"/>
      <c r="O26" s="437"/>
      <c r="P26" s="499"/>
    </row>
    <row r="27" spans="1:16" ht="15.75" customHeight="1">
      <c r="A27" s="441">
        <v>43351</v>
      </c>
      <c r="B27" s="448" t="s">
        <v>501</v>
      </c>
      <c r="C27" s="454" t="s">
        <v>193</v>
      </c>
      <c r="D27" s="448">
        <v>150</v>
      </c>
      <c r="E27" s="438"/>
      <c r="F27" s="488"/>
      <c r="G27" s="451"/>
      <c r="H27" s="492"/>
      <c r="I27" s="442"/>
      <c r="J27" s="496"/>
      <c r="K27" s="438"/>
      <c r="M27" s="453">
        <v>741</v>
      </c>
      <c r="N27" s="455" t="s">
        <v>489</v>
      </c>
      <c r="O27" s="454">
        <v>74</v>
      </c>
      <c r="P27" s="500"/>
    </row>
    <row r="28" spans="1:16" ht="15.75" customHeight="1">
      <c r="A28" s="441">
        <v>43351</v>
      </c>
      <c r="B28" s="448" t="s">
        <v>500</v>
      </c>
      <c r="C28" s="454" t="s">
        <v>193</v>
      </c>
      <c r="D28" s="448">
        <v>250</v>
      </c>
      <c r="E28" s="438"/>
      <c r="F28" s="488"/>
      <c r="G28" s="451"/>
      <c r="H28" s="492"/>
      <c r="I28" s="442"/>
      <c r="J28" s="496"/>
      <c r="K28" s="438"/>
      <c r="M28" s="453">
        <v>741</v>
      </c>
      <c r="N28" s="455" t="s">
        <v>489</v>
      </c>
      <c r="O28" s="454">
        <v>74</v>
      </c>
      <c r="P28" s="500"/>
    </row>
    <row r="29" spans="1:16" ht="15.75" customHeight="1">
      <c r="A29" s="441">
        <v>43351</v>
      </c>
      <c r="B29" s="446" t="s">
        <v>499</v>
      </c>
      <c r="C29" s="467" t="s">
        <v>193</v>
      </c>
      <c r="D29" s="448">
        <v>20</v>
      </c>
      <c r="E29" s="438"/>
      <c r="F29" s="488"/>
      <c r="G29" s="451"/>
      <c r="H29" s="492"/>
      <c r="I29" s="442"/>
      <c r="J29" s="496"/>
      <c r="K29" s="438"/>
      <c r="M29" s="450">
        <v>7562</v>
      </c>
      <c r="N29" s="437" t="s">
        <v>498</v>
      </c>
      <c r="O29" s="467">
        <v>75</v>
      </c>
      <c r="P29" s="500"/>
    </row>
    <row r="30" spans="1:16" ht="12.75">
      <c r="A30" s="441">
        <v>43351</v>
      </c>
      <c r="B30" s="449" t="s">
        <v>497</v>
      </c>
      <c r="C30" s="467" t="s">
        <v>193</v>
      </c>
      <c r="D30" s="449"/>
      <c r="E30" s="438" t="s">
        <v>326</v>
      </c>
      <c r="F30" s="487">
        <v>271.14999999999998</v>
      </c>
      <c r="G30" s="458"/>
      <c r="H30" s="492"/>
      <c r="I30" s="442"/>
      <c r="J30" s="496"/>
      <c r="K30" s="438"/>
      <c r="M30" s="450">
        <v>7562</v>
      </c>
      <c r="N30" s="437" t="s">
        <v>413</v>
      </c>
      <c r="O30" s="467" t="s">
        <v>412</v>
      </c>
      <c r="P30" s="500"/>
    </row>
    <row r="31" spans="1:16" ht="12.75">
      <c r="A31" s="441">
        <v>43351</v>
      </c>
      <c r="B31" s="448" t="s">
        <v>496</v>
      </c>
      <c r="C31" s="467" t="s">
        <v>193</v>
      </c>
      <c r="D31" s="448">
        <v>30</v>
      </c>
      <c r="E31" s="438"/>
      <c r="F31" s="488"/>
      <c r="G31" s="451"/>
      <c r="H31" s="492"/>
      <c r="I31" s="442"/>
      <c r="J31" s="496"/>
      <c r="K31" s="438"/>
      <c r="M31" s="450">
        <v>7562</v>
      </c>
      <c r="N31" s="437"/>
      <c r="O31" s="437"/>
      <c r="P31" s="499"/>
    </row>
    <row r="32" spans="1:16" ht="12.75">
      <c r="A32" s="441">
        <v>43351</v>
      </c>
      <c r="B32" s="448" t="s">
        <v>495</v>
      </c>
      <c r="C32" s="467" t="s">
        <v>193</v>
      </c>
      <c r="D32" s="448">
        <v>30</v>
      </c>
      <c r="E32" s="438"/>
      <c r="F32" s="488"/>
      <c r="G32" s="451"/>
      <c r="H32" s="492"/>
      <c r="I32" s="442"/>
      <c r="J32" s="496"/>
      <c r="K32" s="438"/>
      <c r="M32" s="450">
        <v>7562</v>
      </c>
      <c r="N32" s="437"/>
      <c r="O32" s="437"/>
      <c r="P32" s="499"/>
    </row>
    <row r="33" spans="1:16" ht="12.75">
      <c r="A33" s="441">
        <v>43351</v>
      </c>
      <c r="B33" s="448" t="s">
        <v>494</v>
      </c>
      <c r="C33" s="467" t="s">
        <v>193</v>
      </c>
      <c r="D33" s="448">
        <v>20</v>
      </c>
      <c r="E33" s="438"/>
      <c r="F33" s="488"/>
      <c r="G33" s="451"/>
      <c r="H33" s="492"/>
      <c r="I33" s="442"/>
      <c r="J33" s="496"/>
      <c r="K33" s="438"/>
      <c r="M33" s="450">
        <v>7562</v>
      </c>
      <c r="N33" s="437"/>
      <c r="O33" s="437"/>
      <c r="P33" s="499"/>
    </row>
    <row r="34" spans="1:16" ht="12.75">
      <c r="A34" s="441">
        <v>43351</v>
      </c>
      <c r="B34" s="446" t="s">
        <v>493</v>
      </c>
      <c r="C34" s="467" t="s">
        <v>193</v>
      </c>
      <c r="D34" s="448">
        <v>42.1</v>
      </c>
      <c r="E34" s="438"/>
      <c r="F34" s="488"/>
      <c r="G34" s="451"/>
      <c r="H34" s="492"/>
      <c r="I34" s="442"/>
      <c r="J34" s="496"/>
      <c r="K34" s="438"/>
      <c r="M34" s="450">
        <v>7562</v>
      </c>
      <c r="N34" s="437"/>
      <c r="O34" s="437"/>
      <c r="P34" s="499"/>
    </row>
    <row r="35" spans="1:16" ht="12.75">
      <c r="A35" s="441">
        <v>43351</v>
      </c>
      <c r="B35" s="448" t="s">
        <v>492</v>
      </c>
      <c r="C35" s="467" t="s">
        <v>193</v>
      </c>
      <c r="D35" s="448">
        <v>31.95</v>
      </c>
      <c r="E35" s="438"/>
      <c r="F35" s="488"/>
      <c r="G35" s="451"/>
      <c r="H35" s="492"/>
      <c r="I35" s="442"/>
      <c r="J35" s="496"/>
      <c r="K35" s="438"/>
      <c r="M35" s="450">
        <v>7562</v>
      </c>
      <c r="N35" s="437"/>
      <c r="O35" s="437"/>
      <c r="P35" s="499"/>
    </row>
    <row r="36" spans="1:16" ht="12.75">
      <c r="A36" s="441">
        <v>43351</v>
      </c>
      <c r="B36" s="446" t="s">
        <v>491</v>
      </c>
      <c r="C36" s="467" t="s">
        <v>193</v>
      </c>
      <c r="D36" s="448">
        <v>42.1</v>
      </c>
      <c r="E36" s="438"/>
      <c r="F36" s="488"/>
      <c r="G36" s="451"/>
      <c r="H36" s="492"/>
      <c r="I36" s="442"/>
      <c r="J36" s="496"/>
      <c r="K36" s="438"/>
      <c r="M36" s="450">
        <v>7562</v>
      </c>
      <c r="N36" s="437"/>
      <c r="O36" s="437"/>
      <c r="P36" s="499"/>
    </row>
    <row r="37" spans="1:16" ht="12.75" customHeight="1">
      <c r="A37" s="441">
        <v>43351</v>
      </c>
      <c r="B37" s="448" t="s">
        <v>490</v>
      </c>
      <c r="C37" s="467" t="s">
        <v>193</v>
      </c>
      <c r="D37" s="448">
        <v>75</v>
      </c>
      <c r="E37" s="438"/>
      <c r="F37" s="487"/>
      <c r="G37" s="458"/>
      <c r="H37" s="492"/>
      <c r="I37" s="442"/>
      <c r="J37" s="496"/>
      <c r="K37" s="438"/>
      <c r="M37" s="453">
        <v>741</v>
      </c>
      <c r="N37" s="455" t="s">
        <v>489</v>
      </c>
      <c r="O37" s="454">
        <v>74</v>
      </c>
      <c r="P37" s="500"/>
    </row>
    <row r="38" spans="1:16" ht="12.75">
      <c r="A38" s="441">
        <v>43351</v>
      </c>
      <c r="B38" s="449" t="s">
        <v>488</v>
      </c>
      <c r="C38" s="467" t="s">
        <v>193</v>
      </c>
      <c r="D38" s="449"/>
      <c r="E38" s="438" t="s">
        <v>326</v>
      </c>
      <c r="F38" s="487">
        <v>324.55</v>
      </c>
      <c r="G38" s="458"/>
      <c r="H38" s="492"/>
      <c r="I38" s="442"/>
      <c r="J38" s="496"/>
      <c r="K38" s="438"/>
      <c r="M38" s="450">
        <v>7562</v>
      </c>
      <c r="N38" s="437" t="s">
        <v>413</v>
      </c>
      <c r="O38" s="467" t="s">
        <v>412</v>
      </c>
      <c r="P38" s="500"/>
    </row>
    <row r="39" spans="1:16" ht="12.75">
      <c r="A39" s="441">
        <v>43351</v>
      </c>
      <c r="B39" s="446" t="s">
        <v>487</v>
      </c>
      <c r="C39" s="467" t="s">
        <v>193</v>
      </c>
      <c r="D39" s="448">
        <v>42.1</v>
      </c>
      <c r="E39" s="438"/>
      <c r="F39" s="488"/>
      <c r="G39" s="451"/>
      <c r="H39" s="492"/>
      <c r="I39" s="442"/>
      <c r="J39" s="496"/>
      <c r="K39" s="438"/>
      <c r="M39" s="450">
        <v>7562</v>
      </c>
      <c r="N39" s="437"/>
      <c r="O39" s="437"/>
      <c r="P39" s="499"/>
    </row>
    <row r="40" spans="1:16" ht="12.75">
      <c r="A40" s="441">
        <v>43351</v>
      </c>
      <c r="B40" s="446" t="s">
        <v>486</v>
      </c>
      <c r="C40" s="467" t="s">
        <v>193</v>
      </c>
      <c r="D40" s="448">
        <v>32.1</v>
      </c>
      <c r="E40" s="438"/>
      <c r="F40" s="488"/>
      <c r="G40" s="451"/>
      <c r="H40" s="492"/>
      <c r="I40" s="442"/>
      <c r="J40" s="496"/>
      <c r="K40" s="438"/>
      <c r="M40" s="450">
        <v>7562</v>
      </c>
      <c r="N40" s="437"/>
      <c r="O40" s="437"/>
      <c r="P40" s="499"/>
    </row>
    <row r="41" spans="1:16" ht="12.75">
      <c r="A41" s="441">
        <v>43351</v>
      </c>
      <c r="B41" s="446" t="s">
        <v>485</v>
      </c>
      <c r="C41" s="467" t="s">
        <v>193</v>
      </c>
      <c r="D41" s="448">
        <v>72.099999999999994</v>
      </c>
      <c r="E41" s="438"/>
      <c r="F41" s="488"/>
      <c r="G41" s="451"/>
      <c r="H41" s="492"/>
      <c r="I41" s="442"/>
      <c r="J41" s="496"/>
      <c r="K41" s="438"/>
      <c r="M41" s="450">
        <v>7562</v>
      </c>
      <c r="N41" s="437"/>
      <c r="O41" s="437"/>
      <c r="P41" s="499"/>
    </row>
    <row r="42" spans="1:16" ht="12.75">
      <c r="A42" s="441">
        <v>43351</v>
      </c>
      <c r="B42" s="446" t="s">
        <v>484</v>
      </c>
      <c r="C42" s="467" t="s">
        <v>193</v>
      </c>
      <c r="D42" s="448">
        <v>42.1</v>
      </c>
      <c r="E42" s="438"/>
      <c r="F42" s="488"/>
      <c r="G42" s="451"/>
      <c r="H42" s="492"/>
      <c r="I42" s="442"/>
      <c r="J42" s="496"/>
      <c r="K42" s="438"/>
      <c r="M42" s="450">
        <v>7562</v>
      </c>
      <c r="N42" s="437"/>
      <c r="O42" s="437"/>
      <c r="P42" s="499"/>
    </row>
    <row r="43" spans="1:16" ht="12.75">
      <c r="A43" s="441">
        <v>43351</v>
      </c>
      <c r="B43" s="446" t="s">
        <v>483</v>
      </c>
      <c r="C43" s="467" t="s">
        <v>193</v>
      </c>
      <c r="D43" s="448">
        <v>42.1</v>
      </c>
      <c r="E43" s="438"/>
      <c r="F43" s="488"/>
      <c r="G43" s="451"/>
      <c r="H43" s="492"/>
      <c r="I43" s="442"/>
      <c r="J43" s="496"/>
      <c r="K43" s="438"/>
      <c r="M43" s="450">
        <v>7562</v>
      </c>
      <c r="N43" s="437"/>
      <c r="O43" s="437"/>
      <c r="P43" s="499"/>
    </row>
    <row r="44" spans="1:16" ht="12.75">
      <c r="A44" s="441">
        <v>43351</v>
      </c>
      <c r="B44" s="446" t="s">
        <v>482</v>
      </c>
      <c r="C44" s="467" t="s">
        <v>193</v>
      </c>
      <c r="D44" s="448">
        <v>42.1</v>
      </c>
      <c r="E44" s="438"/>
      <c r="F44" s="488"/>
      <c r="G44" s="451"/>
      <c r="H44" s="492"/>
      <c r="I44" s="442"/>
      <c r="J44" s="496"/>
      <c r="K44" s="438"/>
      <c r="M44" s="450">
        <v>7562</v>
      </c>
      <c r="N44" s="437"/>
      <c r="O44" s="437"/>
      <c r="P44" s="499"/>
    </row>
    <row r="45" spans="1:16" ht="12.75">
      <c r="A45" s="441">
        <v>43351</v>
      </c>
      <c r="B45" s="446" t="s">
        <v>481</v>
      </c>
      <c r="C45" s="467" t="s">
        <v>193</v>
      </c>
      <c r="D45" s="448">
        <v>51.95</v>
      </c>
      <c r="E45" s="438"/>
      <c r="F45" s="488"/>
      <c r="G45" s="451"/>
      <c r="H45" s="492"/>
      <c r="I45" s="442"/>
      <c r="J45" s="496"/>
      <c r="K45" s="438"/>
      <c r="M45" s="450">
        <v>7562</v>
      </c>
      <c r="N45" s="437"/>
      <c r="O45" s="437"/>
      <c r="P45" s="499"/>
    </row>
    <row r="46" spans="1:16" ht="12.75">
      <c r="A46" s="441">
        <v>43351</v>
      </c>
      <c r="B46" s="449" t="s">
        <v>480</v>
      </c>
      <c r="C46" s="467" t="s">
        <v>193</v>
      </c>
      <c r="D46" s="449"/>
      <c r="E46" s="438" t="s">
        <v>326</v>
      </c>
      <c r="F46" s="487">
        <v>588.54999999999995</v>
      </c>
      <c r="G46" s="458"/>
      <c r="H46" s="492"/>
      <c r="I46" s="442"/>
      <c r="J46" s="496"/>
      <c r="K46" s="438"/>
      <c r="M46" s="450">
        <v>7562</v>
      </c>
      <c r="N46" s="437" t="s">
        <v>413</v>
      </c>
      <c r="O46" s="467" t="s">
        <v>412</v>
      </c>
      <c r="P46" s="500"/>
    </row>
    <row r="47" spans="1:16" ht="12.75">
      <c r="A47" s="441">
        <v>43351</v>
      </c>
      <c r="B47" s="446" t="s">
        <v>479</v>
      </c>
      <c r="C47" s="467" t="s">
        <v>193</v>
      </c>
      <c r="D47" s="448">
        <v>42</v>
      </c>
      <c r="E47" s="438"/>
      <c r="F47" s="488"/>
      <c r="G47" s="451"/>
      <c r="H47" s="492"/>
      <c r="I47" s="442"/>
      <c r="J47" s="496"/>
      <c r="K47" s="438"/>
      <c r="M47" s="450">
        <v>7562</v>
      </c>
      <c r="N47" s="437"/>
      <c r="O47" s="437"/>
      <c r="P47" s="499"/>
    </row>
    <row r="48" spans="1:16" ht="12.75">
      <c r="A48" s="441">
        <v>43351</v>
      </c>
      <c r="B48" s="446" t="s">
        <v>478</v>
      </c>
      <c r="C48" s="467" t="s">
        <v>193</v>
      </c>
      <c r="D48" s="448">
        <v>62.1</v>
      </c>
      <c r="E48" s="438"/>
      <c r="F48" s="488"/>
      <c r="G48" s="451"/>
      <c r="H48" s="492"/>
      <c r="I48" s="442"/>
      <c r="J48" s="496"/>
      <c r="K48" s="438"/>
      <c r="M48" s="450">
        <v>7562</v>
      </c>
      <c r="N48" s="437"/>
      <c r="O48" s="437"/>
      <c r="P48" s="499"/>
    </row>
    <row r="49" spans="1:16" ht="12.75">
      <c r="A49" s="441">
        <v>43351</v>
      </c>
      <c r="B49" s="446" t="s">
        <v>477</v>
      </c>
      <c r="C49" s="467" t="s">
        <v>193</v>
      </c>
      <c r="D49" s="448">
        <v>124.05</v>
      </c>
      <c r="E49" s="438"/>
      <c r="F49" s="488"/>
      <c r="G49" s="451"/>
      <c r="H49" s="492"/>
      <c r="I49" s="442"/>
      <c r="J49" s="496"/>
      <c r="K49" s="438"/>
      <c r="M49" s="450">
        <v>7562</v>
      </c>
      <c r="N49" s="437"/>
      <c r="O49" s="437"/>
      <c r="P49" s="499"/>
    </row>
    <row r="50" spans="1:16" ht="12.75">
      <c r="A50" s="441">
        <v>43351</v>
      </c>
      <c r="B50" s="446" t="s">
        <v>476</v>
      </c>
      <c r="C50" s="467" t="s">
        <v>193</v>
      </c>
      <c r="D50" s="448">
        <v>136.1</v>
      </c>
      <c r="E50" s="438"/>
      <c r="F50" s="488"/>
      <c r="G50" s="451"/>
      <c r="H50" s="492"/>
      <c r="I50" s="442"/>
      <c r="J50" s="496"/>
      <c r="K50" s="438"/>
      <c r="M50" s="450">
        <v>7562</v>
      </c>
      <c r="N50" s="437"/>
      <c r="O50" s="437"/>
      <c r="P50" s="499"/>
    </row>
    <row r="51" spans="1:16" ht="12.75" customHeight="1">
      <c r="A51" s="441">
        <v>43351</v>
      </c>
      <c r="B51" s="448" t="s">
        <v>475</v>
      </c>
      <c r="C51" s="467" t="s">
        <v>193</v>
      </c>
      <c r="D51" s="448">
        <v>120</v>
      </c>
      <c r="E51" s="438"/>
      <c r="F51" s="488"/>
      <c r="G51" s="451"/>
      <c r="H51" s="492"/>
      <c r="I51" s="442"/>
      <c r="J51" s="496"/>
      <c r="K51" s="438"/>
      <c r="M51" s="453">
        <v>741</v>
      </c>
      <c r="N51" s="455" t="s">
        <v>474</v>
      </c>
      <c r="O51" s="454">
        <v>74</v>
      </c>
      <c r="P51" s="500"/>
    </row>
    <row r="52" spans="1:16" ht="12.75">
      <c r="A52" s="441">
        <v>43351</v>
      </c>
      <c r="B52" s="446" t="s">
        <v>473</v>
      </c>
      <c r="C52" s="467" t="s">
        <v>193</v>
      </c>
      <c r="D52" s="448">
        <v>62.1</v>
      </c>
      <c r="E52" s="438"/>
      <c r="F52" s="488"/>
      <c r="G52" s="451"/>
      <c r="H52" s="492"/>
      <c r="I52" s="442"/>
      <c r="J52" s="496"/>
      <c r="K52" s="438"/>
      <c r="M52" s="450">
        <v>7562</v>
      </c>
      <c r="N52" s="437"/>
      <c r="O52" s="437"/>
      <c r="P52" s="499"/>
    </row>
    <row r="53" spans="1:16" ht="12.75">
      <c r="A53" s="441">
        <v>43351</v>
      </c>
      <c r="B53" s="446" t="s">
        <v>472</v>
      </c>
      <c r="C53" s="467" t="s">
        <v>193</v>
      </c>
      <c r="D53" s="448">
        <v>42.1</v>
      </c>
      <c r="E53" s="438"/>
      <c r="F53" s="488"/>
      <c r="G53" s="451"/>
      <c r="H53" s="492"/>
      <c r="I53" s="442"/>
      <c r="J53" s="496"/>
      <c r="K53" s="438"/>
      <c r="M53" s="450">
        <v>7562</v>
      </c>
      <c r="N53" s="437"/>
      <c r="O53" s="437"/>
      <c r="P53" s="499"/>
    </row>
    <row r="54" spans="1:16" ht="12.75" customHeight="1">
      <c r="A54" s="441">
        <v>43353</v>
      </c>
      <c r="B54" s="449" t="s">
        <v>471</v>
      </c>
      <c r="C54" s="467" t="s">
        <v>193</v>
      </c>
      <c r="D54" s="449"/>
      <c r="E54" s="438" t="s">
        <v>348</v>
      </c>
      <c r="F54" s="487"/>
      <c r="G54" s="458"/>
      <c r="H54" s="493">
        <v>396</v>
      </c>
      <c r="I54" s="456" t="s">
        <v>352</v>
      </c>
      <c r="J54" s="496"/>
      <c r="K54" s="438"/>
      <c r="M54" s="453">
        <v>60625</v>
      </c>
      <c r="N54" s="455" t="s">
        <v>446</v>
      </c>
      <c r="O54" s="454">
        <v>60</v>
      </c>
      <c r="P54" s="500"/>
    </row>
    <row r="55" spans="1:16" ht="12.75" customHeight="1">
      <c r="A55" s="441">
        <v>43355</v>
      </c>
      <c r="B55" s="449" t="s">
        <v>470</v>
      </c>
      <c r="C55" s="467" t="s">
        <v>193</v>
      </c>
      <c r="D55" s="449"/>
      <c r="E55" s="438" t="s">
        <v>469</v>
      </c>
      <c r="F55" s="487"/>
      <c r="G55" s="458"/>
      <c r="H55" s="493">
        <v>106.19</v>
      </c>
      <c r="I55" s="456" t="s">
        <v>352</v>
      </c>
      <c r="J55" s="496"/>
      <c r="K55" s="438"/>
      <c r="M55" s="453">
        <v>60611</v>
      </c>
      <c r="N55" s="455" t="s">
        <v>446</v>
      </c>
      <c r="O55" s="454">
        <v>60</v>
      </c>
      <c r="P55" s="500"/>
    </row>
    <row r="56" spans="1:16" ht="12.75">
      <c r="A56" s="441">
        <v>43356</v>
      </c>
      <c r="B56" s="449" t="s">
        <v>468</v>
      </c>
      <c r="C56" s="467" t="s">
        <v>193</v>
      </c>
      <c r="D56" s="449"/>
      <c r="E56" s="438" t="s">
        <v>320</v>
      </c>
      <c r="F56" s="487">
        <v>348.4</v>
      </c>
      <c r="G56" s="458"/>
      <c r="H56" s="492"/>
      <c r="I56" s="442"/>
      <c r="J56" s="496"/>
      <c r="K56" s="438"/>
      <c r="M56" s="450">
        <v>7562</v>
      </c>
      <c r="N56" s="437" t="s">
        <v>413</v>
      </c>
      <c r="O56" s="467" t="s">
        <v>412</v>
      </c>
      <c r="P56" s="500"/>
    </row>
    <row r="57" spans="1:16" ht="12.75" customHeight="1">
      <c r="A57" s="441">
        <v>43360</v>
      </c>
      <c r="B57" s="449" t="s">
        <v>467</v>
      </c>
      <c r="C57" s="467" t="s">
        <v>193</v>
      </c>
      <c r="D57" s="449"/>
      <c r="E57" s="438" t="s">
        <v>348</v>
      </c>
      <c r="F57" s="488"/>
      <c r="G57" s="451"/>
      <c r="H57" s="493">
        <v>329.76</v>
      </c>
      <c r="I57" s="456" t="s">
        <v>352</v>
      </c>
      <c r="J57" s="496"/>
      <c r="K57" s="438"/>
      <c r="M57" s="453">
        <v>6152</v>
      </c>
      <c r="N57" s="455" t="s">
        <v>446</v>
      </c>
      <c r="O57" s="454">
        <v>60</v>
      </c>
      <c r="P57" s="500"/>
    </row>
    <row r="58" spans="1:16" ht="12.75" customHeight="1">
      <c r="A58" s="441">
        <v>43362</v>
      </c>
      <c r="B58" s="449" t="s">
        <v>466</v>
      </c>
      <c r="C58" s="467" t="s">
        <v>193</v>
      </c>
      <c r="D58" s="449"/>
      <c r="E58" s="438" t="s">
        <v>348</v>
      </c>
      <c r="F58" s="488"/>
      <c r="G58" s="451"/>
      <c r="H58" s="493">
        <v>17.7</v>
      </c>
      <c r="I58" s="456" t="s">
        <v>352</v>
      </c>
      <c r="J58" s="496"/>
      <c r="K58" s="438"/>
      <c r="M58" s="453">
        <v>6062</v>
      </c>
      <c r="N58" s="455" t="s">
        <v>446</v>
      </c>
      <c r="O58" s="454">
        <v>60</v>
      </c>
      <c r="P58" s="500"/>
    </row>
    <row r="59" spans="1:16" ht="12.75">
      <c r="A59" s="441">
        <v>43364</v>
      </c>
      <c r="B59" s="449" t="s">
        <v>465</v>
      </c>
      <c r="C59" s="467" t="s">
        <v>193</v>
      </c>
      <c r="D59" s="449"/>
      <c r="E59" s="438" t="s">
        <v>336</v>
      </c>
      <c r="F59" s="487">
        <v>150</v>
      </c>
      <c r="G59" s="458"/>
      <c r="H59" s="492"/>
      <c r="I59" s="442"/>
      <c r="J59" s="496"/>
      <c r="K59" s="438"/>
      <c r="M59" s="450">
        <v>7562</v>
      </c>
      <c r="N59" s="437" t="s">
        <v>413</v>
      </c>
      <c r="O59" s="467" t="s">
        <v>412</v>
      </c>
      <c r="P59" s="500"/>
    </row>
    <row r="60" spans="1:16" ht="12.75" customHeight="1">
      <c r="A60" s="441">
        <v>43367</v>
      </c>
      <c r="B60" s="449" t="s">
        <v>449</v>
      </c>
      <c r="C60" s="467" t="s">
        <v>193</v>
      </c>
      <c r="D60" s="449"/>
      <c r="E60" s="438" t="s">
        <v>448</v>
      </c>
      <c r="F60" s="488"/>
      <c r="G60" s="451"/>
      <c r="H60" s="493">
        <v>100</v>
      </c>
      <c r="I60" s="456" t="s">
        <v>352</v>
      </c>
      <c r="J60" s="496"/>
      <c r="K60" s="438"/>
      <c r="M60" s="453">
        <v>6221</v>
      </c>
      <c r="N60" s="437"/>
      <c r="O60" s="437"/>
      <c r="P60" s="499"/>
    </row>
    <row r="61" spans="1:16" ht="12.75" customHeight="1">
      <c r="A61" s="441">
        <v>43367</v>
      </c>
      <c r="B61" s="449" t="s">
        <v>449</v>
      </c>
      <c r="C61" s="467" t="s">
        <v>193</v>
      </c>
      <c r="D61" s="449"/>
      <c r="E61" s="438" t="s">
        <v>348</v>
      </c>
      <c r="F61" s="488"/>
      <c r="G61" s="451"/>
      <c r="H61" s="493">
        <v>10.02</v>
      </c>
      <c r="I61" s="456" t="s">
        <v>352</v>
      </c>
      <c r="J61" s="496"/>
      <c r="K61" s="438"/>
      <c r="M61" s="453">
        <v>6221</v>
      </c>
      <c r="N61" s="437"/>
      <c r="O61" s="437"/>
      <c r="P61" s="499"/>
    </row>
    <row r="62" spans="1:16" ht="12.75">
      <c r="A62" s="441">
        <v>43368</v>
      </c>
      <c r="B62" s="449" t="s">
        <v>464</v>
      </c>
      <c r="C62" s="467" t="s">
        <v>193</v>
      </c>
      <c r="D62" s="449"/>
      <c r="E62" s="438" t="s">
        <v>326</v>
      </c>
      <c r="F62" s="487">
        <v>356.1</v>
      </c>
      <c r="G62" s="458"/>
      <c r="H62" s="492"/>
      <c r="I62" s="442"/>
      <c r="J62" s="496"/>
      <c r="K62" s="438"/>
      <c r="M62" s="450">
        <v>7562</v>
      </c>
      <c r="N62" s="437" t="s">
        <v>413</v>
      </c>
      <c r="O62" s="467" t="s">
        <v>412</v>
      </c>
      <c r="P62" s="500"/>
    </row>
    <row r="63" spans="1:16" ht="12.75" customHeight="1">
      <c r="A63" s="441">
        <v>43368</v>
      </c>
      <c r="B63" s="448" t="s">
        <v>463</v>
      </c>
      <c r="C63" s="437"/>
      <c r="D63" s="448">
        <v>42.1</v>
      </c>
      <c r="E63" s="438"/>
      <c r="F63" s="488"/>
      <c r="G63" s="451"/>
      <c r="H63" s="492"/>
      <c r="I63" s="442"/>
      <c r="J63" s="496"/>
      <c r="K63" s="438"/>
      <c r="N63" s="437"/>
      <c r="O63" s="437"/>
      <c r="P63" s="499"/>
    </row>
    <row r="64" spans="1:16" ht="12.75" customHeight="1">
      <c r="A64" s="441">
        <v>43368</v>
      </c>
      <c r="B64" s="446" t="s">
        <v>462</v>
      </c>
      <c r="C64" s="437"/>
      <c r="D64" s="448">
        <v>42.1</v>
      </c>
      <c r="E64" s="438"/>
      <c r="F64" s="488"/>
      <c r="G64" s="451"/>
      <c r="H64" s="492"/>
      <c r="I64" s="442"/>
      <c r="J64" s="496"/>
      <c r="K64" s="438"/>
      <c r="N64" s="437"/>
      <c r="O64" s="437"/>
      <c r="P64" s="499"/>
    </row>
    <row r="65" spans="1:16" ht="12.75" customHeight="1">
      <c r="A65" s="441">
        <v>43368</v>
      </c>
      <c r="B65" s="446" t="s">
        <v>461</v>
      </c>
      <c r="C65" s="437"/>
      <c r="D65" s="448">
        <v>42.1</v>
      </c>
      <c r="E65" s="438"/>
      <c r="F65" s="488"/>
      <c r="G65" s="451"/>
      <c r="H65" s="492"/>
      <c r="I65" s="442"/>
      <c r="J65" s="496"/>
      <c r="K65" s="438"/>
      <c r="N65" s="437"/>
      <c r="O65" s="437"/>
      <c r="P65" s="499"/>
    </row>
    <row r="66" spans="1:16" ht="12.75" customHeight="1">
      <c r="A66" s="441">
        <v>43368</v>
      </c>
      <c r="B66" s="446" t="s">
        <v>460</v>
      </c>
      <c r="C66" s="437"/>
      <c r="D66" s="448">
        <v>42.1</v>
      </c>
      <c r="E66" s="438"/>
      <c r="F66" s="488"/>
      <c r="G66" s="451"/>
      <c r="H66" s="492"/>
      <c r="I66" s="442"/>
      <c r="J66" s="496"/>
      <c r="K66" s="438"/>
      <c r="N66" s="437"/>
      <c r="O66" s="437"/>
      <c r="P66" s="499"/>
    </row>
    <row r="67" spans="1:16" ht="12.75" customHeight="1">
      <c r="A67" s="441">
        <v>43368</v>
      </c>
      <c r="B67" s="446" t="s">
        <v>459</v>
      </c>
      <c r="C67" s="437"/>
      <c r="D67" s="448">
        <v>73.5</v>
      </c>
      <c r="E67" s="438"/>
      <c r="F67" s="488"/>
      <c r="G67" s="451"/>
      <c r="H67" s="492"/>
      <c r="I67" s="442"/>
      <c r="J67" s="496"/>
      <c r="K67" s="438"/>
      <c r="N67" s="437"/>
      <c r="O67" s="437"/>
      <c r="P67" s="499"/>
    </row>
    <row r="68" spans="1:16" ht="12.75" customHeight="1">
      <c r="A68" s="441">
        <v>43368</v>
      </c>
      <c r="B68" s="446" t="s">
        <v>458</v>
      </c>
      <c r="C68" s="437"/>
      <c r="D68" s="448">
        <v>57.1</v>
      </c>
      <c r="E68" s="438"/>
      <c r="F68" s="488"/>
      <c r="G68" s="451"/>
      <c r="H68" s="492"/>
      <c r="I68" s="442"/>
      <c r="J68" s="496"/>
      <c r="K68" s="438"/>
      <c r="N68" s="437"/>
      <c r="O68" s="437"/>
      <c r="P68" s="499"/>
    </row>
    <row r="69" spans="1:16" ht="12.75" customHeight="1">
      <c r="A69" s="441">
        <v>43368</v>
      </c>
      <c r="B69" s="446" t="s">
        <v>457</v>
      </c>
      <c r="C69" s="437"/>
      <c r="D69" s="448">
        <v>57.1</v>
      </c>
      <c r="E69" s="438"/>
      <c r="F69" s="488"/>
      <c r="G69" s="451"/>
      <c r="H69" s="492"/>
      <c r="I69" s="442"/>
      <c r="J69" s="496"/>
      <c r="K69" s="438"/>
      <c r="N69" s="437"/>
      <c r="O69" s="437"/>
      <c r="P69" s="499"/>
    </row>
    <row r="70" spans="1:16" ht="12.75">
      <c r="A70" s="441">
        <v>43368</v>
      </c>
      <c r="B70" s="449" t="s">
        <v>456</v>
      </c>
      <c r="C70" s="467" t="s">
        <v>193</v>
      </c>
      <c r="D70" s="449"/>
      <c r="E70" s="438" t="s">
        <v>326</v>
      </c>
      <c r="F70" s="487">
        <v>164</v>
      </c>
      <c r="G70" s="458"/>
      <c r="H70" s="492"/>
      <c r="I70" s="442"/>
      <c r="J70" s="496"/>
      <c r="K70" s="438"/>
      <c r="M70" s="450">
        <v>7562</v>
      </c>
      <c r="N70" s="437" t="s">
        <v>413</v>
      </c>
      <c r="O70" s="467" t="s">
        <v>412</v>
      </c>
      <c r="P70" s="500"/>
    </row>
    <row r="71" spans="1:16" ht="12.75" customHeight="1">
      <c r="A71" s="441">
        <v>43368</v>
      </c>
      <c r="B71" s="446" t="s">
        <v>455</v>
      </c>
      <c r="C71" s="437"/>
      <c r="D71" s="448">
        <v>5.6</v>
      </c>
      <c r="E71" s="438"/>
      <c r="F71" s="488"/>
      <c r="G71" s="451"/>
      <c r="H71" s="492"/>
      <c r="I71" s="442"/>
      <c r="J71" s="496"/>
      <c r="K71" s="438"/>
      <c r="N71" s="437"/>
      <c r="O71" s="437"/>
      <c r="P71" s="499"/>
    </row>
    <row r="72" spans="1:16" ht="12.75" customHeight="1">
      <c r="A72" s="441">
        <v>43368</v>
      </c>
      <c r="B72" s="446" t="s">
        <v>454</v>
      </c>
      <c r="C72" s="437"/>
      <c r="D72" s="448">
        <v>22.1</v>
      </c>
      <c r="E72" s="438"/>
      <c r="F72" s="488"/>
      <c r="G72" s="451"/>
      <c r="H72" s="492"/>
      <c r="I72" s="442"/>
      <c r="J72" s="496"/>
      <c r="K72" s="438"/>
      <c r="N72" s="437"/>
      <c r="O72" s="437"/>
      <c r="P72" s="499"/>
    </row>
    <row r="73" spans="1:16" ht="12.75" customHeight="1">
      <c r="A73" s="441">
        <v>43368</v>
      </c>
      <c r="B73" s="446" t="s">
        <v>453</v>
      </c>
      <c r="C73" s="437"/>
      <c r="D73" s="448">
        <v>22.1</v>
      </c>
      <c r="E73" s="438"/>
      <c r="F73" s="488"/>
      <c r="G73" s="451"/>
      <c r="H73" s="492"/>
      <c r="I73" s="442"/>
      <c r="J73" s="496"/>
      <c r="K73" s="438"/>
      <c r="N73" s="437"/>
      <c r="O73" s="437"/>
      <c r="P73" s="499"/>
    </row>
    <row r="74" spans="1:16" ht="12.75" customHeight="1">
      <c r="A74" s="441">
        <v>43368</v>
      </c>
      <c r="B74" s="446" t="s">
        <v>452</v>
      </c>
      <c r="C74" s="437"/>
      <c r="D74" s="448">
        <v>30</v>
      </c>
      <c r="E74" s="438"/>
      <c r="F74" s="488"/>
      <c r="G74" s="451"/>
      <c r="H74" s="492"/>
      <c r="I74" s="442"/>
      <c r="J74" s="496"/>
      <c r="K74" s="438"/>
      <c r="N74" s="437"/>
      <c r="O74" s="437"/>
      <c r="P74" s="499"/>
    </row>
    <row r="75" spans="1:16" ht="12.75" customHeight="1">
      <c r="A75" s="441">
        <v>43368</v>
      </c>
      <c r="B75" s="446" t="s">
        <v>451</v>
      </c>
      <c r="C75" s="437"/>
      <c r="D75" s="448">
        <v>42.1</v>
      </c>
      <c r="E75" s="438"/>
      <c r="F75" s="488"/>
      <c r="G75" s="451"/>
      <c r="H75" s="492"/>
      <c r="I75" s="442"/>
      <c r="J75" s="496"/>
      <c r="K75" s="438"/>
      <c r="N75" s="437"/>
      <c r="O75" s="437"/>
      <c r="P75" s="499"/>
    </row>
    <row r="76" spans="1:16" ht="12.75" customHeight="1">
      <c r="A76" s="441">
        <v>43368</v>
      </c>
      <c r="B76" s="446" t="s">
        <v>450</v>
      </c>
      <c r="C76" s="437"/>
      <c r="D76" s="448">
        <v>42.1</v>
      </c>
      <c r="E76" s="438"/>
      <c r="F76" s="488"/>
      <c r="G76" s="451"/>
      <c r="H76" s="492"/>
      <c r="I76" s="442"/>
      <c r="J76" s="496"/>
      <c r="K76" s="438"/>
      <c r="N76" s="437"/>
      <c r="O76" s="437"/>
      <c r="P76" s="499"/>
    </row>
    <row r="77" spans="1:16" ht="12.75" customHeight="1">
      <c r="A77" s="441">
        <v>43370</v>
      </c>
      <c r="B77" s="449" t="s">
        <v>449</v>
      </c>
      <c r="C77" s="467" t="s">
        <v>193</v>
      </c>
      <c r="D77" s="449"/>
      <c r="E77" s="438" t="s">
        <v>448</v>
      </c>
      <c r="F77" s="488"/>
      <c r="G77" s="451"/>
      <c r="H77" s="493">
        <v>100</v>
      </c>
      <c r="I77" s="456" t="s">
        <v>352</v>
      </c>
      <c r="J77" s="496"/>
      <c r="K77" s="438"/>
      <c r="M77" s="453">
        <v>6221</v>
      </c>
      <c r="N77" s="437"/>
      <c r="O77" s="437"/>
      <c r="P77" s="499"/>
    </row>
    <row r="78" spans="1:16" ht="12.75" customHeight="1">
      <c r="A78" s="441">
        <v>43374</v>
      </c>
      <c r="B78" s="449" t="s">
        <v>449</v>
      </c>
      <c r="C78" s="437" t="s">
        <v>194</v>
      </c>
      <c r="D78" s="449"/>
      <c r="E78" s="438" t="s">
        <v>448</v>
      </c>
      <c r="F78" s="488"/>
      <c r="G78" s="451"/>
      <c r="H78" s="493">
        <v>390</v>
      </c>
      <c r="I78" s="456" t="s">
        <v>352</v>
      </c>
      <c r="J78" s="496"/>
      <c r="K78" s="438"/>
      <c r="M78" s="453">
        <v>6221</v>
      </c>
      <c r="N78" s="437"/>
      <c r="O78" s="437"/>
      <c r="P78" s="499"/>
    </row>
    <row r="79" spans="1:16" ht="12.75" customHeight="1">
      <c r="A79" s="441">
        <v>43374</v>
      </c>
      <c r="B79" s="449" t="s">
        <v>447</v>
      </c>
      <c r="C79" s="437" t="s">
        <v>194</v>
      </c>
      <c r="D79" s="449"/>
      <c r="E79" s="438" t="s">
        <v>348</v>
      </c>
      <c r="F79" s="488"/>
      <c r="G79" s="451"/>
      <c r="H79" s="493">
        <v>15</v>
      </c>
      <c r="I79" s="456" t="s">
        <v>352</v>
      </c>
      <c r="J79" s="496"/>
      <c r="K79" s="438"/>
      <c r="M79" s="453">
        <v>6251</v>
      </c>
      <c r="N79" s="437" t="s">
        <v>446</v>
      </c>
      <c r="O79" s="467">
        <v>60</v>
      </c>
      <c r="P79" s="500"/>
    </row>
    <row r="80" spans="1:16" ht="12.75">
      <c r="A80" s="441">
        <v>43376</v>
      </c>
      <c r="B80" s="449" t="s">
        <v>445</v>
      </c>
      <c r="C80" s="437" t="s">
        <v>194</v>
      </c>
      <c r="D80" s="449"/>
      <c r="E80" s="438" t="s">
        <v>326</v>
      </c>
      <c r="F80" s="487">
        <v>147.55000000000001</v>
      </c>
      <c r="G80" s="458"/>
      <c r="H80" s="492"/>
      <c r="I80" s="442"/>
      <c r="J80" s="496"/>
      <c r="K80" s="438"/>
      <c r="M80" s="450">
        <v>7562</v>
      </c>
      <c r="N80" s="437" t="s">
        <v>413</v>
      </c>
      <c r="O80" s="467" t="s">
        <v>412</v>
      </c>
      <c r="P80" s="500"/>
    </row>
    <row r="81" spans="1:16" ht="12.75" customHeight="1">
      <c r="A81" s="441">
        <v>43376</v>
      </c>
      <c r="B81" s="446" t="s">
        <v>444</v>
      </c>
      <c r="C81" s="437"/>
      <c r="D81" s="448">
        <v>42.1</v>
      </c>
      <c r="E81" s="438"/>
      <c r="F81" s="487"/>
      <c r="G81" s="458"/>
      <c r="H81" s="492"/>
      <c r="I81" s="442"/>
      <c r="J81" s="496"/>
      <c r="K81" s="438"/>
      <c r="N81" s="437"/>
      <c r="O81" s="437"/>
      <c r="P81" s="499"/>
    </row>
    <row r="82" spans="1:16" ht="12.75" customHeight="1">
      <c r="A82" s="441">
        <v>43376</v>
      </c>
      <c r="B82" s="446" t="s">
        <v>443</v>
      </c>
      <c r="C82" s="437"/>
      <c r="D82" s="448">
        <v>73.5</v>
      </c>
      <c r="E82" s="438"/>
      <c r="F82" s="487"/>
      <c r="G82" s="458"/>
      <c r="H82" s="492"/>
      <c r="I82" s="442"/>
      <c r="J82" s="496"/>
      <c r="K82" s="438"/>
      <c r="N82" s="437"/>
      <c r="O82" s="437"/>
      <c r="P82" s="499"/>
    </row>
    <row r="83" spans="1:16" ht="12.75" customHeight="1">
      <c r="A83" s="441">
        <v>43376</v>
      </c>
      <c r="B83" s="448" t="s">
        <v>442</v>
      </c>
      <c r="C83" s="437"/>
      <c r="D83" s="448">
        <v>31.95</v>
      </c>
      <c r="E83" s="438"/>
      <c r="F83" s="487"/>
      <c r="G83" s="458"/>
      <c r="H83" s="492"/>
      <c r="I83" s="442"/>
      <c r="J83" s="496"/>
      <c r="K83" s="438"/>
      <c r="N83" s="437"/>
      <c r="O83" s="437"/>
      <c r="P83" s="499"/>
    </row>
    <row r="84" spans="1:16" ht="12.75">
      <c r="A84" s="441">
        <v>43376</v>
      </c>
      <c r="B84" s="449" t="s">
        <v>441</v>
      </c>
      <c r="C84" s="437" t="s">
        <v>194</v>
      </c>
      <c r="D84" s="449"/>
      <c r="E84" s="438" t="s">
        <v>326</v>
      </c>
      <c r="F84" s="487">
        <v>551.9</v>
      </c>
      <c r="G84" s="458"/>
      <c r="H84" s="492"/>
      <c r="I84" s="442"/>
      <c r="J84" s="496"/>
      <c r="K84" s="438"/>
      <c r="M84" s="450">
        <v>7562</v>
      </c>
      <c r="N84" s="437" t="s">
        <v>413</v>
      </c>
      <c r="O84" s="467" t="s">
        <v>412</v>
      </c>
      <c r="P84" s="500"/>
    </row>
    <row r="85" spans="1:16" ht="12.75" customHeight="1">
      <c r="A85" s="441">
        <v>43376</v>
      </c>
      <c r="B85" s="446" t="s">
        <v>440</v>
      </c>
      <c r="C85" s="437"/>
      <c r="D85" s="448">
        <v>22.1</v>
      </c>
      <c r="E85" s="438"/>
      <c r="F85" s="487"/>
      <c r="G85" s="458"/>
      <c r="H85" s="492"/>
      <c r="I85" s="442"/>
      <c r="J85" s="496"/>
      <c r="K85" s="438"/>
      <c r="N85" s="437"/>
      <c r="O85" s="437"/>
      <c r="P85" s="499"/>
    </row>
    <row r="86" spans="1:16" ht="12.75" customHeight="1">
      <c r="A86" s="441">
        <v>43376</v>
      </c>
      <c r="B86" s="446" t="s">
        <v>439</v>
      </c>
      <c r="C86" s="437"/>
      <c r="D86" s="448">
        <v>20</v>
      </c>
      <c r="E86" s="438"/>
      <c r="F86" s="487"/>
      <c r="G86" s="458"/>
      <c r="H86" s="492"/>
      <c r="I86" s="442"/>
      <c r="J86" s="496"/>
      <c r="K86" s="438"/>
      <c r="N86" s="437"/>
      <c r="O86" s="437"/>
      <c r="P86" s="499"/>
    </row>
    <row r="87" spans="1:16" ht="12.75" customHeight="1">
      <c r="A87" s="441">
        <v>43376</v>
      </c>
      <c r="B87" s="446" t="s">
        <v>438</v>
      </c>
      <c r="C87" s="437"/>
      <c r="D87" s="448">
        <v>42.1</v>
      </c>
      <c r="E87" s="438"/>
      <c r="F87" s="487"/>
      <c r="G87" s="458"/>
      <c r="H87" s="492"/>
      <c r="I87" s="442"/>
      <c r="J87" s="496"/>
      <c r="K87" s="438"/>
      <c r="N87" s="437"/>
      <c r="O87" s="437"/>
      <c r="P87" s="499"/>
    </row>
    <row r="88" spans="1:16" ht="12.75" customHeight="1">
      <c r="A88" s="441">
        <v>43376</v>
      </c>
      <c r="B88" s="446" t="s">
        <v>437</v>
      </c>
      <c r="C88" s="437"/>
      <c r="D88" s="448">
        <v>53.5</v>
      </c>
      <c r="E88" s="438"/>
      <c r="F88" s="487"/>
      <c r="G88" s="458"/>
      <c r="H88" s="492"/>
      <c r="I88" s="442"/>
      <c r="J88" s="496"/>
      <c r="K88" s="438"/>
      <c r="N88" s="437"/>
      <c r="O88" s="437"/>
      <c r="P88" s="499"/>
    </row>
    <row r="89" spans="1:16" ht="12.75" customHeight="1">
      <c r="A89" s="441">
        <v>43376</v>
      </c>
      <c r="B89" s="446" t="s">
        <v>436</v>
      </c>
      <c r="C89" s="437"/>
      <c r="D89" s="448">
        <v>330</v>
      </c>
      <c r="E89" s="438"/>
      <c r="F89" s="487"/>
      <c r="G89" s="458"/>
      <c r="H89" s="492"/>
      <c r="I89" s="442"/>
      <c r="J89" s="496"/>
      <c r="K89" s="438"/>
      <c r="N89" s="437"/>
      <c r="O89" s="437"/>
      <c r="P89" s="499"/>
    </row>
    <row r="90" spans="1:16" ht="12.75" customHeight="1">
      <c r="A90" s="441">
        <v>43376</v>
      </c>
      <c r="B90" s="446" t="s">
        <v>435</v>
      </c>
      <c r="C90" s="437"/>
      <c r="D90" s="448">
        <v>42.1</v>
      </c>
      <c r="E90" s="438"/>
      <c r="F90" s="487"/>
      <c r="G90" s="458"/>
      <c r="H90" s="492"/>
      <c r="I90" s="442"/>
      <c r="J90" s="496"/>
      <c r="K90" s="438"/>
      <c r="N90" s="437"/>
      <c r="O90" s="437"/>
      <c r="P90" s="499"/>
    </row>
    <row r="91" spans="1:16" ht="12.75" customHeight="1">
      <c r="A91" s="441">
        <v>43376</v>
      </c>
      <c r="B91" s="446" t="s">
        <v>434</v>
      </c>
      <c r="C91" s="437"/>
      <c r="D91" s="448">
        <v>42.1</v>
      </c>
      <c r="E91" s="438"/>
      <c r="F91" s="487"/>
      <c r="G91" s="458"/>
      <c r="H91" s="492"/>
      <c r="I91" s="442"/>
      <c r="J91" s="496"/>
      <c r="K91" s="438"/>
      <c r="N91" s="437"/>
      <c r="O91" s="437"/>
      <c r="P91" s="499"/>
    </row>
    <row r="92" spans="1:16" ht="12.75">
      <c r="A92" s="441">
        <v>43376</v>
      </c>
      <c r="B92" s="449" t="s">
        <v>433</v>
      </c>
      <c r="C92" s="437" t="s">
        <v>194</v>
      </c>
      <c r="D92" s="449"/>
      <c r="E92" s="438" t="s">
        <v>326</v>
      </c>
      <c r="F92" s="487">
        <v>356.1</v>
      </c>
      <c r="G92" s="458"/>
      <c r="H92" s="492"/>
      <c r="I92" s="442"/>
      <c r="J92" s="496"/>
      <c r="K92" s="438"/>
      <c r="M92" s="450">
        <v>7562</v>
      </c>
      <c r="N92" s="437" t="s">
        <v>413</v>
      </c>
      <c r="O92" s="467" t="s">
        <v>412</v>
      </c>
      <c r="P92" s="500"/>
    </row>
    <row r="93" spans="1:16" ht="12.75" customHeight="1">
      <c r="A93" s="441">
        <v>43376</v>
      </c>
      <c r="B93" s="446" t="s">
        <v>432</v>
      </c>
      <c r="C93" s="437"/>
      <c r="D93" s="448">
        <v>42.1</v>
      </c>
      <c r="E93" s="438"/>
      <c r="F93" s="487"/>
      <c r="G93" s="458"/>
      <c r="H93" s="492"/>
      <c r="I93" s="442"/>
      <c r="J93" s="496"/>
      <c r="K93" s="438"/>
      <c r="N93" s="437"/>
      <c r="O93" s="437"/>
      <c r="P93" s="499"/>
    </row>
    <row r="94" spans="1:16" ht="12.75" customHeight="1">
      <c r="A94" s="441">
        <v>43376</v>
      </c>
      <c r="B94" s="448" t="s">
        <v>431</v>
      </c>
      <c r="C94" s="437"/>
      <c r="D94" s="448">
        <v>42.1</v>
      </c>
      <c r="E94" s="438"/>
      <c r="F94" s="487"/>
      <c r="G94" s="458"/>
      <c r="H94" s="492"/>
      <c r="I94" s="442"/>
      <c r="J94" s="496"/>
      <c r="K94" s="438"/>
      <c r="N94" s="437"/>
      <c r="O94" s="437"/>
      <c r="P94" s="499"/>
    </row>
    <row r="95" spans="1:16" ht="12.75" customHeight="1">
      <c r="A95" s="441">
        <v>43376</v>
      </c>
      <c r="B95" s="446" t="s">
        <v>430</v>
      </c>
      <c r="C95" s="437"/>
      <c r="D95" s="448">
        <v>42.1</v>
      </c>
      <c r="E95" s="438"/>
      <c r="F95" s="487"/>
      <c r="G95" s="458"/>
      <c r="H95" s="492"/>
      <c r="I95" s="442"/>
      <c r="J95" s="496"/>
      <c r="K95" s="438"/>
      <c r="N95" s="437"/>
      <c r="O95" s="437"/>
      <c r="P95" s="499"/>
    </row>
    <row r="96" spans="1:16" ht="12.75" customHeight="1">
      <c r="A96" s="441">
        <v>43376</v>
      </c>
      <c r="B96" s="446" t="s">
        <v>429</v>
      </c>
      <c r="C96" s="437"/>
      <c r="D96" s="448">
        <v>73.5</v>
      </c>
      <c r="E96" s="438"/>
      <c r="F96" s="487"/>
      <c r="G96" s="458"/>
      <c r="H96" s="492"/>
      <c r="I96" s="442"/>
      <c r="J96" s="496"/>
      <c r="K96" s="438"/>
      <c r="N96" s="437"/>
      <c r="O96" s="437"/>
      <c r="P96" s="499"/>
    </row>
    <row r="97" spans="1:16" ht="12.75" customHeight="1">
      <c r="A97" s="441">
        <v>43376</v>
      </c>
      <c r="B97" s="448" t="s">
        <v>428</v>
      </c>
      <c r="C97" s="437"/>
      <c r="D97" s="448">
        <v>42.1</v>
      </c>
      <c r="E97" s="438"/>
      <c r="F97" s="487"/>
      <c r="G97" s="458"/>
      <c r="H97" s="492"/>
      <c r="I97" s="442"/>
      <c r="J97" s="496"/>
      <c r="K97" s="438"/>
      <c r="N97" s="437"/>
      <c r="O97" s="437"/>
      <c r="P97" s="499"/>
    </row>
    <row r="98" spans="1:16" ht="12.75" customHeight="1">
      <c r="A98" s="441">
        <v>43376</v>
      </c>
      <c r="B98" s="448" t="s">
        <v>427</v>
      </c>
      <c r="C98" s="437"/>
      <c r="D98" s="448">
        <v>42.1</v>
      </c>
      <c r="E98" s="438"/>
      <c r="F98" s="487"/>
      <c r="G98" s="458"/>
      <c r="H98" s="492"/>
      <c r="I98" s="442"/>
      <c r="J98" s="496"/>
      <c r="K98" s="438"/>
      <c r="N98" s="437"/>
      <c r="O98" s="437"/>
      <c r="P98" s="499"/>
    </row>
    <row r="99" spans="1:16" ht="12.75" customHeight="1">
      <c r="A99" s="441">
        <v>43376</v>
      </c>
      <c r="B99" s="446" t="s">
        <v>426</v>
      </c>
      <c r="C99" s="437"/>
      <c r="D99" s="448">
        <v>72.099999999999994</v>
      </c>
      <c r="E99" s="438"/>
      <c r="F99" s="487"/>
      <c r="G99" s="458"/>
      <c r="H99" s="492"/>
      <c r="I99" s="442"/>
      <c r="J99" s="496"/>
      <c r="K99" s="438"/>
      <c r="N99" s="437"/>
      <c r="O99" s="437"/>
      <c r="P99" s="499"/>
    </row>
    <row r="100" spans="1:16" ht="12.75">
      <c r="A100" s="441">
        <v>43376</v>
      </c>
      <c r="B100" s="449" t="s">
        <v>425</v>
      </c>
      <c r="C100" s="437" t="s">
        <v>194</v>
      </c>
      <c r="D100" s="449"/>
      <c r="E100" s="438" t="s">
        <v>326</v>
      </c>
      <c r="F100" s="487">
        <v>266.35000000000002</v>
      </c>
      <c r="G100" s="458"/>
      <c r="H100" s="492"/>
      <c r="I100" s="442"/>
      <c r="J100" s="496"/>
      <c r="K100" s="438"/>
      <c r="M100" s="450">
        <v>7562</v>
      </c>
      <c r="N100" s="437" t="s">
        <v>413</v>
      </c>
      <c r="O100" s="467" t="s">
        <v>412</v>
      </c>
      <c r="P100" s="500"/>
    </row>
    <row r="101" spans="1:16" ht="12.75" customHeight="1">
      <c r="A101" s="441">
        <v>43376</v>
      </c>
      <c r="B101" s="446" t="s">
        <v>424</v>
      </c>
      <c r="C101" s="437"/>
      <c r="D101" s="448">
        <v>20</v>
      </c>
      <c r="E101" s="438"/>
      <c r="F101" s="487"/>
      <c r="G101" s="458"/>
      <c r="H101" s="492"/>
      <c r="I101" s="442"/>
      <c r="J101" s="496"/>
      <c r="K101" s="438"/>
      <c r="N101" s="437"/>
      <c r="O101" s="437"/>
      <c r="P101" s="499"/>
    </row>
    <row r="102" spans="1:16" ht="12.75" customHeight="1">
      <c r="A102" s="441">
        <v>43376</v>
      </c>
      <c r="B102" s="446" t="s">
        <v>424</v>
      </c>
      <c r="C102" s="437"/>
      <c r="D102" s="448">
        <v>20</v>
      </c>
      <c r="E102" s="438"/>
      <c r="F102" s="487"/>
      <c r="G102" s="458"/>
      <c r="H102" s="492"/>
      <c r="I102" s="442"/>
      <c r="J102" s="496"/>
      <c r="K102" s="438"/>
      <c r="N102" s="437"/>
      <c r="O102" s="437"/>
      <c r="P102" s="499"/>
    </row>
    <row r="103" spans="1:16" ht="12.75" customHeight="1">
      <c r="A103" s="441">
        <v>43376</v>
      </c>
      <c r="B103" s="446" t="s">
        <v>423</v>
      </c>
      <c r="C103" s="437"/>
      <c r="D103" s="448">
        <v>42.1</v>
      </c>
      <c r="E103" s="438"/>
      <c r="F103" s="487"/>
      <c r="G103" s="458"/>
      <c r="H103" s="492"/>
      <c r="I103" s="442"/>
      <c r="J103" s="496"/>
      <c r="K103" s="438"/>
      <c r="N103" s="437"/>
      <c r="O103" s="437"/>
      <c r="P103" s="499"/>
    </row>
    <row r="104" spans="1:16" ht="12.75" customHeight="1">
      <c r="A104" s="441">
        <v>43376</v>
      </c>
      <c r="B104" s="446" t="s">
        <v>422</v>
      </c>
      <c r="C104" s="437"/>
      <c r="D104" s="448">
        <v>22.1</v>
      </c>
      <c r="E104" s="438"/>
      <c r="F104" s="487"/>
      <c r="G104" s="458"/>
      <c r="H104" s="492"/>
      <c r="I104" s="442"/>
      <c r="J104" s="496"/>
      <c r="K104" s="438"/>
      <c r="N104" s="437"/>
      <c r="O104" s="437"/>
      <c r="P104" s="499"/>
    </row>
    <row r="105" spans="1:16" ht="12.75" customHeight="1">
      <c r="A105" s="441">
        <v>43376</v>
      </c>
      <c r="B105" s="446" t="s">
        <v>421</v>
      </c>
      <c r="C105" s="437"/>
      <c r="D105" s="448">
        <v>31.95</v>
      </c>
      <c r="E105" s="438"/>
      <c r="F105" s="487"/>
      <c r="G105" s="458"/>
      <c r="H105" s="492"/>
      <c r="I105" s="442"/>
      <c r="J105" s="496"/>
      <c r="K105" s="438"/>
      <c r="N105" s="437"/>
      <c r="O105" s="437"/>
      <c r="P105" s="499"/>
    </row>
    <row r="106" spans="1:16" ht="12.75" customHeight="1">
      <c r="A106" s="441">
        <v>43376</v>
      </c>
      <c r="B106" s="446" t="s">
        <v>420</v>
      </c>
      <c r="C106" s="437"/>
      <c r="D106" s="448">
        <v>86</v>
      </c>
      <c r="E106" s="438"/>
      <c r="F106" s="487"/>
      <c r="G106" s="458"/>
      <c r="H106" s="492"/>
      <c r="I106" s="442"/>
      <c r="J106" s="496"/>
      <c r="K106" s="438"/>
      <c r="N106" s="437"/>
      <c r="O106" s="437"/>
      <c r="P106" s="499"/>
    </row>
    <row r="107" spans="1:16" ht="12.75" customHeight="1">
      <c r="A107" s="441">
        <v>43376</v>
      </c>
      <c r="B107" s="446" t="s">
        <v>419</v>
      </c>
      <c r="C107" s="437"/>
      <c r="D107" s="448">
        <v>42.1</v>
      </c>
      <c r="E107" s="438"/>
      <c r="F107" s="487"/>
      <c r="G107" s="458"/>
      <c r="H107" s="492"/>
      <c r="I107" s="442"/>
      <c r="J107" s="496"/>
      <c r="K107" s="438"/>
      <c r="N107" s="437"/>
      <c r="O107" s="437"/>
      <c r="P107" s="499"/>
    </row>
    <row r="108" spans="1:16" ht="12.75">
      <c r="A108" s="441">
        <v>43376</v>
      </c>
      <c r="B108" s="449" t="s">
        <v>418</v>
      </c>
      <c r="C108" s="437" t="s">
        <v>194</v>
      </c>
      <c r="D108" s="449"/>
      <c r="E108" s="438" t="s">
        <v>336</v>
      </c>
      <c r="F108" s="487">
        <v>156.15</v>
      </c>
      <c r="G108" s="458"/>
      <c r="H108" s="492"/>
      <c r="I108" s="442"/>
      <c r="J108" s="496"/>
      <c r="K108" s="438"/>
      <c r="M108" s="450">
        <v>7562</v>
      </c>
      <c r="N108" s="437" t="s">
        <v>413</v>
      </c>
      <c r="O108" s="467" t="s">
        <v>412</v>
      </c>
      <c r="P108" s="500"/>
    </row>
    <row r="109" spans="1:16" ht="12.75" customHeight="1">
      <c r="A109" s="441">
        <v>43378</v>
      </c>
      <c r="B109" s="449" t="s">
        <v>417</v>
      </c>
      <c r="C109" s="437" t="s">
        <v>194</v>
      </c>
      <c r="D109" s="449"/>
      <c r="E109" s="438" t="s">
        <v>320</v>
      </c>
      <c r="F109" s="488"/>
      <c r="G109" s="451"/>
      <c r="H109" s="493">
        <v>650</v>
      </c>
      <c r="I109" s="456" t="s">
        <v>352</v>
      </c>
      <c r="J109" s="496"/>
      <c r="K109" s="438"/>
      <c r="M109" s="453">
        <v>6221</v>
      </c>
      <c r="N109" s="437"/>
      <c r="O109" s="437"/>
      <c r="P109" s="499"/>
    </row>
    <row r="110" spans="1:16" ht="12.75" customHeight="1">
      <c r="A110" s="441">
        <v>43382</v>
      </c>
      <c r="B110" s="449" t="s">
        <v>416</v>
      </c>
      <c r="C110" s="437" t="s">
        <v>194</v>
      </c>
      <c r="D110" s="449"/>
      <c r="E110" s="438" t="s">
        <v>320</v>
      </c>
      <c r="F110" s="488"/>
      <c r="G110" s="451"/>
      <c r="H110" s="493">
        <v>250</v>
      </c>
      <c r="I110" s="456" t="s">
        <v>352</v>
      </c>
      <c r="J110" s="496"/>
      <c r="K110" s="438"/>
      <c r="M110" s="453">
        <v>6221</v>
      </c>
      <c r="N110" s="437"/>
      <c r="O110" s="437"/>
      <c r="P110" s="499"/>
    </row>
    <row r="111" spans="1:16" ht="12.75" customHeight="1">
      <c r="A111" s="441">
        <v>43382</v>
      </c>
      <c r="B111" s="449" t="s">
        <v>415</v>
      </c>
      <c r="C111" s="437" t="s">
        <v>194</v>
      </c>
      <c r="D111" s="449"/>
      <c r="E111" s="438" t="s">
        <v>320</v>
      </c>
      <c r="F111" s="488"/>
      <c r="G111" s="451"/>
      <c r="H111" s="493">
        <v>525</v>
      </c>
      <c r="I111" s="456" t="s">
        <v>352</v>
      </c>
      <c r="J111" s="496"/>
      <c r="K111" s="438"/>
      <c r="M111" s="453">
        <v>6221</v>
      </c>
      <c r="N111" s="437"/>
      <c r="O111" s="437"/>
      <c r="P111" s="499"/>
    </row>
    <row r="112" spans="1:16" ht="12.75">
      <c r="A112" s="441">
        <v>43388</v>
      </c>
      <c r="B112" s="449" t="s">
        <v>414</v>
      </c>
      <c r="C112" s="437" t="s">
        <v>194</v>
      </c>
      <c r="D112" s="449"/>
      <c r="E112" s="438" t="s">
        <v>320</v>
      </c>
      <c r="F112" s="487">
        <v>2140.9499999999998</v>
      </c>
      <c r="G112" s="458"/>
      <c r="H112" s="492"/>
      <c r="I112" s="442"/>
      <c r="J112" s="496"/>
      <c r="K112" s="438"/>
      <c r="M112" s="450">
        <v>7562</v>
      </c>
      <c r="N112" s="437" t="s">
        <v>413</v>
      </c>
      <c r="O112" s="467" t="s">
        <v>412</v>
      </c>
      <c r="P112" s="500"/>
    </row>
    <row r="113" spans="1:16" ht="12.75" customHeight="1">
      <c r="A113" s="441">
        <v>43388</v>
      </c>
      <c r="B113" s="449" t="s">
        <v>411</v>
      </c>
      <c r="C113" s="437"/>
      <c r="D113" s="449"/>
      <c r="E113" s="438" t="s">
        <v>410</v>
      </c>
      <c r="F113" s="488"/>
      <c r="G113" s="451"/>
      <c r="H113" s="493">
        <v>155.15</v>
      </c>
      <c r="I113" s="456" t="s">
        <v>352</v>
      </c>
      <c r="J113" s="496"/>
      <c r="K113" s="438"/>
      <c r="M113" s="453">
        <v>616</v>
      </c>
      <c r="N113" s="437"/>
      <c r="O113" s="437"/>
      <c r="P113" s="499"/>
    </row>
    <row r="114" spans="1:16" ht="12.75" customHeight="1">
      <c r="A114" s="441">
        <v>43389</v>
      </c>
      <c r="B114" s="449" t="s">
        <v>409</v>
      </c>
      <c r="C114" s="437"/>
      <c r="D114" s="449"/>
      <c r="E114" s="438" t="s">
        <v>320</v>
      </c>
      <c r="F114" s="488"/>
      <c r="G114" s="451"/>
      <c r="H114" s="493">
        <v>62.16</v>
      </c>
      <c r="I114" s="456" t="s">
        <v>352</v>
      </c>
      <c r="J114" s="496"/>
      <c r="K114" s="438"/>
      <c r="M114" s="453">
        <v>60624</v>
      </c>
      <c r="N114" s="437"/>
      <c r="O114" s="437"/>
      <c r="P114" s="499"/>
    </row>
    <row r="115" spans="1:16" ht="12.75" customHeight="1">
      <c r="A115" s="441">
        <v>43389</v>
      </c>
      <c r="B115" s="449" t="s">
        <v>408</v>
      </c>
      <c r="C115" s="437" t="s">
        <v>194</v>
      </c>
      <c r="D115" s="449"/>
      <c r="E115" s="438" t="s">
        <v>320</v>
      </c>
      <c r="F115" s="487">
        <v>37.44</v>
      </c>
      <c r="G115" s="458"/>
      <c r="H115" s="492"/>
      <c r="I115" s="442"/>
      <c r="J115" s="496"/>
      <c r="K115" s="438"/>
      <c r="M115" s="481">
        <v>791</v>
      </c>
      <c r="N115" s="437" t="s">
        <v>407</v>
      </c>
      <c r="O115" s="437"/>
      <c r="P115" s="501"/>
    </row>
    <row r="116" spans="1:16" ht="12.75" customHeight="1">
      <c r="A116" s="441">
        <v>43389</v>
      </c>
      <c r="B116" s="460" t="s">
        <v>406</v>
      </c>
      <c r="C116" s="437" t="s">
        <v>194</v>
      </c>
      <c r="D116" s="449"/>
      <c r="E116" s="438" t="s">
        <v>320</v>
      </c>
      <c r="F116" s="488"/>
      <c r="G116" s="451"/>
      <c r="H116" s="493">
        <v>15</v>
      </c>
      <c r="I116" s="456"/>
      <c r="J116" s="496"/>
      <c r="K116" s="438"/>
      <c r="M116" s="461"/>
      <c r="N116" s="466" t="s">
        <v>356</v>
      </c>
      <c r="O116" s="437"/>
      <c r="P116" s="501"/>
    </row>
    <row r="117" spans="1:16" ht="12.75" customHeight="1">
      <c r="A117" s="441">
        <v>43390</v>
      </c>
      <c r="B117" s="460" t="s">
        <v>405</v>
      </c>
      <c r="C117" s="437" t="s">
        <v>194</v>
      </c>
      <c r="D117" s="449"/>
      <c r="E117" s="438" t="s">
        <v>320</v>
      </c>
      <c r="F117" s="488"/>
      <c r="G117" s="451"/>
      <c r="H117" s="493">
        <v>135</v>
      </c>
      <c r="I117" s="456"/>
      <c r="J117" s="496"/>
      <c r="K117" s="438"/>
      <c r="M117" s="461"/>
      <c r="N117" s="465" t="s">
        <v>356</v>
      </c>
      <c r="O117" s="437"/>
      <c r="P117" s="501"/>
    </row>
    <row r="118" spans="1:16" ht="12.75" customHeight="1">
      <c r="A118" s="441">
        <v>43390</v>
      </c>
      <c r="B118" s="460" t="s">
        <v>404</v>
      </c>
      <c r="C118" s="437" t="s">
        <v>194</v>
      </c>
      <c r="D118" s="449"/>
      <c r="E118" s="438" t="s">
        <v>320</v>
      </c>
      <c r="F118" s="488"/>
      <c r="G118" s="451"/>
      <c r="H118" s="493">
        <v>30</v>
      </c>
      <c r="I118" s="456"/>
      <c r="J118" s="496"/>
      <c r="K118" s="438"/>
      <c r="M118" s="461"/>
      <c r="N118" s="465" t="s">
        <v>356</v>
      </c>
      <c r="O118" s="437"/>
      <c r="P118" s="501"/>
    </row>
    <row r="119" spans="1:16" ht="12.75">
      <c r="A119" s="441">
        <v>43392</v>
      </c>
      <c r="B119" s="449" t="s">
        <v>403</v>
      </c>
      <c r="C119" s="437" t="s">
        <v>194</v>
      </c>
      <c r="D119" s="449"/>
      <c r="E119" s="438" t="s">
        <v>336</v>
      </c>
      <c r="F119" s="487">
        <v>180</v>
      </c>
      <c r="G119" s="458"/>
      <c r="H119" s="492"/>
      <c r="I119" s="442"/>
      <c r="J119" s="496"/>
      <c r="K119" s="438"/>
      <c r="M119" s="450">
        <v>7562</v>
      </c>
      <c r="N119" s="464"/>
      <c r="O119" s="437"/>
      <c r="P119" s="499"/>
    </row>
    <row r="120" spans="1:16" ht="12.75">
      <c r="A120" s="441">
        <v>43392</v>
      </c>
      <c r="B120" s="449" t="s">
        <v>402</v>
      </c>
      <c r="C120" s="437" t="s">
        <v>194</v>
      </c>
      <c r="D120" s="449"/>
      <c r="E120" s="438" t="s">
        <v>336</v>
      </c>
      <c r="F120" s="487">
        <v>4.05</v>
      </c>
      <c r="G120" s="458"/>
      <c r="H120" s="492"/>
      <c r="I120" s="442"/>
      <c r="J120" s="496"/>
      <c r="K120" s="438"/>
      <c r="M120" s="447">
        <v>7562</v>
      </c>
      <c r="N120" s="462"/>
      <c r="O120" s="437"/>
      <c r="P120" s="499"/>
    </row>
    <row r="121" spans="1:16" ht="12.75" customHeight="1">
      <c r="A121" s="441">
        <v>43393</v>
      </c>
      <c r="B121" s="460" t="s">
        <v>401</v>
      </c>
      <c r="C121" s="437" t="s">
        <v>194</v>
      </c>
      <c r="D121" s="449"/>
      <c r="E121" s="438" t="s">
        <v>320</v>
      </c>
      <c r="F121" s="488"/>
      <c r="G121" s="451"/>
      <c r="H121" s="493">
        <v>150</v>
      </c>
      <c r="I121" s="456"/>
      <c r="J121" s="496"/>
      <c r="K121" s="438"/>
      <c r="M121" s="461"/>
      <c r="N121" s="459" t="s">
        <v>356</v>
      </c>
      <c r="O121" s="437"/>
      <c r="P121" s="501"/>
    </row>
    <row r="122" spans="1:16" ht="12.75" customHeight="1">
      <c r="A122" s="441">
        <v>43395</v>
      </c>
      <c r="B122" s="460" t="s">
        <v>400</v>
      </c>
      <c r="C122" s="437" t="s">
        <v>194</v>
      </c>
      <c r="D122" s="449"/>
      <c r="E122" s="438" t="s">
        <v>320</v>
      </c>
      <c r="F122" s="488"/>
      <c r="G122" s="451"/>
      <c r="H122" s="493">
        <v>60</v>
      </c>
      <c r="I122" s="456"/>
      <c r="J122" s="496"/>
      <c r="K122" s="438"/>
      <c r="M122" s="461"/>
      <c r="N122" s="459" t="s">
        <v>356</v>
      </c>
      <c r="O122" s="437"/>
      <c r="P122" s="501"/>
    </row>
    <row r="123" spans="1:16" ht="12.75" customHeight="1">
      <c r="A123" s="441">
        <v>43395</v>
      </c>
      <c r="B123" s="449" t="s">
        <v>399</v>
      </c>
      <c r="C123" s="437" t="s">
        <v>194</v>
      </c>
      <c r="D123" s="449"/>
      <c r="E123" s="438" t="s">
        <v>348</v>
      </c>
      <c r="F123" s="488"/>
      <c r="G123" s="451"/>
      <c r="H123" s="493">
        <v>112.82</v>
      </c>
      <c r="I123" s="456" t="s">
        <v>352</v>
      </c>
      <c r="J123" s="496"/>
      <c r="K123" s="438"/>
      <c r="M123" s="453">
        <v>60622</v>
      </c>
      <c r="N123" s="437" t="s">
        <v>398</v>
      </c>
      <c r="O123" s="437"/>
      <c r="P123" s="499"/>
    </row>
    <row r="124" spans="1:16" ht="12.75" customHeight="1">
      <c r="A124" s="441">
        <v>43396</v>
      </c>
      <c r="B124" s="449" t="s">
        <v>337</v>
      </c>
      <c r="C124" s="437" t="s">
        <v>194</v>
      </c>
      <c r="D124" s="449"/>
      <c r="E124" s="438" t="s">
        <v>336</v>
      </c>
      <c r="F124" s="488"/>
      <c r="G124" s="451"/>
      <c r="H124" s="493">
        <v>300</v>
      </c>
      <c r="I124" s="456" t="s">
        <v>352</v>
      </c>
      <c r="J124" s="496"/>
      <c r="K124" s="438"/>
      <c r="M124" s="453">
        <v>6221</v>
      </c>
      <c r="N124" s="437"/>
      <c r="O124" s="437"/>
      <c r="P124" s="499"/>
    </row>
    <row r="125" spans="1:16" ht="12.75">
      <c r="A125" s="441">
        <v>43396</v>
      </c>
      <c r="B125" s="449" t="s">
        <v>397</v>
      </c>
      <c r="C125" s="437" t="s">
        <v>194</v>
      </c>
      <c r="D125" s="449"/>
      <c r="E125" s="438" t="s">
        <v>326</v>
      </c>
      <c r="F125" s="487">
        <v>115.6</v>
      </c>
      <c r="G125" s="458"/>
      <c r="H125" s="492"/>
      <c r="I125" s="442"/>
      <c r="J125" s="496"/>
      <c r="K125" s="438"/>
      <c r="M125" s="450">
        <v>7562</v>
      </c>
      <c r="N125" s="437"/>
      <c r="O125" s="437"/>
      <c r="P125" s="499"/>
    </row>
    <row r="126" spans="1:16" ht="12.75" customHeight="1">
      <c r="A126" s="452">
        <v>43396</v>
      </c>
      <c r="B126" s="446" t="s">
        <v>396</v>
      </c>
      <c r="C126" s="448"/>
      <c r="D126" s="448">
        <v>33.5</v>
      </c>
      <c r="E126" s="438"/>
      <c r="F126" s="487"/>
      <c r="G126" s="458"/>
      <c r="H126" s="492"/>
      <c r="I126" s="442"/>
      <c r="J126" s="496"/>
      <c r="K126" s="438"/>
      <c r="N126" s="437"/>
      <c r="O126" s="437"/>
      <c r="P126" s="499"/>
    </row>
    <row r="127" spans="1:16" ht="12.75" customHeight="1">
      <c r="A127" s="452">
        <v>43396</v>
      </c>
      <c r="B127" s="446" t="s">
        <v>396</v>
      </c>
      <c r="C127" s="448"/>
      <c r="D127" s="448">
        <v>40</v>
      </c>
      <c r="E127" s="438"/>
      <c r="F127" s="487"/>
      <c r="G127" s="458"/>
      <c r="H127" s="492"/>
      <c r="I127" s="442"/>
      <c r="J127" s="496"/>
      <c r="K127" s="438"/>
      <c r="N127" s="437"/>
      <c r="O127" s="437"/>
      <c r="P127" s="499"/>
    </row>
    <row r="128" spans="1:16" ht="12.75" customHeight="1">
      <c r="A128" s="452">
        <v>43396</v>
      </c>
      <c r="B128" s="446" t="s">
        <v>395</v>
      </c>
      <c r="C128" s="448"/>
      <c r="D128" s="448">
        <v>42.1</v>
      </c>
      <c r="E128" s="438"/>
      <c r="F128" s="487"/>
      <c r="G128" s="458"/>
      <c r="H128" s="492"/>
      <c r="I128" s="442"/>
      <c r="J128" s="496"/>
      <c r="K128" s="438"/>
      <c r="N128" s="437"/>
      <c r="O128" s="437"/>
      <c r="P128" s="499"/>
    </row>
    <row r="129" spans="1:16" ht="12.75">
      <c r="A129" s="441">
        <v>43396</v>
      </c>
      <c r="B129" s="449" t="s">
        <v>394</v>
      </c>
      <c r="C129" s="437" t="s">
        <v>194</v>
      </c>
      <c r="D129" s="449"/>
      <c r="E129" s="438" t="s">
        <v>326</v>
      </c>
      <c r="F129" s="487">
        <v>409.1</v>
      </c>
      <c r="G129" s="458"/>
      <c r="H129" s="492"/>
      <c r="I129" s="442"/>
      <c r="J129" s="496"/>
      <c r="K129" s="438"/>
      <c r="M129" s="450">
        <v>7562</v>
      </c>
      <c r="N129" s="437"/>
      <c r="O129" s="437"/>
      <c r="P129" s="499"/>
    </row>
    <row r="130" spans="1:16" ht="12.75" customHeight="1">
      <c r="A130" s="452">
        <v>43396</v>
      </c>
      <c r="B130" s="446" t="s">
        <v>393</v>
      </c>
      <c r="C130" s="437"/>
      <c r="D130" s="448">
        <v>15</v>
      </c>
      <c r="E130" s="438"/>
      <c r="F130" s="487"/>
      <c r="G130" s="458"/>
      <c r="H130" s="492"/>
      <c r="I130" s="442"/>
      <c r="J130" s="496"/>
      <c r="K130" s="438"/>
      <c r="N130" s="437"/>
      <c r="O130" s="437"/>
      <c r="P130" s="499"/>
    </row>
    <row r="131" spans="1:16" ht="12.75" customHeight="1">
      <c r="A131" s="452">
        <v>43396</v>
      </c>
      <c r="B131" s="446" t="s">
        <v>392</v>
      </c>
      <c r="C131" s="437"/>
      <c r="D131" s="448">
        <v>72.099999999999994</v>
      </c>
      <c r="E131" s="438"/>
      <c r="F131" s="487"/>
      <c r="G131" s="458"/>
      <c r="H131" s="492"/>
      <c r="I131" s="442"/>
      <c r="J131" s="496"/>
      <c r="K131" s="438"/>
      <c r="N131" s="437"/>
      <c r="O131" s="437"/>
      <c r="P131" s="499"/>
    </row>
    <row r="132" spans="1:16" ht="12.75" customHeight="1">
      <c r="A132" s="452">
        <v>43396</v>
      </c>
      <c r="B132" s="446" t="s">
        <v>391</v>
      </c>
      <c r="C132" s="437"/>
      <c r="D132" s="448">
        <v>136</v>
      </c>
      <c r="E132" s="438"/>
      <c r="F132" s="487"/>
      <c r="G132" s="458"/>
      <c r="H132" s="492"/>
      <c r="I132" s="442"/>
      <c r="J132" s="496"/>
      <c r="K132" s="438"/>
      <c r="N132" s="437"/>
      <c r="O132" s="437"/>
      <c r="P132" s="499"/>
    </row>
    <row r="133" spans="1:16" ht="12.75" customHeight="1">
      <c r="A133" s="452">
        <v>43396</v>
      </c>
      <c r="B133" s="446" t="s">
        <v>390</v>
      </c>
      <c r="C133" s="437"/>
      <c r="D133" s="448">
        <v>20</v>
      </c>
      <c r="E133" s="438"/>
      <c r="F133" s="487"/>
      <c r="G133" s="458"/>
      <c r="H133" s="492"/>
      <c r="I133" s="442"/>
      <c r="J133" s="496"/>
      <c r="K133" s="438"/>
      <c r="N133" s="437"/>
      <c r="O133" s="437"/>
      <c r="P133" s="499"/>
    </row>
    <row r="134" spans="1:16" ht="12.75" customHeight="1">
      <c r="A134" s="452">
        <v>43396</v>
      </c>
      <c r="B134" s="446" t="s">
        <v>389</v>
      </c>
      <c r="C134" s="437"/>
      <c r="D134" s="448">
        <v>50</v>
      </c>
      <c r="E134" s="438"/>
      <c r="F134" s="487"/>
      <c r="G134" s="458"/>
      <c r="H134" s="492"/>
      <c r="I134" s="442"/>
      <c r="J134" s="496"/>
      <c r="K134" s="438"/>
      <c r="N134" s="437"/>
      <c r="O134" s="437"/>
      <c r="P134" s="499"/>
    </row>
    <row r="135" spans="1:16" ht="12.75" customHeight="1">
      <c r="A135" s="452">
        <v>43396</v>
      </c>
      <c r="B135" s="446" t="s">
        <v>388</v>
      </c>
      <c r="C135" s="437"/>
      <c r="D135" s="448">
        <v>86</v>
      </c>
      <c r="E135" s="438"/>
      <c r="F135" s="487"/>
      <c r="G135" s="458"/>
      <c r="H135" s="492"/>
      <c r="I135" s="442"/>
      <c r="J135" s="496"/>
      <c r="K135" s="438"/>
      <c r="N135" s="437"/>
      <c r="O135" s="437"/>
      <c r="P135" s="499"/>
    </row>
    <row r="136" spans="1:16" ht="12.75" customHeight="1">
      <c r="A136" s="452">
        <v>43396</v>
      </c>
      <c r="B136" s="446" t="s">
        <v>387</v>
      </c>
      <c r="C136" s="437"/>
      <c r="D136" s="448">
        <v>30</v>
      </c>
      <c r="E136" s="438"/>
      <c r="F136" s="487"/>
      <c r="G136" s="458"/>
      <c r="H136" s="492"/>
      <c r="I136" s="442"/>
      <c r="J136" s="496"/>
      <c r="K136" s="438"/>
      <c r="N136" s="437"/>
      <c r="O136" s="437"/>
      <c r="P136" s="499"/>
    </row>
    <row r="137" spans="1:16" ht="12.75">
      <c r="A137" s="441">
        <v>43396</v>
      </c>
      <c r="B137" s="449" t="s">
        <v>386</v>
      </c>
      <c r="C137" s="437" t="s">
        <v>194</v>
      </c>
      <c r="D137" s="449"/>
      <c r="E137" s="438" t="s">
        <v>326</v>
      </c>
      <c r="F137" s="487">
        <v>477.5</v>
      </c>
      <c r="G137" s="458"/>
      <c r="H137" s="492"/>
      <c r="I137" s="442"/>
      <c r="J137" s="496"/>
      <c r="K137" s="438"/>
      <c r="M137" s="450">
        <v>7562</v>
      </c>
      <c r="N137" s="437"/>
      <c r="O137" s="437"/>
      <c r="P137" s="499"/>
    </row>
    <row r="138" spans="1:16" ht="12.75" customHeight="1">
      <c r="A138" s="452">
        <v>43396</v>
      </c>
      <c r="B138" s="446" t="s">
        <v>385</v>
      </c>
      <c r="C138" s="437"/>
      <c r="D138" s="448">
        <v>30</v>
      </c>
      <c r="E138" s="438"/>
      <c r="F138" s="487"/>
      <c r="G138" s="458"/>
      <c r="H138" s="492"/>
      <c r="I138" s="442"/>
      <c r="J138" s="496"/>
      <c r="K138" s="438"/>
      <c r="N138" s="437"/>
      <c r="O138" s="437"/>
      <c r="P138" s="499"/>
    </row>
    <row r="139" spans="1:16" ht="12.75" customHeight="1">
      <c r="A139" s="452">
        <v>43396</v>
      </c>
      <c r="B139" s="446" t="s">
        <v>384</v>
      </c>
      <c r="C139" s="437"/>
      <c r="D139" s="448">
        <v>42.1</v>
      </c>
      <c r="E139" s="438"/>
      <c r="F139" s="487"/>
      <c r="G139" s="458"/>
      <c r="H139" s="492"/>
      <c r="I139" s="442"/>
      <c r="J139" s="496"/>
      <c r="K139" s="438"/>
      <c r="N139" s="437"/>
      <c r="O139" s="437"/>
      <c r="P139" s="499"/>
    </row>
    <row r="140" spans="1:16" ht="12.75" customHeight="1">
      <c r="A140" s="452">
        <v>43396</v>
      </c>
      <c r="B140" s="446" t="s">
        <v>383</v>
      </c>
      <c r="C140" s="437"/>
      <c r="D140" s="448">
        <v>207</v>
      </c>
      <c r="E140" s="438"/>
      <c r="F140" s="487"/>
      <c r="G140" s="458"/>
      <c r="H140" s="492"/>
      <c r="I140" s="442"/>
      <c r="J140" s="496"/>
      <c r="K140" s="438"/>
      <c r="N140" s="437"/>
      <c r="O140" s="437"/>
      <c r="P140" s="499"/>
    </row>
    <row r="141" spans="1:16" ht="12.75" customHeight="1">
      <c r="A141" s="452">
        <v>43396</v>
      </c>
      <c r="B141" s="446" t="s">
        <v>382</v>
      </c>
      <c r="C141" s="437"/>
      <c r="D141" s="448">
        <v>42.1</v>
      </c>
      <c r="E141" s="438"/>
      <c r="F141" s="487"/>
      <c r="G141" s="458"/>
      <c r="H141" s="492"/>
      <c r="I141" s="442"/>
      <c r="J141" s="496"/>
      <c r="K141" s="438"/>
      <c r="N141" s="437"/>
      <c r="O141" s="437"/>
      <c r="P141" s="499"/>
    </row>
    <row r="142" spans="1:16" ht="12.75" customHeight="1">
      <c r="A142" s="452">
        <v>43396</v>
      </c>
      <c r="B142" s="446" t="s">
        <v>381</v>
      </c>
      <c r="C142" s="437"/>
      <c r="D142" s="448">
        <v>42.1</v>
      </c>
      <c r="E142" s="438"/>
      <c r="F142" s="487"/>
      <c r="G142" s="458"/>
      <c r="H142" s="492"/>
      <c r="I142" s="442"/>
      <c r="J142" s="496"/>
      <c r="K142" s="438"/>
      <c r="N142" s="437"/>
      <c r="O142" s="437"/>
      <c r="P142" s="499"/>
    </row>
    <row r="143" spans="1:16" ht="12.75" customHeight="1">
      <c r="A143" s="452">
        <v>43396</v>
      </c>
      <c r="B143" s="446" t="s">
        <v>380</v>
      </c>
      <c r="C143" s="437"/>
      <c r="D143" s="448">
        <v>72.099999999999994</v>
      </c>
      <c r="E143" s="438"/>
      <c r="F143" s="487"/>
      <c r="G143" s="458"/>
      <c r="H143" s="492"/>
      <c r="I143" s="442"/>
      <c r="J143" s="496"/>
      <c r="K143" s="438"/>
      <c r="N143" s="437"/>
      <c r="O143" s="437"/>
      <c r="P143" s="499"/>
    </row>
    <row r="144" spans="1:16" ht="12.75" customHeight="1">
      <c r="A144" s="452">
        <v>43396</v>
      </c>
      <c r="B144" s="446" t="s">
        <v>379</v>
      </c>
      <c r="C144" s="437"/>
      <c r="D144" s="448">
        <v>42.1</v>
      </c>
      <c r="E144" s="438"/>
      <c r="F144" s="487"/>
      <c r="G144" s="458"/>
      <c r="H144" s="492"/>
      <c r="I144" s="442"/>
      <c r="J144" s="496"/>
      <c r="K144" s="438"/>
      <c r="N144" s="437"/>
      <c r="O144" s="437"/>
      <c r="P144" s="499"/>
    </row>
    <row r="145" spans="1:16" ht="12.75">
      <c r="A145" s="441">
        <v>43396</v>
      </c>
      <c r="B145" s="449" t="s">
        <v>378</v>
      </c>
      <c r="C145" s="437" t="s">
        <v>194</v>
      </c>
      <c r="D145" s="449"/>
      <c r="E145" s="438" t="s">
        <v>326</v>
      </c>
      <c r="F145" s="487">
        <v>581.9</v>
      </c>
      <c r="G145" s="458"/>
      <c r="H145" s="492"/>
      <c r="I145" s="442"/>
      <c r="J145" s="496"/>
      <c r="K145" s="438"/>
      <c r="M145" s="450">
        <v>7562</v>
      </c>
      <c r="N145" s="437"/>
      <c r="O145" s="437"/>
      <c r="P145" s="499"/>
    </row>
    <row r="146" spans="1:16" ht="12.75" customHeight="1">
      <c r="A146" s="452">
        <v>43396</v>
      </c>
      <c r="B146" s="446" t="s">
        <v>377</v>
      </c>
      <c r="C146" s="437"/>
      <c r="D146" s="448">
        <v>53.5</v>
      </c>
      <c r="E146" s="438"/>
      <c r="F146" s="487"/>
      <c r="G146" s="458"/>
      <c r="H146" s="492"/>
      <c r="I146" s="442"/>
      <c r="J146" s="496"/>
      <c r="K146" s="438"/>
      <c r="N146" s="437"/>
      <c r="O146" s="437"/>
      <c r="P146" s="499"/>
    </row>
    <row r="147" spans="1:16" ht="12.75" customHeight="1">
      <c r="A147" s="452">
        <v>43396</v>
      </c>
      <c r="B147" s="446" t="s">
        <v>376</v>
      </c>
      <c r="C147" s="437"/>
      <c r="D147" s="448">
        <v>72.099999999999994</v>
      </c>
      <c r="E147" s="438"/>
      <c r="F147" s="487"/>
      <c r="G147" s="458"/>
      <c r="H147" s="492"/>
      <c r="I147" s="442"/>
      <c r="J147" s="496"/>
      <c r="K147" s="438"/>
      <c r="N147" s="437"/>
      <c r="O147" s="437"/>
      <c r="P147" s="499"/>
    </row>
    <row r="148" spans="1:16" ht="12.75" customHeight="1">
      <c r="A148" s="452">
        <v>43396</v>
      </c>
      <c r="B148" s="446" t="s">
        <v>375</v>
      </c>
      <c r="C148" s="437"/>
      <c r="D148" s="448">
        <v>330</v>
      </c>
      <c r="E148" s="438"/>
      <c r="F148" s="487"/>
      <c r="G148" s="458"/>
      <c r="H148" s="492"/>
      <c r="I148" s="442"/>
      <c r="J148" s="496"/>
      <c r="K148" s="438"/>
      <c r="N148" s="437"/>
      <c r="O148" s="437"/>
      <c r="P148" s="499"/>
    </row>
    <row r="149" spans="1:16" ht="12.75" customHeight="1">
      <c r="A149" s="452">
        <v>43396</v>
      </c>
      <c r="B149" s="446" t="s">
        <v>375</v>
      </c>
      <c r="C149" s="437"/>
      <c r="D149" s="448">
        <v>42.1</v>
      </c>
      <c r="E149" s="438"/>
      <c r="F149" s="487"/>
      <c r="G149" s="458"/>
      <c r="H149" s="492"/>
      <c r="I149" s="442"/>
      <c r="J149" s="496"/>
      <c r="K149" s="438"/>
      <c r="N149" s="437"/>
      <c r="O149" s="437"/>
      <c r="P149" s="499"/>
    </row>
    <row r="150" spans="1:16" ht="12.75" customHeight="1">
      <c r="A150" s="452">
        <v>43396</v>
      </c>
      <c r="B150" s="446" t="s">
        <v>374</v>
      </c>
      <c r="C150" s="437"/>
      <c r="D150" s="448">
        <v>30</v>
      </c>
      <c r="E150" s="438"/>
      <c r="F150" s="487"/>
      <c r="G150" s="458"/>
      <c r="H150" s="492"/>
      <c r="I150" s="442"/>
      <c r="J150" s="496"/>
      <c r="K150" s="438"/>
      <c r="N150" s="437"/>
      <c r="O150" s="437"/>
      <c r="P150" s="499"/>
    </row>
    <row r="151" spans="1:16" ht="12.75" customHeight="1">
      <c r="A151" s="452">
        <v>43396</v>
      </c>
      <c r="B151" s="446" t="s">
        <v>373</v>
      </c>
      <c r="C151" s="437"/>
      <c r="D151" s="448">
        <v>42.1</v>
      </c>
      <c r="E151" s="438"/>
      <c r="F151" s="487"/>
      <c r="G151" s="458"/>
      <c r="H151" s="492"/>
      <c r="I151" s="442"/>
      <c r="J151" s="496"/>
      <c r="K151" s="438"/>
      <c r="N151" s="437"/>
      <c r="O151" s="437"/>
      <c r="P151" s="499"/>
    </row>
    <row r="152" spans="1:16" ht="12.75" customHeight="1">
      <c r="A152" s="452">
        <v>43396</v>
      </c>
      <c r="B152" s="446" t="s">
        <v>372</v>
      </c>
      <c r="C152" s="437"/>
      <c r="D152" s="448">
        <v>12.1</v>
      </c>
      <c r="E152" s="438"/>
      <c r="F152" s="487"/>
      <c r="G152" s="458"/>
      <c r="H152" s="492"/>
      <c r="I152" s="442"/>
      <c r="J152" s="496"/>
      <c r="K152" s="438"/>
      <c r="N152" s="437"/>
      <c r="O152" s="437"/>
      <c r="P152" s="499"/>
    </row>
    <row r="153" spans="1:16" ht="12.75" customHeight="1">
      <c r="A153" s="441">
        <v>43396</v>
      </c>
      <c r="B153" s="449" t="s">
        <v>371</v>
      </c>
      <c r="C153" s="437" t="s">
        <v>194</v>
      </c>
      <c r="D153" s="449"/>
      <c r="E153" s="438" t="s">
        <v>320</v>
      </c>
      <c r="F153" s="488"/>
      <c r="G153" s="451"/>
      <c r="H153" s="493">
        <v>159.84</v>
      </c>
      <c r="I153" s="456" t="s">
        <v>352</v>
      </c>
      <c r="J153" s="496"/>
      <c r="K153" s="438"/>
      <c r="M153" s="481">
        <v>6222</v>
      </c>
      <c r="N153" s="437" t="s">
        <v>370</v>
      </c>
      <c r="O153" s="437"/>
      <c r="P153" s="499"/>
    </row>
    <row r="154" spans="1:16" ht="12.75" customHeight="1">
      <c r="A154" s="441">
        <v>43396</v>
      </c>
      <c r="B154" s="449" t="s">
        <v>369</v>
      </c>
      <c r="C154" s="437" t="s">
        <v>194</v>
      </c>
      <c r="D154" s="449"/>
      <c r="E154" s="438" t="s">
        <v>320</v>
      </c>
      <c r="F154" s="488"/>
      <c r="G154" s="451"/>
      <c r="H154" s="493">
        <v>77.099999999999994</v>
      </c>
      <c r="I154" s="456" t="s">
        <v>352</v>
      </c>
      <c r="J154" s="496"/>
      <c r="K154" s="438"/>
      <c r="M154" s="482">
        <v>6184</v>
      </c>
      <c r="N154" s="437" t="s">
        <v>368</v>
      </c>
      <c r="O154" s="437"/>
      <c r="P154" s="499"/>
    </row>
    <row r="155" spans="1:16" ht="12.75">
      <c r="A155" s="441">
        <v>43396</v>
      </c>
      <c r="B155" s="449" t="s">
        <v>367</v>
      </c>
      <c r="C155" s="437" t="s">
        <v>194</v>
      </c>
      <c r="D155" s="449"/>
      <c r="E155" s="438" t="s">
        <v>326</v>
      </c>
      <c r="F155" s="487">
        <v>300.35000000000002</v>
      </c>
      <c r="G155" s="458"/>
      <c r="H155" s="492"/>
      <c r="I155" s="442"/>
      <c r="J155" s="496"/>
      <c r="K155" s="438"/>
      <c r="M155" s="461">
        <v>7562</v>
      </c>
      <c r="N155" s="437"/>
      <c r="O155" s="437"/>
      <c r="P155" s="499"/>
    </row>
    <row r="156" spans="1:16" ht="12.75" customHeight="1">
      <c r="A156" s="452">
        <v>43396</v>
      </c>
      <c r="B156" s="446" t="s">
        <v>366</v>
      </c>
      <c r="C156" s="437"/>
      <c r="D156" s="448">
        <v>7.1</v>
      </c>
      <c r="E156" s="438"/>
      <c r="F156" s="487"/>
      <c r="G156" s="458"/>
      <c r="H156" s="492"/>
      <c r="I156" s="442"/>
      <c r="J156" s="496"/>
      <c r="K156" s="438"/>
      <c r="M156" s="461"/>
      <c r="N156" s="437"/>
      <c r="O156" s="437"/>
      <c r="P156" s="499"/>
    </row>
    <row r="157" spans="1:16" ht="12.75" customHeight="1">
      <c r="A157" s="452">
        <v>43396</v>
      </c>
      <c r="B157" s="446" t="s">
        <v>365</v>
      </c>
      <c r="C157" s="437"/>
      <c r="D157" s="448">
        <v>20</v>
      </c>
      <c r="E157" s="438"/>
      <c r="F157" s="487"/>
      <c r="G157" s="458"/>
      <c r="H157" s="492"/>
      <c r="I157" s="442"/>
      <c r="J157" s="496"/>
      <c r="K157" s="438"/>
      <c r="M157" s="461"/>
      <c r="N157" s="437"/>
      <c r="O157" s="437"/>
      <c r="P157" s="499"/>
    </row>
    <row r="158" spans="1:16" ht="12.75" customHeight="1">
      <c r="A158" s="452">
        <v>43396</v>
      </c>
      <c r="B158" s="446" t="s">
        <v>364</v>
      </c>
      <c r="C158" s="437"/>
      <c r="D158" s="448">
        <v>31.95</v>
      </c>
      <c r="E158" s="438"/>
      <c r="F158" s="487"/>
      <c r="G158" s="458"/>
      <c r="H158" s="492"/>
      <c r="I158" s="442"/>
      <c r="J158" s="496"/>
      <c r="K158" s="438"/>
      <c r="M158" s="461"/>
      <c r="N158" s="437"/>
      <c r="O158" s="437"/>
      <c r="P158" s="499"/>
    </row>
    <row r="159" spans="1:16" ht="12.75" customHeight="1">
      <c r="A159" s="452">
        <v>43396</v>
      </c>
      <c r="B159" s="446" t="s">
        <v>363</v>
      </c>
      <c r="C159" s="437"/>
      <c r="D159" s="448">
        <v>42.1</v>
      </c>
      <c r="E159" s="438"/>
      <c r="F159" s="487"/>
      <c r="G159" s="458"/>
      <c r="H159" s="492"/>
      <c r="I159" s="442"/>
      <c r="J159" s="496"/>
      <c r="K159" s="438"/>
      <c r="M159" s="461"/>
      <c r="N159" s="437"/>
      <c r="O159" s="437"/>
      <c r="P159" s="499"/>
    </row>
    <row r="160" spans="1:16" ht="12.75" customHeight="1">
      <c r="A160" s="452">
        <v>43396</v>
      </c>
      <c r="B160" s="446" t="s">
        <v>329</v>
      </c>
      <c r="C160" s="437"/>
      <c r="D160" s="448">
        <v>100</v>
      </c>
      <c r="E160" s="438"/>
      <c r="F160" s="487"/>
      <c r="G160" s="458"/>
      <c r="H160" s="492"/>
      <c r="I160" s="442"/>
      <c r="J160" s="496"/>
      <c r="K160" s="438"/>
      <c r="M160" s="461"/>
      <c r="N160" s="437"/>
      <c r="O160" s="437"/>
      <c r="P160" s="499"/>
    </row>
    <row r="161" spans="1:16" ht="12.75" customHeight="1">
      <c r="A161" s="452">
        <v>43396</v>
      </c>
      <c r="B161" s="446" t="s">
        <v>329</v>
      </c>
      <c r="C161" s="437"/>
      <c r="D161" s="448">
        <v>42.1</v>
      </c>
      <c r="E161" s="438"/>
      <c r="F161" s="487"/>
      <c r="G161" s="458"/>
      <c r="H161" s="492"/>
      <c r="I161" s="442"/>
      <c r="J161" s="496"/>
      <c r="K161" s="438"/>
      <c r="M161" s="461"/>
      <c r="N161" s="437"/>
      <c r="O161" s="437"/>
      <c r="P161" s="499"/>
    </row>
    <row r="162" spans="1:16" ht="12.75" customHeight="1">
      <c r="A162" s="452">
        <v>43396</v>
      </c>
      <c r="B162" s="446" t="s">
        <v>324</v>
      </c>
      <c r="C162" s="437"/>
      <c r="D162" s="448">
        <v>57.1</v>
      </c>
      <c r="E162" s="438"/>
      <c r="F162" s="487"/>
      <c r="G162" s="458"/>
      <c r="H162" s="492"/>
      <c r="I162" s="442"/>
      <c r="J162" s="496"/>
      <c r="K162" s="438"/>
      <c r="M162" s="461"/>
      <c r="N162" s="437"/>
      <c r="O162" s="437"/>
      <c r="P162" s="499"/>
    </row>
    <row r="163" spans="1:16" ht="12.75">
      <c r="A163" s="441">
        <v>43396</v>
      </c>
      <c r="B163" s="449" t="s">
        <v>362</v>
      </c>
      <c r="C163" s="437" t="s">
        <v>194</v>
      </c>
      <c r="D163" s="449"/>
      <c r="E163" s="438" t="s">
        <v>326</v>
      </c>
      <c r="F163" s="487">
        <v>20</v>
      </c>
      <c r="G163" s="458"/>
      <c r="H163" s="492"/>
      <c r="I163" s="442"/>
      <c r="J163" s="496"/>
      <c r="K163" s="438"/>
      <c r="M163" s="461">
        <v>7562</v>
      </c>
      <c r="N163" s="437"/>
      <c r="O163" s="437"/>
      <c r="P163" s="499"/>
    </row>
    <row r="164" spans="1:16" ht="12.75" customHeight="1">
      <c r="A164" s="452">
        <v>43396</v>
      </c>
      <c r="B164" s="446" t="s">
        <v>361</v>
      </c>
      <c r="C164" s="437"/>
      <c r="D164" s="448">
        <v>20</v>
      </c>
      <c r="E164" s="438"/>
      <c r="F164" s="487"/>
      <c r="G164" s="458"/>
      <c r="H164" s="492"/>
      <c r="I164" s="442"/>
      <c r="J164" s="496"/>
      <c r="K164" s="438"/>
      <c r="M164" s="461"/>
      <c r="N164" s="437"/>
      <c r="O164" s="437"/>
      <c r="P164" s="499"/>
    </row>
    <row r="165" spans="1:16" ht="12.75" customHeight="1">
      <c r="A165" s="441">
        <v>43396</v>
      </c>
      <c r="B165" s="449" t="s">
        <v>360</v>
      </c>
      <c r="C165" s="437" t="s">
        <v>194</v>
      </c>
      <c r="D165" s="449"/>
      <c r="E165" s="438" t="s">
        <v>320</v>
      </c>
      <c r="F165" s="488"/>
      <c r="G165" s="451"/>
      <c r="H165" s="493">
        <v>2357.85</v>
      </c>
      <c r="I165" s="456" t="s">
        <v>352</v>
      </c>
      <c r="J165" s="496"/>
      <c r="K165" s="438"/>
      <c r="M165" s="443">
        <v>6184</v>
      </c>
      <c r="N165" s="437" t="s">
        <v>359</v>
      </c>
      <c r="O165" s="437"/>
      <c r="P165" s="499"/>
    </row>
    <row r="166" spans="1:16" ht="12.75" customHeight="1">
      <c r="A166" s="441">
        <v>43398</v>
      </c>
      <c r="B166" s="449" t="s">
        <v>358</v>
      </c>
      <c r="C166" s="437" t="s">
        <v>194</v>
      </c>
      <c r="D166" s="449"/>
      <c r="E166" s="438" t="s">
        <v>348</v>
      </c>
      <c r="F166" s="488"/>
      <c r="G166" s="451"/>
      <c r="H166" s="493">
        <v>26.57</v>
      </c>
      <c r="I166" s="456" t="s">
        <v>352</v>
      </c>
      <c r="J166" s="496"/>
      <c r="K166" s="438"/>
      <c r="M166" s="443">
        <v>623</v>
      </c>
      <c r="N166" s="437"/>
      <c r="O166" s="437"/>
      <c r="P166" s="499"/>
    </row>
    <row r="167" spans="1:16" ht="12.75" customHeight="1">
      <c r="A167" s="441">
        <v>43399</v>
      </c>
      <c r="B167" s="460" t="s">
        <v>357</v>
      </c>
      <c r="C167" s="437" t="s">
        <v>194</v>
      </c>
      <c r="D167" s="449"/>
      <c r="E167" s="438" t="s">
        <v>320</v>
      </c>
      <c r="F167" s="488"/>
      <c r="G167" s="451"/>
      <c r="H167" s="493">
        <v>30</v>
      </c>
      <c r="I167" s="456"/>
      <c r="J167" s="496"/>
      <c r="K167" s="438"/>
      <c r="M167" s="461"/>
      <c r="N167" s="459" t="s">
        <v>356</v>
      </c>
      <c r="O167" s="437"/>
      <c r="P167" s="501"/>
    </row>
    <row r="168" spans="1:16" ht="12.75" customHeight="1">
      <c r="A168" s="441">
        <v>43404</v>
      </c>
      <c r="B168" s="449" t="s">
        <v>355</v>
      </c>
      <c r="C168" s="437" t="s">
        <v>194</v>
      </c>
      <c r="D168" s="449"/>
      <c r="E168" s="438" t="s">
        <v>320</v>
      </c>
      <c r="F168" s="487">
        <v>3500</v>
      </c>
      <c r="G168" s="458"/>
      <c r="H168" s="492"/>
      <c r="I168" s="442"/>
      <c r="J168" s="496"/>
      <c r="K168" s="438"/>
      <c r="M168" s="453">
        <v>741</v>
      </c>
      <c r="N168" s="455" t="s">
        <v>339</v>
      </c>
      <c r="O168" s="454">
        <v>74</v>
      </c>
      <c r="P168" s="500"/>
    </row>
    <row r="169" spans="1:16" ht="12.75" customHeight="1">
      <c r="A169" s="441">
        <v>43406</v>
      </c>
      <c r="B169" s="449" t="s">
        <v>337</v>
      </c>
      <c r="C169" s="437" t="s">
        <v>195</v>
      </c>
      <c r="D169" s="449"/>
      <c r="E169" s="438" t="s">
        <v>336</v>
      </c>
      <c r="F169" s="487"/>
      <c r="G169" s="458"/>
      <c r="H169" s="493">
        <v>150</v>
      </c>
      <c r="I169" s="456" t="s">
        <v>352</v>
      </c>
      <c r="J169" s="496"/>
      <c r="K169" s="438"/>
      <c r="M169" s="482">
        <v>6221</v>
      </c>
      <c r="N169" s="455"/>
      <c r="O169" s="454"/>
      <c r="P169" s="500"/>
    </row>
    <row r="170" spans="1:16" ht="12.75" customHeight="1">
      <c r="A170" s="441">
        <v>43406</v>
      </c>
      <c r="B170" s="449" t="s">
        <v>353</v>
      </c>
      <c r="C170" s="437" t="s">
        <v>195</v>
      </c>
      <c r="D170" s="449"/>
      <c r="E170" s="457" t="s">
        <v>336</v>
      </c>
      <c r="F170" s="488"/>
      <c r="G170" s="451"/>
      <c r="H170" s="493">
        <v>100</v>
      </c>
      <c r="I170" s="456" t="s">
        <v>352</v>
      </c>
      <c r="J170" s="496"/>
      <c r="K170" s="438"/>
      <c r="M170" s="453">
        <v>6257</v>
      </c>
      <c r="N170" s="455"/>
      <c r="O170" s="454"/>
      <c r="P170" s="500"/>
    </row>
    <row r="171" spans="1:16" ht="12.75" customHeight="1">
      <c r="A171" s="441">
        <v>43409</v>
      </c>
      <c r="B171" s="449" t="s">
        <v>354</v>
      </c>
      <c r="C171" s="437" t="s">
        <v>195</v>
      </c>
      <c r="D171" s="449"/>
      <c r="E171" s="457" t="s">
        <v>348</v>
      </c>
      <c r="F171" s="488"/>
      <c r="G171" s="451"/>
      <c r="H171" s="493">
        <v>38.4</v>
      </c>
      <c r="I171" s="456" t="s">
        <v>352</v>
      </c>
      <c r="J171" s="496"/>
      <c r="K171" s="438"/>
      <c r="M171" s="453">
        <v>6257</v>
      </c>
      <c r="N171" s="455"/>
      <c r="O171" s="454"/>
      <c r="P171" s="500"/>
    </row>
    <row r="172" spans="1:16" ht="12.75" customHeight="1">
      <c r="A172" s="441">
        <v>43411</v>
      </c>
      <c r="B172" s="449" t="s">
        <v>353</v>
      </c>
      <c r="C172" s="437" t="s">
        <v>195</v>
      </c>
      <c r="D172" s="449"/>
      <c r="E172" s="457" t="s">
        <v>336</v>
      </c>
      <c r="F172" s="488"/>
      <c r="G172" s="451"/>
      <c r="H172" s="493">
        <v>50</v>
      </c>
      <c r="I172" s="456" t="s">
        <v>352</v>
      </c>
      <c r="J172" s="496"/>
      <c r="K172" s="438"/>
      <c r="M172" s="453">
        <v>6257</v>
      </c>
      <c r="N172" s="455"/>
      <c r="O172" s="454"/>
      <c r="P172" s="500"/>
    </row>
    <row r="173" spans="1:16" ht="12.75" customHeight="1">
      <c r="A173" s="441">
        <v>43412</v>
      </c>
      <c r="B173" s="449" t="s">
        <v>337</v>
      </c>
      <c r="C173" s="437" t="s">
        <v>195</v>
      </c>
      <c r="D173" s="449"/>
      <c r="E173" s="457" t="s">
        <v>336</v>
      </c>
      <c r="F173" s="488"/>
      <c r="G173" s="451"/>
      <c r="H173" s="493">
        <v>50</v>
      </c>
      <c r="I173" s="456" t="s">
        <v>352</v>
      </c>
      <c r="J173" s="496"/>
      <c r="K173" s="438"/>
      <c r="M173" s="443">
        <v>6221</v>
      </c>
      <c r="N173" s="455"/>
      <c r="O173" s="454"/>
      <c r="P173" s="500"/>
    </row>
    <row r="174" spans="1:16" ht="12.75" customHeight="1">
      <c r="A174" s="441">
        <v>43414</v>
      </c>
      <c r="B174" s="449" t="s">
        <v>351</v>
      </c>
      <c r="C174" s="437" t="s">
        <v>195</v>
      </c>
      <c r="E174" s="438" t="s">
        <v>320</v>
      </c>
      <c r="F174" s="488"/>
      <c r="G174" s="451"/>
      <c r="H174" s="492">
        <v>3500</v>
      </c>
      <c r="I174" s="442"/>
      <c r="J174" s="496"/>
      <c r="K174" s="438"/>
      <c r="M174" s="453">
        <v>6221</v>
      </c>
      <c r="N174" s="455"/>
      <c r="O174" s="454"/>
      <c r="P174" s="500"/>
    </row>
    <row r="175" spans="1:16" ht="12.75" customHeight="1">
      <c r="A175" s="441">
        <v>43416</v>
      </c>
      <c r="B175" s="449" t="s">
        <v>350</v>
      </c>
      <c r="C175" s="437" t="s">
        <v>195</v>
      </c>
      <c r="E175" s="438" t="s">
        <v>348</v>
      </c>
      <c r="F175" s="488"/>
      <c r="G175" s="451"/>
      <c r="H175" s="492">
        <v>42</v>
      </c>
      <c r="I175" s="442"/>
      <c r="J175" s="496"/>
      <c r="K175" s="438"/>
      <c r="M175" s="453">
        <v>6257</v>
      </c>
      <c r="N175" s="455"/>
      <c r="O175" s="454"/>
      <c r="P175" s="500"/>
    </row>
    <row r="176" spans="1:16" ht="12.75" customHeight="1">
      <c r="A176" s="441">
        <v>43416</v>
      </c>
      <c r="B176" s="449" t="s">
        <v>349</v>
      </c>
      <c r="C176" s="437" t="s">
        <v>195</v>
      </c>
      <c r="E176" s="438" t="s">
        <v>348</v>
      </c>
      <c r="F176" s="488"/>
      <c r="G176" s="451"/>
      <c r="H176" s="492">
        <v>18.920000000000002</v>
      </c>
      <c r="I176" s="442"/>
      <c r="J176" s="496"/>
      <c r="K176" s="438"/>
      <c r="M176" s="453">
        <v>6257</v>
      </c>
      <c r="N176" s="455" t="s">
        <v>347</v>
      </c>
      <c r="O176" s="454"/>
      <c r="P176" s="500"/>
    </row>
    <row r="177" spans="1:16" ht="12.75">
      <c r="A177" s="441">
        <v>43417</v>
      </c>
      <c r="B177" s="449" t="s">
        <v>346</v>
      </c>
      <c r="C177" s="437" t="s">
        <v>195</v>
      </c>
      <c r="E177" s="438" t="s">
        <v>320</v>
      </c>
      <c r="F177" s="488">
        <v>3571.15</v>
      </c>
      <c r="G177" s="451"/>
      <c r="H177" s="492"/>
      <c r="I177" s="442"/>
      <c r="J177" s="496"/>
      <c r="K177" s="438"/>
      <c r="M177" s="450">
        <v>7562</v>
      </c>
      <c r="N177" s="455" t="s">
        <v>345</v>
      </c>
      <c r="O177" s="454"/>
      <c r="P177" s="500"/>
    </row>
    <row r="178" spans="1:16" ht="12.75" customHeight="1">
      <c r="A178" s="441">
        <v>43418</v>
      </c>
      <c r="B178" s="449" t="s">
        <v>344</v>
      </c>
      <c r="C178" s="437" t="s">
        <v>195</v>
      </c>
      <c r="E178" s="438" t="s">
        <v>320</v>
      </c>
      <c r="F178" s="488"/>
      <c r="G178" s="451"/>
      <c r="H178" s="492">
        <v>1000</v>
      </c>
      <c r="I178" s="439"/>
      <c r="J178" s="496"/>
      <c r="K178" s="438"/>
      <c r="M178" s="453">
        <v>6221</v>
      </c>
      <c r="N178" s="455"/>
      <c r="O178" s="454"/>
      <c r="P178" s="500"/>
    </row>
    <row r="179" spans="1:16" ht="12.75" customHeight="1">
      <c r="A179" s="441">
        <v>43418</v>
      </c>
      <c r="B179" s="449" t="s">
        <v>343</v>
      </c>
      <c r="C179" s="437" t="s">
        <v>195</v>
      </c>
      <c r="E179" s="438" t="s">
        <v>320</v>
      </c>
      <c r="F179" s="488"/>
      <c r="G179" s="451"/>
      <c r="H179" s="492">
        <v>500</v>
      </c>
      <c r="I179" s="442"/>
      <c r="J179" s="496"/>
      <c r="K179" s="438"/>
      <c r="M179" s="453">
        <v>6221</v>
      </c>
      <c r="N179" s="455"/>
      <c r="O179" s="454"/>
      <c r="P179" s="500"/>
    </row>
    <row r="180" spans="1:16" ht="12.75" customHeight="1">
      <c r="A180" s="441">
        <v>43419</v>
      </c>
      <c r="B180" s="449" t="s">
        <v>342</v>
      </c>
      <c r="C180" s="437" t="s">
        <v>195</v>
      </c>
      <c r="E180" s="438" t="s">
        <v>341</v>
      </c>
      <c r="F180" s="488"/>
      <c r="G180" s="451"/>
      <c r="H180" s="492">
        <v>51.15</v>
      </c>
      <c r="I180" s="439"/>
      <c r="J180" s="496"/>
      <c r="K180" s="438"/>
      <c r="M180" s="453">
        <v>616</v>
      </c>
      <c r="N180" s="455"/>
      <c r="O180" s="454"/>
      <c r="P180" s="500"/>
    </row>
    <row r="181" spans="1:16" ht="12.75" customHeight="1">
      <c r="A181" s="441">
        <v>43419</v>
      </c>
      <c r="B181" s="449" t="s">
        <v>340</v>
      </c>
      <c r="C181" s="437" t="s">
        <v>195</v>
      </c>
      <c r="E181" s="438" t="s">
        <v>320</v>
      </c>
      <c r="F181" s="488"/>
      <c r="G181" s="451"/>
      <c r="H181" s="492">
        <v>35</v>
      </c>
      <c r="I181" s="439"/>
      <c r="J181" s="496"/>
      <c r="K181" s="438"/>
      <c r="M181" s="453">
        <v>6257</v>
      </c>
      <c r="N181" s="455"/>
      <c r="O181" s="454"/>
      <c r="P181" s="500"/>
    </row>
    <row r="182" spans="1:16" ht="12.75" customHeight="1">
      <c r="A182" s="441">
        <v>43420</v>
      </c>
      <c r="B182" s="449" t="s">
        <v>584</v>
      </c>
      <c r="C182" s="445" t="s">
        <v>195</v>
      </c>
      <c r="D182" s="438"/>
      <c r="E182" s="438" t="s">
        <v>320</v>
      </c>
      <c r="F182" s="488">
        <v>1500</v>
      </c>
      <c r="G182" s="444"/>
      <c r="H182" s="492"/>
      <c r="I182" s="438"/>
      <c r="J182" s="496"/>
      <c r="M182" s="443">
        <v>741</v>
      </c>
      <c r="N182" s="455" t="s">
        <v>339</v>
      </c>
      <c r="O182" s="454">
        <v>74</v>
      </c>
      <c r="P182" s="500"/>
    </row>
    <row r="183" spans="1:16" ht="12.75" customHeight="1">
      <c r="A183" s="441">
        <v>43420</v>
      </c>
      <c r="B183" s="449" t="s">
        <v>337</v>
      </c>
      <c r="C183" s="437" t="s">
        <v>195</v>
      </c>
      <c r="D183" s="438"/>
      <c r="E183" s="438" t="s">
        <v>336</v>
      </c>
      <c r="F183" s="488"/>
      <c r="G183" s="444"/>
      <c r="H183" s="492">
        <v>600</v>
      </c>
      <c r="I183" s="438"/>
      <c r="J183" s="496"/>
      <c r="M183" s="443">
        <v>6221</v>
      </c>
      <c r="N183" s="437"/>
    </row>
    <row r="184" spans="1:16" ht="12.75" customHeight="1">
      <c r="A184" s="441">
        <v>43421</v>
      </c>
      <c r="B184" s="449" t="s">
        <v>338</v>
      </c>
      <c r="C184" s="437" t="s">
        <v>195</v>
      </c>
      <c r="E184" s="438" t="s">
        <v>320</v>
      </c>
      <c r="F184" s="488"/>
      <c r="G184" s="451"/>
      <c r="H184" s="492">
        <v>800</v>
      </c>
      <c r="I184" s="439"/>
      <c r="J184" s="496"/>
      <c r="K184" s="438"/>
      <c r="M184" s="453">
        <v>6221</v>
      </c>
      <c r="N184" s="437"/>
      <c r="O184" s="437"/>
      <c r="P184" s="499"/>
    </row>
    <row r="185" spans="1:16" ht="12.75" customHeight="1">
      <c r="A185" s="441">
        <v>43424</v>
      </c>
      <c r="B185" s="449" t="s">
        <v>337</v>
      </c>
      <c r="C185" s="437" t="s">
        <v>195</v>
      </c>
      <c r="E185" s="438" t="s">
        <v>336</v>
      </c>
      <c r="F185" s="488"/>
      <c r="G185" s="451"/>
      <c r="H185" s="492">
        <v>600</v>
      </c>
      <c r="I185" s="439"/>
      <c r="J185" s="496"/>
      <c r="K185" s="438"/>
      <c r="M185" s="453">
        <v>6221</v>
      </c>
      <c r="N185" s="437"/>
      <c r="O185" s="437"/>
      <c r="P185" s="499"/>
    </row>
    <row r="186" spans="1:16" ht="12.75">
      <c r="A186" s="441">
        <v>43424</v>
      </c>
      <c r="B186" s="449" t="s">
        <v>335</v>
      </c>
      <c r="C186" s="437" t="s">
        <v>195</v>
      </c>
      <c r="E186" s="438" t="s">
        <v>326</v>
      </c>
      <c r="F186" s="488">
        <v>351</v>
      </c>
      <c r="G186" s="444"/>
      <c r="H186" s="492"/>
      <c r="I186" s="439"/>
      <c r="J186" s="496"/>
      <c r="K186" s="438"/>
      <c r="M186" s="450">
        <v>7562</v>
      </c>
      <c r="N186" s="437"/>
      <c r="O186" s="437"/>
      <c r="P186" s="499"/>
    </row>
    <row r="187" spans="1:16" ht="12.75" customHeight="1">
      <c r="A187" s="452">
        <v>43424</v>
      </c>
      <c r="B187" s="446" t="s">
        <v>334</v>
      </c>
      <c r="C187" s="437"/>
      <c r="D187" s="448">
        <v>30</v>
      </c>
      <c r="E187" s="438"/>
      <c r="F187" s="488"/>
      <c r="G187" s="444"/>
      <c r="H187" s="492"/>
      <c r="I187" s="439"/>
      <c r="J187" s="496"/>
      <c r="K187" s="438"/>
      <c r="N187" s="437"/>
      <c r="O187" s="437"/>
      <c r="P187" s="499"/>
    </row>
    <row r="188" spans="1:16" ht="12.75" customHeight="1">
      <c r="A188" s="452">
        <v>43424</v>
      </c>
      <c r="B188" s="446" t="s">
        <v>333</v>
      </c>
      <c r="C188" s="437"/>
      <c r="D188" s="448">
        <v>15</v>
      </c>
      <c r="E188" s="438"/>
      <c r="F188" s="488"/>
      <c r="G188" s="444"/>
      <c r="H188" s="492"/>
      <c r="I188" s="439"/>
      <c r="J188" s="496"/>
      <c r="K188" s="438"/>
      <c r="N188" s="437"/>
      <c r="O188" s="437"/>
      <c r="P188" s="499"/>
    </row>
    <row r="189" spans="1:16" ht="12.75" customHeight="1">
      <c r="A189" s="452">
        <v>43424</v>
      </c>
      <c r="B189" s="446" t="s">
        <v>332</v>
      </c>
      <c r="C189" s="437"/>
      <c r="D189" s="448">
        <v>30</v>
      </c>
      <c r="E189" s="438"/>
      <c r="F189" s="488"/>
      <c r="G189" s="444"/>
      <c r="H189" s="492"/>
      <c r="I189" s="439"/>
      <c r="J189" s="496"/>
      <c r="K189" s="438"/>
      <c r="N189" s="437"/>
      <c r="O189" s="437"/>
      <c r="P189" s="499"/>
    </row>
    <row r="190" spans="1:16" ht="12.75" customHeight="1">
      <c r="A190" s="452">
        <v>43424</v>
      </c>
      <c r="B190" s="446" t="s">
        <v>331</v>
      </c>
      <c r="C190" s="437"/>
      <c r="D190" s="448">
        <v>86</v>
      </c>
      <c r="E190" s="438"/>
      <c r="F190" s="488"/>
      <c r="G190" s="444"/>
      <c r="H190" s="492"/>
      <c r="I190" s="439"/>
      <c r="J190" s="496"/>
      <c r="K190" s="438"/>
      <c r="N190" s="437"/>
      <c r="O190" s="437"/>
      <c r="P190" s="499"/>
    </row>
    <row r="191" spans="1:16" ht="12.75" customHeight="1">
      <c r="A191" s="452">
        <v>43424</v>
      </c>
      <c r="B191" s="446" t="s">
        <v>330</v>
      </c>
      <c r="C191" s="437"/>
      <c r="D191" s="448">
        <v>60</v>
      </c>
      <c r="E191" s="438"/>
      <c r="F191" s="488"/>
      <c r="G191" s="444"/>
      <c r="H191" s="492"/>
      <c r="I191" s="439"/>
      <c r="J191" s="496"/>
      <c r="K191" s="438"/>
      <c r="N191" s="437"/>
      <c r="O191" s="437"/>
      <c r="P191" s="499"/>
    </row>
    <row r="192" spans="1:16" ht="12.75" customHeight="1">
      <c r="A192" s="452">
        <v>43424</v>
      </c>
      <c r="B192" s="446" t="s">
        <v>329</v>
      </c>
      <c r="C192" s="437"/>
      <c r="D192" s="448">
        <v>100</v>
      </c>
      <c r="E192" s="438"/>
      <c r="F192" s="488"/>
      <c r="G192" s="444"/>
      <c r="H192" s="492"/>
      <c r="I192" s="439"/>
      <c r="J192" s="496"/>
      <c r="K192" s="438"/>
      <c r="N192" s="437"/>
      <c r="O192" s="437"/>
      <c r="P192" s="499"/>
    </row>
    <row r="193" spans="1:16" ht="12.75" customHeight="1">
      <c r="A193" s="452">
        <v>43424</v>
      </c>
      <c r="B193" s="446" t="s">
        <v>328</v>
      </c>
      <c r="C193" s="437"/>
      <c r="D193" s="448">
        <v>30</v>
      </c>
      <c r="E193" s="438"/>
      <c r="F193" s="488"/>
      <c r="G193" s="444"/>
      <c r="H193" s="492"/>
      <c r="I193" s="439"/>
      <c r="J193" s="496"/>
      <c r="K193" s="438"/>
      <c r="N193" s="437"/>
      <c r="O193" s="437"/>
      <c r="P193" s="499"/>
    </row>
    <row r="194" spans="1:16" ht="12.75">
      <c r="A194" s="441">
        <v>43424</v>
      </c>
      <c r="B194" s="449" t="s">
        <v>327</v>
      </c>
      <c r="C194" s="437" t="s">
        <v>195</v>
      </c>
      <c r="E194" s="438" t="s">
        <v>326</v>
      </c>
      <c r="F194" s="488">
        <v>185</v>
      </c>
      <c r="G194" s="444"/>
      <c r="H194" s="492"/>
      <c r="I194" s="439"/>
      <c r="J194" s="496"/>
      <c r="K194" s="438"/>
      <c r="M194" s="450">
        <v>7562</v>
      </c>
      <c r="N194" s="437"/>
      <c r="O194" s="437"/>
      <c r="P194" s="499"/>
    </row>
    <row r="195" spans="1:16" ht="12.75" customHeight="1">
      <c r="A195" s="452">
        <v>43424</v>
      </c>
      <c r="B195" s="446" t="s">
        <v>325</v>
      </c>
      <c r="C195" s="437"/>
      <c r="D195" s="448">
        <v>100</v>
      </c>
      <c r="E195" s="438"/>
      <c r="F195" s="488"/>
      <c r="G195" s="444"/>
      <c r="H195" s="492"/>
      <c r="I195" s="439"/>
      <c r="J195" s="496"/>
      <c r="K195" s="438"/>
      <c r="N195" s="437"/>
      <c r="O195" s="437"/>
      <c r="P195" s="499"/>
    </row>
    <row r="196" spans="1:16" ht="12.75" customHeight="1">
      <c r="A196" s="452">
        <v>43424</v>
      </c>
      <c r="B196" s="446" t="s">
        <v>324</v>
      </c>
      <c r="C196" s="437"/>
      <c r="D196" s="448">
        <v>15</v>
      </c>
      <c r="E196" s="438"/>
      <c r="F196" s="488"/>
      <c r="G196" s="444"/>
      <c r="H196" s="492"/>
      <c r="I196" s="439"/>
      <c r="J196" s="496"/>
      <c r="K196" s="438"/>
      <c r="N196" s="437"/>
      <c r="O196" s="437"/>
      <c r="P196" s="499"/>
    </row>
    <row r="197" spans="1:16" ht="12.75" customHeight="1">
      <c r="A197" s="452">
        <v>43424</v>
      </c>
      <c r="B197" s="446" t="s">
        <v>323</v>
      </c>
      <c r="C197" s="437"/>
      <c r="D197" s="448">
        <v>20</v>
      </c>
      <c r="E197" s="438"/>
      <c r="F197" s="488"/>
      <c r="G197" s="444"/>
      <c r="H197" s="492"/>
      <c r="I197" s="439"/>
      <c r="J197" s="496"/>
      <c r="K197" s="438"/>
      <c r="N197" s="437"/>
      <c r="O197" s="437"/>
      <c r="P197" s="499"/>
    </row>
    <row r="198" spans="1:16" ht="12.75" customHeight="1">
      <c r="A198" s="452">
        <v>43424</v>
      </c>
      <c r="B198" s="446" t="s">
        <v>322</v>
      </c>
      <c r="C198" s="437"/>
      <c r="D198" s="448">
        <v>50</v>
      </c>
      <c r="E198" s="438"/>
      <c r="F198" s="488"/>
      <c r="G198" s="444"/>
      <c r="H198" s="492"/>
      <c r="I198" s="439"/>
      <c r="J198" s="496"/>
      <c r="K198" s="438"/>
      <c r="N198" s="437"/>
      <c r="O198" s="437"/>
      <c r="P198" s="499"/>
    </row>
    <row r="199" spans="1:16" ht="12.75" customHeight="1">
      <c r="A199" s="441">
        <v>43434</v>
      </c>
      <c r="B199" s="449" t="s">
        <v>321</v>
      </c>
      <c r="C199" s="445" t="s">
        <v>195</v>
      </c>
      <c r="D199" s="448">
        <v>295.83999999999997</v>
      </c>
      <c r="E199" s="438" t="s">
        <v>320</v>
      </c>
      <c r="F199" s="488"/>
      <c r="G199" s="444"/>
      <c r="H199" s="492"/>
      <c r="I199" s="438"/>
      <c r="J199" s="496"/>
      <c r="M199" s="447"/>
      <c r="N199" s="437"/>
    </row>
    <row r="200" spans="1:16" ht="12.75" customHeight="1">
      <c r="A200" s="441"/>
      <c r="B200" s="446" t="s">
        <v>319</v>
      </c>
      <c r="D200" s="438"/>
      <c r="E200" s="438"/>
      <c r="F200" s="488"/>
      <c r="G200" s="444"/>
      <c r="H200" s="492">
        <v>215.92</v>
      </c>
      <c r="I200" s="438"/>
      <c r="J200" s="496"/>
      <c r="M200" s="443">
        <v>60612</v>
      </c>
      <c r="N200" s="437" t="s">
        <v>319</v>
      </c>
    </row>
    <row r="201" spans="1:16" ht="12.75" customHeight="1">
      <c r="A201" s="441"/>
      <c r="B201" s="446" t="s">
        <v>318</v>
      </c>
      <c r="C201" s="445" t="s">
        <v>195</v>
      </c>
      <c r="D201" s="448"/>
      <c r="E201" s="438"/>
      <c r="F201" s="488"/>
      <c r="G201" s="444"/>
      <c r="H201" s="492">
        <f>+D199-H200</f>
        <v>79.919999999999987</v>
      </c>
      <c r="I201" s="438"/>
      <c r="J201" s="496"/>
      <c r="M201" s="443">
        <v>6222</v>
      </c>
      <c r="N201" s="437" t="s">
        <v>318</v>
      </c>
    </row>
    <row r="202" spans="1:16" ht="12.75">
      <c r="A202" s="441">
        <v>43444</v>
      </c>
      <c r="B202" s="479" t="s">
        <v>572</v>
      </c>
      <c r="C202" s="435" t="s">
        <v>573</v>
      </c>
      <c r="D202" s="448"/>
      <c r="E202" s="483" t="s">
        <v>320</v>
      </c>
      <c r="F202" s="488"/>
      <c r="G202" s="440"/>
      <c r="H202" s="492">
        <v>750</v>
      </c>
      <c r="I202" s="438"/>
      <c r="J202" s="496"/>
      <c r="M202" s="447">
        <v>6221</v>
      </c>
      <c r="N202" s="437"/>
    </row>
    <row r="203" spans="1:16" ht="12.75">
      <c r="A203" s="441">
        <v>43444</v>
      </c>
      <c r="B203" s="479" t="s">
        <v>574</v>
      </c>
      <c r="C203" s="435" t="s">
        <v>573</v>
      </c>
      <c r="D203" s="448"/>
      <c r="E203" s="483" t="s">
        <v>320</v>
      </c>
      <c r="F203" s="488"/>
      <c r="G203" s="440"/>
      <c r="H203" s="492">
        <v>500</v>
      </c>
      <c r="I203" s="438"/>
      <c r="J203" s="496"/>
      <c r="M203" s="447">
        <v>6221</v>
      </c>
      <c r="N203" s="437"/>
    </row>
    <row r="204" spans="1:16" ht="12.75">
      <c r="A204" s="441">
        <v>43445</v>
      </c>
      <c r="B204" s="479" t="s">
        <v>346</v>
      </c>
      <c r="C204" s="435" t="s">
        <v>573</v>
      </c>
      <c r="D204" s="448"/>
      <c r="E204" s="483" t="s">
        <v>320</v>
      </c>
      <c r="F204" s="488">
        <v>2313</v>
      </c>
      <c r="G204" s="440"/>
      <c r="H204" s="492"/>
      <c r="I204" s="438"/>
      <c r="J204" s="496"/>
      <c r="M204" s="447">
        <v>7562</v>
      </c>
      <c r="N204" s="437"/>
    </row>
    <row r="205" spans="1:16" ht="12.75">
      <c r="A205" s="441">
        <v>43445</v>
      </c>
      <c r="B205" s="479" t="s">
        <v>575</v>
      </c>
      <c r="C205" s="435" t="s">
        <v>573</v>
      </c>
      <c r="D205" s="448"/>
      <c r="E205" s="483" t="s">
        <v>320</v>
      </c>
      <c r="F205" s="488"/>
      <c r="G205" s="440"/>
      <c r="H205" s="492">
        <v>1700</v>
      </c>
      <c r="I205" s="438"/>
      <c r="J205" s="496"/>
      <c r="M205" s="447">
        <v>6221</v>
      </c>
      <c r="N205" s="437"/>
    </row>
    <row r="206" spans="1:16" ht="12.75">
      <c r="A206" s="441">
        <v>43451</v>
      </c>
      <c r="B206" s="479" t="s">
        <v>342</v>
      </c>
      <c r="C206" s="445" t="s">
        <v>573</v>
      </c>
      <c r="D206" s="448"/>
      <c r="E206" s="483" t="s">
        <v>341</v>
      </c>
      <c r="F206" s="488"/>
      <c r="G206" s="440"/>
      <c r="H206" s="492">
        <v>51.15</v>
      </c>
      <c r="I206" s="438"/>
      <c r="J206" s="496"/>
      <c r="M206" s="447">
        <v>616</v>
      </c>
      <c r="N206" s="437"/>
    </row>
    <row r="207" spans="1:16" ht="12.75">
      <c r="A207" s="441">
        <v>43451</v>
      </c>
      <c r="B207" s="479" t="s">
        <v>576</v>
      </c>
      <c r="C207" s="445" t="s">
        <v>573</v>
      </c>
      <c r="D207" s="448"/>
      <c r="E207" s="483" t="s">
        <v>320</v>
      </c>
      <c r="F207" s="488"/>
      <c r="G207" s="440"/>
      <c r="H207" s="492">
        <v>400.2</v>
      </c>
      <c r="I207" s="438"/>
      <c r="J207" s="496"/>
      <c r="M207" s="447">
        <v>60612</v>
      </c>
      <c r="N207" s="437"/>
    </row>
    <row r="208" spans="1:16" ht="12.75">
      <c r="A208" s="441">
        <v>43452</v>
      </c>
      <c r="B208" s="479" t="s">
        <v>577</v>
      </c>
      <c r="C208" s="445" t="s">
        <v>573</v>
      </c>
      <c r="D208" s="448"/>
      <c r="E208" s="483" t="s">
        <v>320</v>
      </c>
      <c r="F208" s="488">
        <v>4000</v>
      </c>
      <c r="G208" s="440"/>
      <c r="H208" s="492"/>
      <c r="I208" s="438"/>
      <c r="J208" s="496"/>
      <c r="M208" s="447">
        <v>741</v>
      </c>
      <c r="N208" s="437"/>
    </row>
    <row r="209" spans="1:16" ht="12.75">
      <c r="A209" s="441">
        <v>43455</v>
      </c>
      <c r="B209" s="479" t="s">
        <v>578</v>
      </c>
      <c r="C209" s="445" t="s">
        <v>573</v>
      </c>
      <c r="D209" s="448"/>
      <c r="E209" s="483" t="s">
        <v>320</v>
      </c>
      <c r="F209" s="488"/>
      <c r="G209" s="440"/>
      <c r="H209" s="492">
        <v>800</v>
      </c>
      <c r="I209" s="438"/>
      <c r="J209" s="496"/>
      <c r="M209" s="447">
        <v>6221</v>
      </c>
      <c r="N209" s="437"/>
    </row>
    <row r="210" spans="1:16" ht="12.75">
      <c r="A210" s="441">
        <v>43455</v>
      </c>
      <c r="B210" s="479" t="s">
        <v>579</v>
      </c>
      <c r="C210" s="445" t="s">
        <v>573</v>
      </c>
      <c r="D210" s="448"/>
      <c r="E210" s="483" t="s">
        <v>320</v>
      </c>
      <c r="F210" s="488">
        <v>100</v>
      </c>
      <c r="G210" s="440"/>
      <c r="H210" s="492"/>
      <c r="I210" s="438"/>
      <c r="J210" s="496"/>
      <c r="M210" s="447">
        <v>741</v>
      </c>
      <c r="N210" s="437"/>
    </row>
    <row r="211" spans="1:16" ht="12.75">
      <c r="A211" s="441">
        <v>43462</v>
      </c>
      <c r="B211" s="479" t="s">
        <v>580</v>
      </c>
      <c r="C211" s="445" t="s">
        <v>573</v>
      </c>
      <c r="D211" s="448"/>
      <c r="E211" s="483" t="s">
        <v>326</v>
      </c>
      <c r="F211" s="488">
        <v>225</v>
      </c>
      <c r="G211" s="440"/>
      <c r="H211" s="492"/>
      <c r="I211" s="438"/>
      <c r="J211" s="496"/>
      <c r="M211" s="447">
        <v>7562</v>
      </c>
      <c r="N211" s="437"/>
      <c r="P211" s="435"/>
    </row>
    <row r="212" spans="1:16" ht="12.75">
      <c r="A212" s="441">
        <v>43462</v>
      </c>
      <c r="B212" s="479" t="s">
        <v>581</v>
      </c>
      <c r="C212" s="445" t="s">
        <v>573</v>
      </c>
      <c r="D212" s="448"/>
      <c r="E212" s="483" t="s">
        <v>326</v>
      </c>
      <c r="F212" s="488">
        <v>45</v>
      </c>
      <c r="G212" s="440"/>
      <c r="H212" s="492"/>
      <c r="I212" s="438"/>
      <c r="J212" s="496"/>
      <c r="M212" s="447">
        <v>7562</v>
      </c>
      <c r="N212" s="437"/>
      <c r="P212" s="435"/>
    </row>
    <row r="213" spans="1:16" ht="12.75">
      <c r="A213" s="441"/>
      <c r="B213" s="502" t="s">
        <v>324</v>
      </c>
      <c r="C213" s="445"/>
      <c r="D213" s="448">
        <v>15</v>
      </c>
      <c r="E213" s="483"/>
      <c r="F213" s="488"/>
      <c r="G213" s="440"/>
      <c r="H213" s="492"/>
      <c r="I213" s="438"/>
      <c r="J213" s="496"/>
      <c r="M213" s="447"/>
      <c r="N213" s="437"/>
      <c r="P213" s="435"/>
    </row>
    <row r="214" spans="1:16" ht="12.75">
      <c r="A214" s="441"/>
      <c r="B214" s="502" t="s">
        <v>328</v>
      </c>
      <c r="C214" s="445"/>
      <c r="D214" s="448">
        <v>30</v>
      </c>
      <c r="E214" s="483"/>
      <c r="F214" s="488"/>
      <c r="G214" s="440"/>
      <c r="H214" s="492"/>
      <c r="I214" s="438"/>
      <c r="J214" s="496"/>
      <c r="M214" s="447"/>
      <c r="N214" s="437"/>
      <c r="P214" s="435"/>
    </row>
    <row r="215" spans="1:16" ht="12.75">
      <c r="A215" s="441">
        <v>43461</v>
      </c>
      <c r="B215" s="479" t="s">
        <v>582</v>
      </c>
      <c r="C215" s="445" t="s">
        <v>573</v>
      </c>
      <c r="D215" s="448"/>
      <c r="E215" s="483" t="s">
        <v>336</v>
      </c>
      <c r="F215" s="488">
        <v>100</v>
      </c>
      <c r="G215" s="440"/>
      <c r="H215" s="492"/>
      <c r="I215" s="438"/>
      <c r="J215" s="496"/>
      <c r="M215" s="447">
        <v>7562</v>
      </c>
      <c r="N215" s="437"/>
      <c r="P215" s="435"/>
    </row>
    <row r="216" spans="1:16" ht="12.75">
      <c r="A216" s="441">
        <v>43467</v>
      </c>
      <c r="B216" s="479" t="s">
        <v>583</v>
      </c>
      <c r="C216" s="445" t="s">
        <v>197</v>
      </c>
      <c r="D216" s="448"/>
      <c r="E216" s="483" t="s">
        <v>326</v>
      </c>
      <c r="F216" s="488">
        <v>44.1</v>
      </c>
      <c r="G216" s="440"/>
      <c r="H216" s="492"/>
      <c r="I216" s="438"/>
      <c r="J216" s="496"/>
      <c r="M216" s="447">
        <v>7562</v>
      </c>
      <c r="N216" s="437"/>
      <c r="P216" s="435"/>
    </row>
    <row r="217" spans="1:16" ht="12.75">
      <c r="A217" s="441"/>
      <c r="B217" s="479"/>
      <c r="C217" s="445"/>
      <c r="D217" s="448"/>
      <c r="E217" s="483"/>
      <c r="F217" s="488"/>
      <c r="G217" s="440"/>
      <c r="H217" s="492"/>
      <c r="I217" s="438"/>
      <c r="J217" s="496"/>
      <c r="M217" s="447"/>
      <c r="N217" s="437"/>
      <c r="P217" s="435"/>
    </row>
    <row r="218" spans="1:16" ht="12.75">
      <c r="A218" s="441">
        <v>43821</v>
      </c>
      <c r="B218" s="479" t="s">
        <v>532</v>
      </c>
      <c r="C218" s="445" t="s">
        <v>573</v>
      </c>
      <c r="D218" s="448"/>
      <c r="E218" s="483" t="s">
        <v>320</v>
      </c>
      <c r="F218" s="488"/>
      <c r="G218" s="440"/>
      <c r="H218" s="492"/>
      <c r="I218" s="438"/>
      <c r="J218" s="496">
        <v>3500</v>
      </c>
      <c r="M218" s="447"/>
      <c r="N218" s="437"/>
    </row>
    <row r="219" spans="1:16" ht="12.75">
      <c r="A219" s="441"/>
      <c r="D219" s="448"/>
      <c r="E219" s="483"/>
      <c r="F219" s="488"/>
      <c r="G219" s="440"/>
      <c r="H219" s="492"/>
      <c r="I219" s="438"/>
      <c r="J219" s="496"/>
      <c r="M219" s="447"/>
      <c r="N219" s="437"/>
    </row>
    <row r="220" spans="1:16" ht="12.75">
      <c r="A220" s="441"/>
      <c r="D220" s="448"/>
      <c r="E220" s="483"/>
      <c r="F220" s="488"/>
      <c r="G220" s="440"/>
      <c r="H220" s="492"/>
      <c r="I220" s="438"/>
      <c r="J220" s="496"/>
      <c r="M220" s="447"/>
      <c r="N220" s="437"/>
    </row>
    <row r="221" spans="1:16" ht="12.75">
      <c r="A221" s="441"/>
      <c r="D221" s="448"/>
      <c r="E221" s="483"/>
      <c r="F221" s="488"/>
      <c r="G221" s="440"/>
      <c r="H221" s="492"/>
      <c r="I221" s="438"/>
      <c r="J221" s="496"/>
      <c r="M221" s="447"/>
      <c r="N221" s="437"/>
    </row>
    <row r="222" spans="1:16" ht="12.75">
      <c r="A222" s="441"/>
      <c r="D222" s="448"/>
      <c r="E222" s="483"/>
      <c r="F222" s="488"/>
      <c r="G222" s="440"/>
      <c r="H222" s="492"/>
      <c r="I222" s="438"/>
      <c r="J222" s="496"/>
      <c r="M222" s="447"/>
      <c r="N222" s="437"/>
    </row>
    <row r="223" spans="1:16" ht="12.75">
      <c r="A223" s="441"/>
      <c r="D223" s="448"/>
      <c r="E223" s="483"/>
      <c r="F223" s="488"/>
      <c r="G223" s="440"/>
      <c r="H223" s="492"/>
      <c r="I223" s="438"/>
      <c r="J223" s="496"/>
      <c r="M223" s="447"/>
      <c r="N223" s="437"/>
    </row>
    <row r="224" spans="1:16" ht="12.75">
      <c r="A224" s="441"/>
      <c r="D224" s="448"/>
      <c r="E224" s="483"/>
      <c r="F224" s="488"/>
      <c r="G224" s="440"/>
      <c r="H224" s="492"/>
      <c r="I224" s="438"/>
      <c r="J224" s="496"/>
      <c r="M224" s="447"/>
      <c r="N224" s="437"/>
    </row>
    <row r="225" spans="1:14" ht="12.75">
      <c r="A225" s="441"/>
      <c r="D225" s="448"/>
      <c r="E225" s="483"/>
      <c r="F225" s="488"/>
      <c r="G225" s="440"/>
      <c r="H225" s="492"/>
      <c r="I225" s="438"/>
      <c r="J225" s="496"/>
      <c r="M225" s="447"/>
      <c r="N225" s="437"/>
    </row>
    <row r="226" spans="1:14" ht="12.75">
      <c r="A226" s="441"/>
      <c r="D226" s="448"/>
      <c r="E226" s="483"/>
      <c r="F226" s="488"/>
      <c r="G226" s="440"/>
      <c r="H226" s="492"/>
      <c r="I226" s="438"/>
      <c r="J226" s="496"/>
      <c r="M226" s="447"/>
      <c r="N226" s="437"/>
    </row>
    <row r="227" spans="1:14" ht="12.75">
      <c r="A227" s="441"/>
      <c r="D227" s="448"/>
      <c r="E227" s="483"/>
      <c r="F227" s="488"/>
      <c r="G227" s="440"/>
      <c r="H227" s="492"/>
      <c r="I227" s="438"/>
      <c r="J227" s="496"/>
      <c r="M227" s="447"/>
      <c r="N227" s="437"/>
    </row>
    <row r="228" spans="1:14" ht="12.75">
      <c r="A228" s="441"/>
      <c r="D228" s="448"/>
      <c r="E228" s="483"/>
      <c r="F228" s="489"/>
      <c r="G228" s="440"/>
      <c r="H228" s="492"/>
      <c r="I228" s="438"/>
      <c r="J228" s="496"/>
      <c r="M228" s="447"/>
      <c r="N228" s="437"/>
    </row>
    <row r="229" spans="1:14" ht="12.75">
      <c r="A229" s="441"/>
      <c r="D229" s="448"/>
      <c r="E229" s="483"/>
      <c r="F229" s="489"/>
      <c r="G229" s="440"/>
      <c r="H229" s="492"/>
      <c r="I229" s="438"/>
      <c r="J229" s="496"/>
      <c r="M229" s="447"/>
      <c r="N229" s="437"/>
    </row>
    <row r="230" spans="1:14" ht="12.75">
      <c r="A230" s="441"/>
      <c r="D230" s="448"/>
      <c r="E230" s="483"/>
      <c r="F230" s="489"/>
      <c r="G230" s="440"/>
      <c r="H230" s="492"/>
      <c r="I230" s="438"/>
      <c r="J230" s="496"/>
      <c r="M230" s="447"/>
      <c r="N230" s="437"/>
    </row>
    <row r="231" spans="1:14" ht="12.75">
      <c r="A231" s="441"/>
      <c r="D231" s="448"/>
      <c r="E231" s="483"/>
      <c r="F231" s="489"/>
      <c r="G231" s="440"/>
      <c r="H231" s="492"/>
      <c r="I231" s="438"/>
      <c r="J231" s="496"/>
      <c r="M231" s="447"/>
      <c r="N231" s="437"/>
    </row>
    <row r="232" spans="1:14" ht="12.75">
      <c r="A232" s="441"/>
      <c r="D232" s="448"/>
      <c r="E232" s="483"/>
      <c r="F232" s="489"/>
      <c r="G232" s="440"/>
      <c r="H232" s="492"/>
      <c r="I232" s="438"/>
      <c r="J232" s="496"/>
      <c r="M232" s="447"/>
      <c r="N232" s="437"/>
    </row>
    <row r="233" spans="1:14" ht="12.75">
      <c r="A233" s="441"/>
      <c r="D233" s="448"/>
      <c r="E233" s="483"/>
      <c r="F233" s="489"/>
      <c r="G233" s="440"/>
      <c r="H233" s="492"/>
      <c r="I233" s="438"/>
      <c r="J233" s="496"/>
      <c r="M233" s="447"/>
      <c r="N233" s="437"/>
    </row>
    <row r="234" spans="1:14" ht="12.75">
      <c r="A234" s="441"/>
      <c r="D234" s="448"/>
      <c r="E234" s="483"/>
      <c r="F234" s="489"/>
      <c r="G234" s="440"/>
      <c r="H234" s="492"/>
      <c r="I234" s="438"/>
      <c r="J234" s="496"/>
      <c r="M234" s="447"/>
      <c r="N234" s="437"/>
    </row>
    <row r="235" spans="1:14" ht="12.75">
      <c r="A235" s="441"/>
      <c r="D235" s="448"/>
      <c r="E235" s="483"/>
      <c r="F235" s="489"/>
      <c r="G235" s="440"/>
      <c r="H235" s="492"/>
      <c r="I235" s="438"/>
      <c r="J235" s="496"/>
      <c r="M235" s="447"/>
      <c r="N235" s="437"/>
    </row>
    <row r="236" spans="1:14" ht="12.75">
      <c r="A236" s="441"/>
      <c r="D236" s="448"/>
      <c r="E236" s="483"/>
      <c r="F236" s="489"/>
      <c r="G236" s="440"/>
      <c r="H236" s="492"/>
      <c r="I236" s="438"/>
      <c r="J236" s="496"/>
      <c r="M236" s="447"/>
      <c r="N236" s="437"/>
    </row>
    <row r="237" spans="1:14" ht="12.75">
      <c r="A237" s="441"/>
      <c r="D237" s="448"/>
      <c r="E237" s="483"/>
      <c r="F237" s="489"/>
      <c r="G237" s="440"/>
      <c r="H237" s="492"/>
      <c r="I237" s="438"/>
      <c r="J237" s="496"/>
      <c r="M237" s="447"/>
      <c r="N237" s="437"/>
    </row>
    <row r="238" spans="1:14" ht="12.75">
      <c r="A238" s="441"/>
      <c r="D238" s="448"/>
      <c r="E238" s="483"/>
      <c r="F238" s="489"/>
      <c r="G238" s="440"/>
      <c r="H238" s="492"/>
      <c r="I238" s="438"/>
      <c r="J238" s="496"/>
      <c r="M238" s="447"/>
      <c r="N238" s="437"/>
    </row>
    <row r="239" spans="1:14" ht="12.75">
      <c r="A239" s="441"/>
      <c r="D239" s="448"/>
      <c r="E239" s="483"/>
      <c r="F239" s="489"/>
      <c r="G239" s="440"/>
      <c r="H239" s="492"/>
      <c r="I239" s="438"/>
      <c r="J239" s="496"/>
      <c r="M239" s="447"/>
      <c r="N239" s="437"/>
    </row>
    <row r="240" spans="1:14" ht="12.75">
      <c r="A240" s="441"/>
      <c r="D240" s="448"/>
      <c r="E240" s="483"/>
      <c r="F240" s="489"/>
      <c r="G240" s="440"/>
      <c r="H240" s="492"/>
      <c r="I240" s="438"/>
      <c r="J240" s="496"/>
      <c r="M240" s="447"/>
      <c r="N240" s="437"/>
    </row>
    <row r="241" spans="1:14" ht="12.75">
      <c r="A241" s="441"/>
      <c r="D241" s="448"/>
      <c r="E241" s="483"/>
      <c r="F241" s="489"/>
      <c r="G241" s="440"/>
      <c r="H241" s="492"/>
      <c r="I241" s="438"/>
      <c r="J241" s="496"/>
      <c r="M241" s="447"/>
      <c r="N241" s="437"/>
    </row>
    <row r="242" spans="1:14" ht="12.75">
      <c r="A242" s="441"/>
      <c r="D242" s="448"/>
      <c r="E242" s="483"/>
      <c r="F242" s="489"/>
      <c r="G242" s="440"/>
      <c r="H242" s="492"/>
      <c r="I242" s="438"/>
      <c r="J242" s="496"/>
      <c r="M242" s="447"/>
      <c r="N242" s="437"/>
    </row>
    <row r="243" spans="1:14" ht="12.75">
      <c r="A243" s="441"/>
      <c r="D243" s="448"/>
      <c r="E243" s="483"/>
      <c r="F243" s="489"/>
      <c r="G243" s="440"/>
      <c r="H243" s="492"/>
      <c r="I243" s="438"/>
      <c r="J243" s="496"/>
      <c r="M243" s="447"/>
      <c r="N243" s="437"/>
    </row>
    <row r="244" spans="1:14" ht="12.75">
      <c r="A244" s="441"/>
      <c r="D244" s="448"/>
      <c r="E244" s="483"/>
      <c r="F244" s="489"/>
      <c r="G244" s="440"/>
      <c r="H244" s="492"/>
      <c r="I244" s="438"/>
      <c r="J244" s="496"/>
      <c r="M244" s="447"/>
      <c r="N244" s="437"/>
    </row>
    <row r="245" spans="1:14" ht="12.75">
      <c r="A245" s="441"/>
      <c r="D245" s="448"/>
      <c r="E245" s="483"/>
      <c r="F245" s="489"/>
      <c r="G245" s="440"/>
      <c r="H245" s="492"/>
      <c r="I245" s="438"/>
      <c r="J245" s="496"/>
      <c r="M245" s="447"/>
      <c r="N245" s="437"/>
    </row>
    <row r="246" spans="1:14" ht="12.75">
      <c r="A246" s="441"/>
      <c r="D246" s="448"/>
      <c r="E246" s="483"/>
      <c r="F246" s="489"/>
      <c r="G246" s="440"/>
      <c r="H246" s="492"/>
      <c r="I246" s="438"/>
      <c r="J246" s="496"/>
      <c r="M246" s="447"/>
      <c r="N246" s="437"/>
    </row>
    <row r="247" spans="1:14" ht="12.75">
      <c r="A247" s="441"/>
      <c r="D247" s="448"/>
      <c r="E247" s="483"/>
      <c r="F247" s="489"/>
      <c r="G247" s="440"/>
      <c r="H247" s="492"/>
      <c r="I247" s="438"/>
      <c r="J247" s="496"/>
      <c r="M247" s="447"/>
      <c r="N247" s="437"/>
    </row>
    <row r="248" spans="1:14" ht="12.75">
      <c r="A248" s="441"/>
      <c r="D248" s="448"/>
      <c r="E248" s="483"/>
      <c r="F248" s="489"/>
      <c r="G248" s="440"/>
      <c r="H248" s="492"/>
      <c r="I248" s="438"/>
      <c r="J248" s="496"/>
      <c r="M248" s="447"/>
      <c r="N248" s="437"/>
    </row>
    <row r="249" spans="1:14" ht="12.75">
      <c r="A249" s="441"/>
      <c r="D249" s="448"/>
      <c r="E249" s="483"/>
      <c r="F249" s="489"/>
      <c r="G249" s="440"/>
      <c r="H249" s="492"/>
      <c r="I249" s="438"/>
      <c r="J249" s="496"/>
      <c r="M249" s="447"/>
      <c r="N249" s="437"/>
    </row>
    <row r="250" spans="1:14" ht="12.75">
      <c r="A250" s="441"/>
      <c r="D250" s="448"/>
      <c r="E250" s="483"/>
      <c r="F250" s="489"/>
      <c r="G250" s="440"/>
      <c r="H250" s="492"/>
      <c r="I250" s="438"/>
      <c r="J250" s="496"/>
      <c r="M250" s="447"/>
      <c r="N250" s="437"/>
    </row>
    <row r="251" spans="1:14" ht="12.75">
      <c r="A251" s="441"/>
      <c r="D251" s="448"/>
      <c r="E251" s="483"/>
      <c r="F251" s="489"/>
      <c r="G251" s="440"/>
      <c r="H251" s="492"/>
      <c r="I251" s="438"/>
      <c r="J251" s="496"/>
      <c r="M251" s="447"/>
      <c r="N251" s="437"/>
    </row>
    <row r="252" spans="1:14" ht="12.75">
      <c r="A252" s="441"/>
      <c r="D252" s="448"/>
      <c r="E252" s="483"/>
      <c r="F252" s="489"/>
      <c r="G252" s="440"/>
      <c r="H252" s="492"/>
      <c r="I252" s="438"/>
      <c r="J252" s="496"/>
      <c r="M252" s="447"/>
      <c r="N252" s="437"/>
    </row>
    <row r="253" spans="1:14" ht="12.75">
      <c r="A253" s="441"/>
      <c r="D253" s="448"/>
      <c r="E253" s="483"/>
      <c r="F253" s="489"/>
      <c r="G253" s="440"/>
      <c r="H253" s="492"/>
      <c r="I253" s="438"/>
      <c r="J253" s="496"/>
      <c r="M253" s="447"/>
      <c r="N253" s="437"/>
    </row>
    <row r="254" spans="1:14" ht="12.75">
      <c r="A254" s="441"/>
      <c r="D254" s="448"/>
      <c r="E254" s="483"/>
      <c r="F254" s="489"/>
      <c r="G254" s="440"/>
      <c r="H254" s="492"/>
      <c r="I254" s="438"/>
      <c r="J254" s="496"/>
      <c r="M254" s="447"/>
      <c r="N254" s="437"/>
    </row>
    <row r="255" spans="1:14" ht="12.75">
      <c r="A255" s="441"/>
      <c r="D255" s="448"/>
      <c r="E255" s="483"/>
      <c r="F255" s="489"/>
      <c r="G255" s="440"/>
      <c r="H255" s="492"/>
      <c r="I255" s="438"/>
      <c r="J255" s="496"/>
      <c r="M255" s="447"/>
      <c r="N255" s="437"/>
    </row>
    <row r="256" spans="1:14" ht="12.75">
      <c r="A256" s="441"/>
      <c r="D256" s="448"/>
      <c r="E256" s="483"/>
      <c r="F256" s="489"/>
      <c r="G256" s="440"/>
      <c r="H256" s="492"/>
      <c r="I256" s="438"/>
      <c r="J256" s="496"/>
      <c r="M256" s="447"/>
      <c r="N256" s="437"/>
    </row>
    <row r="257" spans="1:14" ht="12.75">
      <c r="A257" s="441"/>
      <c r="D257" s="448"/>
      <c r="E257" s="483"/>
      <c r="F257" s="489"/>
      <c r="G257" s="440"/>
      <c r="H257" s="492"/>
      <c r="I257" s="438"/>
      <c r="J257" s="496"/>
      <c r="M257" s="447"/>
      <c r="N257" s="437"/>
    </row>
    <row r="258" spans="1:14" ht="12.75">
      <c r="A258" s="441"/>
      <c r="D258" s="448"/>
      <c r="E258" s="483"/>
      <c r="F258" s="489"/>
      <c r="G258" s="440"/>
      <c r="H258" s="492"/>
      <c r="I258" s="438"/>
      <c r="J258" s="496"/>
      <c r="M258" s="447"/>
      <c r="N258" s="437"/>
    </row>
    <row r="259" spans="1:14" ht="12.75">
      <c r="A259" s="441"/>
      <c r="D259" s="448"/>
      <c r="E259" s="483"/>
      <c r="F259" s="489"/>
      <c r="G259" s="440"/>
      <c r="H259" s="492"/>
      <c r="I259" s="438"/>
      <c r="J259" s="496"/>
      <c r="M259" s="447"/>
      <c r="N259" s="437"/>
    </row>
    <row r="260" spans="1:14" ht="12.75">
      <c r="A260" s="441"/>
      <c r="D260" s="448"/>
      <c r="E260" s="483"/>
      <c r="F260" s="489"/>
      <c r="G260" s="440"/>
      <c r="H260" s="492"/>
      <c r="I260" s="438"/>
      <c r="J260" s="496"/>
      <c r="M260" s="447"/>
      <c r="N260" s="437"/>
    </row>
    <row r="261" spans="1:14" ht="12.75">
      <c r="A261" s="441"/>
      <c r="D261" s="448"/>
      <c r="E261" s="483"/>
      <c r="F261" s="489"/>
      <c r="G261" s="440"/>
      <c r="H261" s="492"/>
      <c r="I261" s="438"/>
      <c r="J261" s="496"/>
      <c r="M261" s="447"/>
      <c r="N261" s="437"/>
    </row>
    <row r="262" spans="1:14" ht="12.75">
      <c r="A262" s="441"/>
      <c r="D262" s="448"/>
      <c r="E262" s="483"/>
      <c r="F262" s="489"/>
      <c r="G262" s="440"/>
      <c r="H262" s="492"/>
      <c r="I262" s="438"/>
      <c r="J262" s="496"/>
      <c r="M262" s="447"/>
      <c r="N262" s="437"/>
    </row>
    <row r="263" spans="1:14" ht="12.75">
      <c r="A263" s="441"/>
      <c r="D263" s="448"/>
      <c r="E263" s="483"/>
      <c r="F263" s="489"/>
      <c r="G263" s="440"/>
      <c r="H263" s="492"/>
      <c r="I263" s="438"/>
      <c r="J263" s="496"/>
      <c r="M263" s="447"/>
      <c r="N263" s="437"/>
    </row>
    <row r="264" spans="1:14" ht="12.75">
      <c r="A264" s="441"/>
      <c r="D264" s="448"/>
      <c r="E264" s="483"/>
      <c r="F264" s="489"/>
      <c r="G264" s="440"/>
      <c r="H264" s="492"/>
      <c r="I264" s="438"/>
      <c r="J264" s="496"/>
      <c r="M264" s="447"/>
      <c r="N264" s="437"/>
    </row>
    <row r="265" spans="1:14" ht="12.75">
      <c r="A265" s="441"/>
      <c r="D265" s="448"/>
      <c r="E265" s="483"/>
      <c r="F265" s="489"/>
      <c r="G265" s="440"/>
      <c r="H265" s="492"/>
      <c r="I265" s="438"/>
      <c r="J265" s="496"/>
      <c r="M265" s="447"/>
      <c r="N265" s="437"/>
    </row>
    <row r="266" spans="1:14" ht="12.75">
      <c r="A266" s="441"/>
      <c r="D266" s="448"/>
      <c r="E266" s="483"/>
      <c r="F266" s="489"/>
      <c r="G266" s="440"/>
      <c r="H266" s="492"/>
      <c r="I266" s="438"/>
      <c r="J266" s="496"/>
      <c r="M266" s="447"/>
      <c r="N266" s="437"/>
    </row>
    <row r="267" spans="1:14" ht="12.75">
      <c r="A267" s="441"/>
      <c r="D267" s="448"/>
      <c r="E267" s="483"/>
      <c r="F267" s="489"/>
      <c r="G267" s="440"/>
      <c r="H267" s="492"/>
      <c r="I267" s="438"/>
      <c r="J267" s="496"/>
      <c r="M267" s="447"/>
      <c r="N267" s="437"/>
    </row>
    <row r="268" spans="1:14" ht="12.75">
      <c r="A268" s="441"/>
      <c r="D268" s="448"/>
      <c r="E268" s="483"/>
      <c r="F268" s="489"/>
      <c r="G268" s="440"/>
      <c r="H268" s="492"/>
      <c r="I268" s="438"/>
      <c r="J268" s="496"/>
      <c r="M268" s="447"/>
      <c r="N268" s="437"/>
    </row>
    <row r="269" spans="1:14" ht="12.75">
      <c r="A269" s="441"/>
      <c r="D269" s="448"/>
      <c r="E269" s="483"/>
      <c r="F269" s="489"/>
      <c r="G269" s="440"/>
      <c r="H269" s="492"/>
      <c r="I269" s="438"/>
      <c r="J269" s="496"/>
      <c r="M269" s="447"/>
      <c r="N269" s="437"/>
    </row>
    <row r="270" spans="1:14" ht="12.75">
      <c r="A270" s="441"/>
      <c r="D270" s="448"/>
      <c r="E270" s="483"/>
      <c r="F270" s="489"/>
      <c r="G270" s="440"/>
      <c r="H270" s="492"/>
      <c r="I270" s="438"/>
      <c r="J270" s="496"/>
      <c r="M270" s="447"/>
      <c r="N270" s="437"/>
    </row>
    <row r="271" spans="1:14" ht="12.75">
      <c r="A271" s="441"/>
      <c r="D271" s="448"/>
      <c r="E271" s="483"/>
      <c r="F271" s="489"/>
      <c r="G271" s="440"/>
      <c r="H271" s="492"/>
      <c r="I271" s="438"/>
      <c r="J271" s="496"/>
      <c r="M271" s="447"/>
      <c r="N271" s="437"/>
    </row>
    <row r="272" spans="1:14" ht="12.75">
      <c r="A272" s="441"/>
      <c r="D272" s="448"/>
      <c r="E272" s="483"/>
      <c r="F272" s="489"/>
      <c r="G272" s="440"/>
      <c r="H272" s="492"/>
      <c r="I272" s="438"/>
      <c r="J272" s="496"/>
      <c r="M272" s="447"/>
      <c r="N272" s="437"/>
    </row>
    <row r="273" spans="1:14" ht="12.75">
      <c r="A273" s="441"/>
      <c r="D273" s="448"/>
      <c r="E273" s="483"/>
      <c r="F273" s="489"/>
      <c r="G273" s="440"/>
      <c r="H273" s="492"/>
      <c r="I273" s="438"/>
      <c r="J273" s="496"/>
      <c r="M273" s="447"/>
      <c r="N273" s="437"/>
    </row>
    <row r="274" spans="1:14" ht="12.75">
      <c r="A274" s="441"/>
      <c r="D274" s="448"/>
      <c r="E274" s="483"/>
      <c r="F274" s="489"/>
      <c r="G274" s="440"/>
      <c r="H274" s="492"/>
      <c r="I274" s="438"/>
      <c r="J274" s="496"/>
      <c r="M274" s="447"/>
      <c r="N274" s="437"/>
    </row>
    <row r="275" spans="1:14" ht="12.75">
      <c r="A275" s="441"/>
      <c r="D275" s="448"/>
      <c r="E275" s="483"/>
      <c r="F275" s="489"/>
      <c r="G275" s="440"/>
      <c r="H275" s="492"/>
      <c r="I275" s="438"/>
      <c r="J275" s="496"/>
      <c r="M275" s="447"/>
      <c r="N275" s="437"/>
    </row>
    <row r="276" spans="1:14" ht="12.75">
      <c r="A276" s="441"/>
      <c r="D276" s="448"/>
      <c r="E276" s="483"/>
      <c r="F276" s="489"/>
      <c r="G276" s="440"/>
      <c r="H276" s="492"/>
      <c r="I276" s="438"/>
      <c r="J276" s="496"/>
      <c r="M276" s="447"/>
      <c r="N276" s="437"/>
    </row>
    <row r="277" spans="1:14" ht="12.75">
      <c r="A277" s="441"/>
      <c r="D277" s="448"/>
      <c r="E277" s="483"/>
      <c r="F277" s="489"/>
      <c r="G277" s="440"/>
      <c r="H277" s="492"/>
      <c r="I277" s="438"/>
      <c r="J277" s="496"/>
      <c r="M277" s="447"/>
      <c r="N277" s="437"/>
    </row>
    <row r="278" spans="1:14" ht="12.75">
      <c r="A278" s="441"/>
      <c r="D278" s="448"/>
      <c r="E278" s="483"/>
      <c r="F278" s="489"/>
      <c r="G278" s="440"/>
      <c r="H278" s="492"/>
      <c r="I278" s="438"/>
      <c r="J278" s="496"/>
      <c r="M278" s="447"/>
      <c r="N278" s="437"/>
    </row>
    <row r="279" spans="1:14" ht="12.75">
      <c r="A279" s="441"/>
      <c r="D279" s="448"/>
      <c r="E279" s="483"/>
      <c r="F279" s="489"/>
      <c r="G279" s="440"/>
      <c r="H279" s="492"/>
      <c r="I279" s="438"/>
      <c r="J279" s="496"/>
      <c r="M279" s="447"/>
      <c r="N279" s="437"/>
    </row>
    <row r="280" spans="1:14" ht="12.75">
      <c r="A280" s="441"/>
      <c r="D280" s="448"/>
      <c r="E280" s="483"/>
      <c r="F280" s="489"/>
      <c r="G280" s="440"/>
      <c r="H280" s="492"/>
      <c r="I280" s="438"/>
      <c r="J280" s="496"/>
      <c r="M280" s="447"/>
      <c r="N280" s="437"/>
    </row>
    <row r="281" spans="1:14" ht="12.75">
      <c r="A281" s="441"/>
      <c r="D281" s="448"/>
      <c r="E281" s="483"/>
      <c r="F281" s="489"/>
      <c r="G281" s="440"/>
      <c r="H281" s="492"/>
      <c r="I281" s="438"/>
      <c r="J281" s="496"/>
      <c r="M281" s="447"/>
      <c r="N281" s="437"/>
    </row>
    <row r="282" spans="1:14" ht="12.75">
      <c r="A282" s="441"/>
      <c r="D282" s="448"/>
      <c r="E282" s="483"/>
      <c r="F282" s="489"/>
      <c r="G282" s="440"/>
      <c r="H282" s="492"/>
      <c r="I282" s="438"/>
      <c r="J282" s="496"/>
      <c r="M282" s="447"/>
      <c r="N282" s="437"/>
    </row>
    <row r="283" spans="1:14" ht="12.75">
      <c r="A283" s="441"/>
      <c r="D283" s="448"/>
      <c r="E283" s="483"/>
      <c r="F283" s="489"/>
      <c r="G283" s="440"/>
      <c r="H283" s="492"/>
      <c r="I283" s="438"/>
      <c r="J283" s="496"/>
      <c r="M283" s="447"/>
      <c r="N283" s="437"/>
    </row>
    <row r="284" spans="1:14" ht="12.75">
      <c r="A284" s="441"/>
      <c r="D284" s="448"/>
      <c r="E284" s="483"/>
      <c r="F284" s="489"/>
      <c r="G284" s="440"/>
      <c r="H284" s="492"/>
      <c r="I284" s="438"/>
      <c r="J284" s="496"/>
      <c r="M284" s="447"/>
      <c r="N284" s="437"/>
    </row>
    <row r="285" spans="1:14" ht="12.75">
      <c r="A285" s="441"/>
      <c r="D285" s="448"/>
      <c r="E285" s="483"/>
      <c r="F285" s="489"/>
      <c r="G285" s="440"/>
      <c r="H285" s="492"/>
      <c r="I285" s="438"/>
      <c r="J285" s="496"/>
      <c r="M285" s="447"/>
      <c r="N285" s="437"/>
    </row>
    <row r="286" spans="1:14" ht="12.75">
      <c r="A286" s="441"/>
      <c r="D286" s="448"/>
      <c r="E286" s="483"/>
      <c r="F286" s="489"/>
      <c r="G286" s="440"/>
      <c r="H286" s="492"/>
      <c r="I286" s="438"/>
      <c r="J286" s="496"/>
      <c r="M286" s="447"/>
      <c r="N286" s="437"/>
    </row>
    <row r="287" spans="1:14" ht="12.75">
      <c r="A287" s="441"/>
      <c r="D287" s="448"/>
      <c r="E287" s="483"/>
      <c r="F287" s="489"/>
      <c r="G287" s="440"/>
      <c r="H287" s="492"/>
      <c r="I287" s="438"/>
      <c r="J287" s="496"/>
      <c r="M287" s="447"/>
      <c r="N287" s="437"/>
    </row>
    <row r="288" spans="1:14" ht="12.75">
      <c r="A288" s="441"/>
      <c r="D288" s="448"/>
      <c r="E288" s="483"/>
      <c r="F288" s="489"/>
      <c r="G288" s="440"/>
      <c r="H288" s="492"/>
      <c r="I288" s="438"/>
      <c r="J288" s="496"/>
      <c r="M288" s="447"/>
      <c r="N288" s="437"/>
    </row>
    <row r="289" spans="1:14" ht="12.75">
      <c r="A289" s="441"/>
      <c r="D289" s="448"/>
      <c r="E289" s="483"/>
      <c r="F289" s="489"/>
      <c r="G289" s="440"/>
      <c r="H289" s="492"/>
      <c r="I289" s="438"/>
      <c r="J289" s="496"/>
      <c r="M289" s="447"/>
      <c r="N289" s="437"/>
    </row>
    <row r="290" spans="1:14" ht="12.75">
      <c r="A290" s="441"/>
      <c r="D290" s="448"/>
      <c r="E290" s="483"/>
      <c r="F290" s="489"/>
      <c r="G290" s="440"/>
      <c r="H290" s="492"/>
      <c r="I290" s="438"/>
      <c r="J290" s="496"/>
      <c r="M290" s="447"/>
      <c r="N290" s="437"/>
    </row>
    <row r="291" spans="1:14" ht="12.75">
      <c r="A291" s="441"/>
      <c r="D291" s="448"/>
      <c r="E291" s="483"/>
      <c r="F291" s="489"/>
      <c r="G291" s="440"/>
      <c r="H291" s="492"/>
      <c r="I291" s="438"/>
      <c r="J291" s="496"/>
      <c r="M291" s="447"/>
      <c r="N291" s="437"/>
    </row>
    <row r="292" spans="1:14" ht="12.75">
      <c r="A292" s="441"/>
      <c r="D292" s="448"/>
      <c r="E292" s="483"/>
      <c r="F292" s="489"/>
      <c r="G292" s="440"/>
      <c r="H292" s="492"/>
      <c r="I292" s="438"/>
      <c r="J292" s="496"/>
      <c r="M292" s="447"/>
      <c r="N292" s="437"/>
    </row>
    <row r="293" spans="1:14" ht="12.75">
      <c r="A293" s="441"/>
      <c r="D293" s="448"/>
      <c r="E293" s="483"/>
      <c r="F293" s="489"/>
      <c r="G293" s="440"/>
      <c r="H293" s="492"/>
      <c r="I293" s="438"/>
      <c r="J293" s="496"/>
      <c r="M293" s="447"/>
      <c r="N293" s="437"/>
    </row>
    <row r="294" spans="1:14" ht="12.75">
      <c r="A294" s="441"/>
      <c r="D294" s="448"/>
      <c r="E294" s="483"/>
      <c r="F294" s="489"/>
      <c r="G294" s="440"/>
      <c r="H294" s="492"/>
      <c r="I294" s="438"/>
      <c r="J294" s="496"/>
      <c r="M294" s="447"/>
      <c r="N294" s="437"/>
    </row>
    <row r="295" spans="1:14" ht="12.75">
      <c r="A295" s="441"/>
      <c r="D295" s="448"/>
      <c r="E295" s="483"/>
      <c r="F295" s="489"/>
      <c r="G295" s="440"/>
      <c r="H295" s="492"/>
      <c r="I295" s="438"/>
      <c r="J295" s="496"/>
      <c r="M295" s="447"/>
      <c r="N295" s="437"/>
    </row>
    <row r="296" spans="1:14" ht="12.75">
      <c r="A296" s="441"/>
      <c r="D296" s="448"/>
      <c r="E296" s="483"/>
      <c r="F296" s="489"/>
      <c r="G296" s="440"/>
      <c r="H296" s="492"/>
      <c r="I296" s="438"/>
      <c r="J296" s="496"/>
      <c r="M296" s="447"/>
      <c r="N296" s="437"/>
    </row>
    <row r="297" spans="1:14" ht="12.75">
      <c r="A297" s="441"/>
      <c r="D297" s="448"/>
      <c r="E297" s="483"/>
      <c r="F297" s="489"/>
      <c r="G297" s="440"/>
      <c r="H297" s="492"/>
      <c r="I297" s="438"/>
      <c r="J297" s="496"/>
      <c r="M297" s="447"/>
      <c r="N297" s="437"/>
    </row>
    <row r="298" spans="1:14" ht="12.75">
      <c r="A298" s="441"/>
      <c r="D298" s="448"/>
      <c r="E298" s="483"/>
      <c r="F298" s="489"/>
      <c r="G298" s="440"/>
      <c r="H298" s="492"/>
      <c r="I298" s="438"/>
      <c r="J298" s="496"/>
      <c r="M298" s="447"/>
      <c r="N298" s="437"/>
    </row>
    <row r="299" spans="1:14" ht="12.75">
      <c r="A299" s="441"/>
      <c r="D299" s="448"/>
      <c r="E299" s="483"/>
      <c r="F299" s="489"/>
      <c r="G299" s="440"/>
      <c r="H299" s="492"/>
      <c r="I299" s="438"/>
      <c r="J299" s="496"/>
      <c r="M299" s="447"/>
      <c r="N299" s="437"/>
    </row>
    <row r="300" spans="1:14" ht="12.75">
      <c r="A300" s="441"/>
      <c r="D300" s="448"/>
      <c r="E300" s="483"/>
      <c r="F300" s="489"/>
      <c r="G300" s="440"/>
      <c r="H300" s="492"/>
      <c r="I300" s="438"/>
      <c r="J300" s="496"/>
      <c r="M300" s="447"/>
      <c r="N300" s="437"/>
    </row>
    <row r="301" spans="1:14" ht="12.75">
      <c r="A301" s="441"/>
      <c r="D301" s="448"/>
      <c r="E301" s="483"/>
      <c r="F301" s="489"/>
      <c r="G301" s="440"/>
      <c r="H301" s="492"/>
      <c r="I301" s="438"/>
      <c r="J301" s="496"/>
      <c r="M301" s="447"/>
      <c r="N301" s="437"/>
    </row>
    <row r="302" spans="1:14" ht="12.75">
      <c r="A302" s="441"/>
      <c r="D302" s="448"/>
      <c r="E302" s="483"/>
      <c r="F302" s="489"/>
      <c r="G302" s="440"/>
      <c r="H302" s="492"/>
      <c r="I302" s="438"/>
      <c r="J302" s="496"/>
      <c r="M302" s="447"/>
      <c r="N302" s="437"/>
    </row>
    <row r="303" spans="1:14" ht="12.75">
      <c r="A303" s="441"/>
      <c r="D303" s="448"/>
      <c r="E303" s="483"/>
      <c r="F303" s="489"/>
      <c r="G303" s="440"/>
      <c r="H303" s="492"/>
      <c r="I303" s="438"/>
      <c r="J303" s="496"/>
      <c r="M303" s="447"/>
      <c r="N303" s="437"/>
    </row>
    <row r="304" spans="1:14" ht="12.75">
      <c r="A304" s="441"/>
      <c r="D304" s="448"/>
      <c r="E304" s="483"/>
      <c r="F304" s="489"/>
      <c r="G304" s="440"/>
      <c r="H304" s="492"/>
      <c r="I304" s="438"/>
      <c r="J304" s="496"/>
      <c r="M304" s="447"/>
      <c r="N304" s="437"/>
    </row>
    <row r="305" spans="1:14" ht="12.75">
      <c r="A305" s="441"/>
      <c r="D305" s="448"/>
      <c r="E305" s="483"/>
      <c r="F305" s="489"/>
      <c r="G305" s="440"/>
      <c r="H305" s="492"/>
      <c r="I305" s="438"/>
      <c r="J305" s="496"/>
      <c r="M305" s="447"/>
      <c r="N305" s="437"/>
    </row>
    <row r="306" spans="1:14" ht="12.75">
      <c r="A306" s="441"/>
      <c r="D306" s="448"/>
      <c r="E306" s="483"/>
      <c r="F306" s="489"/>
      <c r="G306" s="440"/>
      <c r="H306" s="492"/>
      <c r="I306" s="438"/>
      <c r="J306" s="496"/>
      <c r="M306" s="447"/>
      <c r="N306" s="437"/>
    </row>
    <row r="307" spans="1:14" ht="12.75">
      <c r="A307" s="441"/>
      <c r="D307" s="448"/>
      <c r="E307" s="483"/>
      <c r="F307" s="489"/>
      <c r="G307" s="440"/>
      <c r="H307" s="492"/>
      <c r="I307" s="438"/>
      <c r="J307" s="496"/>
      <c r="M307" s="447"/>
      <c r="N307" s="437"/>
    </row>
    <row r="308" spans="1:14" ht="12.75">
      <c r="A308" s="441"/>
      <c r="D308" s="448"/>
      <c r="E308" s="483"/>
      <c r="F308" s="489"/>
      <c r="G308" s="440"/>
      <c r="H308" s="492"/>
      <c r="I308" s="438"/>
      <c r="J308" s="496"/>
      <c r="M308" s="447"/>
      <c r="N308" s="437"/>
    </row>
    <row r="309" spans="1:14" ht="12.75">
      <c r="A309" s="441"/>
      <c r="D309" s="448"/>
      <c r="E309" s="483"/>
      <c r="F309" s="489"/>
      <c r="G309" s="440"/>
      <c r="H309" s="492"/>
      <c r="I309" s="438"/>
      <c r="J309" s="496"/>
      <c r="M309" s="447"/>
      <c r="N309" s="437"/>
    </row>
    <row r="310" spans="1:14" ht="12.75">
      <c r="A310" s="441"/>
      <c r="D310" s="448"/>
      <c r="E310" s="483"/>
      <c r="F310" s="489"/>
      <c r="G310" s="440"/>
      <c r="H310" s="492"/>
      <c r="I310" s="438"/>
      <c r="J310" s="496"/>
      <c r="M310" s="447"/>
      <c r="N310" s="437"/>
    </row>
    <row r="311" spans="1:14" ht="12.75">
      <c r="A311" s="441"/>
      <c r="D311" s="448"/>
      <c r="E311" s="483"/>
      <c r="F311" s="489"/>
      <c r="G311" s="440"/>
      <c r="H311" s="492"/>
      <c r="I311" s="438"/>
      <c r="J311" s="496"/>
      <c r="M311" s="447"/>
      <c r="N311" s="437"/>
    </row>
    <row r="312" spans="1:14" ht="12.75">
      <c r="A312" s="441"/>
      <c r="D312" s="448"/>
      <c r="E312" s="483"/>
      <c r="F312" s="489"/>
      <c r="G312" s="440"/>
      <c r="H312" s="492"/>
      <c r="I312" s="438"/>
      <c r="J312" s="496"/>
      <c r="M312" s="447"/>
      <c r="N312" s="437"/>
    </row>
    <row r="313" spans="1:14" ht="12.75">
      <c r="A313" s="441"/>
      <c r="D313" s="448"/>
      <c r="E313" s="483"/>
      <c r="F313" s="489"/>
      <c r="G313" s="440"/>
      <c r="H313" s="492"/>
      <c r="I313" s="438"/>
      <c r="J313" s="496"/>
      <c r="M313" s="447"/>
      <c r="N313" s="437"/>
    </row>
    <row r="314" spans="1:14" ht="12.75">
      <c r="A314" s="441"/>
      <c r="D314" s="448"/>
      <c r="E314" s="483"/>
      <c r="F314" s="489"/>
      <c r="G314" s="440"/>
      <c r="H314" s="492"/>
      <c r="I314" s="438"/>
      <c r="J314" s="496"/>
      <c r="M314" s="447"/>
      <c r="N314" s="437"/>
    </row>
    <row r="315" spans="1:14" ht="12.75">
      <c r="A315" s="441"/>
      <c r="D315" s="448"/>
      <c r="E315" s="483"/>
      <c r="F315" s="489"/>
      <c r="G315" s="440"/>
      <c r="H315" s="492"/>
      <c r="I315" s="438"/>
      <c r="J315" s="496"/>
      <c r="M315" s="447"/>
      <c r="N315" s="437"/>
    </row>
    <row r="316" spans="1:14" ht="12.75">
      <c r="A316" s="441"/>
      <c r="D316" s="448"/>
      <c r="E316" s="483"/>
      <c r="F316" s="489"/>
      <c r="G316" s="440"/>
      <c r="H316" s="492"/>
      <c r="I316" s="438"/>
      <c r="J316" s="496"/>
      <c r="M316" s="447"/>
      <c r="N316" s="437"/>
    </row>
    <row r="317" spans="1:14" ht="12.75">
      <c r="A317" s="441"/>
      <c r="D317" s="448"/>
      <c r="E317" s="483"/>
      <c r="F317" s="489"/>
      <c r="G317" s="440"/>
      <c r="H317" s="492"/>
      <c r="I317" s="438"/>
      <c r="J317" s="496"/>
      <c r="M317" s="447"/>
      <c r="N317" s="437"/>
    </row>
    <row r="318" spans="1:14" ht="12.75">
      <c r="A318" s="441"/>
      <c r="D318" s="448"/>
      <c r="E318" s="483"/>
      <c r="F318" s="489"/>
      <c r="G318" s="440"/>
      <c r="H318" s="492"/>
      <c r="I318" s="438"/>
      <c r="J318" s="496"/>
      <c r="M318" s="447"/>
      <c r="N318" s="437"/>
    </row>
    <row r="319" spans="1:14" ht="12.75">
      <c r="A319" s="441"/>
      <c r="D319" s="448"/>
      <c r="E319" s="483"/>
      <c r="F319" s="489"/>
      <c r="G319" s="440"/>
      <c r="H319" s="492"/>
      <c r="I319" s="438"/>
      <c r="J319" s="496"/>
      <c r="M319" s="447"/>
      <c r="N319" s="437"/>
    </row>
    <row r="320" spans="1:14" ht="12.75">
      <c r="A320" s="441"/>
      <c r="D320" s="448"/>
      <c r="E320" s="483"/>
      <c r="F320" s="489"/>
      <c r="G320" s="440"/>
      <c r="H320" s="492"/>
      <c r="I320" s="438"/>
      <c r="J320" s="496"/>
      <c r="M320" s="447"/>
      <c r="N320" s="437"/>
    </row>
    <row r="321" spans="1:14" ht="12.75">
      <c r="A321" s="441"/>
      <c r="D321" s="448"/>
      <c r="E321" s="483"/>
      <c r="F321" s="489"/>
      <c r="G321" s="440"/>
      <c r="H321" s="492"/>
      <c r="I321" s="438"/>
      <c r="J321" s="496"/>
      <c r="M321" s="447"/>
      <c r="N321" s="437"/>
    </row>
    <row r="322" spans="1:14" ht="12.75">
      <c r="A322" s="441"/>
      <c r="D322" s="448"/>
      <c r="E322" s="483"/>
      <c r="F322" s="489"/>
      <c r="G322" s="440"/>
      <c r="H322" s="492"/>
      <c r="I322" s="438"/>
      <c r="J322" s="496"/>
      <c r="M322" s="447"/>
      <c r="N322" s="437"/>
    </row>
    <row r="323" spans="1:14" ht="12.75">
      <c r="A323" s="441"/>
      <c r="D323" s="448"/>
      <c r="E323" s="483"/>
      <c r="F323" s="489"/>
      <c r="G323" s="440"/>
      <c r="H323" s="492"/>
      <c r="I323" s="438"/>
      <c r="J323" s="496"/>
      <c r="M323" s="447"/>
      <c r="N323" s="437"/>
    </row>
    <row r="324" spans="1:14" ht="12.75">
      <c r="A324" s="441"/>
      <c r="D324" s="448"/>
      <c r="E324" s="483"/>
      <c r="F324" s="489"/>
      <c r="G324" s="440"/>
      <c r="H324" s="492"/>
      <c r="I324" s="438"/>
      <c r="J324" s="496"/>
      <c r="M324" s="447"/>
      <c r="N324" s="437"/>
    </row>
    <row r="325" spans="1:14" ht="12.75">
      <c r="A325" s="441"/>
      <c r="D325" s="448"/>
      <c r="E325" s="483"/>
      <c r="F325" s="489"/>
      <c r="G325" s="440"/>
      <c r="H325" s="492"/>
      <c r="I325" s="438"/>
      <c r="J325" s="496"/>
      <c r="M325" s="447"/>
      <c r="N325" s="437"/>
    </row>
    <row r="326" spans="1:14" ht="12.75">
      <c r="A326" s="441"/>
      <c r="D326" s="448"/>
      <c r="E326" s="483"/>
      <c r="F326" s="489"/>
      <c r="G326" s="440"/>
      <c r="H326" s="492"/>
      <c r="I326" s="438"/>
      <c r="J326" s="496"/>
      <c r="M326" s="447"/>
      <c r="N326" s="437"/>
    </row>
    <row r="327" spans="1:14" ht="12.75">
      <c r="A327" s="441"/>
      <c r="D327" s="448"/>
      <c r="E327" s="483"/>
      <c r="F327" s="489"/>
      <c r="G327" s="440"/>
      <c r="H327" s="492"/>
      <c r="I327" s="438"/>
      <c r="J327" s="496"/>
      <c r="M327" s="447"/>
      <c r="N327" s="437"/>
    </row>
    <row r="328" spans="1:14" ht="12.75">
      <c r="A328" s="441"/>
      <c r="D328" s="448"/>
      <c r="E328" s="483"/>
      <c r="F328" s="489"/>
      <c r="G328" s="440"/>
      <c r="H328" s="492"/>
      <c r="I328" s="438"/>
      <c r="J328" s="496"/>
      <c r="M328" s="447"/>
      <c r="N328" s="437"/>
    </row>
    <row r="329" spans="1:14" ht="12.75">
      <c r="A329" s="441"/>
      <c r="D329" s="448"/>
      <c r="E329" s="483"/>
      <c r="F329" s="489"/>
      <c r="G329" s="440"/>
      <c r="H329" s="492"/>
      <c r="I329" s="438"/>
      <c r="J329" s="496"/>
      <c r="M329" s="447"/>
      <c r="N329" s="437"/>
    </row>
    <row r="330" spans="1:14" ht="12.75">
      <c r="A330" s="441"/>
      <c r="D330" s="448"/>
      <c r="E330" s="483"/>
      <c r="F330" s="489"/>
      <c r="G330" s="440"/>
      <c r="H330" s="492"/>
      <c r="I330" s="438"/>
      <c r="J330" s="496"/>
      <c r="M330" s="447"/>
      <c r="N330" s="437"/>
    </row>
    <row r="331" spans="1:14" ht="12.75">
      <c r="A331" s="441"/>
      <c r="D331" s="448"/>
      <c r="E331" s="483"/>
      <c r="F331" s="489"/>
      <c r="G331" s="440"/>
      <c r="H331" s="492"/>
      <c r="I331" s="438"/>
      <c r="J331" s="496"/>
      <c r="M331" s="447"/>
      <c r="N331" s="437"/>
    </row>
    <row r="332" spans="1:14" ht="12.75">
      <c r="A332" s="441"/>
      <c r="D332" s="448"/>
      <c r="E332" s="483"/>
      <c r="F332" s="489"/>
      <c r="G332" s="440"/>
      <c r="H332" s="492"/>
      <c r="I332" s="438"/>
      <c r="J332" s="496"/>
      <c r="M332" s="447"/>
      <c r="N332" s="437"/>
    </row>
    <row r="333" spans="1:14" ht="12.75">
      <c r="A333" s="441"/>
      <c r="D333" s="448"/>
      <c r="E333" s="483"/>
      <c r="F333" s="489"/>
      <c r="G333" s="440"/>
      <c r="H333" s="492"/>
      <c r="I333" s="438"/>
      <c r="J333" s="496"/>
      <c r="M333" s="447"/>
      <c r="N333" s="437"/>
    </row>
    <row r="334" spans="1:14" ht="12.75">
      <c r="A334" s="441"/>
      <c r="D334" s="448"/>
      <c r="E334" s="483"/>
      <c r="F334" s="489"/>
      <c r="G334" s="440"/>
      <c r="H334" s="492"/>
      <c r="I334" s="438"/>
      <c r="J334" s="496"/>
      <c r="M334" s="447"/>
      <c r="N334" s="437"/>
    </row>
    <row r="335" spans="1:14" ht="12.75">
      <c r="A335" s="441"/>
      <c r="D335" s="448"/>
      <c r="E335" s="483"/>
      <c r="F335" s="489"/>
      <c r="G335" s="440"/>
      <c r="H335" s="492"/>
      <c r="I335" s="438"/>
      <c r="J335" s="496"/>
      <c r="M335" s="447"/>
      <c r="N335" s="437"/>
    </row>
    <row r="336" spans="1:14" ht="12.75">
      <c r="A336" s="441"/>
      <c r="D336" s="448"/>
      <c r="E336" s="483"/>
      <c r="F336" s="489"/>
      <c r="G336" s="440"/>
      <c r="H336" s="492"/>
      <c r="I336" s="438"/>
      <c r="J336" s="496"/>
      <c r="M336" s="447"/>
      <c r="N336" s="437"/>
    </row>
    <row r="337" spans="1:14" ht="12.75">
      <c r="A337" s="441"/>
      <c r="D337" s="448"/>
      <c r="E337" s="483"/>
      <c r="F337" s="489"/>
      <c r="G337" s="440"/>
      <c r="H337" s="492"/>
      <c r="I337" s="438"/>
      <c r="J337" s="496"/>
      <c r="M337" s="447"/>
      <c r="N337" s="437"/>
    </row>
    <row r="338" spans="1:14" ht="12.75">
      <c r="A338" s="441"/>
      <c r="D338" s="448"/>
      <c r="E338" s="483"/>
      <c r="F338" s="489"/>
      <c r="G338" s="440"/>
      <c r="H338" s="492"/>
      <c r="I338" s="438"/>
      <c r="J338" s="496"/>
      <c r="M338" s="447"/>
      <c r="N338" s="437"/>
    </row>
    <row r="339" spans="1:14" ht="12.75">
      <c r="A339" s="441"/>
      <c r="D339" s="448"/>
      <c r="E339" s="483"/>
      <c r="F339" s="489"/>
      <c r="G339" s="440"/>
      <c r="H339" s="492"/>
      <c r="I339" s="438"/>
      <c r="J339" s="496"/>
      <c r="M339" s="447"/>
      <c r="N339" s="437"/>
    </row>
    <row r="340" spans="1:14" ht="12.75">
      <c r="A340" s="441"/>
      <c r="D340" s="448"/>
      <c r="E340" s="483"/>
      <c r="F340" s="489"/>
      <c r="G340" s="440"/>
      <c r="H340" s="492"/>
      <c r="I340" s="438"/>
      <c r="J340" s="496"/>
      <c r="M340" s="447"/>
      <c r="N340" s="437"/>
    </row>
    <row r="341" spans="1:14" ht="12.75">
      <c r="A341" s="441"/>
      <c r="D341" s="448"/>
      <c r="E341" s="483"/>
      <c r="F341" s="489"/>
      <c r="G341" s="440"/>
      <c r="H341" s="492"/>
      <c r="I341" s="438"/>
      <c r="J341" s="496"/>
      <c r="M341" s="447"/>
      <c r="N341" s="437"/>
    </row>
    <row r="342" spans="1:14" ht="12.75">
      <c r="A342" s="441"/>
      <c r="D342" s="448"/>
      <c r="E342" s="483"/>
      <c r="F342" s="489"/>
      <c r="G342" s="440"/>
      <c r="H342" s="492"/>
      <c r="I342" s="438"/>
      <c r="J342" s="496"/>
      <c r="M342" s="447"/>
      <c r="N342" s="437"/>
    </row>
    <row r="343" spans="1:14" ht="12.75">
      <c r="A343" s="441"/>
      <c r="D343" s="448"/>
      <c r="E343" s="483"/>
      <c r="F343" s="489"/>
      <c r="G343" s="440"/>
      <c r="H343" s="492"/>
      <c r="I343" s="438"/>
      <c r="J343" s="496"/>
      <c r="M343" s="447"/>
      <c r="N343" s="437"/>
    </row>
    <row r="344" spans="1:14" ht="12.75">
      <c r="A344" s="441"/>
      <c r="D344" s="448"/>
      <c r="E344" s="483"/>
      <c r="F344" s="489"/>
      <c r="G344" s="440"/>
      <c r="H344" s="492"/>
      <c r="I344" s="438"/>
      <c r="J344" s="496"/>
      <c r="M344" s="447"/>
      <c r="N344" s="437"/>
    </row>
    <row r="345" spans="1:14" ht="12.75">
      <c r="A345" s="441"/>
      <c r="D345" s="448"/>
      <c r="E345" s="483"/>
      <c r="F345" s="489"/>
      <c r="G345" s="440"/>
      <c r="H345" s="492"/>
      <c r="I345" s="438"/>
      <c r="J345" s="496"/>
      <c r="M345" s="447"/>
      <c r="N345" s="437"/>
    </row>
    <row r="346" spans="1:14" ht="12.75">
      <c r="A346" s="441"/>
      <c r="D346" s="448"/>
      <c r="E346" s="483"/>
      <c r="F346" s="489"/>
      <c r="G346" s="440"/>
      <c r="H346" s="492"/>
      <c r="I346" s="438"/>
      <c r="J346" s="496"/>
      <c r="M346" s="447"/>
      <c r="N346" s="437"/>
    </row>
    <row r="347" spans="1:14" ht="12.75">
      <c r="A347" s="441"/>
      <c r="D347" s="448"/>
      <c r="E347" s="483"/>
      <c r="F347" s="489"/>
      <c r="G347" s="440"/>
      <c r="H347" s="492"/>
      <c r="I347" s="438"/>
      <c r="J347" s="496"/>
      <c r="M347" s="447"/>
      <c r="N347" s="437"/>
    </row>
    <row r="348" spans="1:14" ht="12.75">
      <c r="A348" s="441"/>
      <c r="D348" s="448"/>
      <c r="E348" s="483"/>
      <c r="F348" s="489"/>
      <c r="G348" s="440"/>
      <c r="H348" s="492"/>
      <c r="I348" s="438"/>
      <c r="J348" s="496"/>
      <c r="M348" s="447"/>
      <c r="N348" s="437"/>
    </row>
    <row r="349" spans="1:14" ht="12.75">
      <c r="A349" s="441"/>
      <c r="D349" s="448"/>
      <c r="E349" s="483"/>
      <c r="F349" s="489"/>
      <c r="G349" s="440"/>
      <c r="H349" s="492"/>
      <c r="I349" s="438"/>
      <c r="J349" s="496"/>
      <c r="M349" s="447"/>
      <c r="N349" s="437"/>
    </row>
    <row r="350" spans="1:14" ht="12.75">
      <c r="A350" s="441"/>
      <c r="D350" s="448"/>
      <c r="E350" s="483"/>
      <c r="F350" s="489"/>
      <c r="G350" s="440"/>
      <c r="H350" s="492"/>
      <c r="I350" s="438"/>
      <c r="J350" s="496"/>
      <c r="M350" s="447"/>
      <c r="N350" s="437"/>
    </row>
    <row r="351" spans="1:14" ht="12.75">
      <c r="A351" s="441"/>
      <c r="D351" s="448"/>
      <c r="E351" s="483"/>
      <c r="F351" s="489"/>
      <c r="G351" s="440"/>
      <c r="H351" s="492"/>
      <c r="I351" s="438"/>
      <c r="J351" s="496"/>
      <c r="M351" s="447"/>
      <c r="N351" s="437"/>
    </row>
    <row r="352" spans="1:14" ht="12.75">
      <c r="A352" s="441"/>
      <c r="D352" s="448"/>
      <c r="E352" s="483"/>
      <c r="F352" s="489"/>
      <c r="G352" s="440"/>
      <c r="H352" s="492"/>
      <c r="I352" s="438"/>
      <c r="J352" s="496"/>
      <c r="M352" s="447"/>
      <c r="N352" s="437"/>
    </row>
    <row r="353" spans="1:14" ht="12.75">
      <c r="A353" s="441"/>
      <c r="D353" s="448"/>
      <c r="E353" s="483"/>
      <c r="F353" s="489"/>
      <c r="G353" s="440"/>
      <c r="H353" s="492"/>
      <c r="I353" s="438"/>
      <c r="J353" s="496"/>
      <c r="M353" s="447"/>
      <c r="N353" s="437"/>
    </row>
    <row r="354" spans="1:14" ht="12.75">
      <c r="A354" s="441"/>
      <c r="D354" s="448"/>
      <c r="E354" s="483"/>
      <c r="F354" s="489"/>
      <c r="G354" s="440"/>
      <c r="H354" s="492"/>
      <c r="I354" s="438"/>
      <c r="J354" s="496"/>
      <c r="M354" s="447"/>
      <c r="N354" s="437"/>
    </row>
    <row r="355" spans="1:14" ht="12.75">
      <c r="A355" s="441"/>
      <c r="D355" s="448"/>
      <c r="E355" s="483"/>
      <c r="F355" s="489"/>
      <c r="G355" s="440"/>
      <c r="H355" s="492"/>
      <c r="I355" s="438"/>
      <c r="J355" s="496"/>
      <c r="M355" s="447"/>
      <c r="N355" s="437"/>
    </row>
    <row r="356" spans="1:14" ht="12.75">
      <c r="A356" s="441"/>
      <c r="D356" s="448"/>
      <c r="E356" s="483"/>
      <c r="F356" s="489"/>
      <c r="G356" s="440"/>
      <c r="H356" s="492"/>
      <c r="I356" s="438"/>
      <c r="J356" s="496"/>
      <c r="M356" s="447"/>
      <c r="N356" s="437"/>
    </row>
    <row r="357" spans="1:14" ht="12.75">
      <c r="A357" s="441"/>
      <c r="D357" s="448"/>
      <c r="E357" s="483"/>
      <c r="F357" s="489"/>
      <c r="G357" s="440"/>
      <c r="H357" s="492"/>
      <c r="I357" s="438"/>
      <c r="J357" s="496"/>
      <c r="M357" s="447"/>
      <c r="N357" s="437"/>
    </row>
    <row r="358" spans="1:14" ht="12.75">
      <c r="A358" s="441"/>
      <c r="D358" s="448"/>
      <c r="E358" s="483"/>
      <c r="F358" s="489"/>
      <c r="G358" s="440"/>
      <c r="H358" s="492"/>
      <c r="I358" s="438"/>
      <c r="J358" s="496"/>
      <c r="M358" s="447"/>
      <c r="N358" s="437"/>
    </row>
    <row r="359" spans="1:14" ht="12.75">
      <c r="A359" s="441"/>
      <c r="D359" s="448"/>
      <c r="E359" s="483"/>
      <c r="F359" s="489"/>
      <c r="G359" s="440"/>
      <c r="H359" s="492"/>
      <c r="I359" s="438"/>
      <c r="J359" s="496"/>
      <c r="M359" s="447"/>
      <c r="N359" s="437"/>
    </row>
    <row r="360" spans="1:14" ht="12.75">
      <c r="A360" s="441"/>
      <c r="D360" s="448"/>
      <c r="E360" s="483"/>
      <c r="F360" s="489"/>
      <c r="G360" s="440"/>
      <c r="H360" s="492"/>
      <c r="I360" s="438"/>
      <c r="J360" s="496"/>
      <c r="M360" s="447"/>
      <c r="N360" s="437"/>
    </row>
    <row r="361" spans="1:14" ht="12.75">
      <c r="A361" s="441"/>
      <c r="D361" s="448"/>
      <c r="E361" s="483"/>
      <c r="F361" s="489"/>
      <c r="G361" s="440"/>
      <c r="H361" s="492"/>
      <c r="I361" s="438"/>
      <c r="J361" s="496"/>
      <c r="M361" s="447"/>
      <c r="N361" s="437"/>
    </row>
    <row r="362" spans="1:14" ht="12.75">
      <c r="A362" s="441"/>
      <c r="D362" s="448"/>
      <c r="E362" s="483"/>
      <c r="F362" s="489"/>
      <c r="G362" s="440"/>
      <c r="H362" s="492"/>
      <c r="I362" s="438"/>
      <c r="J362" s="496"/>
      <c r="M362" s="447"/>
      <c r="N362" s="437"/>
    </row>
    <row r="363" spans="1:14" ht="12.75">
      <c r="A363" s="441"/>
      <c r="D363" s="448"/>
      <c r="E363" s="483"/>
      <c r="F363" s="489"/>
      <c r="G363" s="440"/>
      <c r="H363" s="492"/>
      <c r="I363" s="438"/>
      <c r="J363" s="496"/>
      <c r="M363" s="447"/>
      <c r="N363" s="437"/>
    </row>
    <row r="364" spans="1:14" ht="12.75">
      <c r="A364" s="441"/>
      <c r="D364" s="448"/>
      <c r="E364" s="483"/>
      <c r="F364" s="489"/>
      <c r="G364" s="440"/>
      <c r="H364" s="492"/>
      <c r="I364" s="438"/>
      <c r="J364" s="496"/>
      <c r="M364" s="447"/>
      <c r="N364" s="437"/>
    </row>
    <row r="365" spans="1:14" ht="12.75">
      <c r="A365" s="441"/>
      <c r="D365" s="448"/>
      <c r="E365" s="483"/>
      <c r="F365" s="489"/>
      <c r="G365" s="440"/>
      <c r="H365" s="492"/>
      <c r="I365" s="438"/>
      <c r="J365" s="496"/>
      <c r="M365" s="447"/>
      <c r="N365" s="437"/>
    </row>
    <row r="366" spans="1:14" ht="12.75">
      <c r="A366" s="441"/>
      <c r="D366" s="448"/>
      <c r="E366" s="483"/>
      <c r="F366" s="489"/>
      <c r="G366" s="440"/>
      <c r="H366" s="492"/>
      <c r="I366" s="438"/>
      <c r="J366" s="496"/>
      <c r="M366" s="447"/>
      <c r="N366" s="437"/>
    </row>
    <row r="367" spans="1:14" ht="12.75">
      <c r="A367" s="441"/>
      <c r="D367" s="448"/>
      <c r="E367" s="483"/>
      <c r="F367" s="489"/>
      <c r="G367" s="440"/>
      <c r="H367" s="492"/>
      <c r="I367" s="438"/>
      <c r="J367" s="496"/>
      <c r="M367" s="447"/>
      <c r="N367" s="437"/>
    </row>
    <row r="368" spans="1:14" ht="12.75">
      <c r="A368" s="441"/>
      <c r="D368" s="448"/>
      <c r="E368" s="483"/>
      <c r="F368" s="489"/>
      <c r="G368" s="440"/>
      <c r="H368" s="492"/>
      <c r="I368" s="438"/>
      <c r="J368" s="496"/>
      <c r="M368" s="447"/>
      <c r="N368" s="437"/>
    </row>
    <row r="369" spans="1:14" ht="12.75">
      <c r="A369" s="441"/>
      <c r="D369" s="448"/>
      <c r="E369" s="483"/>
      <c r="F369" s="489"/>
      <c r="G369" s="440"/>
      <c r="H369" s="492"/>
      <c r="I369" s="438"/>
      <c r="J369" s="496"/>
      <c r="M369" s="447"/>
      <c r="N369" s="437"/>
    </row>
    <row r="370" spans="1:14" ht="12.75">
      <c r="A370" s="441"/>
      <c r="D370" s="448"/>
      <c r="E370" s="483"/>
      <c r="F370" s="489"/>
      <c r="G370" s="440"/>
      <c r="H370" s="492"/>
      <c r="I370" s="438"/>
      <c r="J370" s="496"/>
      <c r="M370" s="447"/>
      <c r="N370" s="437"/>
    </row>
    <row r="371" spans="1:14" ht="12.75">
      <c r="A371" s="441"/>
      <c r="D371" s="448"/>
      <c r="E371" s="483"/>
      <c r="F371" s="489"/>
      <c r="G371" s="440"/>
      <c r="H371" s="492"/>
      <c r="I371" s="438"/>
      <c r="J371" s="496"/>
      <c r="M371" s="447"/>
      <c r="N371" s="437"/>
    </row>
    <row r="372" spans="1:14" ht="12.75">
      <c r="A372" s="441"/>
      <c r="D372" s="448"/>
      <c r="E372" s="483"/>
      <c r="F372" s="489"/>
      <c r="G372" s="440"/>
      <c r="H372" s="492"/>
      <c r="I372" s="438"/>
      <c r="J372" s="496"/>
      <c r="M372" s="447"/>
      <c r="N372" s="437"/>
    </row>
    <row r="373" spans="1:14" ht="12.75">
      <c r="A373" s="441"/>
      <c r="D373" s="448"/>
      <c r="E373" s="483"/>
      <c r="F373" s="489"/>
      <c r="G373" s="440"/>
      <c r="H373" s="492"/>
      <c r="I373" s="438"/>
      <c r="J373" s="496"/>
      <c r="M373" s="447"/>
      <c r="N373" s="437"/>
    </row>
    <row r="374" spans="1:14" ht="12.75">
      <c r="A374" s="441"/>
      <c r="D374" s="448"/>
      <c r="E374" s="483"/>
      <c r="F374" s="489"/>
      <c r="G374" s="440"/>
      <c r="H374" s="492"/>
      <c r="I374" s="438"/>
      <c r="J374" s="496"/>
      <c r="M374" s="447"/>
      <c r="N374" s="437"/>
    </row>
    <row r="375" spans="1:14" ht="12.75">
      <c r="A375" s="441"/>
      <c r="D375" s="448"/>
      <c r="E375" s="483"/>
      <c r="F375" s="489"/>
      <c r="G375" s="440"/>
      <c r="H375" s="492"/>
      <c r="I375" s="438"/>
      <c r="J375" s="496"/>
      <c r="M375" s="447"/>
      <c r="N375" s="437"/>
    </row>
    <row r="376" spans="1:14" ht="12.75">
      <c r="A376" s="441"/>
      <c r="D376" s="448"/>
      <c r="E376" s="483"/>
      <c r="F376" s="489"/>
      <c r="G376" s="440"/>
      <c r="H376" s="492"/>
      <c r="I376" s="438"/>
      <c r="J376" s="496"/>
      <c r="M376" s="447"/>
      <c r="N376" s="437"/>
    </row>
    <row r="377" spans="1:14" ht="12.75">
      <c r="A377" s="441"/>
      <c r="D377" s="448"/>
      <c r="E377" s="483"/>
      <c r="F377" s="489"/>
      <c r="G377" s="440"/>
      <c r="H377" s="492"/>
      <c r="I377" s="438"/>
      <c r="J377" s="496"/>
      <c r="M377" s="447"/>
      <c r="N377" s="437"/>
    </row>
    <row r="378" spans="1:14" ht="12.75">
      <c r="A378" s="441"/>
      <c r="D378" s="448"/>
      <c r="E378" s="483"/>
      <c r="F378" s="489"/>
      <c r="G378" s="440"/>
      <c r="H378" s="492"/>
      <c r="I378" s="438"/>
      <c r="J378" s="496"/>
      <c r="M378" s="447"/>
      <c r="N378" s="437"/>
    </row>
    <row r="379" spans="1:14" ht="12.75">
      <c r="A379" s="441"/>
      <c r="D379" s="448"/>
      <c r="E379" s="483"/>
      <c r="F379" s="489"/>
      <c r="G379" s="440"/>
      <c r="H379" s="492"/>
      <c r="I379" s="438"/>
      <c r="J379" s="496"/>
      <c r="M379" s="447"/>
      <c r="N379" s="437"/>
    </row>
    <row r="380" spans="1:14" ht="12.75">
      <c r="A380" s="441"/>
      <c r="D380" s="448"/>
      <c r="E380" s="483"/>
      <c r="F380" s="489"/>
      <c r="G380" s="440"/>
      <c r="H380" s="492"/>
      <c r="I380" s="438"/>
      <c r="J380" s="496"/>
      <c r="M380" s="447"/>
      <c r="N380" s="437"/>
    </row>
    <row r="381" spans="1:14" ht="12.75">
      <c r="A381" s="441"/>
      <c r="D381" s="448"/>
      <c r="E381" s="483"/>
      <c r="F381" s="489"/>
      <c r="G381" s="440"/>
      <c r="H381" s="492"/>
      <c r="I381" s="438"/>
      <c r="J381" s="496"/>
      <c r="M381" s="447"/>
      <c r="N381" s="437"/>
    </row>
    <row r="382" spans="1:14" ht="12.75">
      <c r="A382" s="441"/>
      <c r="D382" s="448"/>
      <c r="E382" s="483"/>
      <c r="F382" s="489"/>
      <c r="G382" s="440"/>
      <c r="H382" s="492"/>
      <c r="I382" s="438"/>
      <c r="J382" s="496"/>
      <c r="M382" s="447"/>
      <c r="N382" s="437"/>
    </row>
    <row r="383" spans="1:14" ht="12.75">
      <c r="A383" s="441"/>
      <c r="D383" s="448"/>
      <c r="E383" s="483"/>
      <c r="F383" s="489"/>
      <c r="G383" s="440"/>
      <c r="H383" s="492"/>
      <c r="I383" s="438"/>
      <c r="J383" s="496"/>
      <c r="M383" s="447"/>
      <c r="N383" s="437"/>
    </row>
    <row r="384" spans="1:14" ht="12.75">
      <c r="A384" s="441"/>
      <c r="D384" s="448"/>
      <c r="E384" s="483"/>
      <c r="F384" s="489"/>
      <c r="G384" s="440"/>
      <c r="H384" s="492"/>
      <c r="I384" s="438"/>
      <c r="J384" s="496"/>
      <c r="M384" s="447"/>
      <c r="N384" s="437"/>
    </row>
    <row r="385" spans="1:14" ht="12.75">
      <c r="A385" s="441"/>
      <c r="D385" s="448"/>
      <c r="E385" s="483"/>
      <c r="F385" s="489"/>
      <c r="G385" s="440"/>
      <c r="H385" s="492"/>
      <c r="I385" s="438"/>
      <c r="J385" s="496"/>
      <c r="M385" s="447"/>
      <c r="N385" s="437"/>
    </row>
    <row r="386" spans="1:14" ht="12.75">
      <c r="A386" s="441"/>
      <c r="D386" s="448"/>
      <c r="E386" s="483"/>
      <c r="F386" s="489"/>
      <c r="G386" s="440"/>
      <c r="H386" s="492"/>
      <c r="I386" s="438"/>
      <c r="J386" s="496"/>
      <c r="M386" s="447"/>
      <c r="N386" s="437"/>
    </row>
    <row r="387" spans="1:14" ht="12.75">
      <c r="A387" s="441"/>
      <c r="D387" s="448"/>
      <c r="E387" s="483"/>
      <c r="F387" s="489"/>
      <c r="G387" s="440"/>
      <c r="H387" s="492"/>
      <c r="I387" s="438"/>
      <c r="J387" s="496"/>
      <c r="M387" s="447"/>
      <c r="N387" s="437"/>
    </row>
    <row r="388" spans="1:14" ht="12.75">
      <c r="A388" s="441"/>
      <c r="D388" s="448"/>
      <c r="E388" s="483"/>
      <c r="F388" s="489"/>
      <c r="G388" s="440"/>
      <c r="H388" s="492"/>
      <c r="I388" s="438"/>
      <c r="J388" s="496"/>
      <c r="M388" s="447"/>
      <c r="N388" s="437"/>
    </row>
    <row r="389" spans="1:14" ht="12.75">
      <c r="A389" s="441"/>
      <c r="D389" s="448"/>
      <c r="E389" s="483"/>
      <c r="F389" s="489"/>
      <c r="G389" s="440"/>
      <c r="H389" s="492"/>
      <c r="I389" s="438"/>
      <c r="J389" s="496"/>
      <c r="M389" s="447"/>
      <c r="N389" s="437"/>
    </row>
    <row r="390" spans="1:14" ht="12.75">
      <c r="A390" s="441"/>
      <c r="D390" s="448"/>
      <c r="E390" s="483"/>
      <c r="F390" s="489"/>
      <c r="G390" s="440"/>
      <c r="H390" s="492"/>
      <c r="I390" s="438"/>
      <c r="J390" s="496"/>
      <c r="M390" s="447"/>
      <c r="N390" s="437"/>
    </row>
    <row r="391" spans="1:14" ht="12.75">
      <c r="A391" s="441"/>
      <c r="D391" s="448"/>
      <c r="E391" s="483"/>
      <c r="F391" s="489"/>
      <c r="G391" s="440"/>
      <c r="H391" s="492"/>
      <c r="I391" s="438"/>
      <c r="J391" s="496"/>
      <c r="M391" s="447"/>
      <c r="N391" s="437"/>
    </row>
    <row r="392" spans="1:14" ht="12.75">
      <c r="A392" s="441"/>
      <c r="D392" s="448"/>
      <c r="E392" s="483"/>
      <c r="F392" s="489"/>
      <c r="G392" s="440"/>
      <c r="H392" s="492"/>
      <c r="I392" s="438"/>
      <c r="J392" s="496"/>
      <c r="M392" s="447"/>
      <c r="N392" s="437"/>
    </row>
    <row r="393" spans="1:14" ht="12.75">
      <c r="A393" s="441"/>
      <c r="D393" s="448"/>
      <c r="E393" s="483"/>
      <c r="F393" s="489"/>
      <c r="G393" s="440"/>
      <c r="H393" s="492"/>
      <c r="I393" s="438"/>
      <c r="J393" s="496"/>
      <c r="M393" s="447"/>
      <c r="N393" s="437"/>
    </row>
    <row r="394" spans="1:14" ht="12.75">
      <c r="A394" s="441"/>
      <c r="D394" s="448"/>
      <c r="E394" s="483"/>
      <c r="F394" s="489"/>
      <c r="G394" s="440"/>
      <c r="H394" s="492"/>
      <c r="I394" s="438"/>
      <c r="J394" s="496"/>
      <c r="M394" s="447"/>
      <c r="N394" s="437"/>
    </row>
    <row r="395" spans="1:14" ht="12.75">
      <c r="A395" s="441"/>
      <c r="D395" s="448"/>
      <c r="E395" s="483"/>
      <c r="F395" s="489"/>
      <c r="G395" s="440"/>
      <c r="H395" s="492"/>
      <c r="I395" s="438"/>
      <c r="J395" s="496"/>
      <c r="M395" s="447"/>
      <c r="N395" s="437"/>
    </row>
    <row r="396" spans="1:14" ht="12.75">
      <c r="A396" s="441"/>
      <c r="D396" s="448"/>
      <c r="E396" s="483"/>
      <c r="F396" s="489"/>
      <c r="G396" s="440"/>
      <c r="H396" s="492"/>
      <c r="I396" s="438"/>
      <c r="J396" s="496"/>
      <c r="M396" s="447"/>
      <c r="N396" s="437"/>
    </row>
    <row r="397" spans="1:14" ht="12.75">
      <c r="A397" s="441"/>
      <c r="D397" s="448"/>
      <c r="E397" s="483"/>
      <c r="F397" s="489"/>
      <c r="G397" s="440"/>
      <c r="H397" s="492"/>
      <c r="I397" s="438"/>
      <c r="J397" s="496"/>
      <c r="M397" s="447"/>
      <c r="N397" s="437"/>
    </row>
    <row r="398" spans="1:14" ht="12.75">
      <c r="A398" s="441"/>
      <c r="D398" s="448"/>
      <c r="E398" s="483"/>
      <c r="F398" s="489"/>
      <c r="G398" s="440"/>
      <c r="H398" s="492"/>
      <c r="I398" s="438"/>
      <c r="J398" s="496"/>
      <c r="M398" s="447"/>
      <c r="N398" s="437"/>
    </row>
    <row r="399" spans="1:14" ht="12.75">
      <c r="A399" s="441"/>
      <c r="D399" s="448"/>
      <c r="E399" s="483"/>
      <c r="F399" s="489"/>
      <c r="G399" s="440"/>
      <c r="H399" s="492"/>
      <c r="I399" s="438"/>
      <c r="J399" s="496"/>
      <c r="M399" s="447"/>
      <c r="N399" s="437"/>
    </row>
    <row r="400" spans="1:14" ht="12.75">
      <c r="A400" s="441"/>
      <c r="D400" s="448"/>
      <c r="E400" s="483"/>
      <c r="F400" s="489"/>
      <c r="G400" s="440"/>
      <c r="H400" s="492"/>
      <c r="I400" s="438"/>
      <c r="J400" s="496"/>
      <c r="M400" s="447"/>
      <c r="N400" s="437"/>
    </row>
    <row r="401" spans="1:14" ht="12.75">
      <c r="A401" s="441"/>
      <c r="D401" s="448"/>
      <c r="E401" s="483"/>
      <c r="F401" s="489"/>
      <c r="G401" s="440"/>
      <c r="H401" s="492"/>
      <c r="I401" s="438"/>
      <c r="J401" s="496"/>
      <c r="M401" s="447"/>
      <c r="N401" s="437"/>
    </row>
    <row r="402" spans="1:14" ht="12.75">
      <c r="A402" s="441"/>
      <c r="D402" s="448"/>
      <c r="E402" s="483"/>
      <c r="F402" s="489"/>
      <c r="G402" s="440"/>
      <c r="H402" s="492"/>
      <c r="I402" s="438"/>
      <c r="J402" s="496"/>
      <c r="M402" s="447"/>
      <c r="N402" s="437"/>
    </row>
    <row r="403" spans="1:14" ht="12.75">
      <c r="A403" s="441"/>
      <c r="D403" s="448"/>
      <c r="E403" s="483"/>
      <c r="F403" s="489"/>
      <c r="G403" s="440"/>
      <c r="H403" s="492"/>
      <c r="I403" s="438"/>
      <c r="J403" s="496"/>
      <c r="M403" s="447"/>
      <c r="N403" s="437"/>
    </row>
    <row r="404" spans="1:14" ht="12.75">
      <c r="A404" s="441"/>
      <c r="D404" s="448"/>
      <c r="E404" s="483"/>
      <c r="F404" s="489"/>
      <c r="G404" s="440"/>
      <c r="H404" s="492"/>
      <c r="I404" s="438"/>
      <c r="J404" s="496"/>
      <c r="M404" s="447"/>
      <c r="N404" s="437"/>
    </row>
    <row r="405" spans="1:14" ht="12.75">
      <c r="A405" s="441"/>
      <c r="D405" s="448"/>
      <c r="E405" s="483"/>
      <c r="F405" s="489"/>
      <c r="G405" s="440"/>
      <c r="H405" s="492"/>
      <c r="I405" s="438"/>
      <c r="J405" s="496"/>
      <c r="M405" s="447"/>
      <c r="N405" s="437"/>
    </row>
    <row r="406" spans="1:14" ht="12.75">
      <c r="A406" s="441"/>
      <c r="D406" s="448"/>
      <c r="E406" s="483"/>
      <c r="F406" s="489"/>
      <c r="G406" s="440"/>
      <c r="H406" s="492"/>
      <c r="I406" s="438"/>
      <c r="J406" s="496"/>
      <c r="M406" s="447"/>
      <c r="N406" s="437"/>
    </row>
    <row r="407" spans="1:14" ht="12.75">
      <c r="A407" s="441"/>
      <c r="D407" s="448"/>
      <c r="E407" s="483"/>
      <c r="F407" s="489"/>
      <c r="G407" s="440"/>
      <c r="H407" s="492"/>
      <c r="I407" s="438"/>
      <c r="J407" s="496"/>
      <c r="M407" s="447"/>
      <c r="N407" s="437"/>
    </row>
    <row r="408" spans="1:14" ht="12.75">
      <c r="A408" s="441"/>
      <c r="D408" s="448"/>
      <c r="E408" s="483"/>
      <c r="F408" s="489"/>
      <c r="G408" s="440"/>
      <c r="H408" s="492"/>
      <c r="I408" s="438"/>
      <c r="J408" s="496"/>
      <c r="M408" s="447"/>
      <c r="N408" s="437"/>
    </row>
    <row r="409" spans="1:14" ht="12.75">
      <c r="A409" s="441"/>
      <c r="D409" s="448"/>
      <c r="E409" s="483"/>
      <c r="F409" s="489"/>
      <c r="G409" s="440"/>
      <c r="H409" s="492"/>
      <c r="I409" s="438"/>
      <c r="J409" s="496"/>
      <c r="M409" s="447"/>
      <c r="N409" s="437"/>
    </row>
    <row r="410" spans="1:14" ht="12.75">
      <c r="A410" s="441"/>
      <c r="D410" s="448"/>
      <c r="E410" s="483"/>
      <c r="F410" s="489"/>
      <c r="G410" s="440"/>
      <c r="H410" s="492"/>
      <c r="I410" s="438"/>
      <c r="J410" s="496"/>
      <c r="M410" s="447"/>
      <c r="N410" s="437"/>
    </row>
    <row r="411" spans="1:14" ht="12.75">
      <c r="A411" s="441"/>
      <c r="D411" s="448"/>
      <c r="E411" s="483"/>
      <c r="F411" s="489"/>
      <c r="G411" s="440"/>
      <c r="H411" s="492"/>
      <c r="I411" s="438"/>
      <c r="J411" s="496"/>
      <c r="M411" s="447"/>
      <c r="N411" s="437"/>
    </row>
    <row r="412" spans="1:14" ht="12.75">
      <c r="A412" s="441"/>
      <c r="D412" s="448"/>
      <c r="E412" s="483"/>
      <c r="F412" s="489"/>
      <c r="G412" s="440"/>
      <c r="H412" s="492"/>
      <c r="I412" s="438"/>
      <c r="J412" s="496"/>
      <c r="M412" s="447"/>
      <c r="N412" s="437"/>
    </row>
    <row r="413" spans="1:14" ht="12.75">
      <c r="A413" s="441"/>
      <c r="D413" s="448"/>
      <c r="E413" s="483"/>
      <c r="F413" s="489"/>
      <c r="G413" s="440"/>
      <c r="H413" s="492"/>
      <c r="I413" s="438"/>
      <c r="J413" s="496"/>
      <c r="M413" s="447"/>
      <c r="N413" s="437"/>
    </row>
    <row r="414" spans="1:14" ht="12.75">
      <c r="A414" s="441"/>
      <c r="D414" s="448"/>
      <c r="E414" s="483"/>
      <c r="F414" s="489"/>
      <c r="G414" s="440"/>
      <c r="H414" s="492"/>
      <c r="I414" s="438"/>
      <c r="J414" s="496"/>
      <c r="M414" s="447"/>
      <c r="N414" s="437"/>
    </row>
    <row r="415" spans="1:14" ht="12.75">
      <c r="A415" s="441"/>
      <c r="D415" s="448"/>
      <c r="E415" s="483"/>
      <c r="F415" s="489"/>
      <c r="G415" s="440"/>
      <c r="H415" s="492"/>
      <c r="I415" s="438"/>
      <c r="J415" s="496"/>
      <c r="M415" s="447"/>
      <c r="N415" s="437"/>
    </row>
    <row r="416" spans="1:14" ht="12.75">
      <c r="A416" s="441"/>
      <c r="D416" s="448"/>
      <c r="E416" s="483"/>
      <c r="F416" s="489"/>
      <c r="G416" s="440"/>
      <c r="H416" s="492"/>
      <c r="I416" s="438"/>
      <c r="J416" s="496"/>
      <c r="M416" s="447"/>
      <c r="N416" s="437"/>
    </row>
    <row r="417" spans="1:14" ht="12.75">
      <c r="A417" s="441"/>
      <c r="D417" s="448"/>
      <c r="E417" s="483"/>
      <c r="F417" s="489"/>
      <c r="G417" s="440"/>
      <c r="H417" s="492"/>
      <c r="I417" s="438"/>
      <c r="J417" s="496"/>
      <c r="M417" s="447"/>
      <c r="N417" s="437"/>
    </row>
    <row r="418" spans="1:14" ht="12.75">
      <c r="A418" s="441"/>
      <c r="D418" s="448"/>
      <c r="E418" s="483"/>
      <c r="F418" s="489"/>
      <c r="G418" s="440"/>
      <c r="H418" s="492"/>
      <c r="I418" s="438"/>
      <c r="J418" s="496"/>
      <c r="M418" s="447"/>
      <c r="N418" s="437"/>
    </row>
    <row r="419" spans="1:14" ht="12.75">
      <c r="A419" s="441"/>
      <c r="D419" s="448"/>
      <c r="E419" s="483"/>
      <c r="F419" s="489"/>
      <c r="G419" s="440"/>
      <c r="H419" s="492"/>
      <c r="I419" s="438"/>
      <c r="J419" s="496"/>
      <c r="M419" s="447"/>
      <c r="N419" s="437"/>
    </row>
    <row r="420" spans="1:14" ht="12.75">
      <c r="A420" s="441"/>
      <c r="D420" s="448"/>
      <c r="E420" s="483"/>
      <c r="F420" s="489"/>
      <c r="G420" s="440"/>
      <c r="H420" s="492"/>
      <c r="I420" s="438"/>
      <c r="J420" s="496"/>
      <c r="M420" s="447"/>
      <c r="N420" s="437"/>
    </row>
    <row r="421" spans="1:14" ht="12.75">
      <c r="A421" s="441"/>
      <c r="D421" s="448"/>
      <c r="E421" s="483"/>
      <c r="F421" s="489"/>
      <c r="G421" s="440"/>
      <c r="H421" s="492"/>
      <c r="I421" s="438"/>
      <c r="J421" s="496"/>
      <c r="M421" s="447"/>
      <c r="N421" s="437"/>
    </row>
    <row r="422" spans="1:14" ht="12.75">
      <c r="A422" s="441"/>
      <c r="D422" s="448"/>
      <c r="E422" s="483"/>
      <c r="F422" s="489"/>
      <c r="G422" s="440"/>
      <c r="H422" s="492"/>
      <c r="I422" s="438"/>
      <c r="J422" s="496"/>
      <c r="M422" s="447"/>
      <c r="N422" s="437"/>
    </row>
    <row r="423" spans="1:14" ht="12.75">
      <c r="A423" s="441"/>
      <c r="D423" s="448"/>
      <c r="E423" s="483"/>
      <c r="F423" s="489"/>
      <c r="G423" s="440"/>
      <c r="H423" s="492"/>
      <c r="I423" s="438"/>
      <c r="J423" s="496"/>
      <c r="M423" s="447"/>
      <c r="N423" s="437"/>
    </row>
    <row r="424" spans="1:14" ht="12.75">
      <c r="A424" s="441"/>
      <c r="D424" s="448"/>
      <c r="E424" s="483"/>
      <c r="F424" s="489"/>
      <c r="G424" s="440"/>
      <c r="H424" s="492"/>
      <c r="I424" s="438"/>
      <c r="J424" s="496"/>
      <c r="M424" s="447"/>
      <c r="N424" s="437"/>
    </row>
    <row r="425" spans="1:14" ht="12.75">
      <c r="A425" s="441"/>
      <c r="D425" s="448"/>
      <c r="E425" s="483"/>
      <c r="F425" s="489"/>
      <c r="G425" s="440"/>
      <c r="H425" s="492"/>
      <c r="I425" s="438"/>
      <c r="J425" s="496"/>
      <c r="M425" s="447"/>
      <c r="N425" s="437"/>
    </row>
    <row r="426" spans="1:14" ht="12.75">
      <c r="A426" s="441"/>
      <c r="D426" s="448"/>
      <c r="E426" s="483"/>
      <c r="F426" s="489"/>
      <c r="G426" s="440"/>
      <c r="H426" s="492"/>
      <c r="I426" s="438"/>
      <c r="J426" s="496"/>
      <c r="M426" s="447"/>
      <c r="N426" s="437"/>
    </row>
    <row r="427" spans="1:14" ht="12.75">
      <c r="A427" s="441"/>
      <c r="D427" s="448"/>
      <c r="E427" s="483"/>
      <c r="F427" s="489"/>
      <c r="G427" s="440"/>
      <c r="H427" s="492"/>
      <c r="I427" s="438"/>
      <c r="J427" s="496"/>
      <c r="M427" s="447"/>
      <c r="N427" s="437"/>
    </row>
    <row r="428" spans="1:14" ht="12.75">
      <c r="A428" s="441"/>
      <c r="D428" s="448"/>
      <c r="E428" s="483"/>
      <c r="F428" s="489"/>
      <c r="G428" s="440"/>
      <c r="H428" s="492"/>
      <c r="I428" s="438"/>
      <c r="J428" s="496"/>
      <c r="M428" s="447"/>
      <c r="N428" s="437"/>
    </row>
    <row r="429" spans="1:14" ht="12.75">
      <c r="A429" s="441"/>
      <c r="D429" s="448"/>
      <c r="E429" s="483"/>
      <c r="F429" s="489"/>
      <c r="G429" s="440"/>
      <c r="H429" s="492"/>
      <c r="I429" s="438"/>
      <c r="J429" s="496"/>
      <c r="M429" s="447"/>
      <c r="N429" s="437"/>
    </row>
    <row r="430" spans="1:14" ht="12.75">
      <c r="A430" s="441"/>
      <c r="D430" s="448"/>
      <c r="E430" s="483"/>
      <c r="F430" s="489"/>
      <c r="G430" s="440"/>
      <c r="H430" s="492"/>
      <c r="I430" s="438"/>
      <c r="J430" s="496"/>
      <c r="M430" s="447"/>
      <c r="N430" s="437"/>
    </row>
    <row r="431" spans="1:14" ht="12.75">
      <c r="A431" s="441"/>
      <c r="D431" s="448"/>
      <c r="E431" s="483"/>
      <c r="F431" s="489"/>
      <c r="G431" s="440"/>
      <c r="H431" s="492"/>
      <c r="I431" s="438"/>
      <c r="J431" s="496"/>
      <c r="M431" s="447"/>
      <c r="N431" s="437"/>
    </row>
    <row r="432" spans="1:14" ht="12.75">
      <c r="A432" s="441"/>
      <c r="D432" s="448"/>
      <c r="E432" s="483"/>
      <c r="F432" s="489"/>
      <c r="G432" s="440"/>
      <c r="H432" s="492"/>
      <c r="I432" s="438"/>
      <c r="J432" s="496"/>
      <c r="M432" s="447"/>
      <c r="N432" s="437"/>
    </row>
    <row r="433" spans="1:14" ht="12.75">
      <c r="A433" s="441"/>
      <c r="D433" s="448"/>
      <c r="E433" s="483"/>
      <c r="F433" s="489"/>
      <c r="G433" s="440"/>
      <c r="H433" s="492"/>
      <c r="I433" s="438"/>
      <c r="J433" s="496"/>
      <c r="M433" s="447"/>
      <c r="N433" s="437"/>
    </row>
    <row r="434" spans="1:14" ht="12.75">
      <c r="A434" s="441"/>
      <c r="D434" s="438"/>
      <c r="E434" s="483"/>
      <c r="F434" s="489"/>
      <c r="G434" s="440"/>
      <c r="H434" s="492"/>
      <c r="I434" s="438"/>
      <c r="J434" s="496"/>
      <c r="M434" s="447"/>
      <c r="N434" s="437"/>
    </row>
    <row r="435" spans="1:14" ht="12.75">
      <c r="A435" s="441"/>
      <c r="D435" s="438"/>
      <c r="E435" s="483"/>
      <c r="F435" s="489"/>
      <c r="G435" s="440"/>
      <c r="H435" s="492"/>
      <c r="I435" s="438"/>
      <c r="J435" s="496"/>
      <c r="M435" s="447"/>
      <c r="N435" s="437"/>
    </row>
    <row r="436" spans="1:14" ht="12.75">
      <c r="A436" s="441"/>
      <c r="D436" s="438"/>
      <c r="E436" s="483"/>
      <c r="F436" s="489"/>
      <c r="G436" s="440"/>
      <c r="H436" s="492"/>
      <c r="I436" s="438"/>
      <c r="J436" s="496"/>
      <c r="M436" s="447"/>
      <c r="N436" s="437"/>
    </row>
    <row r="437" spans="1:14" ht="12.75">
      <c r="A437" s="441"/>
      <c r="D437" s="438"/>
      <c r="E437" s="483"/>
      <c r="F437" s="489"/>
      <c r="G437" s="440"/>
      <c r="H437" s="492"/>
      <c r="I437" s="438"/>
      <c r="J437" s="496"/>
      <c r="M437" s="447"/>
      <c r="N437" s="437"/>
    </row>
    <row r="438" spans="1:14" ht="12.75">
      <c r="A438" s="441"/>
      <c r="D438" s="438"/>
      <c r="E438" s="483"/>
      <c r="F438" s="489"/>
      <c r="G438" s="440"/>
      <c r="H438" s="492"/>
      <c r="I438" s="438"/>
      <c r="J438" s="496"/>
      <c r="M438" s="447"/>
      <c r="N438" s="437"/>
    </row>
    <row r="439" spans="1:14" ht="12.75">
      <c r="A439" s="441"/>
      <c r="D439" s="438"/>
      <c r="E439" s="483"/>
      <c r="F439" s="489"/>
      <c r="G439" s="440"/>
      <c r="H439" s="492"/>
      <c r="I439" s="438"/>
      <c r="J439" s="496"/>
      <c r="M439" s="447"/>
      <c r="N439" s="437"/>
    </row>
    <row r="440" spans="1:14" ht="12.75">
      <c r="A440" s="441"/>
      <c r="D440" s="438"/>
      <c r="E440" s="483"/>
      <c r="F440" s="489"/>
      <c r="G440" s="440"/>
      <c r="H440" s="492"/>
      <c r="I440" s="438"/>
      <c r="J440" s="496"/>
      <c r="M440" s="447"/>
      <c r="N440" s="437"/>
    </row>
    <row r="441" spans="1:14" ht="12.75">
      <c r="A441" s="441"/>
      <c r="D441" s="438"/>
      <c r="E441" s="483"/>
      <c r="F441" s="489"/>
      <c r="G441" s="440"/>
      <c r="H441" s="492"/>
      <c r="I441" s="438"/>
      <c r="J441" s="496"/>
      <c r="M441" s="447"/>
      <c r="N441" s="437"/>
    </row>
    <row r="442" spans="1:14" ht="12.75">
      <c r="A442" s="441"/>
      <c r="D442" s="438"/>
      <c r="E442" s="483"/>
      <c r="F442" s="489"/>
      <c r="G442" s="440"/>
      <c r="H442" s="492"/>
      <c r="I442" s="438"/>
      <c r="J442" s="496"/>
      <c r="M442" s="447"/>
      <c r="N442" s="437"/>
    </row>
    <row r="443" spans="1:14" ht="12.75">
      <c r="A443" s="441"/>
      <c r="D443" s="438"/>
      <c r="E443" s="483"/>
      <c r="F443" s="489"/>
      <c r="G443" s="440"/>
      <c r="H443" s="492"/>
      <c r="I443" s="438"/>
      <c r="J443" s="496"/>
      <c r="M443" s="447"/>
      <c r="N443" s="437"/>
    </row>
    <row r="444" spans="1:14" ht="12.75">
      <c r="A444" s="441"/>
      <c r="D444" s="438"/>
      <c r="E444" s="483"/>
      <c r="F444" s="489"/>
      <c r="G444" s="440"/>
      <c r="H444" s="492"/>
      <c r="I444" s="438"/>
      <c r="J444" s="496"/>
      <c r="M444" s="447"/>
      <c r="N444" s="437"/>
    </row>
    <row r="445" spans="1:14" ht="12.75">
      <c r="A445" s="441"/>
      <c r="D445" s="438"/>
      <c r="E445" s="483"/>
      <c r="F445" s="489"/>
      <c r="G445" s="440"/>
      <c r="H445" s="492"/>
      <c r="I445" s="438"/>
      <c r="J445" s="496"/>
      <c r="M445" s="447"/>
      <c r="N445" s="437"/>
    </row>
    <row r="446" spans="1:14" ht="12.75">
      <c r="A446" s="441"/>
      <c r="D446" s="438"/>
      <c r="E446" s="483"/>
      <c r="F446" s="489"/>
      <c r="G446" s="440"/>
      <c r="H446" s="492"/>
      <c r="I446" s="438"/>
      <c r="J446" s="496"/>
      <c r="M446" s="447"/>
      <c r="N446" s="437"/>
    </row>
    <row r="447" spans="1:14" ht="12.75">
      <c r="A447" s="441"/>
      <c r="D447" s="438"/>
      <c r="E447" s="483"/>
      <c r="F447" s="489"/>
      <c r="G447" s="440"/>
      <c r="H447" s="492"/>
      <c r="I447" s="438"/>
      <c r="J447" s="496"/>
      <c r="M447" s="447"/>
      <c r="N447" s="437"/>
    </row>
    <row r="448" spans="1:14" ht="12.75">
      <c r="A448" s="441"/>
      <c r="D448" s="438"/>
      <c r="E448" s="483"/>
      <c r="F448" s="489"/>
      <c r="G448" s="440"/>
      <c r="H448" s="492"/>
      <c r="I448" s="438"/>
      <c r="J448" s="496"/>
      <c r="M448" s="447"/>
      <c r="N448" s="437"/>
    </row>
    <row r="449" spans="1:14" ht="12.75">
      <c r="A449" s="441"/>
      <c r="D449" s="438"/>
      <c r="E449" s="483"/>
      <c r="F449" s="489"/>
      <c r="G449" s="440"/>
      <c r="H449" s="492"/>
      <c r="I449" s="438"/>
      <c r="J449" s="496"/>
      <c r="M449" s="447"/>
      <c r="N449" s="437"/>
    </row>
    <row r="450" spans="1:14" ht="12.75">
      <c r="A450" s="441"/>
      <c r="D450" s="438"/>
      <c r="E450" s="483"/>
      <c r="F450" s="489"/>
      <c r="G450" s="440"/>
      <c r="H450" s="492"/>
      <c r="I450" s="438"/>
      <c r="J450" s="496"/>
      <c r="M450" s="447"/>
      <c r="N450" s="437"/>
    </row>
    <row r="451" spans="1:14" ht="12.75">
      <c r="A451" s="441"/>
      <c r="D451" s="438"/>
      <c r="E451" s="483"/>
      <c r="F451" s="489"/>
      <c r="G451" s="440"/>
      <c r="H451" s="492"/>
      <c r="I451" s="438"/>
      <c r="J451" s="496"/>
      <c r="M451" s="447"/>
      <c r="N451" s="437"/>
    </row>
    <row r="452" spans="1:14" ht="12.75">
      <c r="A452" s="441"/>
      <c r="D452" s="438"/>
      <c r="E452" s="483"/>
      <c r="F452" s="489"/>
      <c r="G452" s="440"/>
      <c r="H452" s="492"/>
      <c r="I452" s="438"/>
      <c r="J452" s="496"/>
      <c r="M452" s="447"/>
      <c r="N452" s="437"/>
    </row>
    <row r="453" spans="1:14" ht="12.75">
      <c r="A453" s="441"/>
      <c r="D453" s="438"/>
      <c r="E453" s="483"/>
      <c r="F453" s="489"/>
      <c r="G453" s="440"/>
      <c r="H453" s="492"/>
      <c r="I453" s="438"/>
      <c r="J453" s="496"/>
      <c r="M453" s="447"/>
      <c r="N453" s="437"/>
    </row>
    <row r="454" spans="1:14" ht="12.75">
      <c r="A454" s="441"/>
      <c r="D454" s="438"/>
      <c r="E454" s="483"/>
      <c r="F454" s="489"/>
      <c r="G454" s="440"/>
      <c r="H454" s="492"/>
      <c r="I454" s="438"/>
      <c r="J454" s="496"/>
      <c r="M454" s="447"/>
      <c r="N454" s="437"/>
    </row>
    <row r="455" spans="1:14" ht="12.75">
      <c r="A455" s="441"/>
      <c r="D455" s="438"/>
      <c r="E455" s="483"/>
      <c r="F455" s="489"/>
      <c r="G455" s="440"/>
      <c r="H455" s="492"/>
      <c r="I455" s="438"/>
      <c r="J455" s="496"/>
      <c r="M455" s="447"/>
      <c r="N455" s="437"/>
    </row>
    <row r="456" spans="1:14" ht="12.75">
      <c r="A456" s="441"/>
      <c r="D456" s="438"/>
      <c r="E456" s="483"/>
      <c r="F456" s="489"/>
      <c r="G456" s="440"/>
      <c r="H456" s="492"/>
      <c r="I456" s="438"/>
      <c r="J456" s="496"/>
      <c r="M456" s="447"/>
      <c r="N456" s="437"/>
    </row>
    <row r="457" spans="1:14" ht="12.75">
      <c r="A457" s="441"/>
      <c r="D457" s="438"/>
      <c r="E457" s="483"/>
      <c r="F457" s="489"/>
      <c r="G457" s="440"/>
      <c r="H457" s="492"/>
      <c r="I457" s="438"/>
      <c r="J457" s="496"/>
      <c r="M457" s="447"/>
      <c r="N457" s="437"/>
    </row>
    <row r="458" spans="1:14" ht="12.75">
      <c r="A458" s="441"/>
      <c r="D458" s="438"/>
      <c r="E458" s="483"/>
      <c r="F458" s="489"/>
      <c r="G458" s="440"/>
      <c r="H458" s="492"/>
      <c r="I458" s="438"/>
      <c r="J458" s="496"/>
      <c r="M458" s="447"/>
      <c r="N458" s="437"/>
    </row>
    <row r="459" spans="1:14" ht="12.75">
      <c r="A459" s="441"/>
      <c r="D459" s="438"/>
      <c r="E459" s="483"/>
      <c r="F459" s="489"/>
      <c r="G459" s="440"/>
      <c r="H459" s="492"/>
      <c r="I459" s="438"/>
      <c r="J459" s="496"/>
      <c r="M459" s="447"/>
      <c r="N459" s="437"/>
    </row>
    <row r="460" spans="1:14" ht="12.75">
      <c r="A460" s="441"/>
      <c r="D460" s="438"/>
      <c r="E460" s="483"/>
      <c r="F460" s="489"/>
      <c r="G460" s="440"/>
      <c r="H460" s="492"/>
      <c r="I460" s="438"/>
      <c r="J460" s="496"/>
      <c r="M460" s="447"/>
      <c r="N460" s="437"/>
    </row>
    <row r="461" spans="1:14" ht="12.75">
      <c r="A461" s="441"/>
      <c r="D461" s="438"/>
      <c r="E461" s="483"/>
      <c r="F461" s="489"/>
      <c r="G461" s="440"/>
      <c r="H461" s="492"/>
      <c r="I461" s="438"/>
      <c r="J461" s="496"/>
      <c r="M461" s="447"/>
      <c r="N461" s="437"/>
    </row>
    <row r="462" spans="1:14" ht="12.75">
      <c r="A462" s="441"/>
      <c r="D462" s="438"/>
      <c r="E462" s="483"/>
      <c r="F462" s="489"/>
      <c r="G462" s="440"/>
      <c r="H462" s="492"/>
      <c r="I462" s="438"/>
      <c r="J462" s="496"/>
      <c r="M462" s="447"/>
      <c r="N462" s="437"/>
    </row>
    <row r="463" spans="1:14" ht="12.75">
      <c r="A463" s="441"/>
      <c r="D463" s="438"/>
      <c r="E463" s="483"/>
      <c r="F463" s="489"/>
      <c r="G463" s="440"/>
      <c r="H463" s="492"/>
      <c r="I463" s="438"/>
      <c r="J463" s="496"/>
      <c r="M463" s="447"/>
      <c r="N463" s="437"/>
    </row>
    <row r="464" spans="1:14" ht="12.75">
      <c r="A464" s="441"/>
      <c r="D464" s="438"/>
      <c r="E464" s="483"/>
      <c r="F464" s="489"/>
      <c r="G464" s="440"/>
      <c r="H464" s="492"/>
      <c r="I464" s="438"/>
      <c r="J464" s="496"/>
      <c r="M464" s="447"/>
      <c r="N464" s="437"/>
    </row>
    <row r="465" spans="1:14" ht="12.75">
      <c r="A465" s="441"/>
      <c r="D465" s="438"/>
      <c r="E465" s="483"/>
      <c r="F465" s="489"/>
      <c r="G465" s="440"/>
      <c r="H465" s="492"/>
      <c r="I465" s="438"/>
      <c r="J465" s="496"/>
      <c r="M465" s="447"/>
      <c r="N465" s="437"/>
    </row>
    <row r="466" spans="1:14" ht="12.75">
      <c r="A466" s="441"/>
      <c r="D466" s="438"/>
      <c r="E466" s="483"/>
      <c r="F466" s="489"/>
      <c r="G466" s="440"/>
      <c r="H466" s="492"/>
      <c r="I466" s="438"/>
      <c r="J466" s="496"/>
      <c r="M466" s="447"/>
      <c r="N466" s="437"/>
    </row>
    <row r="467" spans="1:14" ht="12.75">
      <c r="A467" s="441"/>
      <c r="D467" s="438"/>
      <c r="E467" s="483"/>
      <c r="F467" s="489"/>
      <c r="G467" s="440"/>
      <c r="H467" s="492"/>
      <c r="I467" s="438"/>
      <c r="J467" s="496"/>
      <c r="M467" s="447"/>
      <c r="N467" s="437"/>
    </row>
    <row r="468" spans="1:14" ht="12.75">
      <c r="A468" s="441"/>
      <c r="D468" s="438"/>
      <c r="E468" s="483"/>
      <c r="F468" s="489"/>
      <c r="G468" s="440"/>
      <c r="H468" s="492"/>
      <c r="I468" s="438"/>
      <c r="J468" s="496"/>
      <c r="M468" s="447"/>
      <c r="N468" s="437"/>
    </row>
    <row r="469" spans="1:14" ht="12.75">
      <c r="A469" s="441"/>
      <c r="D469" s="438"/>
      <c r="E469" s="483"/>
      <c r="F469" s="489"/>
      <c r="G469" s="440"/>
      <c r="H469" s="492"/>
      <c r="I469" s="438"/>
      <c r="J469" s="496"/>
      <c r="M469" s="447"/>
      <c r="N469" s="437"/>
    </row>
    <row r="470" spans="1:14" ht="12.75">
      <c r="A470" s="441"/>
      <c r="D470" s="438"/>
      <c r="E470" s="483"/>
      <c r="F470" s="489"/>
      <c r="G470" s="440"/>
      <c r="H470" s="492"/>
      <c r="I470" s="438"/>
      <c r="J470" s="496"/>
      <c r="M470" s="447"/>
      <c r="N470" s="437"/>
    </row>
    <row r="471" spans="1:14" ht="12.75">
      <c r="A471" s="441"/>
      <c r="D471" s="438"/>
      <c r="E471" s="483"/>
      <c r="F471" s="489"/>
      <c r="G471" s="440"/>
      <c r="H471" s="492"/>
      <c r="I471" s="438"/>
      <c r="J471" s="496"/>
      <c r="M471" s="447"/>
      <c r="N471" s="437"/>
    </row>
    <row r="472" spans="1:14" ht="12.75">
      <c r="A472" s="441"/>
      <c r="D472" s="438"/>
      <c r="E472" s="483"/>
      <c r="F472" s="489"/>
      <c r="G472" s="440"/>
      <c r="H472" s="492"/>
      <c r="I472" s="438"/>
      <c r="J472" s="496"/>
      <c r="M472" s="447"/>
      <c r="N472" s="437"/>
    </row>
    <row r="473" spans="1:14" ht="12.75">
      <c r="A473" s="441"/>
      <c r="D473" s="438"/>
      <c r="E473" s="483"/>
      <c r="F473" s="489"/>
      <c r="G473" s="440"/>
      <c r="H473" s="492"/>
      <c r="I473" s="438"/>
      <c r="J473" s="496"/>
      <c r="M473" s="447"/>
      <c r="N473" s="437"/>
    </row>
    <row r="474" spans="1:14" ht="12.75">
      <c r="A474" s="441"/>
      <c r="D474" s="438"/>
      <c r="E474" s="483"/>
      <c r="F474" s="489"/>
      <c r="G474" s="440"/>
      <c r="H474" s="492"/>
      <c r="I474" s="438"/>
      <c r="J474" s="496"/>
      <c r="M474" s="447"/>
      <c r="N474" s="437"/>
    </row>
    <row r="475" spans="1:14" ht="12.75">
      <c r="A475" s="441"/>
      <c r="D475" s="438"/>
      <c r="E475" s="483"/>
      <c r="F475" s="489"/>
      <c r="G475" s="440"/>
      <c r="H475" s="492"/>
      <c r="I475" s="438"/>
      <c r="J475" s="496"/>
      <c r="M475" s="447"/>
      <c r="N475" s="437"/>
    </row>
    <row r="476" spans="1:14" ht="12.75">
      <c r="A476" s="441"/>
      <c r="D476" s="438"/>
      <c r="E476" s="483"/>
      <c r="F476" s="489"/>
      <c r="G476" s="440"/>
      <c r="H476" s="492"/>
      <c r="I476" s="438"/>
      <c r="J476" s="496"/>
      <c r="M476" s="447"/>
      <c r="N476" s="437"/>
    </row>
    <row r="477" spans="1:14" ht="12.75">
      <c r="A477" s="441"/>
      <c r="D477" s="438"/>
      <c r="E477" s="483"/>
      <c r="F477" s="489"/>
      <c r="G477" s="440"/>
      <c r="H477" s="492"/>
      <c r="I477" s="438"/>
      <c r="J477" s="496"/>
      <c r="M477" s="447"/>
      <c r="N477" s="437"/>
    </row>
    <row r="478" spans="1:14" ht="12.75">
      <c r="A478" s="441"/>
      <c r="D478" s="438"/>
      <c r="E478" s="483"/>
      <c r="F478" s="489"/>
      <c r="G478" s="440"/>
      <c r="H478" s="492"/>
      <c r="I478" s="438"/>
      <c r="J478" s="496"/>
      <c r="M478" s="447"/>
      <c r="N478" s="437"/>
    </row>
    <row r="479" spans="1:14" ht="12.75">
      <c r="A479" s="441"/>
      <c r="D479" s="438"/>
      <c r="E479" s="483"/>
      <c r="F479" s="489"/>
      <c r="G479" s="440"/>
      <c r="H479" s="494"/>
      <c r="I479" s="438"/>
      <c r="J479" s="496"/>
      <c r="M479" s="447"/>
      <c r="N479" s="437"/>
    </row>
    <row r="480" spans="1:14" ht="12.75">
      <c r="A480" s="441"/>
      <c r="D480" s="438"/>
      <c r="E480" s="483"/>
      <c r="F480" s="489"/>
      <c r="G480" s="440"/>
      <c r="H480" s="494"/>
      <c r="I480" s="438"/>
      <c r="J480" s="496"/>
      <c r="M480" s="447"/>
      <c r="N480" s="437"/>
    </row>
    <row r="481" spans="1:14" ht="12.75">
      <c r="A481" s="441"/>
      <c r="D481" s="438"/>
      <c r="E481" s="483"/>
      <c r="F481" s="489"/>
      <c r="G481" s="440"/>
      <c r="H481" s="494"/>
      <c r="I481" s="438"/>
      <c r="J481" s="496"/>
      <c r="M481" s="447"/>
      <c r="N481" s="437"/>
    </row>
    <row r="482" spans="1:14" ht="12.75">
      <c r="A482" s="441"/>
      <c r="D482" s="438"/>
      <c r="E482" s="483"/>
      <c r="F482" s="489"/>
      <c r="G482" s="440"/>
      <c r="H482" s="494"/>
      <c r="I482" s="438"/>
      <c r="J482" s="496"/>
      <c r="M482" s="447"/>
      <c r="N482" s="437"/>
    </row>
    <row r="483" spans="1:14" ht="12.75">
      <c r="A483" s="441"/>
      <c r="D483" s="438"/>
      <c r="E483" s="483"/>
      <c r="F483" s="489"/>
      <c r="G483" s="440"/>
      <c r="H483" s="494"/>
      <c r="I483" s="438"/>
      <c r="J483" s="496"/>
      <c r="M483" s="447"/>
      <c r="N483" s="437"/>
    </row>
    <row r="484" spans="1:14" ht="12.75">
      <c r="A484" s="441"/>
      <c r="D484" s="438"/>
      <c r="E484" s="483"/>
      <c r="F484" s="489"/>
      <c r="G484" s="440"/>
      <c r="H484" s="494"/>
      <c r="I484" s="438"/>
      <c r="J484" s="496"/>
      <c r="M484" s="447"/>
      <c r="N484" s="437"/>
    </row>
    <row r="485" spans="1:14" ht="12.75">
      <c r="A485" s="441"/>
      <c r="D485" s="438"/>
      <c r="E485" s="483"/>
      <c r="F485" s="489"/>
      <c r="G485" s="440"/>
      <c r="H485" s="494"/>
      <c r="I485" s="438"/>
      <c r="J485" s="496"/>
      <c r="M485" s="447"/>
      <c r="N485" s="437"/>
    </row>
    <row r="486" spans="1:14" ht="12.75">
      <c r="A486" s="441"/>
      <c r="D486" s="438"/>
      <c r="E486" s="483"/>
      <c r="F486" s="489"/>
      <c r="G486" s="440"/>
      <c r="H486" s="494"/>
      <c r="I486" s="438"/>
      <c r="J486" s="496"/>
      <c r="M486" s="447"/>
      <c r="N486" s="437"/>
    </row>
    <row r="487" spans="1:14" ht="12.75">
      <c r="A487" s="441"/>
      <c r="D487" s="438"/>
      <c r="E487" s="483"/>
      <c r="F487" s="489"/>
      <c r="G487" s="440"/>
      <c r="H487" s="494"/>
      <c r="I487" s="438"/>
      <c r="J487" s="496"/>
      <c r="M487" s="447"/>
      <c r="N487" s="437"/>
    </row>
    <row r="488" spans="1:14" ht="12.75">
      <c r="A488" s="441"/>
      <c r="D488" s="438"/>
      <c r="E488" s="483"/>
      <c r="F488" s="489"/>
      <c r="G488" s="440"/>
      <c r="H488" s="494"/>
      <c r="I488" s="438"/>
      <c r="J488" s="496"/>
      <c r="M488" s="447"/>
      <c r="N488" s="437"/>
    </row>
    <row r="489" spans="1:14" ht="12.75">
      <c r="A489" s="441"/>
      <c r="D489" s="438"/>
      <c r="E489" s="483"/>
      <c r="F489" s="489"/>
      <c r="G489" s="440"/>
      <c r="H489" s="494"/>
      <c r="I489" s="438"/>
      <c r="J489" s="496"/>
      <c r="M489" s="447"/>
      <c r="N489" s="437"/>
    </row>
    <row r="490" spans="1:14" ht="12.75">
      <c r="A490" s="441"/>
      <c r="D490" s="438"/>
      <c r="E490" s="483"/>
      <c r="F490" s="489"/>
      <c r="G490" s="440"/>
      <c r="H490" s="494"/>
      <c r="I490" s="438"/>
      <c r="J490" s="496"/>
      <c r="M490" s="447"/>
      <c r="N490" s="437"/>
    </row>
    <row r="491" spans="1:14" ht="12.75">
      <c r="A491" s="441"/>
      <c r="D491" s="438"/>
      <c r="E491" s="483"/>
      <c r="F491" s="489"/>
      <c r="G491" s="440"/>
      <c r="H491" s="494"/>
      <c r="I491" s="438"/>
      <c r="J491" s="496"/>
      <c r="M491" s="447"/>
      <c r="N491" s="437"/>
    </row>
    <row r="492" spans="1:14" ht="12.75">
      <c r="A492" s="441"/>
      <c r="D492" s="438"/>
      <c r="E492" s="483"/>
      <c r="F492" s="489"/>
      <c r="G492" s="440"/>
      <c r="H492" s="494"/>
      <c r="I492" s="438"/>
      <c r="J492" s="496"/>
      <c r="M492" s="447"/>
      <c r="N492" s="437"/>
    </row>
    <row r="493" spans="1:14" ht="12.75">
      <c r="A493" s="441"/>
      <c r="D493" s="438"/>
      <c r="E493" s="483"/>
      <c r="F493" s="489"/>
      <c r="G493" s="440"/>
      <c r="H493" s="494"/>
      <c r="I493" s="438"/>
      <c r="J493" s="496"/>
      <c r="M493" s="447"/>
      <c r="N493" s="437"/>
    </row>
    <row r="494" spans="1:14" ht="12.75">
      <c r="A494" s="441"/>
      <c r="D494" s="438"/>
      <c r="E494" s="483"/>
      <c r="F494" s="489"/>
      <c r="G494" s="440"/>
      <c r="H494" s="494"/>
      <c r="I494" s="438"/>
      <c r="J494" s="496"/>
      <c r="M494" s="447"/>
      <c r="N494" s="437"/>
    </row>
    <row r="495" spans="1:14" ht="12.75">
      <c r="A495" s="441"/>
      <c r="D495" s="438"/>
      <c r="E495" s="483"/>
      <c r="F495" s="489"/>
      <c r="G495" s="440"/>
      <c r="H495" s="494"/>
      <c r="I495" s="438"/>
      <c r="J495" s="496"/>
      <c r="M495" s="447"/>
      <c r="N495" s="437"/>
    </row>
    <row r="496" spans="1:14" ht="12.75">
      <c r="A496" s="441"/>
      <c r="D496" s="438"/>
      <c r="E496" s="483"/>
      <c r="F496" s="489"/>
      <c r="G496" s="440"/>
      <c r="H496" s="494"/>
      <c r="I496" s="438"/>
      <c r="J496" s="496"/>
      <c r="M496" s="447"/>
      <c r="N496" s="437"/>
    </row>
    <row r="497" spans="1:14" ht="12.75">
      <c r="A497" s="441"/>
      <c r="D497" s="438"/>
      <c r="E497" s="483"/>
      <c r="F497" s="489"/>
      <c r="G497" s="440"/>
      <c r="H497" s="494"/>
      <c r="I497" s="438"/>
      <c r="J497" s="496"/>
      <c r="M497" s="447"/>
      <c r="N497" s="437"/>
    </row>
    <row r="498" spans="1:14" ht="12.75">
      <c r="A498" s="441"/>
      <c r="D498" s="438"/>
      <c r="E498" s="483"/>
      <c r="F498" s="489"/>
      <c r="G498" s="440"/>
      <c r="H498" s="494"/>
      <c r="I498" s="438"/>
      <c r="J498" s="496"/>
      <c r="M498" s="447"/>
      <c r="N498" s="437"/>
    </row>
    <row r="499" spans="1:14" ht="12.75">
      <c r="A499" s="441"/>
      <c r="D499" s="438"/>
      <c r="E499" s="483"/>
      <c r="F499" s="489"/>
      <c r="G499" s="440"/>
      <c r="H499" s="494"/>
      <c r="I499" s="438"/>
      <c r="J499" s="496"/>
      <c r="M499" s="447"/>
      <c r="N499" s="437"/>
    </row>
    <row r="500" spans="1:14" ht="12.75">
      <c r="A500" s="441"/>
      <c r="D500" s="438"/>
      <c r="E500" s="483"/>
      <c r="F500" s="489"/>
      <c r="G500" s="440"/>
      <c r="H500" s="494"/>
      <c r="I500" s="438"/>
      <c r="J500" s="496"/>
      <c r="M500" s="447"/>
      <c r="N500" s="437"/>
    </row>
    <row r="501" spans="1:14" ht="12.75">
      <c r="A501" s="441"/>
      <c r="D501" s="438"/>
      <c r="E501" s="483"/>
      <c r="F501" s="489"/>
      <c r="G501" s="440"/>
      <c r="H501" s="494"/>
      <c r="I501" s="438"/>
      <c r="J501" s="496"/>
      <c r="M501" s="447"/>
      <c r="N501" s="437"/>
    </row>
    <row r="502" spans="1:14" ht="12.75">
      <c r="A502" s="441"/>
      <c r="D502" s="438"/>
      <c r="E502" s="483"/>
      <c r="F502" s="489"/>
      <c r="G502" s="440"/>
      <c r="H502" s="494"/>
      <c r="I502" s="438"/>
      <c r="J502" s="496"/>
      <c r="M502" s="447"/>
      <c r="N502" s="437"/>
    </row>
    <row r="503" spans="1:14" ht="12.75">
      <c r="A503" s="441"/>
      <c r="D503" s="438"/>
      <c r="E503" s="483"/>
      <c r="F503" s="489"/>
      <c r="G503" s="440"/>
      <c r="H503" s="494"/>
      <c r="I503" s="438"/>
      <c r="J503" s="496"/>
      <c r="M503" s="447"/>
      <c r="N503" s="437"/>
    </row>
    <row r="504" spans="1:14" ht="12.75">
      <c r="A504" s="441"/>
      <c r="D504" s="438"/>
      <c r="E504" s="483"/>
      <c r="F504" s="489"/>
      <c r="G504" s="440"/>
      <c r="H504" s="494"/>
      <c r="I504" s="438"/>
      <c r="J504" s="496"/>
      <c r="M504" s="447"/>
      <c r="N504" s="437"/>
    </row>
    <row r="505" spans="1:14" ht="12.75">
      <c r="A505" s="441"/>
      <c r="D505" s="438"/>
      <c r="E505" s="483"/>
      <c r="F505" s="489"/>
      <c r="G505" s="440"/>
      <c r="H505" s="494"/>
      <c r="I505" s="438"/>
      <c r="J505" s="496"/>
      <c r="M505" s="447"/>
      <c r="N505" s="437"/>
    </row>
    <row r="506" spans="1:14" ht="12.75">
      <c r="A506" s="441"/>
      <c r="D506" s="438"/>
      <c r="E506" s="483"/>
      <c r="F506" s="489"/>
      <c r="G506" s="440"/>
      <c r="H506" s="494"/>
      <c r="I506" s="438"/>
      <c r="J506" s="496"/>
      <c r="M506" s="447"/>
      <c r="N506" s="437"/>
    </row>
    <row r="507" spans="1:14" ht="12.75">
      <c r="A507" s="441"/>
      <c r="D507" s="438"/>
      <c r="E507" s="483"/>
      <c r="F507" s="489"/>
      <c r="G507" s="440"/>
      <c r="H507" s="494"/>
      <c r="I507" s="438"/>
      <c r="J507" s="496"/>
      <c r="M507" s="447"/>
      <c r="N507" s="437"/>
    </row>
    <row r="508" spans="1:14" ht="12.75">
      <c r="A508" s="441"/>
      <c r="D508" s="438"/>
      <c r="E508" s="483"/>
      <c r="F508" s="489"/>
      <c r="G508" s="440"/>
      <c r="H508" s="494"/>
      <c r="I508" s="438"/>
      <c r="J508" s="496"/>
      <c r="M508" s="447"/>
      <c r="N508" s="437"/>
    </row>
    <row r="509" spans="1:14" ht="12.75">
      <c r="A509" s="441"/>
      <c r="D509" s="438"/>
      <c r="E509" s="483"/>
      <c r="F509" s="489"/>
      <c r="G509" s="440"/>
      <c r="H509" s="494"/>
      <c r="I509" s="438"/>
      <c r="J509" s="496"/>
      <c r="M509" s="447"/>
      <c r="N509" s="437"/>
    </row>
    <row r="510" spans="1:14" ht="12.75">
      <c r="A510" s="441"/>
      <c r="D510" s="438"/>
      <c r="E510" s="483"/>
      <c r="F510" s="489"/>
      <c r="G510" s="440"/>
      <c r="H510" s="494"/>
      <c r="I510" s="438"/>
      <c r="J510" s="496"/>
      <c r="M510" s="447"/>
      <c r="N510" s="437"/>
    </row>
    <row r="511" spans="1:14" ht="12.75">
      <c r="A511" s="441"/>
      <c r="D511" s="438"/>
      <c r="E511" s="483"/>
      <c r="F511" s="489"/>
      <c r="G511" s="440"/>
      <c r="H511" s="494"/>
      <c r="I511" s="438"/>
      <c r="J511" s="496"/>
      <c r="M511" s="447"/>
      <c r="N511" s="437"/>
    </row>
    <row r="512" spans="1:14" ht="12.75">
      <c r="A512" s="441"/>
      <c r="D512" s="438"/>
      <c r="E512" s="483"/>
      <c r="F512" s="489"/>
      <c r="G512" s="440"/>
      <c r="H512" s="494"/>
      <c r="I512" s="438"/>
      <c r="J512" s="496"/>
      <c r="M512" s="447"/>
      <c r="N512" s="437"/>
    </row>
    <row r="513" spans="1:14" ht="12.75">
      <c r="A513" s="441"/>
      <c r="D513" s="438"/>
      <c r="E513" s="483"/>
      <c r="F513" s="489"/>
      <c r="G513" s="440"/>
      <c r="H513" s="494"/>
      <c r="I513" s="438"/>
      <c r="J513" s="496"/>
      <c r="M513" s="447"/>
      <c r="N513" s="437"/>
    </row>
    <row r="514" spans="1:14" ht="12.75">
      <c r="A514" s="441"/>
      <c r="D514" s="438"/>
      <c r="E514" s="483"/>
      <c r="F514" s="489"/>
      <c r="G514" s="440"/>
      <c r="H514" s="494"/>
      <c r="I514" s="438"/>
      <c r="J514" s="496"/>
      <c r="M514" s="447"/>
      <c r="N514" s="437"/>
    </row>
    <row r="515" spans="1:14" ht="12.75">
      <c r="A515" s="441"/>
      <c r="D515" s="438"/>
      <c r="E515" s="483"/>
      <c r="F515" s="489"/>
      <c r="G515" s="440"/>
      <c r="H515" s="494"/>
      <c r="I515" s="438"/>
      <c r="J515" s="496"/>
      <c r="M515" s="447"/>
      <c r="N515" s="437"/>
    </row>
    <row r="516" spans="1:14" ht="12.75">
      <c r="A516" s="441"/>
      <c r="D516" s="438"/>
      <c r="E516" s="483"/>
      <c r="F516" s="489"/>
      <c r="G516" s="440"/>
      <c r="H516" s="494"/>
      <c r="I516" s="438"/>
      <c r="J516" s="496"/>
      <c r="M516" s="447"/>
      <c r="N516" s="437"/>
    </row>
    <row r="517" spans="1:14" ht="12.75">
      <c r="A517" s="441"/>
      <c r="D517" s="438"/>
      <c r="E517" s="483"/>
      <c r="F517" s="489"/>
      <c r="G517" s="440"/>
      <c r="H517" s="494"/>
      <c r="I517" s="438"/>
      <c r="J517" s="496"/>
      <c r="M517" s="447"/>
      <c r="N517" s="437"/>
    </row>
    <row r="518" spans="1:14" ht="12.75">
      <c r="A518" s="441"/>
      <c r="D518" s="438"/>
      <c r="E518" s="483"/>
      <c r="F518" s="489"/>
      <c r="G518" s="440"/>
      <c r="H518" s="494"/>
      <c r="I518" s="438"/>
      <c r="J518" s="496"/>
      <c r="M518" s="447"/>
      <c r="N518" s="437"/>
    </row>
    <row r="519" spans="1:14" ht="12.75">
      <c r="A519" s="441"/>
      <c r="D519" s="438"/>
      <c r="E519" s="483"/>
      <c r="F519" s="489"/>
      <c r="G519" s="440"/>
      <c r="H519" s="494"/>
      <c r="I519" s="438"/>
      <c r="J519" s="496"/>
      <c r="M519" s="447"/>
      <c r="N519" s="437"/>
    </row>
    <row r="520" spans="1:14" ht="12.75">
      <c r="A520" s="441"/>
      <c r="D520" s="438"/>
      <c r="E520" s="483"/>
      <c r="F520" s="489"/>
      <c r="G520" s="440"/>
      <c r="H520" s="494"/>
      <c r="I520" s="438"/>
      <c r="J520" s="496"/>
      <c r="M520" s="447"/>
      <c r="N520" s="437"/>
    </row>
    <row r="521" spans="1:14" ht="12.75">
      <c r="A521" s="441"/>
      <c r="D521" s="438"/>
      <c r="E521" s="483"/>
      <c r="F521" s="489"/>
      <c r="G521" s="440"/>
      <c r="H521" s="494"/>
      <c r="I521" s="438"/>
      <c r="J521" s="496"/>
      <c r="M521" s="447"/>
      <c r="N521" s="437"/>
    </row>
    <row r="522" spans="1:14" ht="12.75">
      <c r="A522" s="441"/>
      <c r="D522" s="438"/>
      <c r="E522" s="483"/>
      <c r="F522" s="489"/>
      <c r="G522" s="440"/>
      <c r="H522" s="494"/>
      <c r="I522" s="438"/>
      <c r="J522" s="496"/>
      <c r="M522" s="447"/>
      <c r="N522" s="437"/>
    </row>
    <row r="523" spans="1:14" ht="12.75">
      <c r="A523" s="441"/>
      <c r="D523" s="438"/>
      <c r="E523" s="483"/>
      <c r="F523" s="489"/>
      <c r="G523" s="440"/>
      <c r="H523" s="494"/>
      <c r="I523" s="438"/>
      <c r="J523" s="496"/>
      <c r="M523" s="447"/>
      <c r="N523" s="437"/>
    </row>
    <row r="524" spans="1:14" ht="12.75">
      <c r="A524" s="441"/>
      <c r="D524" s="438"/>
      <c r="E524" s="483"/>
      <c r="F524" s="489"/>
      <c r="G524" s="440"/>
      <c r="H524" s="494"/>
      <c r="I524" s="438"/>
      <c r="J524" s="496"/>
      <c r="M524" s="447"/>
      <c r="N524" s="437"/>
    </row>
    <row r="525" spans="1:14" ht="12.75">
      <c r="A525" s="441"/>
      <c r="D525" s="438"/>
      <c r="E525" s="483"/>
      <c r="F525" s="489"/>
      <c r="G525" s="440"/>
      <c r="H525" s="494"/>
      <c r="I525" s="438"/>
      <c r="J525" s="496"/>
      <c r="M525" s="447"/>
      <c r="N525" s="437"/>
    </row>
    <row r="526" spans="1:14" ht="12.75">
      <c r="A526" s="441"/>
      <c r="D526" s="438"/>
      <c r="E526" s="483"/>
      <c r="F526" s="489"/>
      <c r="G526" s="440"/>
      <c r="H526" s="494"/>
      <c r="I526" s="438"/>
      <c r="J526" s="496"/>
      <c r="M526" s="447"/>
      <c r="N526" s="437"/>
    </row>
    <row r="527" spans="1:14" ht="12.75">
      <c r="A527" s="441"/>
      <c r="D527" s="438"/>
      <c r="E527" s="483"/>
      <c r="F527" s="489"/>
      <c r="G527" s="440"/>
      <c r="H527" s="494"/>
      <c r="I527" s="438"/>
      <c r="J527" s="496"/>
      <c r="M527" s="447"/>
      <c r="N527" s="437"/>
    </row>
    <row r="528" spans="1:14" ht="12.75">
      <c r="A528" s="441"/>
      <c r="D528" s="438"/>
      <c r="E528" s="483"/>
      <c r="F528" s="489"/>
      <c r="G528" s="440"/>
      <c r="H528" s="494"/>
      <c r="I528" s="438"/>
      <c r="J528" s="496"/>
      <c r="M528" s="447"/>
      <c r="N528" s="437"/>
    </row>
    <row r="529" spans="1:14" ht="12.75">
      <c r="A529" s="441"/>
      <c r="D529" s="438"/>
      <c r="E529" s="483"/>
      <c r="F529" s="489"/>
      <c r="G529" s="440"/>
      <c r="H529" s="494"/>
      <c r="I529" s="438"/>
      <c r="J529" s="496"/>
      <c r="M529" s="447"/>
      <c r="N529" s="437"/>
    </row>
    <row r="530" spans="1:14" ht="12.75">
      <c r="A530" s="441"/>
      <c r="D530" s="438"/>
      <c r="E530" s="483"/>
      <c r="F530" s="489"/>
      <c r="G530" s="440"/>
      <c r="H530" s="494"/>
      <c r="I530" s="438"/>
      <c r="J530" s="496"/>
      <c r="M530" s="447"/>
      <c r="N530" s="437"/>
    </row>
    <row r="531" spans="1:14" ht="12.75">
      <c r="A531" s="441"/>
      <c r="D531" s="438"/>
      <c r="E531" s="483"/>
      <c r="F531" s="489"/>
      <c r="G531" s="440"/>
      <c r="H531" s="494"/>
      <c r="I531" s="438"/>
      <c r="J531" s="496"/>
      <c r="M531" s="447"/>
      <c r="N531" s="437"/>
    </row>
    <row r="532" spans="1:14" ht="12.75">
      <c r="A532" s="441"/>
      <c r="D532" s="438"/>
      <c r="E532" s="483"/>
      <c r="F532" s="489"/>
      <c r="G532" s="440"/>
      <c r="H532" s="494"/>
      <c r="I532" s="438"/>
      <c r="J532" s="496"/>
      <c r="M532" s="447"/>
      <c r="N532" s="437"/>
    </row>
    <row r="533" spans="1:14" ht="12.75">
      <c r="A533" s="441"/>
      <c r="D533" s="438"/>
      <c r="E533" s="483"/>
      <c r="F533" s="489"/>
      <c r="G533" s="440"/>
      <c r="H533" s="494"/>
      <c r="I533" s="438"/>
      <c r="J533" s="496"/>
      <c r="M533" s="447"/>
      <c r="N533" s="437"/>
    </row>
    <row r="534" spans="1:14" ht="12.75">
      <c r="A534" s="441"/>
      <c r="D534" s="438"/>
      <c r="E534" s="483"/>
      <c r="F534" s="489"/>
      <c r="G534" s="440"/>
      <c r="H534" s="494"/>
      <c r="I534" s="438"/>
      <c r="J534" s="496"/>
      <c r="M534" s="447"/>
      <c r="N534" s="437"/>
    </row>
    <row r="535" spans="1:14" ht="12.75">
      <c r="A535" s="441"/>
      <c r="D535" s="438"/>
      <c r="E535" s="483"/>
      <c r="F535" s="489"/>
      <c r="G535" s="440"/>
      <c r="H535" s="494"/>
      <c r="I535" s="438"/>
      <c r="J535" s="496"/>
      <c r="M535" s="447"/>
      <c r="N535" s="437"/>
    </row>
    <row r="536" spans="1:14" ht="12.75">
      <c r="A536" s="441"/>
      <c r="D536" s="438"/>
      <c r="E536" s="483"/>
      <c r="F536" s="489"/>
      <c r="G536" s="440"/>
      <c r="H536" s="494"/>
      <c r="I536" s="438"/>
      <c r="J536" s="496"/>
      <c r="M536" s="447"/>
      <c r="N536" s="437"/>
    </row>
    <row r="537" spans="1:14" ht="12.75">
      <c r="A537" s="441"/>
      <c r="D537" s="438"/>
      <c r="E537" s="483"/>
      <c r="F537" s="489"/>
      <c r="G537" s="440"/>
      <c r="H537" s="494"/>
      <c r="I537" s="438"/>
      <c r="J537" s="496"/>
      <c r="M537" s="447"/>
      <c r="N537" s="437"/>
    </row>
    <row r="538" spans="1:14" ht="12.75">
      <c r="A538" s="441"/>
      <c r="D538" s="438"/>
      <c r="E538" s="483"/>
      <c r="F538" s="489"/>
      <c r="G538" s="440"/>
      <c r="H538" s="494"/>
      <c r="I538" s="438"/>
      <c r="J538" s="496"/>
      <c r="M538" s="447"/>
      <c r="N538" s="437"/>
    </row>
    <row r="539" spans="1:14" ht="12.75">
      <c r="A539" s="441"/>
      <c r="D539" s="438"/>
      <c r="E539" s="483"/>
      <c r="F539" s="489"/>
      <c r="G539" s="440"/>
      <c r="H539" s="494"/>
      <c r="I539" s="438"/>
      <c r="J539" s="496"/>
      <c r="M539" s="447"/>
      <c r="N539" s="437"/>
    </row>
    <row r="540" spans="1:14" ht="12.75">
      <c r="A540" s="441"/>
      <c r="D540" s="438"/>
      <c r="E540" s="483"/>
      <c r="F540" s="489"/>
      <c r="G540" s="440"/>
      <c r="H540" s="494"/>
      <c r="I540" s="438"/>
      <c r="J540" s="496"/>
      <c r="M540" s="447"/>
      <c r="N540" s="437"/>
    </row>
    <row r="541" spans="1:14" ht="12.75">
      <c r="A541" s="441"/>
      <c r="D541" s="438"/>
      <c r="E541" s="483"/>
      <c r="F541" s="489"/>
      <c r="G541" s="440"/>
      <c r="H541" s="494"/>
      <c r="I541" s="438"/>
      <c r="J541" s="496"/>
      <c r="M541" s="447"/>
      <c r="N541" s="437"/>
    </row>
    <row r="542" spans="1:14" ht="12.75">
      <c r="A542" s="441"/>
      <c r="D542" s="438"/>
      <c r="E542" s="483"/>
      <c r="F542" s="489"/>
      <c r="G542" s="440"/>
      <c r="H542" s="494"/>
      <c r="I542" s="438"/>
      <c r="J542" s="496"/>
      <c r="M542" s="447"/>
      <c r="N542" s="437"/>
    </row>
    <row r="543" spans="1:14" ht="12.75">
      <c r="A543" s="441"/>
      <c r="D543" s="438"/>
      <c r="E543" s="483"/>
      <c r="F543" s="489"/>
      <c r="G543" s="440"/>
      <c r="H543" s="494"/>
      <c r="I543" s="438"/>
      <c r="J543" s="496"/>
      <c r="M543" s="447"/>
      <c r="N543" s="437"/>
    </row>
    <row r="544" spans="1:14" ht="12.75">
      <c r="A544" s="441"/>
      <c r="D544" s="438"/>
      <c r="E544" s="483"/>
      <c r="F544" s="489"/>
      <c r="G544" s="440"/>
      <c r="H544" s="494"/>
      <c r="I544" s="438"/>
      <c r="J544" s="496"/>
      <c r="M544" s="447"/>
      <c r="N544" s="437"/>
    </row>
    <row r="545" spans="1:14" ht="12.75">
      <c r="A545" s="441"/>
      <c r="D545" s="438"/>
      <c r="E545" s="483"/>
      <c r="F545" s="489"/>
      <c r="G545" s="440"/>
      <c r="H545" s="494"/>
      <c r="I545" s="438"/>
      <c r="J545" s="496"/>
      <c r="M545" s="447"/>
      <c r="N545" s="437"/>
    </row>
    <row r="546" spans="1:14" ht="12.75">
      <c r="A546" s="441"/>
      <c r="D546" s="438"/>
      <c r="E546" s="483"/>
      <c r="F546" s="489"/>
      <c r="G546" s="440"/>
      <c r="H546" s="494"/>
      <c r="I546" s="438"/>
      <c r="J546" s="496"/>
      <c r="M546" s="447"/>
      <c r="N546" s="437"/>
    </row>
    <row r="547" spans="1:14" ht="12.75">
      <c r="A547" s="441"/>
      <c r="D547" s="438"/>
      <c r="E547" s="483"/>
      <c r="F547" s="489"/>
      <c r="G547" s="440"/>
      <c r="H547" s="494"/>
      <c r="I547" s="438"/>
      <c r="J547" s="496"/>
      <c r="M547" s="447"/>
      <c r="N547" s="437"/>
    </row>
    <row r="548" spans="1:14" ht="12.75">
      <c r="A548" s="441"/>
      <c r="D548" s="438"/>
      <c r="E548" s="483"/>
      <c r="F548" s="489"/>
      <c r="G548" s="440"/>
      <c r="H548" s="494"/>
      <c r="I548" s="438"/>
      <c r="J548" s="496"/>
      <c r="M548" s="447"/>
      <c r="N548" s="437"/>
    </row>
    <row r="549" spans="1:14" ht="12.75">
      <c r="A549" s="441"/>
      <c r="D549" s="438"/>
      <c r="E549" s="483"/>
      <c r="F549" s="489"/>
      <c r="G549" s="440"/>
      <c r="H549" s="494"/>
      <c r="I549" s="438"/>
      <c r="J549" s="496"/>
      <c r="M549" s="447"/>
      <c r="N549" s="437"/>
    </row>
    <row r="550" spans="1:14" ht="12.75">
      <c r="A550" s="441"/>
      <c r="D550" s="438"/>
      <c r="E550" s="483"/>
      <c r="F550" s="489"/>
      <c r="G550" s="440"/>
      <c r="H550" s="494"/>
      <c r="I550" s="438"/>
      <c r="J550" s="496"/>
      <c r="M550" s="447"/>
      <c r="N550" s="437"/>
    </row>
    <row r="551" spans="1:14" ht="12.75">
      <c r="A551" s="441"/>
      <c r="D551" s="438"/>
      <c r="E551" s="483"/>
      <c r="F551" s="489"/>
      <c r="G551" s="440"/>
      <c r="H551" s="494"/>
      <c r="I551" s="438"/>
      <c r="J551" s="496"/>
      <c r="M551" s="447"/>
      <c r="N551" s="437"/>
    </row>
    <row r="552" spans="1:14" ht="12.75">
      <c r="A552" s="441"/>
      <c r="D552" s="438"/>
      <c r="E552" s="483"/>
      <c r="F552" s="489"/>
      <c r="G552" s="440"/>
      <c r="H552" s="494"/>
      <c r="I552" s="438"/>
      <c r="J552" s="496"/>
      <c r="M552" s="447"/>
      <c r="N552" s="437"/>
    </row>
    <row r="553" spans="1:14" ht="12.75">
      <c r="A553" s="441"/>
      <c r="D553" s="438"/>
      <c r="E553" s="483"/>
      <c r="F553" s="489"/>
      <c r="G553" s="440"/>
      <c r="H553" s="494"/>
      <c r="I553" s="438"/>
      <c r="J553" s="496"/>
      <c r="M553" s="447"/>
      <c r="N553" s="437"/>
    </row>
    <row r="554" spans="1:14" ht="12.75">
      <c r="A554" s="441"/>
      <c r="D554" s="438"/>
      <c r="E554" s="483"/>
      <c r="F554" s="489"/>
      <c r="G554" s="440"/>
      <c r="H554" s="494"/>
      <c r="I554" s="438"/>
      <c r="J554" s="496"/>
      <c r="M554" s="447"/>
      <c r="N554" s="437"/>
    </row>
    <row r="555" spans="1:14" ht="12.75">
      <c r="A555" s="441"/>
      <c r="D555" s="438"/>
      <c r="E555" s="483"/>
      <c r="F555" s="489"/>
      <c r="G555" s="440"/>
      <c r="H555" s="494"/>
      <c r="I555" s="438"/>
      <c r="J555" s="496"/>
      <c r="M555" s="447"/>
      <c r="N555" s="437"/>
    </row>
    <row r="556" spans="1:14" ht="12.75">
      <c r="A556" s="441"/>
      <c r="D556" s="438"/>
      <c r="E556" s="483"/>
      <c r="F556" s="489"/>
      <c r="G556" s="440"/>
      <c r="H556" s="494"/>
      <c r="I556" s="438"/>
      <c r="J556" s="496"/>
      <c r="M556" s="447"/>
      <c r="N556" s="437"/>
    </row>
    <row r="557" spans="1:14" ht="12.75">
      <c r="A557" s="441"/>
      <c r="D557" s="438"/>
      <c r="E557" s="483"/>
      <c r="F557" s="489"/>
      <c r="G557" s="440"/>
      <c r="H557" s="494"/>
      <c r="I557" s="438"/>
      <c r="J557" s="496"/>
      <c r="M557" s="447"/>
      <c r="N557" s="437"/>
    </row>
    <row r="558" spans="1:14" ht="12.75">
      <c r="A558" s="441"/>
      <c r="D558" s="438"/>
      <c r="E558" s="483"/>
      <c r="F558" s="489"/>
      <c r="G558" s="440"/>
      <c r="H558" s="494"/>
      <c r="I558" s="438"/>
      <c r="J558" s="496"/>
      <c r="M558" s="447"/>
      <c r="N558" s="437"/>
    </row>
    <row r="559" spans="1:14" ht="12.75">
      <c r="A559" s="441"/>
      <c r="D559" s="438"/>
      <c r="E559" s="483"/>
      <c r="F559" s="489"/>
      <c r="G559" s="440"/>
      <c r="H559" s="494"/>
      <c r="I559" s="438"/>
      <c r="J559" s="496"/>
      <c r="M559" s="447"/>
      <c r="N559" s="437"/>
    </row>
    <row r="560" spans="1:14" ht="12.75">
      <c r="A560" s="441"/>
      <c r="D560" s="438"/>
      <c r="E560" s="483"/>
      <c r="F560" s="489"/>
      <c r="G560" s="440"/>
      <c r="H560" s="494"/>
      <c r="I560" s="438"/>
      <c r="J560" s="496"/>
      <c r="M560" s="447"/>
      <c r="N560" s="437"/>
    </row>
    <row r="561" spans="1:14" ht="12.75">
      <c r="A561" s="441"/>
      <c r="D561" s="438"/>
      <c r="E561" s="483"/>
      <c r="F561" s="489"/>
      <c r="G561" s="440"/>
      <c r="H561" s="494"/>
      <c r="I561" s="438"/>
      <c r="J561" s="496"/>
      <c r="M561" s="447"/>
      <c r="N561" s="437"/>
    </row>
    <row r="562" spans="1:14" ht="12.75">
      <c r="A562" s="441"/>
      <c r="D562" s="438"/>
      <c r="E562" s="483"/>
      <c r="F562" s="489"/>
      <c r="G562" s="440"/>
      <c r="H562" s="494"/>
      <c r="I562" s="438"/>
      <c r="J562" s="496"/>
      <c r="M562" s="447"/>
      <c r="N562" s="437"/>
    </row>
    <row r="563" spans="1:14" ht="12.75">
      <c r="A563" s="441"/>
      <c r="D563" s="438"/>
      <c r="E563" s="483"/>
      <c r="F563" s="489"/>
      <c r="G563" s="440"/>
      <c r="H563" s="494"/>
      <c r="I563" s="438"/>
      <c r="J563" s="496"/>
      <c r="M563" s="447"/>
      <c r="N563" s="437"/>
    </row>
    <row r="564" spans="1:14" ht="12.75">
      <c r="A564" s="441"/>
      <c r="D564" s="438"/>
      <c r="E564" s="483"/>
      <c r="F564" s="489"/>
      <c r="G564" s="440"/>
      <c r="H564" s="494"/>
      <c r="I564" s="438"/>
      <c r="J564" s="496"/>
      <c r="M564" s="447"/>
      <c r="N564" s="437"/>
    </row>
    <row r="565" spans="1:14" ht="12.75">
      <c r="A565" s="441"/>
      <c r="D565" s="438"/>
      <c r="E565" s="483"/>
      <c r="F565" s="489"/>
      <c r="G565" s="440"/>
      <c r="H565" s="494"/>
      <c r="I565" s="438"/>
      <c r="J565" s="496"/>
      <c r="M565" s="447"/>
      <c r="N565" s="437"/>
    </row>
    <row r="566" spans="1:14" ht="12.75">
      <c r="A566" s="441"/>
      <c r="D566" s="438"/>
      <c r="E566" s="483"/>
      <c r="F566" s="489"/>
      <c r="G566" s="440"/>
      <c r="H566" s="494"/>
      <c r="I566" s="438"/>
      <c r="J566" s="496"/>
      <c r="M566" s="447"/>
      <c r="N566" s="437"/>
    </row>
    <row r="567" spans="1:14" ht="12.75">
      <c r="A567" s="441"/>
      <c r="D567" s="438"/>
      <c r="E567" s="483"/>
      <c r="F567" s="489"/>
      <c r="G567" s="440"/>
      <c r="H567" s="494"/>
      <c r="I567" s="438"/>
      <c r="J567" s="496"/>
      <c r="M567" s="447"/>
      <c r="N567" s="437"/>
    </row>
    <row r="568" spans="1:14" ht="12.75">
      <c r="A568" s="441"/>
      <c r="D568" s="438"/>
      <c r="E568" s="483"/>
      <c r="F568" s="489"/>
      <c r="G568" s="440"/>
      <c r="H568" s="494"/>
      <c r="I568" s="438"/>
      <c r="J568" s="496"/>
      <c r="M568" s="447"/>
      <c r="N568" s="437"/>
    </row>
    <row r="569" spans="1:14" ht="12.75">
      <c r="A569" s="441"/>
      <c r="D569" s="438"/>
      <c r="E569" s="483"/>
      <c r="F569" s="489"/>
      <c r="G569" s="440"/>
      <c r="H569" s="494"/>
      <c r="I569" s="438"/>
      <c r="J569" s="496"/>
      <c r="M569" s="447"/>
      <c r="N569" s="437"/>
    </row>
    <row r="570" spans="1:14" ht="12.75">
      <c r="A570" s="441"/>
      <c r="D570" s="438"/>
      <c r="E570" s="483"/>
      <c r="F570" s="489"/>
      <c r="G570" s="440"/>
      <c r="H570" s="494"/>
      <c r="I570" s="438"/>
      <c r="J570" s="496"/>
      <c r="M570" s="447"/>
      <c r="N570" s="437"/>
    </row>
    <row r="571" spans="1:14" ht="12.75">
      <c r="A571" s="441"/>
      <c r="D571" s="438"/>
      <c r="E571" s="483"/>
      <c r="F571" s="489"/>
      <c r="G571" s="440"/>
      <c r="H571" s="494"/>
      <c r="I571" s="438"/>
      <c r="J571" s="496"/>
      <c r="M571" s="447"/>
      <c r="N571" s="437"/>
    </row>
    <row r="572" spans="1:14" ht="12.75">
      <c r="A572" s="441"/>
      <c r="D572" s="438"/>
      <c r="E572" s="483"/>
      <c r="F572" s="489"/>
      <c r="G572" s="440"/>
      <c r="H572" s="494"/>
      <c r="I572" s="438"/>
      <c r="J572" s="496"/>
      <c r="M572" s="447"/>
      <c r="N572" s="437"/>
    </row>
    <row r="573" spans="1:14" ht="12.75">
      <c r="A573" s="441"/>
      <c r="D573" s="438"/>
      <c r="E573" s="483"/>
      <c r="F573" s="489"/>
      <c r="G573" s="440"/>
      <c r="H573" s="494"/>
      <c r="I573" s="438"/>
      <c r="J573" s="496"/>
      <c r="M573" s="447"/>
      <c r="N573" s="437"/>
    </row>
    <row r="574" spans="1:14" ht="12.75">
      <c r="A574" s="441"/>
      <c r="D574" s="438"/>
      <c r="E574" s="483"/>
      <c r="F574" s="489"/>
      <c r="G574" s="440"/>
      <c r="H574" s="494"/>
      <c r="I574" s="438"/>
      <c r="J574" s="496"/>
      <c r="M574" s="447"/>
      <c r="N574" s="437"/>
    </row>
    <row r="575" spans="1:14" ht="12.75">
      <c r="A575" s="441"/>
      <c r="D575" s="438"/>
      <c r="E575" s="483"/>
      <c r="F575" s="489"/>
      <c r="G575" s="440"/>
      <c r="H575" s="494"/>
      <c r="I575" s="438"/>
      <c r="J575" s="496"/>
      <c r="M575" s="447"/>
      <c r="N575" s="437"/>
    </row>
    <row r="576" spans="1:14" ht="12.75">
      <c r="A576" s="441"/>
      <c r="D576" s="438"/>
      <c r="E576" s="483"/>
      <c r="F576" s="489"/>
      <c r="G576" s="440"/>
      <c r="H576" s="494"/>
      <c r="I576" s="438"/>
      <c r="J576" s="496"/>
      <c r="M576" s="447"/>
      <c r="N576" s="437"/>
    </row>
    <row r="577" spans="1:14" ht="12.75">
      <c r="A577" s="441"/>
      <c r="D577" s="438"/>
      <c r="E577" s="483"/>
      <c r="F577" s="489"/>
      <c r="G577" s="440"/>
      <c r="H577" s="494"/>
      <c r="I577" s="438"/>
      <c r="J577" s="496"/>
      <c r="M577" s="447"/>
      <c r="N577" s="437"/>
    </row>
    <row r="578" spans="1:14" ht="12.75">
      <c r="A578" s="441"/>
      <c r="D578" s="438"/>
      <c r="E578" s="483"/>
      <c r="F578" s="489"/>
      <c r="G578" s="440"/>
      <c r="H578" s="494"/>
      <c r="I578" s="438"/>
      <c r="J578" s="496"/>
      <c r="M578" s="447"/>
      <c r="N578" s="437"/>
    </row>
    <row r="579" spans="1:14" ht="12.75">
      <c r="A579" s="441"/>
      <c r="D579" s="438"/>
      <c r="E579" s="483"/>
      <c r="F579" s="489"/>
      <c r="G579" s="440"/>
      <c r="H579" s="494"/>
      <c r="I579" s="438"/>
      <c r="J579" s="496"/>
      <c r="M579" s="447"/>
      <c r="N579" s="437"/>
    </row>
    <row r="580" spans="1:14" ht="12.75">
      <c r="A580" s="441"/>
      <c r="D580" s="438"/>
      <c r="E580" s="483"/>
      <c r="F580" s="489"/>
      <c r="G580" s="440"/>
      <c r="H580" s="494"/>
      <c r="I580" s="438"/>
      <c r="J580" s="496"/>
      <c r="M580" s="447"/>
      <c r="N580" s="437"/>
    </row>
    <row r="581" spans="1:14" ht="12.75">
      <c r="A581" s="441"/>
      <c r="D581" s="438"/>
      <c r="E581" s="483"/>
      <c r="F581" s="489"/>
      <c r="G581" s="440"/>
      <c r="H581" s="494"/>
      <c r="I581" s="438"/>
      <c r="J581" s="496"/>
      <c r="M581" s="447"/>
      <c r="N581" s="437"/>
    </row>
    <row r="582" spans="1:14" ht="12.75">
      <c r="A582" s="441"/>
      <c r="D582" s="438"/>
      <c r="E582" s="483"/>
      <c r="F582" s="489"/>
      <c r="G582" s="440"/>
      <c r="H582" s="489"/>
      <c r="I582" s="438"/>
      <c r="J582" s="496"/>
      <c r="M582" s="447"/>
      <c r="N582" s="437"/>
    </row>
    <row r="583" spans="1:14" ht="12.75">
      <c r="A583" s="441"/>
      <c r="D583" s="438"/>
      <c r="E583" s="483"/>
      <c r="F583" s="489"/>
      <c r="G583" s="440"/>
      <c r="H583" s="489"/>
      <c r="I583" s="438"/>
      <c r="J583" s="496"/>
      <c r="M583" s="447"/>
      <c r="N583" s="437"/>
    </row>
    <row r="584" spans="1:14" ht="12.75">
      <c r="A584" s="441"/>
      <c r="D584" s="438"/>
      <c r="E584" s="483"/>
      <c r="F584" s="489"/>
      <c r="G584" s="440"/>
      <c r="H584" s="489"/>
      <c r="I584" s="438"/>
      <c r="J584" s="496"/>
      <c r="M584" s="447"/>
      <c r="N584" s="437"/>
    </row>
    <row r="585" spans="1:14" ht="12.75">
      <c r="A585" s="441"/>
      <c r="D585" s="438"/>
      <c r="E585" s="483"/>
      <c r="F585" s="489"/>
      <c r="G585" s="440"/>
      <c r="H585" s="489"/>
      <c r="I585" s="438"/>
      <c r="J585" s="496"/>
      <c r="M585" s="447"/>
      <c r="N585" s="437"/>
    </row>
    <row r="586" spans="1:14" ht="12.75">
      <c r="A586" s="441"/>
      <c r="D586" s="438"/>
      <c r="E586" s="483"/>
      <c r="F586" s="489"/>
      <c r="G586" s="440"/>
      <c r="H586" s="489"/>
      <c r="I586" s="438"/>
      <c r="J586" s="496"/>
      <c r="M586" s="447"/>
      <c r="N586" s="437"/>
    </row>
    <row r="587" spans="1:14" ht="12.75">
      <c r="A587" s="441"/>
      <c r="D587" s="438"/>
      <c r="E587" s="483"/>
      <c r="F587" s="489"/>
      <c r="G587" s="440"/>
      <c r="H587" s="489"/>
      <c r="I587" s="438"/>
      <c r="J587" s="496"/>
      <c r="M587" s="447"/>
      <c r="N587" s="437"/>
    </row>
    <row r="588" spans="1:14" ht="12.75">
      <c r="A588" s="441"/>
      <c r="D588" s="438"/>
      <c r="E588" s="483"/>
      <c r="F588" s="489"/>
      <c r="G588" s="440"/>
      <c r="H588" s="489"/>
      <c r="I588" s="438"/>
      <c r="J588" s="496"/>
      <c r="M588" s="447"/>
      <c r="N588" s="437"/>
    </row>
    <row r="589" spans="1:14" ht="12.75">
      <c r="A589" s="441"/>
      <c r="D589" s="438"/>
      <c r="E589" s="483"/>
      <c r="F589" s="489"/>
      <c r="G589" s="440"/>
      <c r="H589" s="489"/>
      <c r="I589" s="438"/>
      <c r="J589" s="496"/>
      <c r="M589" s="447"/>
      <c r="N589" s="437"/>
    </row>
    <row r="590" spans="1:14" ht="12.75">
      <c r="A590" s="441"/>
      <c r="D590" s="438"/>
      <c r="E590" s="483"/>
      <c r="F590" s="489"/>
      <c r="G590" s="440"/>
      <c r="H590" s="489"/>
      <c r="I590" s="438"/>
      <c r="J590" s="496"/>
      <c r="M590" s="447"/>
      <c r="N590" s="437"/>
    </row>
    <row r="591" spans="1:14" ht="12.75">
      <c r="A591" s="441"/>
      <c r="D591" s="438"/>
      <c r="E591" s="483"/>
      <c r="F591" s="489"/>
      <c r="G591" s="440"/>
      <c r="H591" s="489"/>
      <c r="I591" s="438"/>
      <c r="J591" s="496"/>
      <c r="M591" s="447"/>
      <c r="N591" s="437"/>
    </row>
    <row r="592" spans="1:14" ht="12.75">
      <c r="A592" s="441"/>
      <c r="D592" s="438"/>
      <c r="E592" s="483"/>
      <c r="F592" s="489"/>
      <c r="G592" s="440"/>
      <c r="H592" s="489"/>
      <c r="I592" s="438"/>
      <c r="J592" s="496"/>
      <c r="M592" s="447"/>
      <c r="N592" s="437"/>
    </row>
    <row r="593" spans="1:14" ht="12.75">
      <c r="A593" s="441"/>
      <c r="D593" s="438"/>
      <c r="E593" s="483"/>
      <c r="F593" s="489"/>
      <c r="G593" s="440"/>
      <c r="H593" s="489"/>
      <c r="I593" s="438"/>
      <c r="J593" s="496"/>
      <c r="M593" s="447"/>
      <c r="N593" s="437"/>
    </row>
    <row r="594" spans="1:14" ht="12.75">
      <c r="A594" s="441"/>
      <c r="D594" s="438"/>
      <c r="E594" s="483"/>
      <c r="F594" s="489"/>
      <c r="G594" s="440"/>
      <c r="H594" s="489"/>
      <c r="I594" s="438"/>
      <c r="J594" s="496"/>
      <c r="M594" s="447"/>
      <c r="N594" s="437"/>
    </row>
    <row r="595" spans="1:14" ht="12.75">
      <c r="A595" s="441"/>
      <c r="D595" s="438"/>
      <c r="E595" s="483"/>
      <c r="F595" s="489"/>
      <c r="G595" s="440"/>
      <c r="H595" s="489"/>
      <c r="I595" s="438"/>
      <c r="J595" s="496"/>
      <c r="M595" s="447"/>
      <c r="N595" s="437"/>
    </row>
    <row r="596" spans="1:14" ht="12.75">
      <c r="A596" s="441"/>
      <c r="D596" s="438"/>
      <c r="E596" s="483"/>
      <c r="F596" s="489"/>
      <c r="G596" s="440"/>
      <c r="H596" s="489"/>
      <c r="I596" s="438"/>
      <c r="J596" s="496"/>
      <c r="M596" s="447"/>
      <c r="N596" s="437"/>
    </row>
    <row r="597" spans="1:14" ht="12.75">
      <c r="A597" s="441"/>
      <c r="D597" s="438"/>
      <c r="E597" s="483"/>
      <c r="F597" s="489"/>
      <c r="G597" s="440"/>
      <c r="H597" s="489"/>
      <c r="I597" s="438"/>
      <c r="J597" s="496"/>
      <c r="M597" s="447"/>
      <c r="N597" s="437"/>
    </row>
    <row r="598" spans="1:14" ht="12.75">
      <c r="A598" s="441"/>
      <c r="D598" s="438"/>
      <c r="E598" s="483"/>
      <c r="F598" s="489"/>
      <c r="G598" s="440"/>
      <c r="H598" s="489"/>
      <c r="I598" s="438"/>
      <c r="J598" s="496"/>
      <c r="M598" s="447"/>
      <c r="N598" s="437"/>
    </row>
    <row r="599" spans="1:14" ht="12.75">
      <c r="A599" s="441"/>
      <c r="D599" s="438"/>
      <c r="E599" s="483"/>
      <c r="F599" s="489"/>
      <c r="G599" s="440"/>
      <c r="H599" s="489"/>
      <c r="I599" s="438"/>
      <c r="J599" s="496"/>
      <c r="M599" s="447"/>
      <c r="N599" s="437"/>
    </row>
    <row r="600" spans="1:14" ht="12.75">
      <c r="A600" s="441"/>
      <c r="D600" s="438"/>
      <c r="E600" s="483"/>
      <c r="F600" s="489"/>
      <c r="G600" s="440"/>
      <c r="H600" s="489"/>
      <c r="I600" s="438"/>
      <c r="J600" s="496"/>
      <c r="M600" s="447"/>
      <c r="N600" s="437"/>
    </row>
    <row r="601" spans="1:14" ht="12.75">
      <c r="A601" s="441"/>
      <c r="D601" s="438"/>
      <c r="E601" s="483"/>
      <c r="F601" s="489"/>
      <c r="G601" s="440"/>
      <c r="H601" s="489"/>
      <c r="I601" s="438"/>
      <c r="J601" s="496"/>
      <c r="M601" s="447"/>
      <c r="N601" s="437"/>
    </row>
    <row r="602" spans="1:14" ht="12.75">
      <c r="A602" s="441"/>
      <c r="D602" s="438"/>
      <c r="E602" s="483"/>
      <c r="F602" s="489"/>
      <c r="G602" s="440"/>
      <c r="H602" s="489"/>
      <c r="I602" s="438"/>
      <c r="J602" s="496"/>
      <c r="M602" s="447"/>
      <c r="N602" s="437"/>
    </row>
    <row r="603" spans="1:14" ht="12.75">
      <c r="A603" s="441"/>
      <c r="D603" s="438"/>
      <c r="E603" s="483"/>
      <c r="F603" s="489"/>
      <c r="G603" s="440"/>
      <c r="H603" s="489"/>
      <c r="I603" s="438"/>
      <c r="J603" s="496"/>
      <c r="M603" s="447"/>
      <c r="N603" s="437"/>
    </row>
    <row r="604" spans="1:14" ht="12.75">
      <c r="A604" s="441"/>
      <c r="D604" s="438"/>
      <c r="E604" s="483"/>
      <c r="F604" s="489"/>
      <c r="G604" s="440"/>
      <c r="H604" s="489"/>
      <c r="I604" s="438"/>
      <c r="J604" s="496"/>
      <c r="M604" s="447"/>
      <c r="N604" s="437"/>
    </row>
    <row r="605" spans="1:14" ht="12.75">
      <c r="A605" s="441"/>
      <c r="D605" s="438"/>
      <c r="E605" s="483"/>
      <c r="F605" s="489"/>
      <c r="G605" s="440"/>
      <c r="H605" s="489"/>
      <c r="I605" s="438"/>
      <c r="J605" s="496"/>
      <c r="M605" s="447"/>
      <c r="N605" s="437"/>
    </row>
    <row r="606" spans="1:14" ht="12.75">
      <c r="A606" s="441"/>
      <c r="D606" s="438"/>
      <c r="E606" s="483"/>
      <c r="F606" s="489"/>
      <c r="G606" s="440"/>
      <c r="H606" s="489"/>
      <c r="I606" s="438"/>
      <c r="J606" s="496"/>
      <c r="M606" s="447"/>
      <c r="N606" s="437"/>
    </row>
    <row r="607" spans="1:14" ht="12.75">
      <c r="A607" s="441"/>
      <c r="D607" s="438"/>
      <c r="E607" s="483"/>
      <c r="F607" s="489"/>
      <c r="G607" s="440"/>
      <c r="H607" s="489"/>
      <c r="I607" s="438"/>
      <c r="J607" s="496"/>
      <c r="M607" s="447"/>
      <c r="N607" s="437"/>
    </row>
    <row r="608" spans="1:14" ht="12.75">
      <c r="A608" s="441"/>
      <c r="D608" s="438"/>
      <c r="E608" s="483"/>
      <c r="F608" s="489"/>
      <c r="G608" s="440"/>
      <c r="H608" s="489"/>
      <c r="I608" s="438"/>
      <c r="J608" s="496"/>
      <c r="M608" s="447"/>
      <c r="N608" s="437"/>
    </row>
    <row r="609" spans="1:14" ht="12.75">
      <c r="A609" s="441"/>
      <c r="D609" s="438"/>
      <c r="E609" s="483"/>
      <c r="F609" s="489"/>
      <c r="G609" s="440"/>
      <c r="H609" s="489"/>
      <c r="I609" s="438"/>
      <c r="J609" s="496"/>
      <c r="M609" s="447"/>
      <c r="N609" s="437"/>
    </row>
    <row r="610" spans="1:14" ht="12.75">
      <c r="A610" s="441"/>
      <c r="D610" s="438"/>
      <c r="E610" s="483"/>
      <c r="F610" s="489"/>
      <c r="G610" s="440"/>
      <c r="H610" s="489"/>
      <c r="I610" s="438"/>
      <c r="J610" s="496"/>
      <c r="M610" s="447"/>
      <c r="N610" s="437"/>
    </row>
    <row r="611" spans="1:14" ht="12.75">
      <c r="A611" s="441"/>
      <c r="D611" s="438"/>
      <c r="E611" s="483"/>
      <c r="F611" s="489"/>
      <c r="G611" s="440"/>
      <c r="H611" s="489"/>
      <c r="I611" s="438"/>
      <c r="J611" s="496"/>
      <c r="M611" s="447"/>
      <c r="N611" s="437"/>
    </row>
    <row r="612" spans="1:14" ht="12.75">
      <c r="A612" s="441"/>
      <c r="D612" s="438"/>
      <c r="E612" s="483"/>
      <c r="F612" s="489"/>
      <c r="G612" s="440"/>
      <c r="H612" s="489"/>
      <c r="I612" s="438"/>
      <c r="J612" s="496"/>
      <c r="M612" s="447"/>
      <c r="N612" s="437"/>
    </row>
    <row r="613" spans="1:14" ht="12.75">
      <c r="A613" s="441"/>
      <c r="D613" s="438"/>
      <c r="E613" s="483"/>
      <c r="F613" s="489"/>
      <c r="G613" s="440"/>
      <c r="H613" s="489"/>
      <c r="I613" s="438"/>
      <c r="J613" s="496"/>
      <c r="M613" s="447"/>
      <c r="N613" s="437"/>
    </row>
    <row r="614" spans="1:14" ht="12.75">
      <c r="A614" s="441"/>
      <c r="D614" s="438"/>
      <c r="E614" s="483"/>
      <c r="F614" s="489"/>
      <c r="G614" s="440"/>
      <c r="H614" s="489"/>
      <c r="I614" s="438"/>
      <c r="J614" s="496"/>
      <c r="M614" s="447"/>
      <c r="N614" s="437"/>
    </row>
    <row r="615" spans="1:14" ht="12.75">
      <c r="A615" s="441"/>
      <c r="D615" s="438"/>
      <c r="E615" s="483"/>
      <c r="F615" s="489"/>
      <c r="G615" s="440"/>
      <c r="H615" s="489"/>
      <c r="I615" s="438"/>
      <c r="J615" s="496"/>
      <c r="M615" s="447"/>
      <c r="N615" s="437"/>
    </row>
    <row r="616" spans="1:14" ht="12.75">
      <c r="A616" s="441"/>
      <c r="D616" s="438"/>
      <c r="E616" s="483"/>
      <c r="F616" s="489"/>
      <c r="G616" s="440"/>
      <c r="H616" s="489"/>
      <c r="I616" s="438"/>
      <c r="J616" s="496"/>
      <c r="M616" s="447"/>
      <c r="N616" s="437"/>
    </row>
    <row r="617" spans="1:14" ht="12.75">
      <c r="A617" s="441"/>
      <c r="D617" s="438"/>
      <c r="E617" s="483"/>
      <c r="F617" s="489"/>
      <c r="G617" s="440"/>
      <c r="H617" s="489"/>
      <c r="I617" s="438"/>
      <c r="J617" s="496"/>
      <c r="M617" s="447"/>
      <c r="N617" s="437"/>
    </row>
    <row r="618" spans="1:14" ht="12.75">
      <c r="A618" s="441"/>
      <c r="D618" s="438"/>
      <c r="E618" s="483"/>
      <c r="F618" s="489"/>
      <c r="G618" s="440"/>
      <c r="H618" s="489"/>
      <c r="I618" s="438"/>
      <c r="J618" s="496"/>
      <c r="M618" s="447"/>
      <c r="N618" s="437"/>
    </row>
    <row r="619" spans="1:14" ht="12.75">
      <c r="A619" s="441"/>
      <c r="D619" s="438"/>
      <c r="E619" s="483"/>
      <c r="F619" s="489"/>
      <c r="G619" s="440"/>
      <c r="H619" s="489"/>
      <c r="I619" s="438"/>
      <c r="J619" s="496"/>
      <c r="M619" s="447"/>
      <c r="N619" s="437"/>
    </row>
    <row r="620" spans="1:14" ht="12.75">
      <c r="A620" s="441"/>
      <c r="D620" s="438"/>
      <c r="E620" s="483"/>
      <c r="F620" s="489"/>
      <c r="G620" s="440"/>
      <c r="H620" s="489"/>
      <c r="I620" s="438"/>
      <c r="J620" s="496"/>
      <c r="M620" s="447"/>
      <c r="N620" s="437"/>
    </row>
    <row r="621" spans="1:14" ht="12.75">
      <c r="A621" s="441"/>
      <c r="D621" s="438"/>
      <c r="E621" s="483"/>
      <c r="F621" s="489"/>
      <c r="G621" s="440"/>
      <c r="H621" s="489"/>
      <c r="I621" s="438"/>
      <c r="J621" s="496"/>
      <c r="M621" s="447"/>
      <c r="N621" s="437"/>
    </row>
    <row r="622" spans="1:14" ht="12.75">
      <c r="A622" s="441"/>
      <c r="D622" s="438"/>
      <c r="E622" s="483"/>
      <c r="F622" s="489"/>
      <c r="G622" s="440"/>
      <c r="H622" s="489"/>
      <c r="I622" s="438"/>
      <c r="J622" s="496"/>
      <c r="M622" s="447"/>
      <c r="N622" s="437"/>
    </row>
    <row r="623" spans="1:14" ht="12.75">
      <c r="A623" s="441"/>
      <c r="D623" s="438"/>
      <c r="E623" s="483"/>
      <c r="F623" s="489"/>
      <c r="G623" s="440"/>
      <c r="H623" s="489"/>
      <c r="I623" s="438"/>
      <c r="J623" s="496"/>
      <c r="M623" s="447"/>
      <c r="N623" s="437"/>
    </row>
    <row r="624" spans="1:14" ht="12.75">
      <c r="A624" s="441"/>
      <c r="D624" s="438"/>
      <c r="E624" s="483"/>
      <c r="F624" s="489"/>
      <c r="G624" s="440"/>
      <c r="H624" s="489"/>
      <c r="I624" s="438"/>
      <c r="J624" s="496"/>
      <c r="M624" s="447"/>
      <c r="N624" s="437"/>
    </row>
    <row r="625" spans="1:14" ht="12.75">
      <c r="A625" s="441"/>
      <c r="D625" s="438"/>
      <c r="E625" s="483"/>
      <c r="F625" s="489"/>
      <c r="G625" s="440"/>
      <c r="H625" s="489"/>
      <c r="I625" s="438"/>
      <c r="J625" s="496"/>
      <c r="M625" s="447"/>
      <c r="N625" s="437"/>
    </row>
    <row r="626" spans="1:14" ht="12.75">
      <c r="A626" s="441"/>
      <c r="D626" s="438"/>
      <c r="E626" s="483"/>
      <c r="F626" s="489"/>
      <c r="G626" s="440"/>
      <c r="H626" s="489"/>
      <c r="I626" s="438"/>
      <c r="J626" s="496"/>
      <c r="M626" s="447"/>
      <c r="N626" s="437"/>
    </row>
    <row r="627" spans="1:14" ht="12.75">
      <c r="A627" s="441"/>
      <c r="D627" s="438"/>
      <c r="E627" s="483"/>
      <c r="F627" s="489"/>
      <c r="G627" s="440"/>
      <c r="H627" s="489"/>
      <c r="I627" s="438"/>
      <c r="J627" s="496"/>
      <c r="M627" s="447"/>
      <c r="N627" s="437"/>
    </row>
    <row r="628" spans="1:14" ht="12.75">
      <c r="A628" s="441"/>
      <c r="D628" s="438"/>
      <c r="E628" s="483"/>
      <c r="F628" s="489"/>
      <c r="G628" s="440"/>
      <c r="H628" s="489"/>
      <c r="I628" s="438"/>
      <c r="J628" s="496"/>
      <c r="M628" s="447"/>
      <c r="N628" s="437"/>
    </row>
    <row r="629" spans="1:14" ht="12.75">
      <c r="A629" s="441"/>
      <c r="D629" s="438"/>
      <c r="E629" s="483"/>
      <c r="F629" s="489"/>
      <c r="G629" s="440"/>
      <c r="H629" s="489"/>
      <c r="I629" s="438"/>
      <c r="J629" s="496"/>
      <c r="M629" s="447"/>
      <c r="N629" s="437"/>
    </row>
    <row r="630" spans="1:14" ht="12.75">
      <c r="A630" s="441"/>
      <c r="D630" s="438"/>
      <c r="E630" s="483"/>
      <c r="F630" s="489"/>
      <c r="G630" s="440"/>
      <c r="H630" s="489"/>
      <c r="I630" s="438"/>
      <c r="J630" s="496"/>
      <c r="M630" s="447"/>
      <c r="N630" s="437"/>
    </row>
    <row r="631" spans="1:14" ht="12.75">
      <c r="A631" s="441"/>
      <c r="D631" s="438"/>
      <c r="E631" s="483"/>
      <c r="F631" s="489"/>
      <c r="G631" s="440"/>
      <c r="H631" s="489"/>
      <c r="I631" s="438"/>
      <c r="J631" s="496"/>
      <c r="M631" s="447"/>
      <c r="N631" s="437"/>
    </row>
    <row r="632" spans="1:14" ht="12.75">
      <c r="A632" s="441"/>
      <c r="D632" s="438"/>
      <c r="E632" s="483"/>
      <c r="F632" s="489"/>
      <c r="G632" s="440"/>
      <c r="H632" s="489"/>
      <c r="I632" s="438"/>
      <c r="J632" s="496"/>
      <c r="M632" s="447"/>
      <c r="N632" s="437"/>
    </row>
    <row r="633" spans="1:14" ht="12.75">
      <c r="A633" s="441"/>
      <c r="D633" s="438"/>
      <c r="E633" s="483"/>
      <c r="F633" s="489"/>
      <c r="G633" s="440"/>
      <c r="H633" s="489"/>
      <c r="I633" s="438"/>
      <c r="J633" s="496"/>
      <c r="M633" s="447"/>
      <c r="N633" s="437"/>
    </row>
    <row r="634" spans="1:14" ht="12.75">
      <c r="A634" s="441"/>
      <c r="D634" s="438"/>
      <c r="E634" s="483"/>
      <c r="F634" s="489"/>
      <c r="G634" s="440"/>
      <c r="H634" s="489"/>
      <c r="I634" s="438"/>
      <c r="J634" s="496"/>
      <c r="M634" s="447"/>
      <c r="N634" s="437"/>
    </row>
    <row r="635" spans="1:14" ht="12.75">
      <c r="A635" s="441"/>
      <c r="D635" s="438"/>
      <c r="E635" s="483"/>
      <c r="F635" s="489"/>
      <c r="G635" s="440"/>
      <c r="H635" s="489"/>
      <c r="I635" s="438"/>
      <c r="J635" s="496"/>
      <c r="M635" s="447"/>
      <c r="N635" s="437"/>
    </row>
    <row r="636" spans="1:14" ht="12.75">
      <c r="A636" s="441"/>
      <c r="D636" s="438"/>
      <c r="E636" s="483"/>
      <c r="F636" s="489"/>
      <c r="G636" s="440"/>
      <c r="H636" s="489"/>
      <c r="I636" s="438"/>
      <c r="J636" s="496"/>
      <c r="M636" s="447"/>
      <c r="N636" s="437"/>
    </row>
    <row r="637" spans="1:14" ht="12.75">
      <c r="A637" s="441"/>
      <c r="D637" s="438"/>
      <c r="E637" s="483"/>
      <c r="F637" s="489"/>
      <c r="G637" s="440"/>
      <c r="H637" s="489"/>
      <c r="I637" s="438"/>
      <c r="J637" s="496"/>
      <c r="M637" s="447"/>
      <c r="N637" s="437"/>
    </row>
    <row r="638" spans="1:14" ht="12.75">
      <c r="A638" s="441"/>
      <c r="D638" s="438"/>
      <c r="E638" s="483"/>
      <c r="F638" s="489"/>
      <c r="G638" s="440"/>
      <c r="H638" s="489"/>
      <c r="I638" s="438"/>
      <c r="J638" s="496"/>
      <c r="M638" s="447"/>
      <c r="N638" s="437"/>
    </row>
    <row r="639" spans="1:14" ht="12.75">
      <c r="A639" s="441"/>
      <c r="D639" s="438"/>
      <c r="E639" s="483"/>
      <c r="F639" s="489"/>
      <c r="G639" s="440"/>
      <c r="H639" s="489"/>
      <c r="I639" s="438"/>
      <c r="J639" s="496"/>
      <c r="M639" s="447"/>
      <c r="N639" s="437"/>
    </row>
    <row r="640" spans="1:14" ht="12.75">
      <c r="A640" s="441"/>
      <c r="D640" s="438"/>
      <c r="E640" s="483"/>
      <c r="F640" s="489"/>
      <c r="G640" s="440"/>
      <c r="H640" s="489"/>
      <c r="I640" s="438"/>
      <c r="J640" s="496"/>
      <c r="M640" s="447"/>
      <c r="N640" s="437"/>
    </row>
    <row r="641" spans="1:14" ht="12.75">
      <c r="A641" s="441"/>
      <c r="D641" s="438"/>
      <c r="E641" s="483"/>
      <c r="F641" s="489"/>
      <c r="G641" s="440"/>
      <c r="H641" s="489"/>
      <c r="I641" s="438"/>
      <c r="J641" s="496"/>
      <c r="M641" s="447"/>
      <c r="N641" s="437"/>
    </row>
    <row r="642" spans="1:14" ht="12.75">
      <c r="A642" s="441"/>
      <c r="D642" s="438"/>
      <c r="E642" s="483"/>
      <c r="F642" s="489"/>
      <c r="G642" s="440"/>
      <c r="H642" s="489"/>
      <c r="I642" s="438"/>
      <c r="J642" s="496"/>
      <c r="M642" s="447"/>
      <c r="N642" s="437"/>
    </row>
    <row r="643" spans="1:14" ht="12.75">
      <c r="A643" s="441"/>
      <c r="D643" s="438"/>
      <c r="E643" s="483"/>
      <c r="F643" s="489"/>
      <c r="G643" s="440"/>
      <c r="H643" s="489"/>
      <c r="I643" s="438"/>
      <c r="J643" s="496"/>
      <c r="M643" s="447"/>
      <c r="N643" s="437"/>
    </row>
    <row r="644" spans="1:14" ht="12.75">
      <c r="A644" s="441"/>
      <c r="D644" s="438"/>
      <c r="E644" s="483"/>
      <c r="F644" s="489"/>
      <c r="G644" s="440"/>
      <c r="H644" s="489"/>
      <c r="I644" s="438"/>
      <c r="J644" s="496"/>
      <c r="M644" s="447"/>
      <c r="N644" s="437"/>
    </row>
    <row r="645" spans="1:14" ht="12.75">
      <c r="A645" s="441"/>
      <c r="D645" s="438"/>
      <c r="E645" s="483"/>
      <c r="F645" s="489"/>
      <c r="G645" s="440"/>
      <c r="H645" s="489"/>
      <c r="I645" s="438"/>
      <c r="J645" s="496"/>
      <c r="M645" s="447"/>
      <c r="N645" s="437"/>
    </row>
    <row r="646" spans="1:14" ht="12.75">
      <c r="A646" s="441"/>
      <c r="D646" s="438"/>
      <c r="E646" s="483"/>
      <c r="F646" s="489"/>
      <c r="G646" s="440"/>
      <c r="H646" s="489"/>
      <c r="I646" s="438"/>
      <c r="J646" s="496"/>
      <c r="M646" s="447"/>
      <c r="N646" s="437"/>
    </row>
    <row r="647" spans="1:14" ht="12.75">
      <c r="A647" s="441"/>
      <c r="D647" s="438"/>
      <c r="E647" s="483"/>
      <c r="F647" s="489"/>
      <c r="G647" s="440"/>
      <c r="H647" s="489"/>
      <c r="I647" s="438"/>
      <c r="J647" s="496"/>
      <c r="M647" s="447"/>
      <c r="N647" s="437"/>
    </row>
    <row r="648" spans="1:14" ht="12.75">
      <c r="A648" s="441"/>
      <c r="D648" s="438"/>
      <c r="E648" s="483"/>
      <c r="F648" s="489"/>
      <c r="G648" s="440"/>
      <c r="H648" s="489"/>
      <c r="I648" s="438"/>
      <c r="J648" s="496"/>
      <c r="M648" s="447"/>
      <c r="N648" s="437"/>
    </row>
    <row r="649" spans="1:14" ht="12.75">
      <c r="A649" s="441"/>
      <c r="D649" s="438"/>
      <c r="E649" s="483"/>
      <c r="F649" s="489"/>
      <c r="G649" s="440"/>
      <c r="H649" s="489"/>
      <c r="I649" s="438"/>
      <c r="J649" s="496"/>
      <c r="M649" s="447"/>
      <c r="N649" s="437"/>
    </row>
    <row r="650" spans="1:14" ht="12.75">
      <c r="A650" s="441"/>
      <c r="D650" s="438"/>
      <c r="E650" s="483"/>
      <c r="F650" s="489"/>
      <c r="G650" s="440"/>
      <c r="H650" s="489"/>
      <c r="I650" s="438"/>
      <c r="J650" s="496"/>
      <c r="M650" s="447"/>
      <c r="N650" s="437"/>
    </row>
    <row r="651" spans="1:14" ht="12.75">
      <c r="A651" s="441"/>
      <c r="D651" s="438"/>
      <c r="E651" s="483"/>
      <c r="F651" s="489"/>
      <c r="G651" s="440"/>
      <c r="H651" s="489"/>
      <c r="I651" s="438"/>
      <c r="J651" s="496"/>
      <c r="M651" s="447"/>
      <c r="N651" s="437"/>
    </row>
    <row r="652" spans="1:14" ht="12.75">
      <c r="A652" s="441"/>
      <c r="D652" s="438"/>
      <c r="E652" s="483"/>
      <c r="F652" s="489"/>
      <c r="G652" s="440"/>
      <c r="H652" s="489"/>
      <c r="I652" s="438"/>
      <c r="J652" s="496"/>
      <c r="M652" s="447"/>
      <c r="N652" s="437"/>
    </row>
    <row r="653" spans="1:14" ht="12.75">
      <c r="A653" s="441"/>
      <c r="D653" s="438"/>
      <c r="E653" s="483"/>
      <c r="F653" s="489"/>
      <c r="G653" s="440"/>
      <c r="H653" s="489"/>
      <c r="I653" s="438"/>
      <c r="J653" s="496"/>
      <c r="M653" s="447"/>
      <c r="N653" s="437"/>
    </row>
    <row r="654" spans="1:14" ht="12.75">
      <c r="A654" s="441"/>
      <c r="D654" s="438"/>
      <c r="E654" s="483"/>
      <c r="F654" s="489"/>
      <c r="G654" s="440"/>
      <c r="H654" s="489"/>
      <c r="I654" s="438"/>
      <c r="J654" s="496"/>
      <c r="M654" s="447"/>
      <c r="N654" s="437"/>
    </row>
    <row r="655" spans="1:14" ht="12.75">
      <c r="A655" s="441"/>
      <c r="D655" s="438"/>
      <c r="E655" s="483"/>
      <c r="F655" s="489"/>
      <c r="G655" s="440"/>
      <c r="H655" s="489"/>
      <c r="I655" s="438"/>
      <c r="J655" s="496"/>
      <c r="M655" s="447"/>
      <c r="N655" s="437"/>
    </row>
    <row r="656" spans="1:14" ht="12.75">
      <c r="A656" s="441"/>
      <c r="D656" s="438"/>
      <c r="E656" s="483"/>
      <c r="F656" s="489"/>
      <c r="G656" s="440"/>
      <c r="H656" s="489"/>
      <c r="I656" s="438"/>
      <c r="J656" s="496"/>
      <c r="M656" s="447"/>
      <c r="N656" s="437"/>
    </row>
    <row r="657" spans="1:14" ht="12.75">
      <c r="A657" s="441"/>
      <c r="D657" s="438"/>
      <c r="E657" s="483"/>
      <c r="F657" s="489"/>
      <c r="G657" s="440"/>
      <c r="H657" s="489"/>
      <c r="I657" s="438"/>
      <c r="J657" s="496"/>
      <c r="M657" s="447"/>
      <c r="N657" s="437"/>
    </row>
    <row r="658" spans="1:14" ht="12.75">
      <c r="A658" s="441"/>
      <c r="D658" s="438"/>
      <c r="E658" s="483"/>
      <c r="F658" s="489"/>
      <c r="G658" s="440"/>
      <c r="H658" s="489"/>
      <c r="I658" s="438"/>
      <c r="J658" s="496"/>
      <c r="M658" s="447"/>
      <c r="N658" s="437"/>
    </row>
    <row r="659" spans="1:14" ht="12.75">
      <c r="A659" s="441"/>
      <c r="D659" s="438"/>
      <c r="E659" s="483"/>
      <c r="F659" s="489"/>
      <c r="G659" s="440"/>
      <c r="H659" s="489"/>
      <c r="I659" s="438"/>
      <c r="J659" s="496"/>
      <c r="M659" s="447"/>
      <c r="N659" s="437"/>
    </row>
    <row r="660" spans="1:14" ht="12.75">
      <c r="A660" s="441"/>
      <c r="D660" s="438"/>
      <c r="E660" s="483"/>
      <c r="F660" s="489"/>
      <c r="G660" s="440"/>
      <c r="H660" s="489"/>
      <c r="I660" s="438"/>
      <c r="J660" s="496"/>
      <c r="M660" s="447"/>
      <c r="N660" s="437"/>
    </row>
    <row r="661" spans="1:14" ht="12.75">
      <c r="A661" s="441"/>
      <c r="D661" s="438"/>
      <c r="E661" s="483"/>
      <c r="F661" s="489"/>
      <c r="G661" s="440"/>
      <c r="H661" s="489"/>
      <c r="I661" s="438"/>
      <c r="J661" s="496"/>
      <c r="M661" s="447"/>
      <c r="N661" s="437"/>
    </row>
    <row r="662" spans="1:14" ht="12.75">
      <c r="A662" s="441"/>
      <c r="D662" s="438"/>
      <c r="E662" s="483"/>
      <c r="F662" s="489"/>
      <c r="G662" s="440"/>
      <c r="H662" s="489"/>
      <c r="I662" s="438"/>
      <c r="J662" s="496"/>
      <c r="M662" s="447"/>
      <c r="N662" s="437"/>
    </row>
    <row r="663" spans="1:14" ht="12.75">
      <c r="A663" s="441"/>
      <c r="D663" s="438"/>
      <c r="E663" s="483"/>
      <c r="F663" s="489"/>
      <c r="G663" s="440"/>
      <c r="H663" s="489"/>
      <c r="I663" s="438"/>
      <c r="J663" s="496"/>
      <c r="M663" s="447"/>
      <c r="N663" s="437"/>
    </row>
    <row r="664" spans="1:14" ht="12.75">
      <c r="A664" s="441"/>
      <c r="D664" s="438"/>
      <c r="E664" s="483"/>
      <c r="F664" s="489"/>
      <c r="G664" s="440"/>
      <c r="H664" s="489"/>
      <c r="I664" s="438"/>
      <c r="J664" s="496"/>
      <c r="M664" s="447"/>
      <c r="N664" s="437"/>
    </row>
    <row r="665" spans="1:14" ht="12.75">
      <c r="A665" s="441"/>
      <c r="D665" s="438"/>
      <c r="E665" s="483"/>
      <c r="F665" s="489"/>
      <c r="G665" s="440"/>
      <c r="H665" s="489"/>
      <c r="I665" s="438"/>
      <c r="J665" s="496"/>
      <c r="M665" s="447"/>
      <c r="N665" s="437"/>
    </row>
    <row r="666" spans="1:14" ht="12.75">
      <c r="A666" s="441"/>
      <c r="D666" s="438"/>
      <c r="E666" s="483"/>
      <c r="F666" s="489"/>
      <c r="G666" s="440"/>
      <c r="H666" s="489"/>
      <c r="I666" s="438"/>
      <c r="J666" s="496"/>
      <c r="M666" s="447"/>
      <c r="N666" s="437"/>
    </row>
    <row r="667" spans="1:14" ht="12.75">
      <c r="A667" s="441"/>
      <c r="D667" s="438"/>
      <c r="E667" s="483"/>
      <c r="F667" s="489"/>
      <c r="G667" s="440"/>
      <c r="H667" s="489"/>
      <c r="I667" s="438"/>
      <c r="J667" s="496"/>
      <c r="M667" s="447"/>
      <c r="N667" s="437"/>
    </row>
    <row r="668" spans="1:14" ht="12.75">
      <c r="A668" s="441"/>
      <c r="D668" s="438"/>
      <c r="E668" s="483"/>
      <c r="F668" s="489"/>
      <c r="G668" s="440"/>
      <c r="H668" s="489"/>
      <c r="I668" s="438"/>
      <c r="J668" s="496"/>
      <c r="M668" s="447"/>
      <c r="N668" s="437"/>
    </row>
    <row r="669" spans="1:14" ht="12.75">
      <c r="A669" s="441"/>
      <c r="D669" s="438"/>
      <c r="E669" s="483"/>
      <c r="F669" s="489"/>
      <c r="G669" s="440"/>
      <c r="H669" s="489"/>
      <c r="I669" s="438"/>
      <c r="J669" s="496"/>
      <c r="M669" s="447"/>
      <c r="N669" s="437"/>
    </row>
    <row r="670" spans="1:14" ht="12.75">
      <c r="A670" s="441"/>
      <c r="D670" s="438"/>
      <c r="E670" s="483"/>
      <c r="F670" s="489"/>
      <c r="G670" s="440"/>
      <c r="H670" s="489"/>
      <c r="I670" s="438"/>
      <c r="J670" s="496"/>
      <c r="M670" s="447"/>
      <c r="N670" s="437"/>
    </row>
    <row r="671" spans="1:14" ht="12.75">
      <c r="A671" s="441"/>
      <c r="D671" s="438"/>
      <c r="E671" s="483"/>
      <c r="F671" s="489"/>
      <c r="G671" s="440"/>
      <c r="H671" s="489"/>
      <c r="I671" s="438"/>
      <c r="J671" s="496"/>
      <c r="M671" s="447"/>
      <c r="N671" s="437"/>
    </row>
    <row r="672" spans="1:14" ht="12.75">
      <c r="A672" s="441"/>
      <c r="D672" s="438"/>
      <c r="E672" s="483"/>
      <c r="F672" s="489"/>
      <c r="G672" s="440"/>
      <c r="H672" s="489"/>
      <c r="I672" s="438"/>
      <c r="J672" s="496"/>
      <c r="M672" s="447"/>
      <c r="N672" s="437"/>
    </row>
    <row r="673" spans="1:14" ht="12.75">
      <c r="A673" s="441"/>
      <c r="D673" s="438"/>
      <c r="E673" s="483"/>
      <c r="F673" s="489"/>
      <c r="G673" s="440"/>
      <c r="H673" s="489"/>
      <c r="I673" s="438"/>
      <c r="J673" s="496"/>
      <c r="M673" s="447"/>
      <c r="N673" s="437"/>
    </row>
    <row r="674" spans="1:14" ht="12.75">
      <c r="A674" s="441"/>
      <c r="D674" s="438"/>
      <c r="E674" s="483"/>
      <c r="F674" s="489"/>
      <c r="G674" s="440"/>
      <c r="H674" s="489"/>
      <c r="I674" s="438"/>
      <c r="J674" s="496"/>
      <c r="M674" s="447"/>
      <c r="N674" s="437"/>
    </row>
    <row r="675" spans="1:14" ht="12.75">
      <c r="A675" s="441"/>
      <c r="D675" s="438"/>
      <c r="E675" s="483"/>
      <c r="F675" s="489"/>
      <c r="G675" s="440"/>
      <c r="H675" s="489"/>
      <c r="I675" s="438"/>
      <c r="J675" s="496"/>
      <c r="M675" s="447"/>
      <c r="N675" s="437"/>
    </row>
    <row r="676" spans="1:14" ht="12.75">
      <c r="A676" s="441"/>
      <c r="D676" s="438"/>
      <c r="E676" s="483"/>
      <c r="F676" s="489"/>
      <c r="G676" s="440"/>
      <c r="H676" s="489"/>
      <c r="I676" s="438"/>
      <c r="J676" s="496"/>
      <c r="M676" s="447"/>
      <c r="N676" s="437"/>
    </row>
    <row r="677" spans="1:14" ht="12.75">
      <c r="A677" s="441"/>
      <c r="D677" s="438"/>
      <c r="E677" s="483"/>
      <c r="F677" s="489"/>
      <c r="G677" s="440"/>
      <c r="H677" s="489"/>
      <c r="I677" s="438"/>
      <c r="J677" s="496"/>
      <c r="M677" s="447"/>
      <c r="N677" s="437"/>
    </row>
    <row r="678" spans="1:14" ht="12.75">
      <c r="A678" s="441"/>
      <c r="D678" s="438"/>
      <c r="E678" s="483"/>
      <c r="F678" s="489"/>
      <c r="G678" s="440"/>
      <c r="H678" s="489"/>
      <c r="I678" s="438"/>
      <c r="J678" s="496"/>
      <c r="M678" s="447"/>
      <c r="N678" s="437"/>
    </row>
    <row r="679" spans="1:14" ht="12.75">
      <c r="A679" s="441"/>
      <c r="D679" s="438"/>
      <c r="E679" s="483"/>
      <c r="F679" s="489"/>
      <c r="G679" s="440"/>
      <c r="H679" s="489"/>
      <c r="I679" s="438"/>
      <c r="J679" s="496"/>
      <c r="M679" s="447"/>
      <c r="N679" s="437"/>
    </row>
    <row r="680" spans="1:14" ht="12.75">
      <c r="A680" s="441"/>
      <c r="D680" s="438"/>
      <c r="E680" s="483"/>
      <c r="F680" s="489"/>
      <c r="G680" s="440"/>
      <c r="H680" s="489"/>
      <c r="I680" s="438"/>
      <c r="J680" s="496"/>
      <c r="M680" s="447"/>
      <c r="N680" s="437"/>
    </row>
    <row r="681" spans="1:14" ht="12.75">
      <c r="A681" s="441"/>
      <c r="D681" s="438"/>
      <c r="E681" s="483"/>
      <c r="F681" s="489"/>
      <c r="G681" s="440"/>
      <c r="H681" s="489"/>
      <c r="I681" s="438"/>
      <c r="J681" s="496"/>
      <c r="M681" s="447"/>
      <c r="N681" s="437"/>
    </row>
    <row r="682" spans="1:14" ht="12.75">
      <c r="A682" s="441"/>
      <c r="D682" s="438"/>
      <c r="E682" s="483"/>
      <c r="F682" s="489"/>
      <c r="G682" s="440"/>
      <c r="H682" s="489"/>
      <c r="I682" s="438"/>
      <c r="J682" s="496"/>
      <c r="M682" s="447"/>
      <c r="N682" s="437"/>
    </row>
    <row r="683" spans="1:14" ht="12.75">
      <c r="A683" s="441"/>
      <c r="D683" s="438"/>
      <c r="E683" s="483"/>
      <c r="F683" s="489"/>
      <c r="G683" s="440"/>
      <c r="H683" s="489"/>
      <c r="I683" s="438"/>
      <c r="J683" s="496"/>
      <c r="M683" s="447"/>
      <c r="N683" s="437"/>
    </row>
    <row r="684" spans="1:14" ht="12.75">
      <c r="A684" s="441"/>
      <c r="D684" s="438"/>
      <c r="E684" s="483"/>
      <c r="F684" s="489"/>
      <c r="G684" s="440"/>
      <c r="H684" s="489"/>
      <c r="I684" s="438"/>
      <c r="J684" s="496"/>
      <c r="M684" s="447"/>
      <c r="N684" s="437"/>
    </row>
    <row r="685" spans="1:14" ht="12.75">
      <c r="A685" s="441"/>
      <c r="D685" s="438"/>
      <c r="E685" s="483"/>
      <c r="F685" s="489"/>
      <c r="G685" s="440"/>
      <c r="H685" s="489"/>
      <c r="I685" s="438"/>
      <c r="J685" s="496"/>
      <c r="M685" s="447"/>
      <c r="N685" s="437"/>
    </row>
    <row r="686" spans="1:14" ht="12.75">
      <c r="A686" s="441"/>
      <c r="D686" s="438"/>
      <c r="E686" s="483"/>
      <c r="F686" s="489"/>
      <c r="G686" s="440"/>
      <c r="H686" s="489"/>
      <c r="I686" s="438"/>
      <c r="J686" s="496"/>
      <c r="M686" s="447"/>
      <c r="N686" s="437"/>
    </row>
    <row r="687" spans="1:14" ht="12.75">
      <c r="A687" s="441"/>
      <c r="D687" s="438"/>
      <c r="E687" s="483"/>
      <c r="F687" s="489"/>
      <c r="G687" s="440"/>
      <c r="H687" s="489"/>
      <c r="I687" s="438"/>
      <c r="J687" s="496"/>
      <c r="M687" s="447"/>
      <c r="N687" s="437"/>
    </row>
    <row r="688" spans="1:14" ht="12.75">
      <c r="A688" s="441"/>
      <c r="D688" s="438"/>
      <c r="E688" s="483"/>
      <c r="F688" s="489"/>
      <c r="G688" s="440"/>
      <c r="H688" s="489"/>
      <c r="I688" s="438"/>
      <c r="J688" s="496"/>
      <c r="M688" s="447"/>
      <c r="N688" s="437"/>
    </row>
    <row r="689" spans="1:14" ht="12.75">
      <c r="A689" s="441"/>
      <c r="D689" s="438"/>
      <c r="E689" s="483"/>
      <c r="F689" s="489"/>
      <c r="G689" s="440"/>
      <c r="H689" s="489"/>
      <c r="I689" s="438"/>
      <c r="J689" s="496"/>
      <c r="M689" s="447"/>
      <c r="N689" s="437"/>
    </row>
    <row r="690" spans="1:14" ht="12.75">
      <c r="A690" s="441"/>
      <c r="D690" s="438"/>
      <c r="E690" s="483"/>
      <c r="F690" s="489"/>
      <c r="G690" s="440"/>
      <c r="H690" s="489"/>
      <c r="I690" s="438"/>
      <c r="J690" s="496"/>
      <c r="M690" s="447"/>
      <c r="N690" s="437"/>
    </row>
    <row r="691" spans="1:14" ht="12.75">
      <c r="A691" s="441"/>
      <c r="D691" s="438"/>
      <c r="E691" s="483"/>
      <c r="F691" s="489"/>
      <c r="G691" s="440"/>
      <c r="H691" s="489"/>
      <c r="I691" s="438"/>
      <c r="J691" s="496"/>
      <c r="M691" s="447"/>
      <c r="N691" s="437"/>
    </row>
    <row r="692" spans="1:14" ht="12.75">
      <c r="A692" s="441"/>
      <c r="D692" s="438"/>
      <c r="E692" s="483"/>
      <c r="F692" s="489"/>
      <c r="G692" s="440"/>
      <c r="H692" s="489"/>
      <c r="I692" s="438"/>
      <c r="J692" s="496"/>
      <c r="M692" s="447"/>
      <c r="N692" s="437"/>
    </row>
    <row r="693" spans="1:14" ht="12.75">
      <c r="A693" s="441"/>
      <c r="D693" s="438"/>
      <c r="E693" s="483"/>
      <c r="F693" s="489"/>
      <c r="G693" s="440"/>
      <c r="H693" s="489"/>
      <c r="I693" s="438"/>
      <c r="J693" s="496"/>
      <c r="M693" s="447"/>
      <c r="N693" s="437"/>
    </row>
    <row r="694" spans="1:14" ht="12.75">
      <c r="A694" s="441"/>
      <c r="D694" s="438"/>
      <c r="E694" s="483"/>
      <c r="F694" s="489"/>
      <c r="G694" s="440"/>
      <c r="H694" s="489"/>
      <c r="I694" s="438"/>
      <c r="J694" s="496"/>
      <c r="M694" s="447"/>
      <c r="N694" s="437"/>
    </row>
    <row r="695" spans="1:14" ht="12.75">
      <c r="A695" s="441"/>
      <c r="D695" s="438"/>
      <c r="E695" s="483"/>
      <c r="F695" s="489"/>
      <c r="G695" s="440"/>
      <c r="H695" s="489"/>
      <c r="I695" s="438"/>
      <c r="J695" s="496"/>
      <c r="M695" s="447"/>
      <c r="N695" s="437"/>
    </row>
    <row r="696" spans="1:14" ht="12.75">
      <c r="A696" s="441"/>
      <c r="D696" s="438"/>
      <c r="E696" s="483"/>
      <c r="F696" s="489"/>
      <c r="G696" s="440"/>
      <c r="H696" s="489"/>
      <c r="I696" s="438"/>
      <c r="J696" s="496"/>
      <c r="M696" s="447"/>
      <c r="N696" s="437"/>
    </row>
    <row r="697" spans="1:14" ht="12.75">
      <c r="A697" s="441"/>
      <c r="D697" s="438"/>
      <c r="E697" s="483"/>
      <c r="F697" s="489"/>
      <c r="G697" s="440"/>
      <c r="H697" s="489"/>
      <c r="I697" s="438"/>
      <c r="J697" s="496"/>
      <c r="M697" s="447"/>
      <c r="N697" s="437"/>
    </row>
    <row r="698" spans="1:14" ht="12.75">
      <c r="A698" s="441"/>
      <c r="D698" s="438"/>
      <c r="E698" s="483"/>
      <c r="F698" s="489"/>
      <c r="G698" s="440"/>
      <c r="H698" s="489"/>
      <c r="I698" s="438"/>
      <c r="J698" s="496"/>
      <c r="M698" s="447"/>
      <c r="N698" s="437"/>
    </row>
    <row r="699" spans="1:14" ht="12.75">
      <c r="A699" s="441"/>
      <c r="D699" s="438"/>
      <c r="E699" s="483"/>
      <c r="F699" s="489"/>
      <c r="G699" s="440"/>
      <c r="H699" s="489"/>
      <c r="I699" s="438"/>
      <c r="J699" s="496"/>
      <c r="M699" s="447"/>
      <c r="N699" s="437"/>
    </row>
    <row r="700" spans="1:14" ht="12.75">
      <c r="A700" s="441"/>
      <c r="D700" s="438"/>
      <c r="E700" s="483"/>
      <c r="F700" s="489"/>
      <c r="G700" s="440"/>
      <c r="H700" s="489"/>
      <c r="I700" s="438"/>
      <c r="J700" s="496"/>
      <c r="M700" s="447"/>
      <c r="N700" s="437"/>
    </row>
    <row r="701" spans="1:14" ht="12.75">
      <c r="A701" s="441"/>
      <c r="D701" s="438"/>
      <c r="E701" s="483"/>
      <c r="F701" s="489"/>
      <c r="G701" s="440"/>
      <c r="H701" s="489"/>
      <c r="I701" s="438"/>
      <c r="J701" s="496"/>
      <c r="M701" s="447"/>
      <c r="N701" s="437"/>
    </row>
    <row r="702" spans="1:14" ht="12.75">
      <c r="A702" s="441"/>
      <c r="D702" s="438"/>
      <c r="E702" s="483"/>
      <c r="F702" s="489"/>
      <c r="G702" s="440"/>
      <c r="H702" s="489"/>
      <c r="I702" s="438"/>
      <c r="J702" s="496"/>
      <c r="M702" s="447"/>
      <c r="N702" s="437"/>
    </row>
    <row r="703" spans="1:14" ht="12.75">
      <c r="A703" s="441"/>
      <c r="D703" s="438"/>
      <c r="E703" s="483"/>
      <c r="F703" s="489"/>
      <c r="G703" s="440"/>
      <c r="H703" s="489"/>
      <c r="I703" s="438"/>
      <c r="J703" s="496"/>
      <c r="M703" s="447"/>
      <c r="N703" s="437"/>
    </row>
    <row r="704" spans="1:14" ht="12.75">
      <c r="A704" s="441"/>
      <c r="D704" s="438"/>
      <c r="E704" s="483"/>
      <c r="F704" s="489"/>
      <c r="G704" s="440"/>
      <c r="H704" s="489"/>
      <c r="I704" s="438"/>
      <c r="J704" s="496"/>
      <c r="M704" s="447"/>
      <c r="N704" s="437"/>
    </row>
    <row r="705" spans="1:14" ht="12.75">
      <c r="A705" s="441"/>
      <c r="D705" s="438"/>
      <c r="E705" s="483"/>
      <c r="F705" s="489"/>
      <c r="G705" s="440"/>
      <c r="H705" s="489"/>
      <c r="I705" s="438"/>
      <c r="J705" s="496"/>
      <c r="M705" s="447"/>
      <c r="N705" s="437"/>
    </row>
    <row r="706" spans="1:14" ht="12.75">
      <c r="A706" s="441"/>
      <c r="D706" s="438"/>
      <c r="E706" s="483"/>
      <c r="F706" s="489"/>
      <c r="G706" s="440"/>
      <c r="H706" s="489"/>
      <c r="I706" s="438"/>
      <c r="J706" s="496"/>
      <c r="M706" s="447"/>
      <c r="N706" s="437"/>
    </row>
    <row r="707" spans="1:14" ht="12.75">
      <c r="A707" s="441"/>
      <c r="D707" s="438"/>
      <c r="E707" s="483"/>
      <c r="F707" s="489"/>
      <c r="G707" s="440"/>
      <c r="H707" s="489"/>
      <c r="I707" s="438"/>
      <c r="J707" s="496"/>
      <c r="M707" s="447"/>
      <c r="N707" s="437"/>
    </row>
    <row r="708" spans="1:14" ht="12.75">
      <c r="A708" s="441"/>
      <c r="D708" s="438"/>
      <c r="E708" s="483"/>
      <c r="F708" s="489"/>
      <c r="G708" s="440"/>
      <c r="H708" s="489"/>
      <c r="I708" s="438"/>
      <c r="J708" s="496"/>
      <c r="M708" s="447"/>
      <c r="N708" s="437"/>
    </row>
    <row r="709" spans="1:14" ht="12.75">
      <c r="A709" s="441"/>
      <c r="D709" s="438"/>
      <c r="E709" s="483"/>
      <c r="F709" s="489"/>
      <c r="G709" s="440"/>
      <c r="H709" s="489"/>
      <c r="I709" s="438"/>
      <c r="J709" s="496"/>
      <c r="M709" s="447"/>
      <c r="N709" s="437"/>
    </row>
    <row r="710" spans="1:14" ht="12.75">
      <c r="A710" s="441"/>
      <c r="D710" s="438"/>
      <c r="E710" s="483"/>
      <c r="F710" s="489"/>
      <c r="G710" s="440"/>
      <c r="H710" s="489"/>
      <c r="I710" s="438"/>
      <c r="J710" s="496"/>
      <c r="M710" s="447"/>
      <c r="N710" s="437"/>
    </row>
    <row r="711" spans="1:14" ht="12.75">
      <c r="A711" s="441"/>
      <c r="D711" s="438"/>
      <c r="E711" s="483"/>
      <c r="F711" s="489"/>
      <c r="G711" s="440"/>
      <c r="H711" s="489"/>
      <c r="I711" s="438"/>
      <c r="J711" s="496"/>
      <c r="M711" s="447"/>
      <c r="N711" s="437"/>
    </row>
    <row r="712" spans="1:14" ht="12.75">
      <c r="A712" s="441"/>
      <c r="D712" s="438"/>
      <c r="E712" s="483"/>
      <c r="F712" s="489"/>
      <c r="G712" s="440"/>
      <c r="H712" s="489"/>
      <c r="I712" s="438"/>
      <c r="J712" s="496"/>
      <c r="M712" s="447"/>
      <c r="N712" s="437"/>
    </row>
    <row r="713" spans="1:14" ht="12.75">
      <c r="A713" s="441"/>
      <c r="D713" s="438"/>
      <c r="E713" s="483"/>
      <c r="F713" s="489"/>
      <c r="G713" s="440"/>
      <c r="H713" s="489"/>
      <c r="I713" s="438"/>
      <c r="J713" s="496"/>
      <c r="M713" s="447"/>
      <c r="N713" s="437"/>
    </row>
    <row r="714" spans="1:14" ht="12.75">
      <c r="A714" s="441"/>
      <c r="D714" s="438"/>
      <c r="E714" s="483"/>
      <c r="F714" s="489"/>
      <c r="G714" s="440"/>
      <c r="H714" s="489"/>
      <c r="I714" s="438"/>
      <c r="J714" s="496"/>
      <c r="M714" s="447"/>
      <c r="N714" s="437"/>
    </row>
    <row r="715" spans="1:14" ht="12.75">
      <c r="A715" s="441"/>
      <c r="D715" s="438"/>
      <c r="E715" s="483"/>
      <c r="F715" s="489"/>
      <c r="G715" s="440"/>
      <c r="H715" s="489"/>
      <c r="I715" s="438"/>
      <c r="J715" s="496"/>
      <c r="M715" s="447"/>
      <c r="N715" s="437"/>
    </row>
    <row r="716" spans="1:14" ht="12.75">
      <c r="A716" s="441"/>
      <c r="D716" s="438"/>
      <c r="E716" s="483"/>
      <c r="F716" s="489"/>
      <c r="G716" s="440"/>
      <c r="H716" s="489"/>
      <c r="I716" s="438"/>
      <c r="J716" s="496"/>
      <c r="M716" s="447"/>
      <c r="N716" s="437"/>
    </row>
    <row r="717" spans="1:14" ht="12.75">
      <c r="A717" s="441"/>
      <c r="D717" s="438"/>
      <c r="E717" s="483"/>
      <c r="F717" s="489"/>
      <c r="G717" s="440"/>
      <c r="H717" s="489"/>
      <c r="I717" s="438"/>
      <c r="J717" s="496"/>
      <c r="M717" s="447"/>
      <c r="N717" s="437"/>
    </row>
    <row r="718" spans="1:14" ht="12.75">
      <c r="A718" s="441"/>
      <c r="D718" s="438"/>
      <c r="E718" s="483"/>
      <c r="F718" s="489"/>
      <c r="G718" s="440"/>
      <c r="H718" s="489"/>
      <c r="I718" s="438"/>
      <c r="J718" s="496"/>
      <c r="M718" s="447"/>
      <c r="N718" s="437"/>
    </row>
    <row r="719" spans="1:14" ht="12.75">
      <c r="A719" s="441"/>
      <c r="D719" s="438"/>
      <c r="E719" s="483"/>
      <c r="F719" s="489"/>
      <c r="G719" s="440"/>
      <c r="H719" s="489"/>
      <c r="I719" s="438"/>
      <c r="J719" s="496"/>
      <c r="M719" s="447"/>
      <c r="N719" s="437"/>
    </row>
    <row r="720" spans="1:14" ht="12.75">
      <c r="A720" s="441"/>
      <c r="D720" s="438"/>
      <c r="E720" s="483"/>
      <c r="F720" s="489"/>
      <c r="G720" s="440"/>
      <c r="H720" s="489"/>
      <c r="I720" s="438"/>
      <c r="J720" s="496"/>
      <c r="M720" s="447"/>
      <c r="N720" s="437"/>
    </row>
    <row r="721" spans="1:14" ht="12.75">
      <c r="A721" s="441"/>
      <c r="D721" s="438"/>
      <c r="E721" s="483"/>
      <c r="F721" s="489"/>
      <c r="G721" s="440"/>
      <c r="H721" s="489"/>
      <c r="I721" s="438"/>
      <c r="J721" s="496"/>
      <c r="M721" s="447"/>
      <c r="N721" s="437"/>
    </row>
    <row r="722" spans="1:14" ht="12.75">
      <c r="A722" s="441"/>
      <c r="D722" s="438"/>
      <c r="E722" s="483"/>
      <c r="F722" s="489"/>
      <c r="G722" s="440"/>
      <c r="H722" s="489"/>
      <c r="I722" s="438"/>
      <c r="J722" s="496"/>
      <c r="M722" s="447"/>
      <c r="N722" s="437"/>
    </row>
    <row r="723" spans="1:14" ht="12.75">
      <c r="A723" s="441"/>
      <c r="D723" s="438"/>
      <c r="E723" s="483"/>
      <c r="F723" s="489"/>
      <c r="G723" s="440"/>
      <c r="H723" s="489"/>
      <c r="I723" s="438"/>
      <c r="J723" s="496"/>
      <c r="M723" s="447"/>
      <c r="N723" s="437"/>
    </row>
    <row r="724" spans="1:14" ht="12.75">
      <c r="A724" s="441"/>
      <c r="D724" s="438"/>
      <c r="E724" s="483"/>
      <c r="F724" s="489"/>
      <c r="G724" s="440"/>
      <c r="H724" s="489"/>
      <c r="I724" s="438"/>
      <c r="J724" s="496"/>
      <c r="M724" s="447"/>
      <c r="N724" s="437"/>
    </row>
    <row r="725" spans="1:14" ht="12.75">
      <c r="A725" s="441"/>
      <c r="D725" s="438"/>
      <c r="E725" s="483"/>
      <c r="F725" s="489"/>
      <c r="G725" s="440"/>
      <c r="H725" s="489"/>
      <c r="I725" s="438"/>
      <c r="J725" s="496"/>
      <c r="M725" s="447"/>
      <c r="N725" s="437"/>
    </row>
    <row r="726" spans="1:14" ht="12.75">
      <c r="A726" s="441"/>
      <c r="D726" s="438"/>
      <c r="E726" s="483"/>
      <c r="F726" s="489"/>
      <c r="G726" s="440"/>
      <c r="H726" s="489"/>
      <c r="I726" s="438"/>
      <c r="J726" s="496"/>
      <c r="M726" s="447"/>
      <c r="N726" s="437"/>
    </row>
    <row r="727" spans="1:14" ht="12.75">
      <c r="A727" s="441"/>
      <c r="D727" s="438"/>
      <c r="E727" s="483"/>
      <c r="F727" s="489"/>
      <c r="G727" s="440"/>
      <c r="H727" s="489"/>
      <c r="I727" s="438"/>
      <c r="J727" s="496"/>
      <c r="M727" s="447"/>
      <c r="N727" s="437"/>
    </row>
    <row r="728" spans="1:14" ht="12.75">
      <c r="A728" s="441"/>
      <c r="D728" s="438"/>
      <c r="E728" s="483"/>
      <c r="F728" s="489"/>
      <c r="G728" s="440"/>
      <c r="H728" s="489"/>
      <c r="I728" s="438"/>
      <c r="J728" s="496"/>
      <c r="M728" s="447"/>
      <c r="N728" s="437"/>
    </row>
    <row r="729" spans="1:14" ht="12.75">
      <c r="A729" s="441"/>
      <c r="D729" s="438"/>
      <c r="E729" s="483"/>
      <c r="F729" s="489"/>
      <c r="G729" s="440"/>
      <c r="H729" s="489"/>
      <c r="I729" s="438"/>
      <c r="J729" s="496"/>
      <c r="M729" s="447"/>
      <c r="N729" s="437"/>
    </row>
    <row r="730" spans="1:14" ht="12.75">
      <c r="A730" s="441"/>
      <c r="D730" s="438"/>
      <c r="E730" s="483"/>
      <c r="F730" s="489"/>
      <c r="G730" s="440"/>
      <c r="H730" s="489"/>
      <c r="I730" s="438"/>
      <c r="J730" s="496"/>
      <c r="M730" s="447"/>
      <c r="N730" s="437"/>
    </row>
    <row r="731" spans="1:14" ht="12.75">
      <c r="A731" s="441"/>
      <c r="D731" s="438"/>
      <c r="E731" s="483"/>
      <c r="F731" s="489"/>
      <c r="G731" s="440"/>
      <c r="H731" s="489"/>
      <c r="I731" s="438"/>
      <c r="J731" s="496"/>
      <c r="M731" s="447"/>
      <c r="N731" s="437"/>
    </row>
    <row r="732" spans="1:14" ht="12.75">
      <c r="A732" s="441"/>
      <c r="D732" s="438"/>
      <c r="E732" s="483"/>
      <c r="F732" s="489"/>
      <c r="G732" s="440"/>
      <c r="H732" s="489"/>
      <c r="I732" s="438"/>
      <c r="J732" s="496"/>
      <c r="M732" s="447"/>
      <c r="N732" s="437"/>
    </row>
    <row r="733" spans="1:14" ht="12.75">
      <c r="A733" s="441"/>
      <c r="D733" s="438"/>
      <c r="E733" s="483"/>
      <c r="F733" s="489"/>
      <c r="G733" s="440"/>
      <c r="H733" s="489"/>
      <c r="I733" s="438"/>
      <c r="J733" s="496"/>
      <c r="M733" s="447"/>
      <c r="N733" s="437"/>
    </row>
    <row r="734" spans="1:14" ht="12.75">
      <c r="A734" s="441"/>
      <c r="D734" s="438"/>
      <c r="E734" s="483"/>
      <c r="F734" s="489"/>
      <c r="G734" s="440"/>
      <c r="H734" s="489"/>
      <c r="I734" s="438"/>
      <c r="J734" s="496"/>
      <c r="M734" s="447"/>
      <c r="N734" s="437"/>
    </row>
    <row r="735" spans="1:14" ht="12.75">
      <c r="A735" s="441"/>
      <c r="D735" s="438"/>
      <c r="E735" s="483"/>
      <c r="F735" s="489"/>
      <c r="G735" s="440"/>
      <c r="H735" s="489"/>
      <c r="I735" s="438"/>
      <c r="J735" s="496"/>
      <c r="M735" s="447"/>
      <c r="N735" s="437"/>
    </row>
    <row r="736" spans="1:14" ht="12.75">
      <c r="A736" s="441"/>
      <c r="D736" s="438"/>
      <c r="E736" s="483"/>
      <c r="F736" s="489"/>
      <c r="G736" s="440"/>
      <c r="H736" s="489"/>
      <c r="I736" s="438"/>
      <c r="J736" s="496"/>
      <c r="M736" s="447"/>
      <c r="N736" s="437"/>
    </row>
    <row r="737" spans="1:14" ht="12.75">
      <c r="A737" s="441"/>
      <c r="D737" s="438"/>
      <c r="E737" s="483"/>
      <c r="F737" s="489"/>
      <c r="G737" s="440"/>
      <c r="H737" s="489"/>
      <c r="I737" s="438"/>
      <c r="J737" s="496"/>
      <c r="M737" s="447"/>
      <c r="N737" s="437"/>
    </row>
    <row r="738" spans="1:14" ht="12.75">
      <c r="A738" s="441"/>
      <c r="D738" s="438"/>
      <c r="E738" s="483"/>
      <c r="F738" s="489"/>
      <c r="G738" s="440"/>
      <c r="H738" s="489"/>
      <c r="I738" s="438"/>
      <c r="J738" s="496"/>
      <c r="M738" s="447"/>
      <c r="N738" s="437"/>
    </row>
    <row r="739" spans="1:14" ht="12.75">
      <c r="A739" s="441"/>
      <c r="D739" s="438"/>
      <c r="E739" s="483"/>
      <c r="F739" s="489"/>
      <c r="G739" s="440"/>
      <c r="H739" s="489"/>
      <c r="I739" s="438"/>
      <c r="J739" s="496"/>
      <c r="M739" s="447"/>
      <c r="N739" s="437"/>
    </row>
    <row r="740" spans="1:14" ht="12.75">
      <c r="A740" s="441"/>
      <c r="D740" s="438"/>
      <c r="E740" s="483"/>
      <c r="F740" s="489"/>
      <c r="G740" s="440"/>
      <c r="H740" s="489"/>
      <c r="I740" s="438"/>
      <c r="J740" s="496"/>
      <c r="M740" s="447"/>
      <c r="N740" s="437"/>
    </row>
    <row r="741" spans="1:14" ht="12.75">
      <c r="A741" s="441"/>
      <c r="D741" s="438"/>
      <c r="E741" s="483"/>
      <c r="F741" s="489"/>
      <c r="G741" s="440"/>
      <c r="H741" s="489"/>
      <c r="I741" s="438"/>
      <c r="J741" s="496"/>
      <c r="M741" s="447"/>
      <c r="N741" s="437"/>
    </row>
    <row r="742" spans="1:14" ht="12.75">
      <c r="A742" s="441"/>
      <c r="D742" s="438"/>
      <c r="E742" s="483"/>
      <c r="F742" s="489"/>
      <c r="G742" s="440"/>
      <c r="H742" s="489"/>
      <c r="I742" s="438"/>
      <c r="J742" s="496"/>
      <c r="M742" s="447"/>
      <c r="N742" s="437"/>
    </row>
    <row r="743" spans="1:14" ht="12.75">
      <c r="A743" s="441"/>
      <c r="D743" s="438"/>
      <c r="E743" s="483"/>
      <c r="F743" s="489"/>
      <c r="G743" s="440"/>
      <c r="H743" s="489"/>
      <c r="I743" s="438"/>
      <c r="J743" s="496"/>
      <c r="M743" s="447"/>
      <c r="N743" s="437"/>
    </row>
    <row r="744" spans="1:14" ht="12.75">
      <c r="A744" s="441"/>
      <c r="D744" s="438"/>
      <c r="E744" s="483"/>
      <c r="F744" s="489"/>
      <c r="G744" s="440"/>
      <c r="H744" s="489"/>
      <c r="I744" s="438"/>
      <c r="J744" s="496"/>
      <c r="M744" s="447"/>
      <c r="N744" s="437"/>
    </row>
    <row r="745" spans="1:14" ht="12.75">
      <c r="A745" s="441"/>
      <c r="D745" s="438"/>
      <c r="E745" s="483"/>
      <c r="F745" s="489"/>
      <c r="G745" s="440"/>
      <c r="H745" s="489"/>
      <c r="I745" s="438"/>
      <c r="J745" s="496"/>
      <c r="M745" s="447"/>
      <c r="N745" s="437"/>
    </row>
    <row r="746" spans="1:14" ht="12.75">
      <c r="A746" s="441"/>
      <c r="D746" s="438"/>
      <c r="E746" s="483"/>
      <c r="F746" s="489"/>
      <c r="G746" s="440"/>
      <c r="H746" s="489"/>
      <c r="I746" s="438"/>
      <c r="J746" s="496"/>
      <c r="M746" s="447"/>
      <c r="N746" s="437"/>
    </row>
    <row r="747" spans="1:14" ht="12.75">
      <c r="A747" s="441"/>
      <c r="D747" s="438"/>
      <c r="E747" s="483"/>
      <c r="F747" s="489"/>
      <c r="G747" s="440"/>
      <c r="H747" s="489"/>
      <c r="I747" s="438"/>
      <c r="J747" s="496"/>
      <c r="M747" s="447"/>
      <c r="N747" s="437"/>
    </row>
    <row r="748" spans="1:14" ht="12.75">
      <c r="A748" s="441"/>
      <c r="D748" s="438"/>
      <c r="E748" s="483"/>
      <c r="F748" s="489"/>
      <c r="G748" s="440"/>
      <c r="H748" s="489"/>
      <c r="I748" s="438"/>
      <c r="J748" s="496"/>
      <c r="M748" s="447"/>
      <c r="N748" s="437"/>
    </row>
    <row r="749" spans="1:14" ht="12.75">
      <c r="A749" s="441"/>
      <c r="D749" s="438"/>
      <c r="E749" s="483"/>
      <c r="F749" s="489"/>
      <c r="G749" s="440"/>
      <c r="H749" s="489"/>
      <c r="I749" s="438"/>
      <c r="J749" s="496"/>
      <c r="M749" s="447"/>
      <c r="N749" s="437"/>
    </row>
    <row r="750" spans="1:14" ht="12.75">
      <c r="A750" s="441"/>
      <c r="D750" s="438"/>
      <c r="E750" s="483"/>
      <c r="F750" s="489"/>
      <c r="G750" s="440"/>
      <c r="H750" s="489"/>
      <c r="I750" s="438"/>
      <c r="J750" s="496"/>
      <c r="M750" s="447"/>
      <c r="N750" s="437"/>
    </row>
    <row r="751" spans="1:14" ht="12.75">
      <c r="A751" s="441"/>
      <c r="D751" s="438"/>
      <c r="E751" s="483"/>
      <c r="F751" s="489"/>
      <c r="G751" s="440"/>
      <c r="H751" s="489"/>
      <c r="I751" s="438"/>
      <c r="J751" s="496"/>
      <c r="M751" s="447"/>
      <c r="N751" s="437"/>
    </row>
    <row r="752" spans="1:14" ht="12.75">
      <c r="A752" s="441"/>
      <c r="D752" s="438"/>
      <c r="E752" s="483"/>
      <c r="F752" s="489"/>
      <c r="G752" s="440"/>
      <c r="H752" s="489"/>
      <c r="I752" s="438"/>
      <c r="J752" s="496"/>
      <c r="M752" s="447"/>
      <c r="N752" s="437"/>
    </row>
    <row r="753" spans="1:14" ht="12.75">
      <c r="A753" s="441"/>
      <c r="D753" s="438"/>
      <c r="E753" s="483"/>
      <c r="F753" s="489"/>
      <c r="G753" s="440"/>
      <c r="H753" s="489"/>
      <c r="I753" s="438"/>
      <c r="J753" s="496"/>
      <c r="M753" s="447"/>
      <c r="N753" s="437"/>
    </row>
    <row r="754" spans="1:14" ht="12.75">
      <c r="A754" s="441"/>
      <c r="D754" s="438"/>
      <c r="E754" s="483"/>
      <c r="F754" s="489"/>
      <c r="G754" s="440"/>
      <c r="H754" s="489"/>
      <c r="I754" s="438"/>
      <c r="J754" s="496"/>
      <c r="M754" s="447"/>
      <c r="N754" s="437"/>
    </row>
    <row r="755" spans="1:14" ht="12.75">
      <c r="A755" s="441"/>
      <c r="D755" s="438"/>
      <c r="E755" s="483"/>
      <c r="F755" s="489"/>
      <c r="G755" s="440"/>
      <c r="H755" s="489"/>
      <c r="I755" s="438"/>
      <c r="J755" s="496"/>
      <c r="M755" s="447"/>
      <c r="N755" s="437"/>
    </row>
    <row r="756" spans="1:14" ht="12.75">
      <c r="A756" s="441"/>
      <c r="D756" s="438"/>
      <c r="E756" s="483"/>
      <c r="F756" s="489"/>
      <c r="G756" s="440"/>
      <c r="H756" s="489"/>
      <c r="I756" s="438"/>
      <c r="J756" s="496"/>
      <c r="M756" s="447"/>
      <c r="N756" s="437"/>
    </row>
    <row r="757" spans="1:14" ht="12.75">
      <c r="A757" s="441"/>
      <c r="D757" s="438"/>
      <c r="E757" s="483"/>
      <c r="F757" s="489"/>
      <c r="G757" s="440"/>
      <c r="H757" s="489"/>
      <c r="I757" s="438"/>
      <c r="J757" s="496"/>
      <c r="M757" s="447"/>
      <c r="N757" s="437"/>
    </row>
    <row r="758" spans="1:14" ht="12.75">
      <c r="A758" s="441"/>
      <c r="D758" s="438"/>
      <c r="E758" s="483"/>
      <c r="F758" s="489"/>
      <c r="G758" s="440"/>
      <c r="H758" s="489"/>
      <c r="I758" s="438"/>
      <c r="J758" s="496"/>
      <c r="M758" s="447"/>
      <c r="N758" s="437"/>
    </row>
    <row r="759" spans="1:14" ht="12.75">
      <c r="A759" s="441"/>
      <c r="D759" s="438"/>
      <c r="E759" s="483"/>
      <c r="F759" s="489"/>
      <c r="G759" s="440"/>
      <c r="H759" s="489"/>
      <c r="I759" s="438"/>
      <c r="J759" s="496"/>
      <c r="M759" s="447"/>
      <c r="N759" s="437"/>
    </row>
    <row r="760" spans="1:14" ht="12.75">
      <c r="A760" s="441"/>
      <c r="D760" s="438"/>
      <c r="E760" s="483"/>
      <c r="F760" s="489"/>
      <c r="G760" s="440"/>
      <c r="H760" s="489"/>
      <c r="I760" s="438"/>
      <c r="J760" s="496"/>
      <c r="M760" s="447"/>
      <c r="N760" s="437"/>
    </row>
    <row r="761" spans="1:14" ht="12.75">
      <c r="A761" s="441"/>
      <c r="D761" s="438"/>
      <c r="E761" s="483"/>
      <c r="F761" s="489"/>
      <c r="G761" s="440"/>
      <c r="H761" s="489"/>
      <c r="I761" s="438"/>
      <c r="J761" s="496"/>
      <c r="M761" s="447"/>
      <c r="N761" s="437"/>
    </row>
    <row r="762" spans="1:14" ht="12.75">
      <c r="A762" s="441"/>
      <c r="D762" s="438"/>
      <c r="E762" s="483"/>
      <c r="F762" s="489"/>
      <c r="G762" s="440"/>
      <c r="H762" s="489"/>
      <c r="I762" s="438"/>
      <c r="J762" s="496"/>
      <c r="M762" s="447"/>
      <c r="N762" s="437"/>
    </row>
    <row r="763" spans="1:14" ht="12.75">
      <c r="A763" s="441"/>
      <c r="D763" s="438"/>
      <c r="E763" s="483"/>
      <c r="F763" s="489"/>
      <c r="G763" s="440"/>
      <c r="H763" s="489"/>
      <c r="I763" s="438"/>
      <c r="J763" s="496"/>
      <c r="M763" s="447"/>
      <c r="N763" s="437"/>
    </row>
    <row r="764" spans="1:14" ht="12.75">
      <c r="A764" s="441"/>
      <c r="D764" s="438"/>
      <c r="E764" s="483"/>
      <c r="F764" s="489"/>
      <c r="G764" s="440"/>
      <c r="H764" s="489"/>
      <c r="I764" s="438"/>
      <c r="J764" s="496"/>
      <c r="M764" s="447"/>
      <c r="N764" s="437"/>
    </row>
    <row r="765" spans="1:14" ht="12.75">
      <c r="A765" s="441"/>
      <c r="D765" s="438"/>
      <c r="E765" s="483"/>
      <c r="F765" s="489"/>
      <c r="G765" s="440"/>
      <c r="H765" s="489"/>
      <c r="I765" s="438"/>
      <c r="J765" s="496"/>
      <c r="M765" s="447"/>
      <c r="N765" s="437"/>
    </row>
    <row r="766" spans="1:14" ht="12.75">
      <c r="A766" s="441"/>
      <c r="D766" s="438"/>
      <c r="E766" s="483"/>
      <c r="F766" s="489"/>
      <c r="G766" s="440"/>
      <c r="H766" s="489"/>
      <c r="I766" s="438"/>
      <c r="J766" s="496"/>
      <c r="M766" s="447"/>
      <c r="N766" s="437"/>
    </row>
    <row r="767" spans="1:14" ht="12.75">
      <c r="A767" s="441"/>
      <c r="D767" s="438"/>
      <c r="E767" s="483"/>
      <c r="F767" s="489"/>
      <c r="G767" s="440"/>
      <c r="H767" s="489"/>
      <c r="I767" s="438"/>
      <c r="J767" s="496"/>
      <c r="M767" s="447"/>
      <c r="N767" s="437"/>
    </row>
    <row r="768" spans="1:14" ht="12.75">
      <c r="A768" s="441"/>
      <c r="D768" s="438"/>
      <c r="E768" s="483"/>
      <c r="F768" s="489"/>
      <c r="G768" s="440"/>
      <c r="H768" s="489"/>
      <c r="I768" s="438"/>
      <c r="J768" s="496"/>
      <c r="M768" s="447"/>
      <c r="N768" s="437"/>
    </row>
    <row r="769" spans="1:14" ht="12.75">
      <c r="A769" s="441"/>
      <c r="D769" s="438"/>
      <c r="E769" s="483"/>
      <c r="F769" s="489"/>
      <c r="G769" s="440"/>
      <c r="H769" s="489"/>
      <c r="I769" s="438"/>
      <c r="J769" s="496"/>
      <c r="M769" s="447"/>
      <c r="N769" s="437"/>
    </row>
    <row r="770" spans="1:14" ht="12.75">
      <c r="A770" s="441"/>
      <c r="D770" s="438"/>
      <c r="E770" s="483"/>
      <c r="F770" s="489"/>
      <c r="G770" s="440"/>
      <c r="H770" s="489"/>
      <c r="I770" s="438"/>
      <c r="J770" s="496"/>
      <c r="M770" s="447"/>
      <c r="N770" s="437"/>
    </row>
    <row r="771" spans="1:14" ht="12.75">
      <c r="A771" s="441"/>
      <c r="D771" s="438"/>
      <c r="E771" s="483"/>
      <c r="F771" s="489"/>
      <c r="G771" s="440"/>
      <c r="H771" s="489"/>
      <c r="I771" s="438"/>
      <c r="J771" s="496"/>
      <c r="M771" s="447"/>
      <c r="N771" s="437"/>
    </row>
    <row r="772" spans="1:14" ht="12.75">
      <c r="A772" s="441"/>
      <c r="D772" s="438"/>
      <c r="E772" s="483"/>
      <c r="F772" s="489"/>
      <c r="G772" s="440"/>
      <c r="H772" s="489"/>
      <c r="I772" s="438"/>
      <c r="J772" s="496"/>
      <c r="M772" s="447"/>
      <c r="N772" s="437"/>
    </row>
    <row r="773" spans="1:14" ht="12.75">
      <c r="A773" s="441"/>
      <c r="D773" s="438"/>
      <c r="E773" s="483"/>
      <c r="F773" s="489"/>
      <c r="G773" s="440"/>
      <c r="H773" s="489"/>
      <c r="I773" s="438"/>
      <c r="J773" s="496"/>
      <c r="M773" s="447"/>
      <c r="N773" s="437"/>
    </row>
    <row r="774" spans="1:14" ht="12.75">
      <c r="A774" s="441"/>
      <c r="D774" s="438"/>
      <c r="E774" s="483"/>
      <c r="F774" s="489"/>
      <c r="G774" s="440"/>
      <c r="H774" s="489"/>
      <c r="I774" s="438"/>
      <c r="J774" s="496"/>
      <c r="M774" s="447"/>
      <c r="N774" s="437"/>
    </row>
    <row r="775" spans="1:14" ht="12.75">
      <c r="A775" s="441"/>
      <c r="D775" s="438"/>
      <c r="E775" s="483"/>
      <c r="F775" s="489"/>
      <c r="G775" s="440"/>
      <c r="H775" s="489"/>
      <c r="I775" s="438"/>
      <c r="J775" s="496"/>
      <c r="M775" s="447"/>
      <c r="N775" s="437"/>
    </row>
    <row r="776" spans="1:14" ht="12.75">
      <c r="A776" s="441"/>
      <c r="D776" s="438"/>
      <c r="E776" s="483"/>
      <c r="F776" s="489"/>
      <c r="G776" s="440"/>
      <c r="H776" s="489"/>
      <c r="I776" s="438"/>
      <c r="J776" s="496"/>
      <c r="M776" s="447"/>
      <c r="N776" s="437"/>
    </row>
    <row r="777" spans="1:14" ht="12.75">
      <c r="A777" s="441"/>
      <c r="D777" s="438"/>
      <c r="E777" s="483"/>
      <c r="F777" s="489"/>
      <c r="G777" s="440"/>
      <c r="H777" s="489"/>
      <c r="I777" s="438"/>
      <c r="J777" s="496"/>
      <c r="M777" s="447"/>
      <c r="N777" s="437"/>
    </row>
    <row r="778" spans="1:14" ht="12.75">
      <c r="A778" s="441"/>
      <c r="D778" s="438"/>
      <c r="E778" s="483"/>
      <c r="F778" s="489"/>
      <c r="G778" s="440"/>
      <c r="H778" s="489"/>
      <c r="I778" s="438"/>
      <c r="J778" s="496"/>
      <c r="M778" s="447"/>
      <c r="N778" s="437"/>
    </row>
    <row r="779" spans="1:14" ht="12.75">
      <c r="A779" s="441"/>
      <c r="D779" s="438"/>
      <c r="E779" s="483"/>
      <c r="F779" s="489"/>
      <c r="G779" s="440"/>
      <c r="H779" s="489"/>
      <c r="I779" s="438"/>
      <c r="J779" s="496"/>
      <c r="M779" s="447"/>
      <c r="N779" s="437"/>
    </row>
    <row r="780" spans="1:14" ht="12.75">
      <c r="A780" s="441"/>
      <c r="D780" s="438"/>
      <c r="E780" s="483"/>
      <c r="F780" s="489"/>
      <c r="G780" s="440"/>
      <c r="H780" s="489"/>
      <c r="I780" s="438"/>
      <c r="J780" s="496"/>
      <c r="M780" s="447"/>
      <c r="N780" s="437"/>
    </row>
    <row r="781" spans="1:14" ht="12.75">
      <c r="A781" s="441"/>
      <c r="D781" s="438"/>
      <c r="E781" s="483"/>
      <c r="F781" s="489"/>
      <c r="G781" s="440"/>
      <c r="H781" s="489"/>
      <c r="I781" s="438"/>
      <c r="J781" s="496"/>
      <c r="M781" s="447"/>
      <c r="N781" s="437"/>
    </row>
    <row r="782" spans="1:14" ht="12.75">
      <c r="A782" s="441"/>
      <c r="D782" s="438"/>
      <c r="E782" s="483"/>
      <c r="F782" s="489"/>
      <c r="G782" s="440"/>
      <c r="H782" s="489"/>
      <c r="I782" s="438"/>
      <c r="J782" s="496"/>
      <c r="M782" s="447"/>
      <c r="N782" s="437"/>
    </row>
    <row r="783" spans="1:14" ht="12.75">
      <c r="A783" s="441"/>
      <c r="D783" s="438"/>
      <c r="E783" s="483"/>
      <c r="F783" s="489"/>
      <c r="G783" s="440"/>
      <c r="H783" s="489"/>
      <c r="I783" s="438"/>
      <c r="J783" s="496"/>
      <c r="M783" s="447"/>
      <c r="N783" s="437"/>
    </row>
    <row r="784" spans="1:14" ht="12.75">
      <c r="A784" s="441"/>
      <c r="D784" s="438"/>
      <c r="E784" s="483"/>
      <c r="F784" s="489"/>
      <c r="G784" s="440"/>
      <c r="H784" s="489"/>
      <c r="I784" s="438"/>
      <c r="J784" s="496"/>
      <c r="M784" s="447"/>
      <c r="N784" s="437"/>
    </row>
    <row r="785" spans="1:14" ht="12.75">
      <c r="A785" s="441"/>
      <c r="D785" s="438"/>
      <c r="E785" s="483"/>
      <c r="F785" s="489"/>
      <c r="G785" s="440"/>
      <c r="H785" s="489"/>
      <c r="I785" s="438"/>
      <c r="J785" s="496"/>
      <c r="M785" s="447"/>
      <c r="N785" s="437"/>
    </row>
    <row r="786" spans="1:14" ht="12.75">
      <c r="A786" s="441"/>
      <c r="D786" s="438"/>
      <c r="E786" s="483"/>
      <c r="F786" s="489"/>
      <c r="G786" s="440"/>
      <c r="H786" s="489"/>
      <c r="I786" s="438"/>
      <c r="J786" s="496"/>
      <c r="M786" s="447"/>
      <c r="N786" s="437"/>
    </row>
    <row r="787" spans="1:14" ht="12.75">
      <c r="A787" s="441"/>
      <c r="D787" s="438"/>
      <c r="E787" s="483"/>
      <c r="F787" s="489"/>
      <c r="G787" s="440"/>
      <c r="H787" s="489"/>
      <c r="I787" s="438"/>
      <c r="J787" s="496"/>
      <c r="M787" s="447"/>
      <c r="N787" s="437"/>
    </row>
    <row r="788" spans="1:14" ht="12.75">
      <c r="A788" s="441"/>
      <c r="D788" s="438"/>
      <c r="E788" s="483"/>
      <c r="F788" s="489"/>
      <c r="G788" s="440"/>
      <c r="H788" s="489"/>
      <c r="I788" s="438"/>
      <c r="J788" s="496"/>
      <c r="M788" s="447"/>
      <c r="N788" s="437"/>
    </row>
    <row r="789" spans="1:14" ht="12.75">
      <c r="A789" s="441"/>
      <c r="D789" s="438"/>
      <c r="E789" s="483"/>
      <c r="F789" s="489"/>
      <c r="G789" s="440"/>
      <c r="H789" s="489"/>
      <c r="I789" s="438"/>
      <c r="J789" s="496"/>
      <c r="M789" s="447"/>
      <c r="N789" s="437"/>
    </row>
    <row r="790" spans="1:14" ht="12.75">
      <c r="A790" s="441"/>
      <c r="D790" s="438"/>
      <c r="E790" s="483"/>
      <c r="F790" s="489"/>
      <c r="G790" s="440"/>
      <c r="H790" s="489"/>
      <c r="I790" s="438"/>
      <c r="J790" s="496"/>
      <c r="M790" s="447"/>
      <c r="N790" s="437"/>
    </row>
    <row r="791" spans="1:14" ht="12.75">
      <c r="A791" s="441"/>
      <c r="D791" s="438"/>
      <c r="E791" s="483"/>
      <c r="F791" s="489"/>
      <c r="G791" s="440"/>
      <c r="H791" s="489"/>
      <c r="I791" s="438"/>
      <c r="J791" s="496"/>
      <c r="M791" s="447"/>
      <c r="N791" s="437"/>
    </row>
    <row r="792" spans="1:14" ht="12.75">
      <c r="A792" s="441"/>
      <c r="D792" s="438"/>
      <c r="E792" s="483"/>
      <c r="F792" s="489"/>
      <c r="G792" s="440"/>
      <c r="H792" s="489"/>
      <c r="I792" s="438"/>
      <c r="J792" s="496"/>
      <c r="M792" s="447"/>
      <c r="N792" s="437"/>
    </row>
    <row r="793" spans="1:14" ht="12.75">
      <c r="A793" s="441"/>
      <c r="D793" s="438"/>
      <c r="E793" s="483"/>
      <c r="F793" s="489"/>
      <c r="G793" s="440"/>
      <c r="H793" s="489"/>
      <c r="I793" s="438"/>
      <c r="J793" s="496"/>
      <c r="M793" s="447"/>
      <c r="N793" s="437"/>
    </row>
    <row r="794" spans="1:14" ht="12.75">
      <c r="A794" s="441"/>
      <c r="D794" s="438"/>
      <c r="E794" s="483"/>
      <c r="F794" s="489"/>
      <c r="G794" s="440"/>
      <c r="H794" s="489"/>
      <c r="I794" s="438"/>
      <c r="J794" s="496"/>
      <c r="M794" s="447"/>
      <c r="N794" s="437"/>
    </row>
    <row r="795" spans="1:14" ht="12.75">
      <c r="A795" s="441"/>
      <c r="D795" s="438"/>
      <c r="E795" s="483"/>
      <c r="F795" s="489"/>
      <c r="G795" s="440"/>
      <c r="H795" s="489"/>
      <c r="I795" s="438"/>
      <c r="J795" s="496"/>
      <c r="M795" s="447"/>
      <c r="N795" s="437"/>
    </row>
    <row r="796" spans="1:14" ht="12.75">
      <c r="A796" s="441"/>
      <c r="D796" s="438"/>
      <c r="E796" s="483"/>
      <c r="F796" s="489"/>
      <c r="G796" s="440"/>
      <c r="H796" s="489"/>
      <c r="I796" s="438"/>
      <c r="J796" s="496"/>
      <c r="M796" s="447"/>
      <c r="N796" s="437"/>
    </row>
    <row r="797" spans="1:14" ht="12.75">
      <c r="A797" s="441"/>
      <c r="D797" s="438"/>
      <c r="E797" s="483"/>
      <c r="F797" s="489"/>
      <c r="G797" s="440"/>
      <c r="H797" s="489"/>
      <c r="I797" s="438"/>
      <c r="J797" s="496"/>
      <c r="M797" s="447"/>
      <c r="N797" s="437"/>
    </row>
    <row r="798" spans="1:14" ht="12.75">
      <c r="A798" s="441"/>
      <c r="D798" s="438"/>
      <c r="E798" s="483"/>
      <c r="F798" s="489"/>
      <c r="G798" s="440"/>
      <c r="H798" s="489"/>
      <c r="I798" s="438"/>
      <c r="J798" s="496"/>
      <c r="M798" s="447"/>
      <c r="N798" s="437"/>
    </row>
    <row r="799" spans="1:14" ht="12.75">
      <c r="A799" s="441"/>
      <c r="D799" s="438"/>
      <c r="E799" s="483"/>
      <c r="F799" s="489"/>
      <c r="G799" s="440"/>
      <c r="H799" s="489"/>
      <c r="I799" s="438"/>
      <c r="J799" s="496"/>
      <c r="M799" s="447"/>
      <c r="N799" s="437"/>
    </row>
    <row r="800" spans="1:14" ht="12.75">
      <c r="A800" s="441"/>
      <c r="D800" s="438"/>
      <c r="E800" s="483"/>
      <c r="F800" s="489"/>
      <c r="G800" s="440"/>
      <c r="H800" s="489"/>
      <c r="I800" s="438"/>
      <c r="J800" s="496"/>
      <c r="M800" s="447"/>
      <c r="N800" s="437"/>
    </row>
    <row r="801" spans="1:14" ht="12.75">
      <c r="A801" s="441"/>
      <c r="D801" s="438"/>
      <c r="E801" s="483"/>
      <c r="F801" s="489"/>
      <c r="G801" s="440"/>
      <c r="H801" s="489"/>
      <c r="I801" s="438"/>
      <c r="J801" s="496"/>
      <c r="M801" s="447"/>
      <c r="N801" s="437"/>
    </row>
    <row r="802" spans="1:14" ht="12.75">
      <c r="A802" s="441"/>
      <c r="D802" s="438"/>
      <c r="E802" s="483"/>
      <c r="F802" s="489"/>
      <c r="G802" s="440"/>
      <c r="H802" s="489"/>
      <c r="I802" s="438"/>
      <c r="J802" s="496"/>
      <c r="M802" s="447"/>
      <c r="N802" s="437"/>
    </row>
    <row r="803" spans="1:14" ht="12.75">
      <c r="A803" s="441"/>
      <c r="D803" s="438"/>
      <c r="E803" s="483"/>
      <c r="F803" s="489"/>
      <c r="G803" s="440"/>
      <c r="H803" s="489"/>
      <c r="I803" s="438"/>
      <c r="J803" s="496"/>
      <c r="M803" s="447"/>
      <c r="N803" s="437"/>
    </row>
    <row r="804" spans="1:14" ht="12.75">
      <c r="A804" s="441"/>
      <c r="D804" s="438"/>
      <c r="E804" s="483"/>
      <c r="F804" s="489"/>
      <c r="G804" s="440"/>
      <c r="H804" s="489"/>
      <c r="I804" s="438"/>
      <c r="J804" s="496"/>
      <c r="M804" s="447"/>
      <c r="N804" s="437"/>
    </row>
    <row r="805" spans="1:14" ht="12.75">
      <c r="A805" s="441"/>
      <c r="D805" s="438"/>
      <c r="E805" s="483"/>
      <c r="F805" s="489"/>
      <c r="G805" s="440"/>
      <c r="H805" s="489"/>
      <c r="I805" s="438"/>
      <c r="J805" s="496"/>
      <c r="M805" s="447"/>
      <c r="N805" s="437"/>
    </row>
    <row r="806" spans="1:14" ht="12.75">
      <c r="A806" s="441"/>
      <c r="D806" s="438"/>
      <c r="E806" s="483"/>
      <c r="F806" s="489"/>
      <c r="G806" s="440"/>
      <c r="H806" s="489"/>
      <c r="I806" s="438"/>
      <c r="J806" s="496"/>
      <c r="M806" s="447"/>
      <c r="N806" s="437"/>
    </row>
    <row r="807" spans="1:14" ht="12.75">
      <c r="A807" s="441"/>
      <c r="D807" s="438"/>
      <c r="E807" s="483"/>
      <c r="F807" s="489"/>
      <c r="G807" s="440"/>
      <c r="H807" s="489"/>
      <c r="I807" s="438"/>
      <c r="J807" s="496"/>
      <c r="M807" s="447"/>
      <c r="N807" s="437"/>
    </row>
    <row r="808" spans="1:14" ht="12.75">
      <c r="A808" s="441"/>
      <c r="D808" s="438"/>
      <c r="E808" s="483"/>
      <c r="F808" s="489"/>
      <c r="G808" s="440"/>
      <c r="H808" s="489"/>
      <c r="I808" s="438"/>
      <c r="J808" s="496"/>
      <c r="M808" s="447"/>
      <c r="N808" s="437"/>
    </row>
    <row r="809" spans="1:14" ht="12.75">
      <c r="A809" s="441"/>
      <c r="D809" s="438"/>
      <c r="E809" s="483"/>
      <c r="F809" s="489"/>
      <c r="G809" s="440"/>
      <c r="H809" s="489"/>
      <c r="I809" s="438"/>
      <c r="J809" s="496"/>
      <c r="M809" s="447"/>
      <c r="N809" s="437"/>
    </row>
    <row r="810" spans="1:14" ht="12.75">
      <c r="A810" s="441"/>
      <c r="D810" s="438"/>
      <c r="E810" s="483"/>
      <c r="F810" s="489"/>
      <c r="G810" s="440"/>
      <c r="H810" s="489"/>
      <c r="I810" s="438"/>
      <c r="J810" s="496"/>
      <c r="M810" s="447"/>
      <c r="N810" s="437"/>
    </row>
    <row r="811" spans="1:14" ht="12.75">
      <c r="A811" s="441"/>
      <c r="D811" s="438"/>
      <c r="E811" s="483"/>
      <c r="F811" s="489"/>
      <c r="G811" s="440"/>
      <c r="H811" s="489"/>
      <c r="I811" s="438"/>
      <c r="J811" s="496"/>
      <c r="M811" s="447"/>
      <c r="N811" s="437"/>
    </row>
    <row r="812" spans="1:14" ht="12.75">
      <c r="A812" s="441"/>
      <c r="D812" s="438"/>
      <c r="E812" s="483"/>
      <c r="F812" s="489"/>
      <c r="G812" s="440"/>
      <c r="H812" s="489"/>
      <c r="I812" s="438"/>
      <c r="J812" s="496"/>
      <c r="M812" s="447"/>
      <c r="N812" s="437"/>
    </row>
    <row r="813" spans="1:14" ht="12.75">
      <c r="A813" s="441"/>
      <c r="D813" s="438"/>
      <c r="E813" s="483"/>
      <c r="F813" s="489"/>
      <c r="G813" s="440"/>
      <c r="H813" s="489"/>
      <c r="I813" s="438"/>
      <c r="J813" s="496"/>
      <c r="M813" s="447"/>
      <c r="N813" s="437"/>
    </row>
    <row r="814" spans="1:14" ht="12.75">
      <c r="A814" s="441"/>
      <c r="D814" s="438"/>
      <c r="E814" s="483"/>
      <c r="F814" s="489"/>
      <c r="G814" s="440"/>
      <c r="H814" s="489"/>
      <c r="I814" s="438"/>
      <c r="J814" s="496"/>
      <c r="M814" s="447"/>
      <c r="N814" s="437"/>
    </row>
    <row r="815" spans="1:14" ht="12.75">
      <c r="A815" s="441"/>
      <c r="D815" s="438"/>
      <c r="E815" s="483"/>
      <c r="F815" s="489"/>
      <c r="G815" s="440"/>
      <c r="H815" s="489"/>
      <c r="I815" s="438"/>
      <c r="J815" s="496"/>
      <c r="M815" s="447"/>
      <c r="N815" s="437"/>
    </row>
    <row r="816" spans="1:14" ht="12.75">
      <c r="A816" s="441"/>
      <c r="D816" s="438"/>
      <c r="E816" s="483"/>
      <c r="F816" s="489"/>
      <c r="G816" s="440"/>
      <c r="H816" s="489"/>
      <c r="I816" s="438"/>
      <c r="J816" s="496"/>
      <c r="M816" s="447"/>
      <c r="N816" s="437"/>
    </row>
    <row r="817" spans="1:14" ht="12.75">
      <c r="A817" s="441"/>
      <c r="D817" s="438"/>
      <c r="E817" s="483"/>
      <c r="F817" s="489"/>
      <c r="G817" s="440"/>
      <c r="H817" s="489"/>
      <c r="I817" s="438"/>
      <c r="J817" s="496"/>
      <c r="M817" s="447"/>
      <c r="N817" s="437"/>
    </row>
    <row r="818" spans="1:14" ht="12.75">
      <c r="A818" s="441"/>
      <c r="D818" s="438"/>
      <c r="E818" s="483"/>
      <c r="F818" s="489"/>
      <c r="G818" s="440"/>
      <c r="H818" s="489"/>
      <c r="I818" s="438"/>
      <c r="J818" s="496"/>
      <c r="M818" s="447"/>
      <c r="N818" s="437"/>
    </row>
    <row r="819" spans="1:14" ht="12.75">
      <c r="A819" s="441"/>
      <c r="D819" s="438"/>
      <c r="E819" s="483"/>
      <c r="F819" s="489"/>
      <c r="G819" s="440"/>
      <c r="H819" s="489"/>
      <c r="I819" s="438"/>
      <c r="J819" s="496"/>
      <c r="M819" s="447"/>
      <c r="N819" s="437"/>
    </row>
    <row r="820" spans="1:14" ht="12.75">
      <c r="A820" s="441"/>
      <c r="D820" s="438"/>
      <c r="E820" s="483"/>
      <c r="F820" s="489"/>
      <c r="G820" s="440"/>
      <c r="H820" s="489"/>
      <c r="I820" s="438"/>
      <c r="J820" s="496"/>
      <c r="M820" s="447"/>
      <c r="N820" s="437"/>
    </row>
    <row r="821" spans="1:14" ht="12.75">
      <c r="A821" s="441"/>
      <c r="D821" s="438"/>
      <c r="E821" s="483"/>
      <c r="F821" s="489"/>
      <c r="G821" s="440"/>
      <c r="H821" s="489"/>
      <c r="I821" s="438"/>
      <c r="J821" s="496"/>
      <c r="M821" s="447"/>
      <c r="N821" s="437"/>
    </row>
    <row r="822" spans="1:14" ht="12.75">
      <c r="A822" s="441"/>
      <c r="D822" s="438"/>
      <c r="E822" s="483"/>
      <c r="F822" s="489"/>
      <c r="G822" s="440"/>
      <c r="H822" s="489"/>
      <c r="I822" s="438"/>
      <c r="J822" s="496"/>
      <c r="M822" s="447"/>
      <c r="N822" s="437"/>
    </row>
    <row r="823" spans="1:14" ht="12.75">
      <c r="A823" s="441"/>
      <c r="D823" s="438"/>
      <c r="E823" s="483"/>
      <c r="F823" s="489"/>
      <c r="G823" s="440"/>
      <c r="H823" s="489"/>
      <c r="I823" s="438"/>
      <c r="J823" s="496"/>
      <c r="M823" s="447"/>
      <c r="N823" s="437"/>
    </row>
    <row r="824" spans="1:14" ht="12.75">
      <c r="A824" s="441"/>
      <c r="D824" s="438"/>
      <c r="E824" s="483"/>
      <c r="F824" s="489"/>
      <c r="G824" s="440"/>
      <c r="H824" s="489"/>
      <c r="I824" s="438"/>
      <c r="J824" s="496"/>
      <c r="M824" s="447"/>
      <c r="N824" s="437"/>
    </row>
    <row r="825" spans="1:14" ht="12.75">
      <c r="A825" s="441"/>
      <c r="D825" s="438"/>
      <c r="E825" s="483"/>
      <c r="F825" s="489"/>
      <c r="G825" s="440"/>
      <c r="H825" s="489"/>
      <c r="I825" s="438"/>
      <c r="J825" s="496"/>
      <c r="M825" s="447"/>
      <c r="N825" s="437"/>
    </row>
    <row r="826" spans="1:14" ht="12.75">
      <c r="A826" s="441"/>
      <c r="D826" s="438"/>
      <c r="E826" s="483"/>
      <c r="F826" s="489"/>
      <c r="G826" s="440"/>
      <c r="H826" s="489"/>
      <c r="I826" s="438"/>
      <c r="J826" s="496"/>
      <c r="M826" s="447"/>
      <c r="N826" s="437"/>
    </row>
    <row r="827" spans="1:14" ht="12.75">
      <c r="A827" s="441"/>
      <c r="D827" s="438"/>
      <c r="E827" s="483"/>
      <c r="F827" s="489"/>
      <c r="G827" s="440"/>
      <c r="H827" s="489"/>
      <c r="I827" s="438"/>
      <c r="J827" s="496"/>
      <c r="M827" s="447"/>
      <c r="N827" s="437"/>
    </row>
    <row r="828" spans="1:14" ht="12.75">
      <c r="A828" s="441"/>
      <c r="D828" s="438"/>
      <c r="E828" s="483"/>
      <c r="F828" s="489"/>
      <c r="G828" s="440"/>
      <c r="H828" s="489"/>
      <c r="I828" s="438"/>
      <c r="J828" s="496"/>
      <c r="M828" s="447"/>
      <c r="N828" s="437"/>
    </row>
    <row r="829" spans="1:14" ht="12.75">
      <c r="A829" s="441"/>
      <c r="D829" s="438"/>
      <c r="E829" s="483"/>
      <c r="F829" s="489"/>
      <c r="G829" s="440"/>
      <c r="H829" s="489"/>
      <c r="I829" s="438"/>
      <c r="J829" s="496"/>
      <c r="M829" s="447"/>
      <c r="N829" s="437"/>
    </row>
    <row r="830" spans="1:14" ht="12.75">
      <c r="A830" s="441"/>
      <c r="D830" s="438"/>
      <c r="E830" s="483"/>
      <c r="F830" s="489"/>
      <c r="G830" s="440"/>
      <c r="H830" s="489"/>
      <c r="I830" s="438"/>
      <c r="J830" s="496"/>
      <c r="M830" s="447"/>
      <c r="N830" s="437"/>
    </row>
    <row r="831" spans="1:14" ht="12.75">
      <c r="A831" s="441"/>
      <c r="D831" s="438"/>
      <c r="E831" s="483"/>
      <c r="F831" s="489"/>
      <c r="G831" s="440"/>
      <c r="H831" s="489"/>
      <c r="I831" s="438"/>
      <c r="J831" s="496"/>
      <c r="M831" s="447"/>
      <c r="N831" s="437"/>
    </row>
    <row r="832" spans="1:14" ht="12.75">
      <c r="A832" s="441"/>
      <c r="D832" s="438"/>
      <c r="E832" s="483"/>
      <c r="F832" s="489"/>
      <c r="G832" s="440"/>
      <c r="H832" s="489"/>
      <c r="I832" s="438"/>
      <c r="J832" s="496"/>
      <c r="M832" s="447"/>
      <c r="N832" s="437"/>
    </row>
    <row r="833" spans="1:14" ht="12.75">
      <c r="A833" s="441"/>
      <c r="D833" s="438"/>
      <c r="E833" s="483"/>
      <c r="F833" s="489"/>
      <c r="G833" s="440"/>
      <c r="H833" s="489"/>
      <c r="I833" s="438"/>
      <c r="J833" s="496"/>
      <c r="M833" s="447"/>
      <c r="N833" s="437"/>
    </row>
    <row r="834" spans="1:14" ht="12.75">
      <c r="A834" s="441"/>
      <c r="D834" s="438"/>
      <c r="E834" s="483"/>
      <c r="F834" s="489"/>
      <c r="G834" s="440"/>
      <c r="H834" s="489"/>
      <c r="I834" s="438"/>
      <c r="J834" s="496"/>
      <c r="M834" s="447"/>
      <c r="N834" s="437"/>
    </row>
    <row r="835" spans="1:14" ht="12.75">
      <c r="A835" s="441"/>
      <c r="D835" s="438"/>
      <c r="E835" s="483"/>
      <c r="F835" s="489"/>
      <c r="G835" s="440"/>
      <c r="H835" s="489"/>
      <c r="I835" s="438"/>
      <c r="J835" s="496"/>
      <c r="M835" s="447"/>
      <c r="N835" s="437"/>
    </row>
    <row r="836" spans="1:14" ht="12.75">
      <c r="A836" s="441"/>
      <c r="D836" s="438"/>
      <c r="E836" s="483"/>
      <c r="F836" s="489"/>
      <c r="G836" s="440"/>
      <c r="H836" s="489"/>
      <c r="I836" s="438"/>
      <c r="J836" s="496"/>
      <c r="M836" s="447"/>
      <c r="N836" s="437"/>
    </row>
    <row r="837" spans="1:14" ht="12.75">
      <c r="A837" s="441"/>
      <c r="D837" s="438"/>
      <c r="E837" s="483"/>
      <c r="F837" s="489"/>
      <c r="G837" s="440"/>
      <c r="H837" s="489"/>
      <c r="I837" s="438"/>
      <c r="J837" s="496"/>
      <c r="M837" s="447"/>
      <c r="N837" s="437"/>
    </row>
    <row r="838" spans="1:14" ht="12.75">
      <c r="A838" s="441"/>
      <c r="D838" s="438"/>
      <c r="E838" s="483"/>
      <c r="F838" s="489"/>
      <c r="G838" s="440"/>
      <c r="H838" s="489"/>
      <c r="I838" s="438"/>
      <c r="J838" s="496"/>
      <c r="M838" s="447"/>
      <c r="N838" s="437"/>
    </row>
    <row r="839" spans="1:14" ht="12.75">
      <c r="A839" s="441"/>
      <c r="D839" s="438"/>
      <c r="E839" s="483"/>
      <c r="F839" s="489"/>
      <c r="G839" s="440"/>
      <c r="H839" s="489"/>
      <c r="I839" s="438"/>
      <c r="J839" s="496"/>
      <c r="M839" s="447"/>
      <c r="N839" s="437"/>
    </row>
    <row r="840" spans="1:14" ht="12.75">
      <c r="A840" s="441"/>
      <c r="D840" s="438"/>
      <c r="E840" s="483"/>
      <c r="F840" s="489"/>
      <c r="G840" s="440"/>
      <c r="H840" s="489"/>
      <c r="I840" s="438"/>
      <c r="J840" s="496"/>
      <c r="M840" s="447"/>
      <c r="N840" s="437"/>
    </row>
    <row r="841" spans="1:14" ht="12.75">
      <c r="A841" s="441"/>
      <c r="D841" s="438"/>
      <c r="E841" s="483"/>
      <c r="F841" s="489"/>
      <c r="G841" s="440"/>
      <c r="H841" s="489"/>
      <c r="I841" s="438"/>
      <c r="J841" s="496"/>
      <c r="M841" s="447"/>
      <c r="N841" s="437"/>
    </row>
    <row r="842" spans="1:14" ht="12.75">
      <c r="A842" s="441"/>
      <c r="D842" s="438"/>
      <c r="E842" s="483"/>
      <c r="F842" s="489"/>
      <c r="G842" s="440"/>
      <c r="H842" s="489"/>
      <c r="I842" s="438"/>
      <c r="J842" s="496"/>
      <c r="M842" s="447"/>
      <c r="N842" s="437"/>
    </row>
    <row r="843" spans="1:14" ht="12.75">
      <c r="A843" s="441"/>
      <c r="D843" s="438"/>
      <c r="E843" s="483"/>
      <c r="F843" s="489"/>
      <c r="G843" s="440"/>
      <c r="H843" s="489"/>
      <c r="I843" s="438"/>
      <c r="J843" s="496"/>
      <c r="M843" s="447"/>
      <c r="N843" s="437"/>
    </row>
    <row r="844" spans="1:14" ht="12.75">
      <c r="A844" s="441"/>
      <c r="D844" s="438"/>
      <c r="E844" s="483"/>
      <c r="F844" s="489"/>
      <c r="G844" s="440"/>
      <c r="H844" s="489"/>
      <c r="I844" s="438"/>
      <c r="J844" s="496"/>
      <c r="M844" s="447"/>
      <c r="N844" s="437"/>
    </row>
    <row r="845" spans="1:14" ht="12.75">
      <c r="A845" s="441"/>
      <c r="D845" s="438"/>
      <c r="E845" s="483"/>
      <c r="F845" s="489"/>
      <c r="G845" s="440"/>
      <c r="H845" s="489"/>
      <c r="I845" s="438"/>
      <c r="J845" s="496"/>
      <c r="M845" s="447"/>
      <c r="N845" s="437"/>
    </row>
    <row r="846" spans="1:14" ht="12.75">
      <c r="A846" s="441"/>
      <c r="D846" s="438"/>
      <c r="E846" s="483"/>
      <c r="F846" s="489"/>
      <c r="G846" s="440"/>
      <c r="H846" s="489"/>
      <c r="I846" s="438"/>
      <c r="J846" s="496"/>
      <c r="M846" s="447"/>
      <c r="N846" s="437"/>
    </row>
    <row r="847" spans="1:14" ht="12.75">
      <c r="A847" s="441"/>
      <c r="D847" s="438"/>
      <c r="E847" s="483"/>
      <c r="F847" s="489"/>
      <c r="G847" s="440"/>
      <c r="H847" s="489"/>
      <c r="I847" s="438"/>
      <c r="J847" s="496"/>
      <c r="M847" s="447"/>
      <c r="N847" s="437"/>
    </row>
    <row r="848" spans="1:14" ht="12.75">
      <c r="A848" s="441"/>
      <c r="D848" s="438"/>
      <c r="E848" s="483"/>
      <c r="F848" s="489"/>
      <c r="G848" s="440"/>
      <c r="H848" s="489"/>
      <c r="I848" s="438"/>
      <c r="J848" s="496"/>
      <c r="M848" s="447"/>
      <c r="N848" s="437"/>
    </row>
    <row r="849" spans="1:14" ht="12.75">
      <c r="A849" s="441"/>
      <c r="D849" s="438"/>
      <c r="E849" s="483"/>
      <c r="F849" s="489"/>
      <c r="G849" s="440"/>
      <c r="H849" s="489"/>
      <c r="I849" s="438"/>
      <c r="J849" s="496"/>
      <c r="M849" s="447"/>
      <c r="N849" s="437"/>
    </row>
    <row r="850" spans="1:14" ht="12.75">
      <c r="A850" s="441"/>
      <c r="D850" s="438"/>
      <c r="E850" s="483"/>
      <c r="F850" s="489"/>
      <c r="G850" s="440"/>
      <c r="H850" s="489"/>
      <c r="I850" s="438"/>
      <c r="J850" s="496"/>
      <c r="M850" s="447"/>
      <c r="N850" s="437"/>
    </row>
    <row r="851" spans="1:14" ht="12.75">
      <c r="A851" s="441"/>
      <c r="D851" s="438"/>
      <c r="E851" s="483"/>
      <c r="F851" s="489"/>
      <c r="G851" s="440"/>
      <c r="H851" s="489"/>
      <c r="I851" s="438"/>
      <c r="J851" s="496"/>
      <c r="M851" s="447"/>
      <c r="N851" s="437"/>
    </row>
    <row r="852" spans="1:14" ht="12.75">
      <c r="A852" s="441"/>
      <c r="D852" s="438"/>
      <c r="E852" s="483"/>
      <c r="F852" s="489"/>
      <c r="G852" s="440"/>
      <c r="H852" s="489"/>
      <c r="I852" s="438"/>
      <c r="J852" s="496"/>
      <c r="M852" s="447"/>
      <c r="N852" s="437"/>
    </row>
    <row r="853" spans="1:14" ht="12.75">
      <c r="A853" s="441"/>
      <c r="D853" s="438"/>
      <c r="E853" s="483"/>
      <c r="F853" s="489"/>
      <c r="G853" s="440"/>
      <c r="H853" s="489"/>
      <c r="I853" s="438"/>
      <c r="J853" s="496"/>
      <c r="M853" s="447"/>
      <c r="N853" s="437"/>
    </row>
    <row r="854" spans="1:14" ht="12.75">
      <c r="A854" s="441"/>
      <c r="D854" s="438"/>
      <c r="E854" s="483"/>
      <c r="F854" s="489"/>
      <c r="G854" s="440"/>
      <c r="H854" s="489"/>
      <c r="I854" s="438"/>
      <c r="J854" s="496"/>
      <c r="M854" s="447"/>
      <c r="N854" s="437"/>
    </row>
    <row r="855" spans="1:14" ht="12.75">
      <c r="A855" s="441"/>
      <c r="D855" s="438"/>
      <c r="E855" s="483"/>
      <c r="F855" s="489"/>
      <c r="G855" s="440"/>
      <c r="H855" s="489"/>
      <c r="I855" s="438"/>
      <c r="J855" s="496"/>
      <c r="M855" s="447"/>
      <c r="N855" s="437"/>
    </row>
    <row r="856" spans="1:14" ht="12.75">
      <c r="A856" s="441"/>
      <c r="D856" s="438"/>
      <c r="E856" s="483"/>
      <c r="F856" s="489"/>
      <c r="G856" s="440"/>
      <c r="H856" s="489"/>
      <c r="I856" s="438"/>
      <c r="J856" s="496"/>
      <c r="M856" s="447"/>
      <c r="N856" s="437"/>
    </row>
    <row r="857" spans="1:14" ht="12.75">
      <c r="A857" s="441"/>
      <c r="D857" s="438"/>
      <c r="E857" s="483"/>
      <c r="F857" s="489"/>
      <c r="G857" s="440"/>
      <c r="H857" s="489"/>
      <c r="I857" s="438"/>
      <c r="J857" s="496"/>
      <c r="M857" s="447"/>
      <c r="N857" s="437"/>
    </row>
    <row r="858" spans="1:14" ht="12.75">
      <c r="A858" s="441"/>
      <c r="D858" s="438"/>
      <c r="E858" s="483"/>
      <c r="F858" s="489"/>
      <c r="G858" s="440"/>
      <c r="H858" s="489"/>
      <c r="I858" s="438"/>
      <c r="J858" s="496"/>
      <c r="M858" s="447"/>
      <c r="N858" s="437"/>
    </row>
    <row r="859" spans="1:14" ht="12.75">
      <c r="A859" s="441"/>
      <c r="D859" s="438"/>
      <c r="E859" s="483"/>
      <c r="F859" s="489"/>
      <c r="G859" s="440"/>
      <c r="H859" s="489"/>
      <c r="I859" s="438"/>
      <c r="J859" s="496"/>
      <c r="M859" s="447"/>
      <c r="N859" s="437"/>
    </row>
    <row r="860" spans="1:14" ht="12.75">
      <c r="A860" s="441"/>
      <c r="D860" s="438"/>
      <c r="E860" s="483"/>
      <c r="F860" s="489"/>
      <c r="G860" s="440"/>
      <c r="H860" s="489"/>
      <c r="I860" s="438"/>
      <c r="J860" s="496"/>
      <c r="M860" s="447"/>
      <c r="N860" s="437"/>
    </row>
    <row r="861" spans="1:14" ht="12.75">
      <c r="A861" s="441"/>
      <c r="D861" s="438"/>
      <c r="E861" s="483"/>
      <c r="F861" s="489"/>
      <c r="G861" s="440"/>
      <c r="H861" s="489"/>
      <c r="I861" s="438"/>
      <c r="J861" s="496"/>
      <c r="M861" s="447"/>
      <c r="N861" s="437"/>
    </row>
    <row r="862" spans="1:14" ht="12.75">
      <c r="A862" s="441"/>
      <c r="D862" s="438"/>
      <c r="E862" s="483"/>
      <c r="F862" s="489"/>
      <c r="G862" s="440"/>
      <c r="H862" s="489"/>
      <c r="I862" s="438"/>
      <c r="J862" s="496"/>
      <c r="M862" s="447"/>
      <c r="N862" s="437"/>
    </row>
    <row r="863" spans="1:14" ht="12.75">
      <c r="A863" s="441"/>
      <c r="D863" s="438"/>
      <c r="E863" s="483"/>
      <c r="F863" s="489"/>
      <c r="G863" s="440"/>
      <c r="H863" s="489"/>
      <c r="I863" s="438"/>
      <c r="J863" s="496"/>
      <c r="M863" s="447"/>
      <c r="N863" s="437"/>
    </row>
    <row r="864" spans="1:14" ht="12.75">
      <c r="A864" s="441"/>
      <c r="D864" s="438"/>
      <c r="E864" s="483"/>
      <c r="F864" s="489"/>
      <c r="G864" s="440"/>
      <c r="H864" s="489"/>
      <c r="I864" s="438"/>
      <c r="J864" s="496"/>
      <c r="M864" s="447"/>
      <c r="N864" s="437"/>
    </row>
    <row r="865" spans="1:14" ht="12.75">
      <c r="A865" s="441"/>
      <c r="D865" s="438"/>
      <c r="E865" s="483"/>
      <c r="F865" s="489"/>
      <c r="G865" s="440"/>
      <c r="H865" s="489"/>
      <c r="I865" s="438"/>
      <c r="J865" s="496"/>
      <c r="M865" s="447"/>
      <c r="N865" s="437"/>
    </row>
    <row r="866" spans="1:14" ht="12.75">
      <c r="A866" s="441"/>
      <c r="D866" s="438"/>
      <c r="E866" s="483"/>
      <c r="F866" s="489"/>
      <c r="G866" s="440"/>
      <c r="H866" s="489"/>
      <c r="I866" s="438"/>
      <c r="J866" s="496"/>
      <c r="M866" s="447"/>
      <c r="N866" s="437"/>
    </row>
    <row r="867" spans="1:14" ht="12.75">
      <c r="A867" s="441"/>
      <c r="D867" s="438"/>
      <c r="E867" s="483"/>
      <c r="F867" s="489"/>
      <c r="G867" s="440"/>
      <c r="H867" s="489"/>
      <c r="I867" s="438"/>
      <c r="J867" s="496"/>
      <c r="M867" s="447"/>
      <c r="N867" s="437"/>
    </row>
    <row r="868" spans="1:14" ht="12.75">
      <c r="A868" s="441"/>
      <c r="D868" s="438"/>
      <c r="E868" s="483"/>
      <c r="F868" s="489"/>
      <c r="G868" s="440"/>
      <c r="H868" s="489"/>
      <c r="I868" s="438"/>
      <c r="J868" s="496"/>
      <c r="M868" s="447"/>
      <c r="N868" s="437"/>
    </row>
    <row r="869" spans="1:14" ht="12.75">
      <c r="A869" s="441"/>
      <c r="D869" s="438"/>
      <c r="E869" s="483"/>
      <c r="F869" s="489"/>
      <c r="G869" s="440"/>
      <c r="H869" s="489"/>
      <c r="I869" s="438"/>
      <c r="J869" s="496"/>
      <c r="M869" s="447"/>
      <c r="N869" s="437"/>
    </row>
    <row r="870" spans="1:14" ht="12.75">
      <c r="A870" s="441"/>
      <c r="D870" s="438"/>
      <c r="E870" s="483"/>
      <c r="F870" s="489"/>
      <c r="G870" s="440"/>
      <c r="H870" s="489"/>
      <c r="I870" s="438"/>
      <c r="J870" s="496"/>
      <c r="M870" s="447"/>
      <c r="N870" s="437"/>
    </row>
    <row r="871" spans="1:14" ht="12.75">
      <c r="A871" s="441"/>
      <c r="D871" s="438"/>
      <c r="E871" s="483"/>
      <c r="F871" s="489"/>
      <c r="G871" s="440"/>
      <c r="H871" s="489"/>
      <c r="I871" s="438"/>
      <c r="J871" s="496"/>
      <c r="M871" s="447"/>
      <c r="N871" s="437"/>
    </row>
    <row r="872" spans="1:14" ht="12.75">
      <c r="A872" s="441"/>
      <c r="D872" s="438"/>
      <c r="E872" s="483"/>
      <c r="F872" s="489"/>
      <c r="G872" s="440"/>
      <c r="H872" s="489"/>
      <c r="I872" s="438"/>
      <c r="J872" s="496"/>
      <c r="M872" s="447"/>
      <c r="N872" s="437"/>
    </row>
    <row r="873" spans="1:14" ht="12.75">
      <c r="A873" s="441"/>
      <c r="D873" s="438"/>
      <c r="E873" s="483"/>
      <c r="F873" s="489"/>
      <c r="G873" s="440"/>
      <c r="H873" s="489"/>
      <c r="I873" s="438"/>
      <c r="J873" s="496"/>
      <c r="M873" s="447"/>
      <c r="N873" s="437"/>
    </row>
    <row r="874" spans="1:14" ht="12.75">
      <c r="A874" s="441"/>
      <c r="D874" s="438"/>
      <c r="E874" s="483"/>
      <c r="F874" s="489"/>
      <c r="G874" s="440"/>
      <c r="H874" s="489"/>
      <c r="I874" s="438"/>
      <c r="J874" s="496"/>
      <c r="M874" s="447"/>
      <c r="N874" s="437"/>
    </row>
    <row r="875" spans="1:14" ht="12.75">
      <c r="A875" s="441"/>
      <c r="D875" s="438"/>
      <c r="E875" s="483"/>
      <c r="F875" s="489"/>
      <c r="G875" s="440"/>
      <c r="H875" s="489"/>
      <c r="I875" s="438"/>
      <c r="J875" s="496"/>
      <c r="M875" s="447"/>
      <c r="N875" s="437"/>
    </row>
    <row r="876" spans="1:14" ht="12.75">
      <c r="A876" s="441"/>
      <c r="D876" s="438"/>
      <c r="E876" s="483"/>
      <c r="F876" s="489"/>
      <c r="G876" s="440"/>
      <c r="H876" s="489"/>
      <c r="I876" s="438"/>
      <c r="J876" s="496"/>
      <c r="M876" s="447"/>
      <c r="N876" s="437"/>
    </row>
    <row r="877" spans="1:14" ht="12.75">
      <c r="A877" s="441"/>
      <c r="D877" s="438"/>
      <c r="E877" s="483"/>
      <c r="F877" s="489"/>
      <c r="G877" s="440"/>
      <c r="H877" s="489"/>
      <c r="I877" s="438"/>
      <c r="J877" s="496"/>
      <c r="M877" s="447"/>
      <c r="N877" s="437"/>
    </row>
    <row r="878" spans="1:14" ht="12.75">
      <c r="A878" s="441"/>
      <c r="D878" s="438"/>
      <c r="E878" s="483"/>
      <c r="F878" s="489"/>
      <c r="G878" s="440"/>
      <c r="H878" s="489"/>
      <c r="I878" s="438"/>
      <c r="J878" s="496"/>
      <c r="M878" s="447"/>
      <c r="N878" s="437"/>
    </row>
    <row r="879" spans="1:14" ht="12.75">
      <c r="A879" s="441"/>
      <c r="D879" s="438"/>
      <c r="E879" s="483"/>
      <c r="F879" s="489"/>
      <c r="G879" s="440"/>
      <c r="H879" s="489"/>
      <c r="I879" s="438"/>
      <c r="J879" s="496"/>
      <c r="M879" s="447"/>
      <c r="N879" s="437"/>
    </row>
    <row r="880" spans="1:14" ht="12.75">
      <c r="A880" s="441"/>
      <c r="D880" s="438"/>
      <c r="E880" s="483"/>
      <c r="F880" s="489"/>
      <c r="G880" s="440"/>
      <c r="H880" s="489"/>
      <c r="I880" s="438"/>
      <c r="J880" s="496"/>
      <c r="M880" s="447"/>
      <c r="N880" s="437"/>
    </row>
    <row r="881" spans="1:14" ht="12.75">
      <c r="A881" s="441"/>
      <c r="D881" s="438"/>
      <c r="E881" s="483"/>
      <c r="F881" s="489"/>
      <c r="G881" s="440"/>
      <c r="H881" s="489"/>
      <c r="I881" s="438"/>
      <c r="J881" s="496"/>
      <c r="M881" s="447"/>
      <c r="N881" s="437"/>
    </row>
    <row r="882" spans="1:14" ht="12.75">
      <c r="A882" s="441"/>
      <c r="D882" s="438"/>
      <c r="E882" s="483"/>
      <c r="F882" s="489"/>
      <c r="G882" s="440"/>
      <c r="H882" s="489"/>
      <c r="I882" s="438"/>
      <c r="J882" s="496"/>
      <c r="M882" s="447"/>
      <c r="N882" s="437"/>
    </row>
    <row r="883" spans="1:14" ht="12.75">
      <c r="A883" s="441"/>
      <c r="D883" s="438"/>
      <c r="E883" s="483"/>
      <c r="F883" s="489"/>
      <c r="G883" s="440"/>
      <c r="H883" s="489"/>
      <c r="I883" s="438"/>
      <c r="J883" s="496"/>
      <c r="M883" s="447"/>
      <c r="N883" s="437"/>
    </row>
    <row r="884" spans="1:14" ht="12.75">
      <c r="A884" s="441"/>
      <c r="D884" s="438"/>
      <c r="E884" s="483"/>
      <c r="F884" s="489"/>
      <c r="G884" s="440"/>
      <c r="H884" s="489"/>
      <c r="I884" s="438"/>
      <c r="J884" s="496"/>
      <c r="M884" s="447"/>
      <c r="N884" s="437"/>
    </row>
    <row r="885" spans="1:14" ht="12.75">
      <c r="A885" s="441"/>
      <c r="D885" s="438"/>
      <c r="E885" s="483"/>
      <c r="F885" s="489"/>
      <c r="G885" s="440"/>
      <c r="H885" s="489"/>
      <c r="I885" s="438"/>
      <c r="J885" s="496"/>
      <c r="M885" s="447"/>
      <c r="N885" s="437"/>
    </row>
    <row r="886" spans="1:14" ht="12.75">
      <c r="A886" s="441"/>
      <c r="D886" s="438"/>
      <c r="E886" s="483"/>
      <c r="F886" s="489"/>
      <c r="G886" s="440"/>
      <c r="H886" s="489"/>
      <c r="I886" s="438"/>
      <c r="J886" s="496"/>
      <c r="M886" s="447"/>
      <c r="N886" s="437"/>
    </row>
    <row r="887" spans="1:14" ht="12.75">
      <c r="A887" s="441"/>
      <c r="D887" s="438"/>
      <c r="E887" s="483"/>
      <c r="F887" s="489"/>
      <c r="G887" s="440"/>
      <c r="H887" s="489"/>
      <c r="I887" s="438"/>
      <c r="J887" s="496"/>
      <c r="M887" s="447"/>
      <c r="N887" s="437"/>
    </row>
    <row r="888" spans="1:14" ht="12.75">
      <c r="A888" s="441"/>
      <c r="D888" s="438"/>
      <c r="E888" s="483"/>
      <c r="F888" s="489"/>
      <c r="G888" s="440"/>
      <c r="H888" s="489"/>
      <c r="I888" s="438"/>
      <c r="J888" s="496"/>
      <c r="M888" s="447"/>
      <c r="N888" s="437"/>
    </row>
    <row r="889" spans="1:14" ht="12.75">
      <c r="A889" s="441"/>
      <c r="D889" s="438"/>
      <c r="E889" s="483"/>
      <c r="F889" s="489"/>
      <c r="G889" s="440"/>
      <c r="H889" s="489"/>
      <c r="I889" s="438"/>
      <c r="J889" s="496"/>
      <c r="M889" s="447"/>
      <c r="N889" s="437"/>
    </row>
    <row r="890" spans="1:14" ht="12.75">
      <c r="A890" s="441"/>
      <c r="D890" s="438"/>
      <c r="E890" s="483"/>
      <c r="F890" s="489"/>
      <c r="G890" s="440"/>
      <c r="H890" s="489"/>
      <c r="I890" s="438"/>
      <c r="J890" s="496"/>
      <c r="M890" s="447"/>
      <c r="N890" s="437"/>
    </row>
    <row r="891" spans="1:14" ht="12.75">
      <c r="A891" s="441"/>
      <c r="D891" s="438"/>
      <c r="E891" s="483"/>
      <c r="F891" s="489"/>
      <c r="G891" s="440"/>
      <c r="H891" s="489"/>
      <c r="I891" s="438"/>
      <c r="J891" s="496"/>
      <c r="M891" s="447"/>
      <c r="N891" s="437"/>
    </row>
    <row r="892" spans="1:14" ht="12.75">
      <c r="A892" s="441"/>
      <c r="D892" s="438"/>
      <c r="E892" s="483"/>
      <c r="F892" s="489"/>
      <c r="G892" s="440"/>
      <c r="H892" s="489"/>
      <c r="I892" s="438"/>
      <c r="J892" s="496"/>
      <c r="M892" s="447"/>
      <c r="N892" s="437"/>
    </row>
    <row r="893" spans="1:14" ht="12.75">
      <c r="A893" s="441"/>
      <c r="D893" s="438"/>
      <c r="E893" s="483"/>
      <c r="F893" s="489"/>
      <c r="G893" s="440"/>
      <c r="H893" s="489"/>
      <c r="I893" s="438"/>
      <c r="J893" s="496"/>
      <c r="M893" s="447"/>
      <c r="N893" s="437"/>
    </row>
    <row r="894" spans="1:14" ht="12.75">
      <c r="A894" s="441"/>
      <c r="D894" s="438"/>
      <c r="E894" s="483"/>
      <c r="F894" s="489"/>
      <c r="G894" s="440"/>
      <c r="H894" s="489"/>
      <c r="I894" s="438"/>
      <c r="J894" s="496"/>
      <c r="M894" s="447"/>
      <c r="N894" s="437"/>
    </row>
    <row r="895" spans="1:14" ht="12.75">
      <c r="A895" s="441"/>
      <c r="D895" s="438"/>
      <c r="E895" s="483"/>
      <c r="F895" s="489"/>
      <c r="G895" s="440"/>
      <c r="H895" s="489"/>
      <c r="I895" s="438"/>
      <c r="J895" s="496"/>
      <c r="M895" s="447"/>
      <c r="N895" s="437"/>
    </row>
    <row r="896" spans="1:14" ht="12.75">
      <c r="A896" s="441"/>
      <c r="D896" s="438"/>
      <c r="E896" s="483"/>
      <c r="F896" s="489"/>
      <c r="G896" s="440"/>
      <c r="H896" s="489"/>
      <c r="I896" s="438"/>
      <c r="J896" s="496"/>
      <c r="M896" s="447"/>
      <c r="N896" s="437"/>
    </row>
    <row r="897" spans="1:14" ht="12.75">
      <c r="A897" s="441"/>
      <c r="D897" s="438"/>
      <c r="E897" s="483"/>
      <c r="F897" s="489"/>
      <c r="G897" s="440"/>
      <c r="H897" s="489"/>
      <c r="I897" s="438"/>
      <c r="J897" s="496"/>
      <c r="M897" s="447"/>
      <c r="N897" s="437"/>
    </row>
    <row r="898" spans="1:14" ht="12.75">
      <c r="A898" s="441"/>
      <c r="D898" s="438"/>
      <c r="E898" s="483"/>
      <c r="F898" s="489"/>
      <c r="G898" s="440"/>
      <c r="H898" s="489"/>
      <c r="I898" s="438"/>
      <c r="J898" s="496"/>
      <c r="M898" s="447"/>
      <c r="N898" s="437"/>
    </row>
    <row r="899" spans="1:14" ht="12.75">
      <c r="A899" s="441"/>
      <c r="D899" s="438"/>
      <c r="E899" s="483"/>
      <c r="F899" s="489"/>
      <c r="G899" s="440"/>
      <c r="H899" s="489"/>
      <c r="I899" s="438"/>
      <c r="J899" s="496"/>
      <c r="M899" s="447"/>
      <c r="N899" s="437"/>
    </row>
    <row r="900" spans="1:14" ht="12.75">
      <c r="A900" s="441"/>
      <c r="D900" s="438"/>
      <c r="E900" s="483"/>
      <c r="F900" s="489"/>
      <c r="G900" s="440"/>
      <c r="H900" s="489"/>
      <c r="I900" s="438"/>
      <c r="J900" s="496"/>
      <c r="M900" s="447"/>
      <c r="N900" s="437"/>
    </row>
    <row r="901" spans="1:14" ht="12.75">
      <c r="A901" s="441"/>
      <c r="D901" s="438"/>
      <c r="E901" s="483"/>
      <c r="F901" s="489"/>
      <c r="G901" s="440"/>
      <c r="H901" s="489"/>
      <c r="I901" s="438"/>
      <c r="J901" s="496"/>
      <c r="M901" s="447"/>
      <c r="N901" s="437"/>
    </row>
    <row r="902" spans="1:14" ht="12.75">
      <c r="A902" s="441"/>
      <c r="D902" s="438"/>
      <c r="E902" s="483"/>
      <c r="F902" s="489"/>
      <c r="G902" s="440"/>
      <c r="H902" s="489"/>
      <c r="I902" s="438"/>
      <c r="J902" s="496"/>
      <c r="M902" s="447"/>
      <c r="N902" s="437"/>
    </row>
    <row r="903" spans="1:14" ht="12.75">
      <c r="A903" s="441"/>
      <c r="D903" s="438"/>
      <c r="E903" s="483"/>
      <c r="F903" s="489"/>
      <c r="G903" s="440"/>
      <c r="H903" s="489"/>
      <c r="I903" s="438"/>
      <c r="J903" s="496"/>
      <c r="M903" s="447"/>
      <c r="N903" s="437"/>
    </row>
    <row r="904" spans="1:14" ht="12.75">
      <c r="A904" s="441"/>
      <c r="D904" s="438"/>
      <c r="E904" s="483"/>
      <c r="F904" s="489"/>
      <c r="G904" s="440"/>
      <c r="H904" s="489"/>
      <c r="I904" s="438"/>
      <c r="J904" s="496"/>
      <c r="M904" s="447"/>
      <c r="N904" s="437"/>
    </row>
    <row r="905" spans="1:14" ht="12.75">
      <c r="A905" s="441"/>
      <c r="D905" s="438"/>
      <c r="E905" s="483"/>
      <c r="F905" s="489"/>
      <c r="G905" s="440"/>
      <c r="H905" s="489"/>
      <c r="I905" s="438"/>
      <c r="J905" s="496"/>
      <c r="M905" s="447"/>
      <c r="N905" s="437"/>
    </row>
    <row r="906" spans="1:14" ht="12.75">
      <c r="A906" s="441"/>
      <c r="D906" s="438"/>
      <c r="E906" s="483"/>
      <c r="F906" s="489"/>
      <c r="G906" s="440"/>
      <c r="H906" s="489"/>
      <c r="I906" s="438"/>
      <c r="J906" s="496"/>
      <c r="M906" s="447"/>
      <c r="N906" s="437"/>
    </row>
    <row r="907" spans="1:14" ht="12.75">
      <c r="A907" s="441"/>
      <c r="D907" s="438"/>
      <c r="E907" s="483"/>
      <c r="F907" s="489"/>
      <c r="G907" s="440"/>
      <c r="H907" s="489"/>
      <c r="I907" s="438"/>
      <c r="J907" s="496"/>
      <c r="M907" s="447"/>
      <c r="N907" s="437"/>
    </row>
    <row r="908" spans="1:14" ht="12.75">
      <c r="A908" s="441"/>
      <c r="D908" s="438"/>
      <c r="E908" s="483"/>
      <c r="F908" s="489"/>
      <c r="G908" s="440"/>
      <c r="H908" s="489"/>
      <c r="I908" s="438"/>
      <c r="J908" s="496"/>
      <c r="M908" s="447"/>
      <c r="N908" s="437"/>
    </row>
    <row r="909" spans="1:14" ht="12.75">
      <c r="A909" s="441"/>
      <c r="D909" s="438"/>
      <c r="E909" s="483"/>
      <c r="F909" s="489"/>
      <c r="G909" s="440"/>
      <c r="H909" s="489"/>
      <c r="I909" s="438"/>
      <c r="J909" s="496"/>
      <c r="M909" s="447"/>
      <c r="N909" s="437"/>
    </row>
    <row r="910" spans="1:14" ht="12.75">
      <c r="A910" s="441"/>
      <c r="D910" s="438"/>
      <c r="E910" s="483"/>
      <c r="F910" s="489"/>
      <c r="G910" s="440"/>
      <c r="H910" s="489"/>
      <c r="I910" s="438"/>
      <c r="J910" s="496"/>
      <c r="M910" s="447"/>
      <c r="N910" s="437"/>
    </row>
    <row r="911" spans="1:14" ht="12.75">
      <c r="A911" s="441"/>
      <c r="D911" s="438"/>
      <c r="E911" s="483"/>
      <c r="F911" s="489"/>
      <c r="G911" s="440"/>
      <c r="H911" s="489"/>
      <c r="I911" s="438"/>
      <c r="J911" s="496"/>
      <c r="M911" s="447"/>
      <c r="N911" s="437"/>
    </row>
    <row r="912" spans="1:14" ht="12.75">
      <c r="A912" s="441"/>
      <c r="D912" s="438"/>
      <c r="E912" s="483"/>
      <c r="F912" s="489"/>
      <c r="G912" s="440"/>
      <c r="H912" s="489"/>
      <c r="I912" s="438"/>
      <c r="J912" s="496"/>
      <c r="M912" s="447"/>
      <c r="N912" s="437"/>
    </row>
    <row r="913" spans="1:14" ht="12.75">
      <c r="A913" s="441"/>
      <c r="D913" s="438"/>
      <c r="E913" s="483"/>
      <c r="F913" s="489"/>
      <c r="G913" s="440"/>
      <c r="H913" s="489"/>
      <c r="I913" s="438"/>
      <c r="J913" s="496"/>
      <c r="M913" s="447"/>
      <c r="N913" s="437"/>
    </row>
    <row r="914" spans="1:14" ht="12.75">
      <c r="A914" s="441"/>
      <c r="D914" s="438"/>
      <c r="E914" s="483"/>
      <c r="F914" s="489"/>
      <c r="G914" s="440"/>
      <c r="H914" s="489"/>
      <c r="I914" s="438"/>
      <c r="J914" s="496"/>
      <c r="M914" s="447"/>
      <c r="N914" s="437"/>
    </row>
    <row r="915" spans="1:14" ht="12.75">
      <c r="A915" s="441"/>
      <c r="D915" s="438"/>
      <c r="E915" s="483"/>
      <c r="F915" s="489"/>
      <c r="G915" s="440"/>
      <c r="H915" s="489"/>
      <c r="I915" s="438"/>
      <c r="J915" s="496"/>
      <c r="M915" s="447"/>
      <c r="N915" s="437"/>
    </row>
    <row r="916" spans="1:14" ht="12.75">
      <c r="A916" s="441"/>
      <c r="D916" s="438"/>
      <c r="E916" s="483"/>
      <c r="F916" s="489"/>
      <c r="G916" s="440"/>
      <c r="H916" s="489"/>
      <c r="I916" s="438"/>
      <c r="J916" s="496"/>
      <c r="M916" s="447"/>
      <c r="N916" s="437"/>
    </row>
    <row r="917" spans="1:14" ht="12.75">
      <c r="A917" s="441"/>
      <c r="D917" s="438"/>
      <c r="E917" s="483"/>
      <c r="F917" s="489"/>
      <c r="G917" s="440"/>
      <c r="H917" s="489"/>
      <c r="I917" s="438"/>
      <c r="J917" s="496"/>
      <c r="M917" s="447"/>
      <c r="N917" s="437"/>
    </row>
    <row r="918" spans="1:14" ht="12.75">
      <c r="A918" s="441"/>
      <c r="D918" s="438"/>
      <c r="E918" s="483"/>
      <c r="F918" s="489"/>
      <c r="G918" s="440"/>
      <c r="H918" s="489"/>
      <c r="I918" s="438"/>
      <c r="J918" s="496"/>
      <c r="M918" s="447"/>
      <c r="N918" s="437"/>
    </row>
    <row r="919" spans="1:14" ht="12.75">
      <c r="A919" s="441"/>
      <c r="D919" s="438"/>
      <c r="E919" s="483"/>
      <c r="F919" s="489"/>
      <c r="G919" s="440"/>
      <c r="H919" s="489"/>
      <c r="I919" s="438"/>
      <c r="J919" s="496"/>
      <c r="M919" s="447"/>
      <c r="N919" s="437"/>
    </row>
    <row r="920" spans="1:14" ht="12.75">
      <c r="A920" s="441"/>
      <c r="D920" s="438"/>
      <c r="E920" s="483"/>
      <c r="F920" s="489"/>
      <c r="G920" s="440"/>
      <c r="H920" s="489"/>
      <c r="I920" s="438"/>
      <c r="J920" s="496"/>
      <c r="M920" s="447"/>
      <c r="N920" s="437"/>
    </row>
    <row r="921" spans="1:14" ht="12.75">
      <c r="A921" s="441"/>
      <c r="D921" s="438"/>
      <c r="E921" s="483"/>
      <c r="F921" s="489"/>
      <c r="G921" s="440"/>
      <c r="H921" s="489"/>
      <c r="I921" s="438"/>
      <c r="J921" s="496"/>
      <c r="M921" s="447"/>
      <c r="N921" s="437"/>
    </row>
    <row r="922" spans="1:14" ht="12.75">
      <c r="A922" s="441"/>
      <c r="D922" s="438"/>
      <c r="E922" s="483"/>
      <c r="F922" s="489"/>
      <c r="G922" s="440"/>
      <c r="H922" s="489"/>
      <c r="I922" s="438"/>
      <c r="J922" s="496"/>
      <c r="M922" s="447"/>
      <c r="N922" s="437"/>
    </row>
    <row r="923" spans="1:14" ht="12.75">
      <c r="A923" s="441"/>
      <c r="D923" s="438"/>
      <c r="E923" s="483"/>
      <c r="F923" s="489"/>
      <c r="G923" s="440"/>
      <c r="H923" s="489"/>
      <c r="I923" s="438"/>
      <c r="J923" s="496"/>
      <c r="M923" s="447"/>
      <c r="N923" s="437"/>
    </row>
    <row r="924" spans="1:14" ht="12.75">
      <c r="A924" s="441"/>
      <c r="D924" s="438"/>
      <c r="E924" s="483"/>
      <c r="F924" s="489"/>
      <c r="G924" s="440"/>
      <c r="H924" s="489"/>
      <c r="I924" s="438"/>
      <c r="J924" s="496"/>
      <c r="M924" s="447"/>
      <c r="N924" s="437"/>
    </row>
    <row r="925" spans="1:14" ht="12.75">
      <c r="A925" s="441"/>
      <c r="D925" s="438"/>
      <c r="E925" s="483"/>
      <c r="F925" s="489"/>
      <c r="G925" s="440"/>
      <c r="H925" s="489"/>
      <c r="I925" s="438"/>
      <c r="J925" s="496"/>
      <c r="M925" s="447"/>
      <c r="N925" s="437"/>
    </row>
    <row r="926" spans="1:14" ht="12.75">
      <c r="A926" s="441"/>
      <c r="D926" s="438"/>
      <c r="E926" s="483"/>
      <c r="F926" s="489"/>
      <c r="G926" s="440"/>
      <c r="H926" s="489"/>
      <c r="I926" s="438"/>
      <c r="J926" s="496"/>
      <c r="M926" s="447"/>
      <c r="N926" s="437"/>
    </row>
    <row r="927" spans="1:14" ht="12.75">
      <c r="A927" s="441"/>
      <c r="D927" s="438"/>
      <c r="E927" s="483"/>
      <c r="F927" s="489"/>
      <c r="G927" s="440"/>
      <c r="H927" s="489"/>
      <c r="I927" s="438"/>
      <c r="J927" s="496"/>
      <c r="M927" s="447"/>
      <c r="N927" s="437"/>
    </row>
    <row r="928" spans="1:14" ht="12.75">
      <c r="A928" s="441"/>
      <c r="D928" s="438"/>
      <c r="E928" s="483"/>
      <c r="F928" s="489"/>
      <c r="G928" s="440"/>
      <c r="H928" s="489"/>
      <c r="I928" s="438"/>
      <c r="J928" s="496"/>
      <c r="M928" s="447"/>
      <c r="N928" s="437"/>
    </row>
    <row r="929" spans="1:14" ht="12.75">
      <c r="A929" s="441"/>
      <c r="D929" s="438"/>
      <c r="E929" s="483"/>
      <c r="F929" s="489"/>
      <c r="G929" s="440"/>
      <c r="H929" s="489"/>
      <c r="I929" s="438"/>
      <c r="J929" s="496"/>
      <c r="M929" s="447"/>
      <c r="N929" s="437"/>
    </row>
    <row r="930" spans="1:14" ht="12.75">
      <c r="A930" s="441"/>
      <c r="D930" s="438"/>
      <c r="E930" s="483"/>
      <c r="F930" s="489"/>
      <c r="G930" s="440"/>
      <c r="H930" s="489"/>
      <c r="I930" s="438"/>
      <c r="J930" s="496"/>
      <c r="M930" s="447"/>
      <c r="N930" s="437"/>
    </row>
    <row r="931" spans="1:14" ht="12.75">
      <c r="A931" s="441"/>
      <c r="D931" s="438"/>
      <c r="E931" s="483"/>
      <c r="F931" s="489"/>
      <c r="G931" s="440"/>
      <c r="H931" s="489"/>
      <c r="I931" s="438"/>
      <c r="J931" s="496"/>
      <c r="M931" s="447"/>
      <c r="N931" s="437"/>
    </row>
    <row r="932" spans="1:14" ht="12.75">
      <c r="A932" s="441"/>
      <c r="D932" s="438"/>
      <c r="E932" s="483"/>
      <c r="F932" s="489"/>
      <c r="G932" s="440"/>
      <c r="H932" s="489"/>
      <c r="I932" s="438"/>
      <c r="J932" s="496"/>
      <c r="M932" s="447"/>
      <c r="N932" s="437"/>
    </row>
    <row r="933" spans="1:14" ht="12.75">
      <c r="A933" s="441"/>
      <c r="D933" s="438"/>
      <c r="E933" s="483"/>
      <c r="F933" s="489"/>
      <c r="G933" s="440"/>
      <c r="H933" s="489"/>
      <c r="I933" s="438"/>
      <c r="J933" s="496"/>
      <c r="M933" s="447"/>
      <c r="N933" s="437"/>
    </row>
    <row r="934" spans="1:14" ht="12.75">
      <c r="A934" s="441"/>
      <c r="D934" s="438"/>
      <c r="E934" s="483"/>
      <c r="F934" s="489"/>
      <c r="G934" s="440"/>
      <c r="H934" s="489"/>
      <c r="I934" s="438"/>
      <c r="J934" s="496"/>
      <c r="M934" s="447"/>
      <c r="N934" s="437"/>
    </row>
    <row r="935" spans="1:14" ht="12.75">
      <c r="A935" s="441"/>
      <c r="D935" s="438"/>
      <c r="E935" s="483"/>
      <c r="F935" s="489"/>
      <c r="G935" s="440"/>
      <c r="H935" s="489"/>
      <c r="I935" s="438"/>
      <c r="J935" s="496"/>
      <c r="M935" s="447"/>
      <c r="N935" s="437"/>
    </row>
    <row r="936" spans="1:14" ht="12.75">
      <c r="A936" s="441"/>
      <c r="D936" s="438"/>
      <c r="E936" s="483"/>
      <c r="F936" s="489"/>
      <c r="G936" s="440"/>
      <c r="H936" s="489"/>
      <c r="I936" s="438"/>
      <c r="J936" s="496"/>
      <c r="M936" s="447"/>
      <c r="N936" s="437"/>
    </row>
    <row r="937" spans="1:14" ht="12.75">
      <c r="A937" s="441"/>
      <c r="D937" s="438"/>
      <c r="E937" s="483"/>
      <c r="F937" s="489"/>
      <c r="G937" s="440"/>
      <c r="H937" s="489"/>
      <c r="I937" s="438"/>
      <c r="J937" s="496"/>
      <c r="M937" s="447"/>
      <c r="N937" s="437"/>
    </row>
    <row r="938" spans="1:14" ht="12.75">
      <c r="A938" s="441"/>
      <c r="D938" s="438"/>
      <c r="E938" s="483"/>
      <c r="F938" s="489"/>
      <c r="G938" s="440"/>
      <c r="H938" s="489"/>
      <c r="I938" s="438"/>
      <c r="J938" s="496"/>
      <c r="M938" s="447"/>
      <c r="N938" s="437"/>
    </row>
    <row r="939" spans="1:14" ht="12.75">
      <c r="A939" s="441"/>
      <c r="D939" s="438"/>
      <c r="E939" s="483"/>
      <c r="F939" s="489"/>
      <c r="G939" s="440"/>
      <c r="H939" s="489"/>
      <c r="I939" s="438"/>
      <c r="J939" s="496"/>
      <c r="M939" s="447"/>
      <c r="N939" s="437"/>
    </row>
    <row r="940" spans="1:14" ht="12.75">
      <c r="A940" s="441"/>
      <c r="D940" s="438"/>
      <c r="E940" s="483"/>
      <c r="F940" s="489"/>
      <c r="G940" s="440"/>
      <c r="H940" s="489"/>
      <c r="I940" s="438"/>
      <c r="J940" s="496"/>
      <c r="M940" s="447"/>
      <c r="N940" s="437"/>
    </row>
    <row r="941" spans="1:14" ht="12.75">
      <c r="A941" s="441"/>
      <c r="D941" s="438"/>
      <c r="E941" s="483"/>
      <c r="F941" s="489"/>
      <c r="G941" s="440"/>
      <c r="H941" s="489"/>
      <c r="I941" s="438"/>
      <c r="J941" s="496"/>
      <c r="M941" s="447"/>
      <c r="N941" s="437"/>
    </row>
    <row r="942" spans="1:14" ht="12.75">
      <c r="A942" s="441"/>
      <c r="D942" s="438"/>
      <c r="E942" s="483"/>
      <c r="F942" s="489"/>
      <c r="G942" s="440"/>
      <c r="H942" s="489"/>
      <c r="I942" s="438"/>
      <c r="J942" s="496"/>
      <c r="M942" s="447"/>
      <c r="N942" s="437"/>
    </row>
    <row r="943" spans="1:14" ht="12.75">
      <c r="A943" s="441"/>
      <c r="D943" s="438"/>
      <c r="E943" s="483"/>
      <c r="F943" s="489"/>
      <c r="G943" s="440"/>
      <c r="H943" s="489"/>
      <c r="I943" s="438"/>
      <c r="J943" s="496"/>
      <c r="M943" s="447"/>
      <c r="N943" s="437"/>
    </row>
    <row r="944" spans="1:14" ht="12.75">
      <c r="A944" s="441"/>
      <c r="D944" s="438"/>
      <c r="E944" s="483"/>
      <c r="F944" s="489"/>
      <c r="G944" s="440"/>
      <c r="H944" s="489"/>
      <c r="I944" s="438"/>
      <c r="J944" s="496"/>
      <c r="M944" s="447"/>
      <c r="N944" s="437"/>
    </row>
    <row r="945" spans="1:14" ht="12.75">
      <c r="A945" s="441"/>
      <c r="D945" s="438"/>
      <c r="E945" s="483"/>
      <c r="F945" s="489"/>
      <c r="G945" s="440"/>
      <c r="H945" s="489"/>
      <c r="I945" s="438"/>
      <c r="J945" s="496"/>
      <c r="M945" s="447"/>
      <c r="N945" s="437"/>
    </row>
    <row r="946" spans="1:14" ht="12.75">
      <c r="A946" s="441"/>
      <c r="D946" s="438"/>
      <c r="E946" s="483"/>
      <c r="F946" s="489"/>
      <c r="G946" s="440"/>
      <c r="H946" s="489"/>
      <c r="I946" s="438"/>
      <c r="J946" s="496"/>
      <c r="M946" s="447"/>
      <c r="N946" s="437"/>
    </row>
    <row r="947" spans="1:14" ht="12.75">
      <c r="A947" s="441"/>
      <c r="D947" s="438"/>
      <c r="E947" s="483"/>
      <c r="F947" s="489"/>
      <c r="G947" s="440"/>
      <c r="H947" s="489"/>
      <c r="I947" s="438"/>
      <c r="J947" s="496"/>
      <c r="M947" s="447"/>
      <c r="N947" s="437"/>
    </row>
    <row r="948" spans="1:14" ht="12.75">
      <c r="A948" s="441"/>
      <c r="D948" s="438"/>
      <c r="E948" s="483"/>
      <c r="F948" s="489"/>
      <c r="G948" s="440"/>
      <c r="H948" s="489"/>
      <c r="I948" s="438"/>
      <c r="J948" s="496"/>
      <c r="M948" s="447"/>
      <c r="N948" s="437"/>
    </row>
    <row r="949" spans="1:14" ht="12.75">
      <c r="A949" s="441"/>
      <c r="D949" s="438"/>
      <c r="E949" s="483"/>
      <c r="F949" s="489"/>
      <c r="G949" s="440"/>
      <c r="H949" s="489"/>
      <c r="I949" s="438"/>
      <c r="J949" s="496"/>
      <c r="M949" s="447"/>
      <c r="N949" s="437"/>
    </row>
    <row r="950" spans="1:14" ht="12.75">
      <c r="A950" s="441"/>
      <c r="D950" s="438"/>
      <c r="E950" s="483"/>
      <c r="F950" s="489"/>
      <c r="G950" s="440"/>
      <c r="H950" s="489"/>
      <c r="I950" s="438"/>
      <c r="J950" s="496"/>
      <c r="M950" s="447"/>
      <c r="N950" s="437"/>
    </row>
    <row r="951" spans="1:14" ht="12.75">
      <c r="A951" s="441"/>
      <c r="D951" s="438"/>
      <c r="E951" s="483"/>
      <c r="F951" s="489"/>
      <c r="G951" s="440"/>
      <c r="H951" s="489"/>
      <c r="I951" s="438"/>
      <c r="J951" s="496"/>
      <c r="M951" s="447"/>
      <c r="N951" s="437"/>
    </row>
    <row r="952" spans="1:14" ht="12.75">
      <c r="A952" s="441"/>
      <c r="D952" s="438"/>
      <c r="E952" s="483"/>
      <c r="F952" s="489"/>
      <c r="G952" s="440"/>
      <c r="H952" s="489"/>
      <c r="I952" s="438"/>
      <c r="J952" s="496"/>
      <c r="M952" s="447"/>
      <c r="N952" s="437"/>
    </row>
    <row r="953" spans="1:14" ht="12.75">
      <c r="A953" s="441"/>
      <c r="D953" s="438"/>
      <c r="E953" s="483"/>
      <c r="F953" s="489"/>
      <c r="G953" s="440"/>
      <c r="H953" s="489"/>
      <c r="I953" s="438"/>
      <c r="J953" s="496"/>
      <c r="M953" s="447"/>
      <c r="N953" s="437"/>
    </row>
    <row r="954" spans="1:14" ht="12.75">
      <c r="A954" s="441"/>
      <c r="D954" s="438"/>
      <c r="E954" s="483"/>
      <c r="F954" s="489"/>
      <c r="G954" s="440"/>
      <c r="H954" s="489"/>
      <c r="I954" s="438"/>
      <c r="J954" s="496"/>
      <c r="M954" s="447"/>
      <c r="N954" s="437"/>
    </row>
    <row r="955" spans="1:14" ht="12.75">
      <c r="A955" s="441"/>
      <c r="D955" s="438"/>
      <c r="E955" s="483"/>
      <c r="F955" s="489"/>
      <c r="G955" s="440"/>
      <c r="H955" s="489"/>
      <c r="I955" s="438"/>
      <c r="J955" s="496"/>
      <c r="M955" s="447"/>
      <c r="N955" s="437"/>
    </row>
    <row r="956" spans="1:14" ht="12.75">
      <c r="A956" s="441"/>
      <c r="D956" s="438"/>
      <c r="E956" s="483"/>
      <c r="F956" s="489"/>
      <c r="G956" s="440"/>
      <c r="H956" s="489"/>
      <c r="I956" s="438"/>
      <c r="J956" s="496"/>
      <c r="M956" s="447"/>
      <c r="N956" s="437"/>
    </row>
    <row r="957" spans="1:14" ht="12.75">
      <c r="A957" s="441"/>
      <c r="D957" s="438"/>
      <c r="E957" s="483"/>
      <c r="F957" s="489"/>
      <c r="G957" s="440"/>
      <c r="H957" s="489"/>
      <c r="I957" s="438"/>
      <c r="J957" s="496"/>
      <c r="M957" s="447"/>
      <c r="N957" s="437"/>
    </row>
    <row r="958" spans="1:14" ht="12.75">
      <c r="A958" s="441"/>
      <c r="D958" s="438"/>
      <c r="E958" s="483"/>
      <c r="F958" s="489"/>
      <c r="G958" s="440"/>
      <c r="H958" s="489"/>
      <c r="I958" s="438"/>
      <c r="J958" s="496"/>
      <c r="M958" s="447"/>
      <c r="N958" s="437"/>
    </row>
    <row r="959" spans="1:14" ht="12.75">
      <c r="A959" s="441"/>
      <c r="D959" s="438"/>
      <c r="E959" s="483"/>
      <c r="F959" s="489"/>
      <c r="G959" s="440"/>
      <c r="H959" s="489"/>
      <c r="I959" s="438"/>
      <c r="J959" s="496"/>
      <c r="M959" s="447"/>
      <c r="N959" s="437"/>
    </row>
    <row r="960" spans="1:14" ht="12.75">
      <c r="A960" s="441"/>
      <c r="D960" s="438"/>
      <c r="E960" s="483"/>
      <c r="F960" s="489"/>
      <c r="G960" s="440"/>
      <c r="H960" s="489"/>
      <c r="I960" s="438"/>
      <c r="J960" s="496"/>
      <c r="M960" s="447"/>
      <c r="N960" s="437"/>
    </row>
    <row r="961" spans="1:14" ht="12.75">
      <c r="A961" s="441"/>
      <c r="D961" s="438"/>
      <c r="E961" s="483"/>
      <c r="F961" s="489"/>
      <c r="G961" s="440"/>
      <c r="H961" s="489"/>
      <c r="I961" s="438"/>
      <c r="J961" s="496"/>
      <c r="M961" s="447"/>
      <c r="N961" s="437"/>
    </row>
    <row r="962" spans="1:14" ht="12.75">
      <c r="A962" s="441"/>
      <c r="D962" s="438"/>
      <c r="E962" s="483"/>
      <c r="F962" s="489"/>
      <c r="G962" s="440"/>
      <c r="H962" s="489"/>
      <c r="I962" s="438"/>
      <c r="J962" s="496"/>
      <c r="M962" s="447"/>
      <c r="N962" s="437"/>
    </row>
    <row r="963" spans="1:14" ht="12.75">
      <c r="A963" s="441"/>
      <c r="D963" s="438"/>
      <c r="E963" s="483"/>
      <c r="F963" s="489"/>
      <c r="G963" s="440"/>
      <c r="H963" s="489"/>
      <c r="I963" s="438"/>
      <c r="J963" s="496"/>
      <c r="M963" s="447"/>
      <c r="N963" s="437"/>
    </row>
    <row r="964" spans="1:14" ht="12.75">
      <c r="A964" s="441"/>
      <c r="D964" s="438"/>
      <c r="E964" s="483"/>
      <c r="F964" s="489"/>
      <c r="G964" s="440"/>
      <c r="H964" s="489"/>
      <c r="I964" s="438"/>
      <c r="J964" s="496"/>
      <c r="M964" s="447"/>
      <c r="N964" s="437"/>
    </row>
    <row r="965" spans="1:14" ht="12.75">
      <c r="A965" s="441"/>
      <c r="D965" s="438"/>
      <c r="E965" s="483"/>
      <c r="F965" s="489"/>
      <c r="G965" s="440"/>
      <c r="H965" s="489"/>
      <c r="I965" s="438"/>
      <c r="J965" s="496"/>
      <c r="M965" s="447"/>
      <c r="N965" s="437"/>
    </row>
    <row r="966" spans="1:14" ht="12.75">
      <c r="A966" s="441"/>
      <c r="D966" s="438"/>
      <c r="E966" s="483"/>
      <c r="F966" s="489"/>
      <c r="G966" s="440"/>
      <c r="H966" s="489"/>
      <c r="I966" s="438"/>
      <c r="J966" s="496"/>
      <c r="M966" s="447"/>
      <c r="N966" s="437"/>
    </row>
    <row r="967" spans="1:14" ht="12.75">
      <c r="A967" s="441"/>
      <c r="D967" s="438"/>
      <c r="E967" s="483"/>
      <c r="F967" s="489"/>
      <c r="G967" s="440"/>
      <c r="H967" s="489"/>
      <c r="I967" s="438"/>
      <c r="J967" s="496"/>
      <c r="M967" s="447"/>
      <c r="N967" s="437"/>
    </row>
    <row r="968" spans="1:14" ht="12.75">
      <c r="A968" s="441"/>
      <c r="D968" s="438"/>
      <c r="E968" s="483"/>
      <c r="F968" s="489"/>
      <c r="G968" s="440"/>
      <c r="H968" s="489"/>
      <c r="I968" s="438"/>
      <c r="J968" s="496"/>
      <c r="M968" s="447"/>
      <c r="N968" s="437"/>
    </row>
    <row r="969" spans="1:14" ht="12.75">
      <c r="A969" s="441"/>
      <c r="D969" s="438"/>
      <c r="E969" s="483"/>
      <c r="F969" s="489"/>
      <c r="G969" s="440"/>
      <c r="H969" s="489"/>
      <c r="I969" s="438"/>
      <c r="J969" s="496"/>
      <c r="M969" s="447"/>
      <c r="N969" s="437"/>
    </row>
    <row r="970" spans="1:14" ht="12.75">
      <c r="A970" s="441"/>
      <c r="D970" s="438"/>
      <c r="E970" s="483"/>
      <c r="F970" s="489"/>
      <c r="G970" s="440"/>
      <c r="H970" s="489"/>
      <c r="I970" s="438"/>
      <c r="J970" s="496"/>
      <c r="M970" s="447"/>
      <c r="N970" s="437"/>
    </row>
    <row r="971" spans="1:14" ht="12.75">
      <c r="A971" s="441"/>
      <c r="D971" s="438"/>
      <c r="E971" s="483"/>
      <c r="F971" s="489"/>
      <c r="G971" s="440"/>
      <c r="H971" s="489"/>
      <c r="I971" s="438"/>
      <c r="J971" s="496"/>
      <c r="M971" s="447"/>
      <c r="N971" s="437"/>
    </row>
    <row r="972" spans="1:14" ht="12.75">
      <c r="A972" s="441"/>
      <c r="D972" s="438"/>
      <c r="E972" s="483"/>
      <c r="F972" s="489"/>
      <c r="G972" s="440"/>
      <c r="H972" s="489"/>
      <c r="I972" s="438"/>
      <c r="J972" s="496"/>
      <c r="M972" s="447"/>
      <c r="N972" s="437"/>
    </row>
    <row r="973" spans="1:14" ht="12.75">
      <c r="A973" s="441"/>
      <c r="D973" s="438"/>
      <c r="E973" s="483"/>
      <c r="F973" s="489"/>
      <c r="G973" s="440"/>
      <c r="H973" s="489"/>
      <c r="I973" s="438"/>
      <c r="J973" s="496"/>
      <c r="M973" s="447"/>
      <c r="N973" s="437"/>
    </row>
    <row r="974" spans="1:14" ht="12.75">
      <c r="A974" s="441"/>
      <c r="D974" s="438"/>
      <c r="E974" s="483"/>
      <c r="F974" s="489"/>
      <c r="G974" s="440"/>
      <c r="H974" s="489"/>
      <c r="I974" s="438"/>
      <c r="J974" s="496"/>
      <c r="M974" s="447"/>
      <c r="N974" s="437"/>
    </row>
    <row r="975" spans="1:14" ht="12.75">
      <c r="A975" s="441"/>
      <c r="D975" s="438"/>
      <c r="E975" s="483"/>
      <c r="F975" s="489"/>
      <c r="G975" s="440"/>
      <c r="H975" s="489"/>
      <c r="I975" s="438"/>
      <c r="J975" s="496"/>
      <c r="M975" s="447"/>
      <c r="N975" s="437"/>
    </row>
    <row r="976" spans="1:14" ht="12.75">
      <c r="A976" s="441"/>
      <c r="D976" s="438"/>
      <c r="E976" s="483"/>
      <c r="F976" s="489"/>
      <c r="G976" s="440"/>
      <c r="H976" s="489"/>
      <c r="I976" s="438"/>
      <c r="J976" s="496"/>
      <c r="M976" s="447"/>
      <c r="N976" s="437"/>
    </row>
    <row r="977" spans="1:14" ht="12.75">
      <c r="A977" s="441"/>
      <c r="D977" s="438"/>
      <c r="E977" s="483"/>
      <c r="F977" s="489"/>
      <c r="G977" s="440"/>
      <c r="H977" s="489"/>
      <c r="I977" s="438"/>
      <c r="J977" s="496"/>
      <c r="M977" s="447"/>
      <c r="N977" s="437"/>
    </row>
    <row r="978" spans="1:14" ht="12.75">
      <c r="A978" s="441"/>
      <c r="D978" s="438"/>
      <c r="E978" s="483"/>
      <c r="F978" s="489"/>
      <c r="G978" s="440"/>
      <c r="H978" s="489"/>
      <c r="I978" s="438"/>
      <c r="J978" s="496"/>
      <c r="M978" s="447"/>
      <c r="N978" s="437"/>
    </row>
    <row r="979" spans="1:14" ht="12.75">
      <c r="A979" s="441"/>
      <c r="D979" s="438"/>
      <c r="E979" s="483"/>
      <c r="F979" s="489"/>
      <c r="G979" s="440"/>
      <c r="H979" s="489"/>
      <c r="I979" s="438"/>
      <c r="J979" s="496"/>
      <c r="M979" s="447"/>
      <c r="N979" s="437"/>
    </row>
    <row r="980" spans="1:14" ht="12.75">
      <c r="A980" s="441"/>
      <c r="D980" s="438"/>
      <c r="E980" s="483"/>
      <c r="F980" s="489"/>
      <c r="G980" s="440"/>
      <c r="H980" s="489"/>
      <c r="I980" s="438"/>
      <c r="J980" s="496"/>
      <c r="M980" s="447"/>
      <c r="N980" s="437"/>
    </row>
    <row r="981" spans="1:14" ht="12.75">
      <c r="A981" s="441"/>
      <c r="D981" s="438"/>
      <c r="E981" s="483"/>
      <c r="F981" s="489"/>
      <c r="G981" s="440"/>
      <c r="H981" s="489"/>
      <c r="I981" s="438"/>
      <c r="J981" s="496"/>
      <c r="M981" s="447"/>
      <c r="N981" s="437"/>
    </row>
    <row r="982" spans="1:14" ht="12.75">
      <c r="A982" s="441"/>
      <c r="D982" s="438"/>
      <c r="E982" s="483"/>
      <c r="F982" s="489"/>
      <c r="G982" s="440"/>
      <c r="H982" s="489"/>
      <c r="I982" s="438"/>
      <c r="J982" s="496"/>
      <c r="M982" s="447"/>
      <c r="N982" s="437"/>
    </row>
    <row r="983" spans="1:14" ht="12.75">
      <c r="A983" s="441"/>
      <c r="D983" s="438"/>
      <c r="E983" s="483"/>
      <c r="F983" s="489"/>
      <c r="G983" s="440"/>
      <c r="H983" s="489"/>
      <c r="I983" s="438"/>
      <c r="J983" s="496"/>
      <c r="M983" s="447"/>
      <c r="N983" s="437"/>
    </row>
    <row r="984" spans="1:14" ht="12.75">
      <c r="A984" s="441"/>
      <c r="D984" s="438"/>
      <c r="E984" s="483"/>
      <c r="F984" s="489"/>
      <c r="G984" s="440"/>
      <c r="H984" s="489"/>
      <c r="I984" s="438"/>
      <c r="J984" s="496"/>
      <c r="M984" s="447"/>
      <c r="N984" s="437"/>
    </row>
    <row r="985" spans="1:14" ht="12.75">
      <c r="A985" s="441"/>
      <c r="D985" s="438"/>
      <c r="E985" s="483"/>
      <c r="F985" s="489"/>
      <c r="G985" s="440"/>
      <c r="H985" s="489"/>
      <c r="I985" s="438"/>
      <c r="J985" s="496"/>
      <c r="M985" s="447"/>
      <c r="N985" s="437"/>
    </row>
    <row r="986" spans="1:14" ht="12.75">
      <c r="A986" s="441"/>
      <c r="D986" s="438"/>
      <c r="E986" s="483"/>
      <c r="F986" s="489"/>
      <c r="G986" s="440"/>
      <c r="H986" s="489"/>
      <c r="I986" s="438"/>
      <c r="J986" s="496"/>
      <c r="M986" s="447"/>
      <c r="N986" s="437"/>
    </row>
    <row r="987" spans="1:14" ht="12.75">
      <c r="A987" s="441"/>
      <c r="D987" s="438"/>
      <c r="E987" s="483"/>
      <c r="F987" s="489"/>
      <c r="G987" s="440"/>
      <c r="H987" s="489"/>
      <c r="I987" s="438"/>
      <c r="J987" s="496"/>
      <c r="M987" s="447"/>
      <c r="N987" s="437"/>
    </row>
    <row r="988" spans="1:14" ht="12.75">
      <c r="A988" s="441"/>
      <c r="D988" s="438"/>
      <c r="E988" s="483"/>
      <c r="F988" s="489"/>
      <c r="G988" s="440"/>
      <c r="H988" s="489"/>
      <c r="I988" s="438"/>
      <c r="J988" s="496"/>
      <c r="M988" s="447"/>
      <c r="N988" s="437"/>
    </row>
    <row r="989" spans="1:14" ht="12.75">
      <c r="A989" s="441"/>
      <c r="D989" s="438"/>
      <c r="E989" s="483"/>
      <c r="F989" s="489"/>
      <c r="G989" s="440"/>
      <c r="H989" s="489"/>
      <c r="I989" s="438"/>
      <c r="J989" s="496"/>
      <c r="M989" s="447"/>
      <c r="N989" s="437"/>
    </row>
    <row r="990" spans="1:14" ht="12.75">
      <c r="A990" s="441"/>
      <c r="D990" s="438"/>
      <c r="E990" s="483"/>
      <c r="F990" s="489"/>
      <c r="G990" s="440"/>
      <c r="H990" s="489"/>
      <c r="I990" s="438"/>
      <c r="J990" s="496"/>
      <c r="M990" s="447"/>
      <c r="N990" s="437"/>
    </row>
    <row r="991" spans="1:14" ht="12.75">
      <c r="A991" s="441"/>
      <c r="D991" s="438"/>
      <c r="E991" s="483"/>
      <c r="F991" s="489"/>
      <c r="G991" s="440"/>
      <c r="H991" s="489"/>
      <c r="I991" s="438"/>
      <c r="J991" s="496"/>
      <c r="M991" s="447"/>
      <c r="N991" s="437"/>
    </row>
    <row r="992" spans="1:14" ht="12.75">
      <c r="A992" s="441"/>
      <c r="D992" s="438"/>
      <c r="E992" s="483"/>
      <c r="F992" s="489"/>
      <c r="G992" s="440"/>
      <c r="H992" s="489"/>
      <c r="I992" s="438"/>
      <c r="J992" s="496"/>
      <c r="M992" s="447"/>
      <c r="N992" s="437"/>
    </row>
    <row r="993" spans="1:14" ht="12.75">
      <c r="A993" s="441"/>
      <c r="D993" s="438"/>
      <c r="E993" s="483"/>
      <c r="F993" s="489"/>
      <c r="G993" s="440"/>
      <c r="H993" s="489"/>
      <c r="I993" s="438"/>
      <c r="J993" s="496"/>
      <c r="M993" s="447"/>
      <c r="N993" s="437"/>
    </row>
    <row r="994" spans="1:14" ht="12.75">
      <c r="A994" s="441"/>
      <c r="D994" s="438"/>
      <c r="E994" s="483"/>
      <c r="F994" s="489"/>
      <c r="G994" s="440"/>
      <c r="H994" s="489"/>
      <c r="I994" s="438"/>
      <c r="J994" s="496"/>
      <c r="M994" s="447"/>
      <c r="N994" s="437"/>
    </row>
    <row r="995" spans="1:14" ht="12.75">
      <c r="A995" s="441"/>
      <c r="D995" s="438"/>
      <c r="E995" s="483"/>
      <c r="F995" s="489"/>
      <c r="G995" s="440"/>
      <c r="H995" s="489"/>
      <c r="I995" s="438"/>
      <c r="J995" s="496"/>
      <c r="M995" s="447"/>
      <c r="N995" s="437"/>
    </row>
    <row r="996" spans="1:14" ht="12.75">
      <c r="A996" s="441"/>
      <c r="D996" s="438"/>
      <c r="E996" s="483"/>
      <c r="F996" s="489"/>
      <c r="G996" s="440"/>
      <c r="H996" s="489"/>
      <c r="I996" s="438"/>
      <c r="J996" s="496"/>
      <c r="M996" s="447"/>
      <c r="N996" s="437"/>
    </row>
    <row r="997" spans="1:14" ht="12.75">
      <c r="A997" s="441"/>
      <c r="D997" s="438"/>
      <c r="E997" s="483"/>
      <c r="F997" s="489"/>
      <c r="G997" s="440"/>
      <c r="H997" s="489"/>
      <c r="I997" s="438"/>
      <c r="J997" s="496"/>
      <c r="M997" s="447"/>
      <c r="N997" s="437"/>
    </row>
    <row r="998" spans="1:14" ht="12.75">
      <c r="A998" s="441"/>
      <c r="D998" s="438"/>
      <c r="E998" s="483"/>
      <c r="F998" s="489"/>
      <c r="G998" s="440"/>
      <c r="H998" s="489"/>
      <c r="I998" s="438"/>
      <c r="J998" s="496"/>
      <c r="M998" s="447"/>
      <c r="N998" s="437"/>
    </row>
    <row r="999" spans="1:14" ht="12.75">
      <c r="A999" s="441"/>
      <c r="D999" s="438"/>
      <c r="E999" s="483"/>
      <c r="F999" s="489"/>
      <c r="G999" s="440"/>
      <c r="H999" s="489"/>
      <c r="I999" s="438"/>
      <c r="J999" s="496"/>
      <c r="M999" s="447"/>
      <c r="N999" s="437"/>
    </row>
    <row r="1000" spans="1:14" ht="12.75">
      <c r="A1000" s="441"/>
      <c r="D1000" s="438"/>
      <c r="E1000" s="483"/>
      <c r="F1000" s="489"/>
      <c r="G1000" s="440"/>
      <c r="H1000" s="489"/>
      <c r="I1000" s="438"/>
      <c r="J1000" s="496"/>
      <c r="M1000" s="447"/>
      <c r="N1000" s="437"/>
    </row>
    <row r="1001" spans="1:14" ht="12.75">
      <c r="A1001" s="441"/>
      <c r="D1001" s="438"/>
      <c r="E1001" s="483"/>
      <c r="F1001" s="489"/>
      <c r="G1001" s="440"/>
      <c r="H1001" s="489"/>
      <c r="I1001" s="438"/>
      <c r="J1001" s="496"/>
      <c r="M1001" s="447"/>
      <c r="N1001" s="437"/>
    </row>
    <row r="1002" spans="1:14" ht="12.75">
      <c r="A1002" s="441"/>
      <c r="D1002" s="438"/>
      <c r="E1002" s="483"/>
      <c r="F1002" s="489"/>
      <c r="G1002" s="440"/>
      <c r="H1002" s="489"/>
      <c r="I1002" s="438"/>
      <c r="J1002" s="496"/>
      <c r="M1002" s="447"/>
      <c r="N1002" s="437"/>
    </row>
    <row r="1003" spans="1:14" ht="12.75">
      <c r="A1003" s="441"/>
      <c r="D1003" s="438"/>
      <c r="E1003" s="483"/>
      <c r="F1003" s="489"/>
      <c r="G1003" s="440"/>
      <c r="H1003" s="489"/>
      <c r="I1003" s="438"/>
      <c r="J1003" s="496"/>
      <c r="M1003" s="447"/>
      <c r="N1003" s="437"/>
    </row>
    <row r="1004" spans="1:14" ht="12.75">
      <c r="A1004" s="441"/>
      <c r="D1004" s="438"/>
      <c r="E1004" s="483"/>
      <c r="F1004" s="489"/>
      <c r="G1004" s="440"/>
      <c r="H1004" s="489"/>
      <c r="I1004" s="438"/>
      <c r="J1004" s="496"/>
      <c r="M1004" s="447"/>
      <c r="N1004" s="437"/>
    </row>
    <row r="1005" spans="1:14" ht="12.75">
      <c r="A1005" s="441"/>
      <c r="D1005" s="438"/>
      <c r="E1005" s="483"/>
      <c r="F1005" s="489"/>
      <c r="G1005" s="440"/>
      <c r="H1005" s="489"/>
      <c r="I1005" s="438"/>
      <c r="J1005" s="496"/>
      <c r="M1005" s="447"/>
      <c r="N1005" s="437"/>
    </row>
    <row r="1006" spans="1:14" ht="12.75">
      <c r="A1006" s="441"/>
      <c r="D1006" s="438"/>
      <c r="E1006" s="483"/>
      <c r="F1006" s="489"/>
      <c r="G1006" s="440"/>
      <c r="H1006" s="489"/>
      <c r="I1006" s="438"/>
      <c r="J1006" s="496"/>
      <c r="M1006" s="447"/>
      <c r="N1006" s="437"/>
    </row>
    <row r="1007" spans="1:14" ht="12.75">
      <c r="A1007" s="441"/>
      <c r="D1007" s="438"/>
      <c r="E1007" s="483"/>
      <c r="F1007" s="489"/>
      <c r="G1007" s="440"/>
      <c r="H1007" s="489"/>
      <c r="I1007" s="438"/>
      <c r="J1007" s="496"/>
      <c r="M1007" s="447"/>
      <c r="N1007" s="437"/>
    </row>
    <row r="1008" spans="1:14" ht="12.75">
      <c r="A1008" s="441"/>
      <c r="D1008" s="438"/>
      <c r="E1008" s="483"/>
      <c r="F1008" s="489"/>
      <c r="G1008" s="440"/>
      <c r="H1008" s="489"/>
      <c r="I1008" s="438"/>
      <c r="J1008" s="496"/>
      <c r="M1008" s="447"/>
      <c r="N1008" s="437"/>
    </row>
    <row r="1009" spans="1:14" ht="12.75">
      <c r="A1009" s="441"/>
      <c r="D1009" s="438"/>
      <c r="E1009" s="483"/>
      <c r="F1009" s="489"/>
      <c r="G1009" s="440"/>
      <c r="H1009" s="489"/>
      <c r="I1009" s="438"/>
      <c r="J1009" s="496"/>
      <c r="M1009" s="447"/>
      <c r="N1009" s="437"/>
    </row>
    <row r="1010" spans="1:14" ht="12.75">
      <c r="A1010" s="441"/>
      <c r="D1010" s="438"/>
      <c r="E1010" s="483"/>
      <c r="F1010" s="489"/>
      <c r="G1010" s="440"/>
      <c r="H1010" s="489"/>
      <c r="I1010" s="438"/>
      <c r="J1010" s="496"/>
      <c r="M1010" s="447"/>
      <c r="N1010" s="437"/>
    </row>
    <row r="1011" spans="1:14" ht="12.75">
      <c r="A1011" s="441"/>
      <c r="D1011" s="438"/>
      <c r="E1011" s="483"/>
      <c r="F1011" s="489"/>
      <c r="G1011" s="440"/>
      <c r="H1011" s="489"/>
      <c r="I1011" s="438"/>
      <c r="J1011" s="496"/>
      <c r="M1011" s="447"/>
      <c r="N1011" s="437"/>
    </row>
    <row r="1012" spans="1:14" ht="12.75">
      <c r="A1012" s="441"/>
      <c r="D1012" s="438"/>
      <c r="E1012" s="483"/>
      <c r="F1012" s="489"/>
      <c r="G1012" s="440"/>
      <c r="H1012" s="489"/>
      <c r="I1012" s="438"/>
      <c r="J1012" s="496"/>
      <c r="M1012" s="447"/>
      <c r="N1012" s="437"/>
    </row>
    <row r="1013" spans="1:14" ht="12.75">
      <c r="A1013" s="441"/>
      <c r="D1013" s="438"/>
      <c r="E1013" s="483"/>
      <c r="F1013" s="489"/>
      <c r="G1013" s="440"/>
      <c r="H1013" s="489"/>
      <c r="I1013" s="438"/>
      <c r="J1013" s="496"/>
      <c r="M1013" s="447"/>
      <c r="N1013" s="437"/>
    </row>
    <row r="1014" spans="1:14" ht="12.75">
      <c r="A1014" s="441"/>
      <c r="D1014" s="438"/>
      <c r="E1014" s="483"/>
      <c r="F1014" s="489"/>
      <c r="G1014" s="440"/>
      <c r="H1014" s="489"/>
      <c r="I1014" s="438"/>
      <c r="J1014" s="496"/>
      <c r="M1014" s="447"/>
      <c r="N1014" s="437"/>
    </row>
    <row r="1015" spans="1:14" ht="12.75">
      <c r="A1015" s="441"/>
      <c r="D1015" s="438"/>
      <c r="E1015" s="483"/>
      <c r="F1015" s="489"/>
      <c r="G1015" s="440"/>
      <c r="H1015" s="489"/>
      <c r="I1015" s="438"/>
      <c r="J1015" s="496"/>
      <c r="M1015" s="447"/>
      <c r="N1015" s="437"/>
    </row>
    <row r="1016" spans="1:14" ht="12.75">
      <c r="A1016" s="441"/>
      <c r="D1016" s="438"/>
      <c r="E1016" s="483"/>
      <c r="F1016" s="489"/>
      <c r="G1016" s="440"/>
      <c r="H1016" s="489"/>
      <c r="I1016" s="438"/>
      <c r="J1016" s="496"/>
      <c r="M1016" s="447"/>
      <c r="N1016" s="437"/>
    </row>
    <row r="1017" spans="1:14" ht="12.75">
      <c r="A1017" s="441"/>
      <c r="D1017" s="438"/>
      <c r="E1017" s="483"/>
      <c r="F1017" s="489"/>
      <c r="G1017" s="440"/>
      <c r="H1017" s="489"/>
      <c r="I1017" s="438"/>
      <c r="J1017" s="496"/>
      <c r="M1017" s="447"/>
      <c r="N1017" s="437"/>
    </row>
    <row r="1018" spans="1:14" ht="12.75">
      <c r="A1018" s="441"/>
      <c r="D1018" s="438"/>
      <c r="E1018" s="483"/>
      <c r="F1018" s="489"/>
      <c r="G1018" s="440"/>
      <c r="H1018" s="489"/>
      <c r="I1018" s="438"/>
      <c r="J1018" s="496"/>
      <c r="M1018" s="447"/>
      <c r="N1018" s="437"/>
    </row>
    <row r="1019" spans="1:14" ht="12.75">
      <c r="A1019" s="441"/>
      <c r="D1019" s="438"/>
      <c r="E1019" s="483"/>
      <c r="F1019" s="489"/>
      <c r="G1019" s="440"/>
      <c r="H1019" s="489"/>
      <c r="I1019" s="438"/>
      <c r="J1019" s="496"/>
      <c r="M1019" s="447"/>
      <c r="N1019" s="437"/>
    </row>
    <row r="1020" spans="1:14" ht="12.75">
      <c r="A1020" s="441"/>
      <c r="D1020" s="438"/>
      <c r="E1020" s="483"/>
      <c r="F1020" s="489"/>
      <c r="G1020" s="440"/>
      <c r="H1020" s="489"/>
      <c r="I1020" s="438"/>
      <c r="J1020" s="496"/>
      <c r="M1020" s="447"/>
      <c r="N1020" s="437"/>
    </row>
    <row r="1021" spans="1:14" ht="12.75">
      <c r="A1021" s="441"/>
      <c r="D1021" s="438"/>
      <c r="E1021" s="483"/>
      <c r="F1021" s="489"/>
      <c r="G1021" s="440"/>
      <c r="H1021" s="489"/>
      <c r="I1021" s="438"/>
      <c r="J1021" s="496"/>
      <c r="M1021" s="447"/>
      <c r="N1021" s="437"/>
    </row>
    <row r="1022" spans="1:14" ht="12.75">
      <c r="A1022" s="441"/>
      <c r="D1022" s="438"/>
      <c r="E1022" s="483"/>
      <c r="F1022" s="489"/>
      <c r="G1022" s="440"/>
      <c r="H1022" s="489"/>
      <c r="I1022" s="438"/>
      <c r="J1022" s="496"/>
      <c r="M1022" s="447"/>
      <c r="N1022" s="437"/>
    </row>
    <row r="1023" spans="1:14" ht="12.75">
      <c r="A1023" s="441"/>
      <c r="D1023" s="438"/>
      <c r="E1023" s="483"/>
      <c r="F1023" s="489"/>
      <c r="G1023" s="440"/>
      <c r="H1023" s="489"/>
      <c r="I1023" s="438"/>
      <c r="J1023" s="496"/>
      <c r="M1023" s="447"/>
      <c r="N1023" s="437"/>
    </row>
    <row r="1024" spans="1:14" ht="12.75">
      <c r="A1024" s="441"/>
      <c r="D1024" s="438"/>
      <c r="E1024" s="483"/>
      <c r="F1024" s="489"/>
      <c r="G1024" s="440"/>
      <c r="H1024" s="489"/>
      <c r="I1024" s="438"/>
      <c r="J1024" s="496"/>
      <c r="M1024" s="447"/>
      <c r="N1024" s="437"/>
    </row>
    <row r="1025" spans="1:14" ht="12.75">
      <c r="A1025" s="441"/>
      <c r="D1025" s="438"/>
      <c r="E1025" s="483"/>
      <c r="F1025" s="489"/>
      <c r="G1025" s="440"/>
      <c r="H1025" s="489"/>
      <c r="I1025" s="438"/>
      <c r="J1025" s="496"/>
      <c r="M1025" s="447"/>
      <c r="N1025" s="437"/>
    </row>
    <row r="1026" spans="1:14" ht="12.75">
      <c r="A1026" s="441"/>
      <c r="D1026" s="438"/>
      <c r="E1026" s="483"/>
      <c r="F1026" s="489"/>
      <c r="G1026" s="440"/>
      <c r="H1026" s="489"/>
      <c r="I1026" s="438"/>
      <c r="J1026" s="496"/>
      <c r="M1026" s="447"/>
      <c r="N1026" s="437"/>
    </row>
    <row r="1027" spans="1:14" ht="12.75">
      <c r="A1027" s="441"/>
      <c r="D1027" s="438"/>
      <c r="E1027" s="483"/>
      <c r="F1027" s="489"/>
      <c r="G1027" s="440"/>
      <c r="H1027" s="489"/>
      <c r="I1027" s="438"/>
      <c r="J1027" s="496"/>
      <c r="M1027" s="447"/>
      <c r="N1027" s="437"/>
    </row>
    <row r="1028" spans="1:14" ht="12.75">
      <c r="A1028" s="441"/>
      <c r="D1028" s="438"/>
      <c r="E1028" s="483"/>
      <c r="F1028" s="489"/>
      <c r="G1028" s="440"/>
      <c r="H1028" s="489"/>
      <c r="I1028" s="438"/>
      <c r="J1028" s="496"/>
      <c r="M1028" s="447"/>
      <c r="N1028" s="437"/>
    </row>
    <row r="1029" spans="1:14" ht="12.75">
      <c r="A1029" s="441"/>
      <c r="D1029" s="438"/>
      <c r="E1029" s="483"/>
      <c r="F1029" s="489"/>
      <c r="G1029" s="440"/>
      <c r="H1029" s="489"/>
      <c r="I1029" s="438"/>
      <c r="J1029" s="496"/>
      <c r="M1029" s="447"/>
      <c r="N1029" s="437"/>
    </row>
    <row r="1030" spans="1:14" ht="12.75">
      <c r="A1030" s="441"/>
      <c r="D1030" s="438"/>
      <c r="E1030" s="483"/>
      <c r="F1030" s="489"/>
      <c r="G1030" s="440"/>
      <c r="H1030" s="489"/>
      <c r="I1030" s="438"/>
      <c r="J1030" s="496"/>
      <c r="M1030" s="447"/>
      <c r="N1030" s="437"/>
    </row>
    <row r="1031" spans="1:14" ht="12.75">
      <c r="A1031" s="441"/>
      <c r="D1031" s="438"/>
      <c r="E1031" s="483"/>
      <c r="F1031" s="489"/>
      <c r="G1031" s="440"/>
      <c r="H1031" s="489"/>
      <c r="I1031" s="438"/>
      <c r="J1031" s="496"/>
      <c r="M1031" s="447"/>
      <c r="N1031" s="437"/>
    </row>
    <row r="1032" spans="1:14" ht="12.75">
      <c r="A1032" s="441"/>
      <c r="D1032" s="438"/>
      <c r="E1032" s="483"/>
      <c r="F1032" s="489"/>
      <c r="G1032" s="440"/>
      <c r="H1032" s="489"/>
      <c r="I1032" s="438"/>
      <c r="J1032" s="496"/>
      <c r="M1032" s="447"/>
      <c r="N1032" s="437"/>
    </row>
    <row r="1033" spans="1:14" ht="12.75">
      <c r="A1033" s="441"/>
      <c r="D1033" s="438"/>
      <c r="E1033" s="483"/>
      <c r="F1033" s="489"/>
      <c r="G1033" s="440"/>
      <c r="H1033" s="489"/>
      <c r="I1033" s="438"/>
      <c r="J1033" s="496"/>
      <c r="M1033" s="447"/>
      <c r="N1033" s="437"/>
    </row>
    <row r="1034" spans="1:14" ht="12.75">
      <c r="A1034" s="441"/>
      <c r="D1034" s="438"/>
      <c r="E1034" s="483"/>
      <c r="F1034" s="489"/>
      <c r="G1034" s="440"/>
      <c r="H1034" s="489"/>
      <c r="I1034" s="438"/>
      <c r="J1034" s="496"/>
      <c r="M1034" s="447"/>
      <c r="N1034" s="437"/>
    </row>
    <row r="1035" spans="1:14" ht="12.75">
      <c r="A1035" s="441"/>
      <c r="D1035" s="438"/>
      <c r="E1035" s="483"/>
      <c r="F1035" s="489"/>
      <c r="G1035" s="440"/>
      <c r="H1035" s="489"/>
      <c r="I1035" s="438"/>
      <c r="J1035" s="496"/>
      <c r="M1035" s="447"/>
      <c r="N1035" s="437"/>
    </row>
    <row r="1036" spans="1:14" ht="12.75">
      <c r="A1036" s="441"/>
      <c r="D1036" s="438"/>
      <c r="E1036" s="483"/>
      <c r="F1036" s="489"/>
      <c r="G1036" s="440"/>
      <c r="H1036" s="489"/>
      <c r="I1036" s="438"/>
      <c r="J1036" s="496"/>
      <c r="M1036" s="447"/>
      <c r="N1036" s="437"/>
    </row>
    <row r="1037" spans="1:14" ht="12.75">
      <c r="A1037" s="441"/>
      <c r="D1037" s="438"/>
      <c r="E1037" s="483"/>
      <c r="F1037" s="489"/>
      <c r="G1037" s="440"/>
      <c r="H1037" s="489"/>
      <c r="I1037" s="438"/>
      <c r="J1037" s="496"/>
      <c r="M1037" s="447"/>
      <c r="N1037" s="437"/>
    </row>
    <row r="1038" spans="1:14" ht="12.75">
      <c r="A1038" s="441"/>
      <c r="D1038" s="438"/>
      <c r="E1038" s="483"/>
      <c r="F1038" s="489"/>
      <c r="G1038" s="440"/>
      <c r="H1038" s="489"/>
      <c r="I1038" s="438"/>
      <c r="J1038" s="496"/>
      <c r="M1038" s="447"/>
      <c r="N1038" s="437"/>
    </row>
    <row r="1039" spans="1:14" ht="12.75">
      <c r="A1039" s="441"/>
      <c r="D1039" s="438"/>
      <c r="E1039" s="483"/>
      <c r="F1039" s="489"/>
      <c r="G1039" s="440"/>
      <c r="H1039" s="489"/>
      <c r="I1039" s="438"/>
      <c r="J1039" s="496"/>
      <c r="M1039" s="447"/>
      <c r="N1039" s="437"/>
    </row>
    <row r="1040" spans="1:14" ht="12.75">
      <c r="A1040" s="441"/>
      <c r="D1040" s="438"/>
      <c r="E1040" s="483"/>
      <c r="F1040" s="489"/>
      <c r="G1040" s="440"/>
      <c r="H1040" s="489"/>
      <c r="I1040" s="438"/>
      <c r="J1040" s="496"/>
      <c r="M1040" s="447"/>
      <c r="N1040" s="437"/>
    </row>
    <row r="1041" spans="1:14" ht="12.75">
      <c r="A1041" s="441"/>
      <c r="D1041" s="438"/>
      <c r="E1041" s="483"/>
      <c r="F1041" s="489"/>
      <c r="G1041" s="440"/>
      <c r="H1041" s="489"/>
      <c r="I1041" s="438"/>
      <c r="J1041" s="496"/>
      <c r="M1041" s="447"/>
      <c r="N1041" s="437"/>
    </row>
    <row r="1042" spans="1:14" ht="12.75">
      <c r="A1042" s="441"/>
      <c r="D1042" s="438"/>
      <c r="E1042" s="483"/>
      <c r="F1042" s="489"/>
      <c r="G1042" s="440"/>
      <c r="H1042" s="489"/>
      <c r="I1042" s="438"/>
      <c r="J1042" s="496"/>
      <c r="M1042" s="447"/>
      <c r="N1042" s="437"/>
    </row>
    <row r="1043" spans="1:14" ht="12.75">
      <c r="A1043" s="441"/>
      <c r="D1043" s="438"/>
      <c r="E1043" s="483"/>
      <c r="F1043" s="489"/>
      <c r="G1043" s="440"/>
      <c r="H1043" s="489"/>
      <c r="I1043" s="438"/>
      <c r="J1043" s="496"/>
      <c r="M1043" s="447"/>
      <c r="N1043" s="437"/>
    </row>
    <row r="1044" spans="1:14" ht="12.75">
      <c r="A1044" s="441"/>
      <c r="D1044" s="438"/>
      <c r="E1044" s="483"/>
      <c r="F1044" s="489"/>
      <c r="G1044" s="440"/>
      <c r="H1044" s="489"/>
      <c r="I1044" s="438"/>
      <c r="J1044" s="496"/>
      <c r="M1044" s="447"/>
      <c r="N1044" s="437"/>
    </row>
    <row r="1045" spans="1:14" ht="12.75">
      <c r="A1045" s="441"/>
      <c r="D1045" s="438"/>
      <c r="E1045" s="483"/>
      <c r="F1045" s="489"/>
      <c r="G1045" s="440"/>
      <c r="H1045" s="489"/>
      <c r="I1045" s="438"/>
      <c r="J1045" s="496"/>
      <c r="M1045" s="447"/>
      <c r="N1045" s="437"/>
    </row>
    <row r="1046" spans="1:14" ht="12.75">
      <c r="A1046" s="441"/>
      <c r="D1046" s="438"/>
      <c r="E1046" s="483"/>
      <c r="F1046" s="489"/>
      <c r="G1046" s="440"/>
      <c r="H1046" s="489"/>
      <c r="I1046" s="438"/>
      <c r="J1046" s="496"/>
      <c r="M1046" s="447"/>
      <c r="N1046" s="437"/>
    </row>
    <row r="1047" spans="1:14" ht="12.75">
      <c r="A1047" s="441"/>
      <c r="D1047" s="438"/>
      <c r="E1047" s="483"/>
      <c r="F1047" s="489"/>
      <c r="G1047" s="440"/>
      <c r="H1047" s="489"/>
      <c r="I1047" s="438"/>
      <c r="J1047" s="496"/>
      <c r="M1047" s="447"/>
      <c r="N1047" s="437"/>
    </row>
    <row r="1048" spans="1:14" ht="12.75">
      <c r="A1048" s="441"/>
      <c r="D1048" s="438"/>
      <c r="E1048" s="483"/>
      <c r="F1048" s="489"/>
      <c r="G1048" s="440"/>
      <c r="H1048" s="489"/>
      <c r="I1048" s="438"/>
      <c r="J1048" s="496"/>
      <c r="M1048" s="447"/>
      <c r="N1048" s="437"/>
    </row>
    <row r="1049" spans="1:14" ht="12.75">
      <c r="A1049" s="441"/>
      <c r="D1049" s="438"/>
      <c r="E1049" s="483"/>
      <c r="F1049" s="489"/>
      <c r="G1049" s="440"/>
      <c r="H1049" s="489"/>
      <c r="I1049" s="438"/>
      <c r="J1049" s="496"/>
      <c r="M1049" s="447"/>
      <c r="N1049" s="437"/>
    </row>
    <row r="1050" spans="1:14" ht="12.75">
      <c r="A1050" s="441"/>
      <c r="D1050" s="438"/>
      <c r="E1050" s="483"/>
      <c r="F1050" s="489"/>
      <c r="G1050" s="440"/>
      <c r="H1050" s="489"/>
      <c r="I1050" s="438"/>
      <c r="J1050" s="496"/>
      <c r="M1050" s="447"/>
      <c r="N1050" s="437"/>
    </row>
    <row r="1051" spans="1:14" ht="12.75">
      <c r="A1051" s="441"/>
      <c r="D1051" s="438"/>
      <c r="E1051" s="483"/>
      <c r="F1051" s="489"/>
      <c r="G1051" s="440"/>
      <c r="H1051" s="489"/>
      <c r="I1051" s="438"/>
      <c r="J1051" s="496"/>
      <c r="M1051" s="447"/>
      <c r="N1051" s="437"/>
    </row>
    <row r="1052" spans="1:14" ht="12.75">
      <c r="A1052" s="441"/>
      <c r="D1052" s="438"/>
      <c r="E1052" s="483"/>
      <c r="F1052" s="489"/>
      <c r="G1052" s="440"/>
      <c r="H1052" s="489"/>
      <c r="I1052" s="438"/>
      <c r="J1052" s="496"/>
      <c r="M1052" s="447"/>
      <c r="N1052" s="437"/>
    </row>
    <row r="1053" spans="1:14" ht="12.75">
      <c r="A1053" s="441"/>
      <c r="D1053" s="438"/>
      <c r="E1053" s="483"/>
      <c r="F1053" s="489"/>
      <c r="G1053" s="440"/>
      <c r="H1053" s="489"/>
      <c r="I1053" s="438"/>
      <c r="J1053" s="496"/>
      <c r="M1053" s="447"/>
      <c r="N1053" s="437"/>
    </row>
    <row r="1054" spans="1:14" ht="12.75">
      <c r="A1054" s="441"/>
      <c r="D1054" s="438"/>
      <c r="E1054" s="483"/>
      <c r="F1054" s="489"/>
      <c r="G1054" s="440"/>
      <c r="H1054" s="489"/>
      <c r="I1054" s="438"/>
      <c r="J1054" s="496"/>
      <c r="M1054" s="447"/>
      <c r="N1054" s="437"/>
    </row>
    <row r="1055" spans="1:14" ht="12.75">
      <c r="A1055" s="441"/>
      <c r="D1055" s="438"/>
      <c r="E1055" s="483"/>
      <c r="F1055" s="489"/>
      <c r="G1055" s="440"/>
      <c r="H1055" s="489"/>
      <c r="I1055" s="438"/>
      <c r="J1055" s="496"/>
      <c r="M1055" s="447"/>
      <c r="N1055" s="437"/>
    </row>
    <row r="1056" spans="1:14" ht="12.75">
      <c r="A1056" s="441"/>
      <c r="D1056" s="438"/>
      <c r="E1056" s="483"/>
      <c r="F1056" s="489"/>
      <c r="G1056" s="440"/>
      <c r="H1056" s="489"/>
      <c r="I1056" s="438"/>
      <c r="J1056" s="496"/>
      <c r="M1056" s="447"/>
      <c r="N1056" s="437"/>
    </row>
    <row r="1057" spans="1:14" ht="12.75">
      <c r="A1057" s="441"/>
      <c r="D1057" s="438"/>
      <c r="E1057" s="483"/>
      <c r="F1057" s="489"/>
      <c r="G1057" s="440"/>
      <c r="H1057" s="489"/>
      <c r="I1057" s="438"/>
      <c r="J1057" s="496"/>
      <c r="M1057" s="447"/>
      <c r="N1057" s="437"/>
    </row>
    <row r="1058" spans="1:14" ht="12.75">
      <c r="A1058" s="441"/>
      <c r="D1058" s="438"/>
      <c r="E1058" s="483"/>
      <c r="F1058" s="489"/>
      <c r="G1058" s="440"/>
      <c r="H1058" s="489"/>
      <c r="I1058" s="438"/>
      <c r="J1058" s="496"/>
      <c r="M1058" s="447"/>
      <c r="N1058" s="437"/>
    </row>
    <row r="1059" spans="1:14" ht="12.75">
      <c r="A1059" s="441"/>
      <c r="D1059" s="438"/>
      <c r="E1059" s="483"/>
      <c r="F1059" s="489"/>
      <c r="G1059" s="440"/>
      <c r="H1059" s="489"/>
      <c r="I1059" s="438"/>
      <c r="J1059" s="496"/>
      <c r="M1059" s="447"/>
      <c r="N1059" s="437"/>
    </row>
    <row r="1060" spans="1:14" ht="12.75">
      <c r="A1060" s="441"/>
      <c r="D1060" s="438"/>
      <c r="E1060" s="483"/>
      <c r="F1060" s="489"/>
      <c r="G1060" s="440"/>
      <c r="H1060" s="489"/>
      <c r="I1060" s="438"/>
      <c r="J1060" s="496"/>
      <c r="M1060" s="447"/>
      <c r="N1060" s="437"/>
    </row>
    <row r="1061" spans="1:14" ht="12.75">
      <c r="A1061" s="441"/>
      <c r="D1061" s="438"/>
      <c r="E1061" s="483"/>
      <c r="F1061" s="489"/>
      <c r="G1061" s="440"/>
      <c r="H1061" s="489"/>
      <c r="I1061" s="438"/>
      <c r="J1061" s="496"/>
      <c r="M1061" s="447"/>
      <c r="N1061" s="437"/>
    </row>
    <row r="1062" spans="1:14" ht="12.75">
      <c r="A1062" s="441"/>
      <c r="D1062" s="438"/>
      <c r="E1062" s="483"/>
      <c r="F1062" s="489"/>
      <c r="G1062" s="440"/>
      <c r="H1062" s="489"/>
      <c r="I1062" s="438"/>
      <c r="J1062" s="496"/>
      <c r="M1062" s="447"/>
      <c r="N1062" s="437"/>
    </row>
    <row r="1063" spans="1:14" ht="12.75">
      <c r="A1063" s="441"/>
      <c r="D1063" s="438"/>
      <c r="E1063" s="483"/>
      <c r="F1063" s="489"/>
      <c r="G1063" s="440"/>
      <c r="H1063" s="489"/>
      <c r="I1063" s="438"/>
      <c r="J1063" s="496"/>
      <c r="M1063" s="447"/>
      <c r="N1063" s="437"/>
    </row>
    <row r="1064" spans="1:14" ht="12.75">
      <c r="A1064" s="441"/>
      <c r="D1064" s="438"/>
      <c r="E1064" s="483"/>
      <c r="F1064" s="489"/>
      <c r="G1064" s="440"/>
      <c r="H1064" s="489"/>
      <c r="I1064" s="438"/>
      <c r="J1064" s="496"/>
      <c r="M1064" s="447"/>
      <c r="N1064" s="437"/>
    </row>
    <row r="1065" spans="1:14" ht="12.75">
      <c r="A1065" s="441"/>
      <c r="D1065" s="438"/>
      <c r="E1065" s="483"/>
      <c r="F1065" s="489"/>
      <c r="G1065" s="440"/>
      <c r="H1065" s="489"/>
      <c r="I1065" s="438"/>
      <c r="J1065" s="496"/>
      <c r="M1065" s="447"/>
      <c r="N1065" s="437"/>
    </row>
    <row r="1066" spans="1:14" ht="12.75">
      <c r="A1066" s="441"/>
      <c r="D1066" s="438"/>
      <c r="E1066" s="483"/>
      <c r="F1066" s="489"/>
      <c r="G1066" s="440"/>
      <c r="H1066" s="489"/>
      <c r="I1066" s="438"/>
      <c r="J1066" s="496"/>
      <c r="M1066" s="447"/>
      <c r="N1066" s="437"/>
    </row>
    <row r="1067" spans="1:14" ht="12.75">
      <c r="A1067" s="441"/>
      <c r="D1067" s="438"/>
      <c r="E1067" s="483"/>
      <c r="F1067" s="489"/>
      <c r="G1067" s="440"/>
      <c r="H1067" s="489"/>
      <c r="I1067" s="438"/>
      <c r="J1067" s="496"/>
      <c r="M1067" s="447"/>
      <c r="N1067" s="437"/>
    </row>
    <row r="1068" spans="1:14" ht="12.75">
      <c r="A1068" s="441"/>
      <c r="D1068" s="438"/>
      <c r="E1068" s="483"/>
      <c r="F1068" s="489"/>
      <c r="G1068" s="440"/>
      <c r="H1068" s="489"/>
      <c r="I1068" s="438"/>
      <c r="J1068" s="496"/>
      <c r="M1068" s="447"/>
      <c r="N1068" s="437"/>
    </row>
    <row r="1069" spans="1:14" ht="12.75">
      <c r="A1069" s="441"/>
      <c r="D1069" s="438"/>
      <c r="E1069" s="483"/>
      <c r="F1069" s="489"/>
      <c r="G1069" s="440"/>
      <c r="H1069" s="489"/>
      <c r="I1069" s="438"/>
      <c r="J1069" s="496"/>
      <c r="M1069" s="447"/>
      <c r="N1069" s="437"/>
    </row>
    <row r="1070" spans="1:14" ht="12.75">
      <c r="A1070" s="441"/>
      <c r="D1070" s="438"/>
      <c r="E1070" s="483"/>
      <c r="F1070" s="489"/>
      <c r="G1070" s="440"/>
      <c r="H1070" s="489"/>
      <c r="I1070" s="438"/>
      <c r="J1070" s="496"/>
      <c r="M1070" s="447"/>
      <c r="N1070" s="437"/>
    </row>
    <row r="1071" spans="1:14" ht="12.75">
      <c r="A1071" s="441"/>
      <c r="D1071" s="438"/>
      <c r="E1071" s="483"/>
      <c r="F1071" s="489"/>
      <c r="G1071" s="440"/>
      <c r="H1071" s="489"/>
      <c r="I1071" s="438"/>
      <c r="J1071" s="496"/>
      <c r="M1071" s="447"/>
      <c r="N1071" s="437"/>
    </row>
    <row r="1072" spans="1:14" ht="12.75">
      <c r="A1072" s="441"/>
      <c r="D1072" s="438"/>
      <c r="E1072" s="483"/>
      <c r="F1072" s="489"/>
      <c r="G1072" s="440"/>
      <c r="H1072" s="489"/>
      <c r="I1072" s="438"/>
      <c r="J1072" s="496"/>
      <c r="M1072" s="447"/>
      <c r="N1072" s="437"/>
    </row>
  </sheetData>
  <autoFilter ref="A3:O549"/>
  <mergeCells count="1">
    <mergeCell ref="A1:I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VentilationPL">
                <anchor moveWithCells="1" sizeWithCells="1">
                  <from>
                    <xdr:col>16</xdr:col>
                    <xdr:colOff>19050</xdr:colOff>
                    <xdr:row>0</xdr:row>
                    <xdr:rowOff>47625</xdr:rowOff>
                  </from>
                  <to>
                    <xdr:col>16</xdr:col>
                    <xdr:colOff>952500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6"/>
  <sheetViews>
    <sheetView workbookViewId="0">
      <selection activeCell="F12" sqref="F12"/>
    </sheetView>
  </sheetViews>
  <sheetFormatPr baseColWidth="10" defaultRowHeight="12.75"/>
  <cols>
    <col min="1" max="1" width="11" style="478"/>
    <col min="2" max="2" width="25.25" style="478" bestFit="1" customWidth="1"/>
    <col min="3" max="3" width="8.625" style="478" customWidth="1"/>
    <col min="4" max="6" width="11" style="478"/>
    <col min="7" max="7" width="8.875" style="478" customWidth="1"/>
    <col min="8" max="8" width="11" style="478"/>
    <col min="9" max="9" width="8.625" style="478" customWidth="1"/>
    <col min="10" max="10" width="11" style="478"/>
    <col min="11" max="11" width="8.875" style="478" bestFit="1" customWidth="1"/>
    <col min="12" max="12" width="12.125" style="478" bestFit="1" customWidth="1"/>
    <col min="13" max="13" width="13.625" style="527" bestFit="1" customWidth="1"/>
    <col min="14" max="14" width="10.875" style="478" bestFit="1" customWidth="1"/>
    <col min="15" max="15" width="11" style="478"/>
    <col min="16" max="16" width="5.75" style="478" customWidth="1"/>
    <col min="17" max="16384" width="11" style="478"/>
  </cols>
  <sheetData>
    <row r="1" spans="1:16">
      <c r="A1" s="517">
        <f>[1]synthése!A6:B6</f>
        <v>60611</v>
      </c>
      <c r="B1" s="517" t="str">
        <f>[1]synthése!B6</f>
        <v>Eau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25" t="s">
        <v>202</v>
      </c>
      <c r="N1" s="516" t="s">
        <v>203</v>
      </c>
      <c r="O1" s="515" t="s">
        <v>204</v>
      </c>
    </row>
    <row r="2" spans="1:16" s="436" customFormat="1">
      <c r="C2" s="514">
        <f>SUMIF($C$6:$C$48,C1,$H$6:$H$48)</f>
        <v>0</v>
      </c>
      <c r="D2" s="514">
        <f>SUMIF($C$6:$C$48,D1,$H$6:$H$48)</f>
        <v>106.19</v>
      </c>
      <c r="E2" s="514">
        <f>SUMIF($C$6:$C$48,E1,$H$6:$H$48)</f>
        <v>0</v>
      </c>
      <c r="F2" s="514">
        <f>SUMIF($C$6:$C$48,F1,$H$6:$H$48)</f>
        <v>0</v>
      </c>
      <c r="G2" s="514">
        <f>SUMIF($C$6:$C$48,G1,$H$6:$H$48)</f>
        <v>0</v>
      </c>
      <c r="H2" s="514">
        <f>SUMIF($C$6:$C$48,H1,$H$6:$H$48)</f>
        <v>0</v>
      </c>
      <c r="I2" s="514">
        <f>SUMIF($C$6:$C$48,I1,$H$6:$H$48)</f>
        <v>0</v>
      </c>
      <c r="J2" s="514">
        <f>SUMIF($C$6:$C$48,J1,$H$6:$H$48)</f>
        <v>0</v>
      </c>
      <c r="K2" s="514">
        <f>SUMIF($C$6:$C$48,K1,$H$6:$H$48)</f>
        <v>0</v>
      </c>
      <c r="L2" s="514">
        <f>SUMIF($C$6:$C$48,L1,$H$6:$H$48)</f>
        <v>0</v>
      </c>
      <c r="M2" s="526">
        <f>SUMIF($C$6:$C$48,M1,$H$6:$H$48)</f>
        <v>0</v>
      </c>
      <c r="N2" s="514">
        <f>SUMIF($C$6:$C$48,N1,$H$6:$H$48)</f>
        <v>0</v>
      </c>
      <c r="O2" s="513">
        <f>SUM(C2:N2)</f>
        <v>106.19</v>
      </c>
      <c r="P2" s="512" t="str">
        <f>IF(SUM(C2:N2)=H4,"OK","ERREUR")</f>
        <v>OK</v>
      </c>
    </row>
    <row r="3" spans="1:16">
      <c r="C3" s="524"/>
      <c r="D3" s="524"/>
      <c r="E3" s="524"/>
      <c r="F3" s="524"/>
      <c r="G3" s="524"/>
      <c r="H3" s="524"/>
      <c r="I3" s="524"/>
      <c r="J3" s="524"/>
      <c r="K3" s="524"/>
      <c r="L3" s="524"/>
      <c r="N3" s="524"/>
      <c r="O3" s="524"/>
      <c r="P3" s="524"/>
    </row>
    <row r="4" spans="1:16">
      <c r="C4" s="524"/>
      <c r="D4" s="524"/>
      <c r="E4" s="524"/>
      <c r="F4" s="524"/>
      <c r="G4" s="524"/>
      <c r="H4" s="511">
        <f>SUM(H6:H98)</f>
        <v>106.19</v>
      </c>
      <c r="I4" s="524"/>
      <c r="J4" s="524"/>
      <c r="K4" s="524"/>
      <c r="L4" s="524"/>
      <c r="N4" s="524"/>
      <c r="O4" s="524"/>
      <c r="P4" s="524"/>
    </row>
    <row r="5" spans="1:16" ht="15.75">
      <c r="A5" s="472" t="s">
        <v>539</v>
      </c>
      <c r="B5" s="471" t="s">
        <v>538</v>
      </c>
      <c r="C5" s="437" t="s">
        <v>537</v>
      </c>
      <c r="D5" s="471" t="s">
        <v>536</v>
      </c>
      <c r="E5" s="469" t="s">
        <v>535</v>
      </c>
      <c r="F5" s="486" t="s">
        <v>534</v>
      </c>
      <c r="G5" s="470" t="s">
        <v>352</v>
      </c>
      <c r="H5" s="486" t="s">
        <v>533</v>
      </c>
      <c r="I5" s="469" t="s">
        <v>352</v>
      </c>
      <c r="J5" s="486" t="s">
        <v>532</v>
      </c>
      <c r="K5" s="469" t="s">
        <v>352</v>
      </c>
      <c r="L5" s="437" t="s">
        <v>531</v>
      </c>
      <c r="M5" s="528" t="s">
        <v>530</v>
      </c>
    </row>
    <row r="6" spans="1:16">
      <c r="A6" s="441">
        <v>43355</v>
      </c>
      <c r="B6" s="449" t="s">
        <v>470</v>
      </c>
      <c r="C6" s="467" t="s">
        <v>193</v>
      </c>
      <c r="D6" s="449"/>
      <c r="E6" s="438" t="s">
        <v>469</v>
      </c>
      <c r="F6" s="487"/>
      <c r="G6" s="458"/>
      <c r="H6" s="493">
        <v>106.19</v>
      </c>
      <c r="I6" s="456" t="s">
        <v>352</v>
      </c>
      <c r="J6" s="496"/>
      <c r="K6" s="438"/>
      <c r="L6" s="524"/>
      <c r="M6" s="453">
        <v>60611</v>
      </c>
      <c r="N6" s="455" t="s">
        <v>446</v>
      </c>
      <c r="O6" s="454">
        <v>60</v>
      </c>
      <c r="P6" s="50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7"/>
  <sheetViews>
    <sheetView workbookViewId="0">
      <selection activeCell="N15" sqref="N15"/>
    </sheetView>
  </sheetViews>
  <sheetFormatPr baseColWidth="10" defaultRowHeight="12.75"/>
  <cols>
    <col min="1" max="1" width="11" style="478"/>
    <col min="2" max="2" width="22.125" style="478" bestFit="1" customWidth="1"/>
    <col min="3" max="15" width="11" style="478"/>
    <col min="16" max="16" width="4" style="478" bestFit="1" customWidth="1"/>
    <col min="17" max="16384" width="11" style="478"/>
  </cols>
  <sheetData>
    <row r="1" spans="1:16">
      <c r="A1" s="517">
        <f>[1]synthése!A7</f>
        <v>60612</v>
      </c>
      <c r="B1" s="517" t="str">
        <f>[1]synthése!B7</f>
        <v>Electricité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</row>
    <row r="2" spans="1:16">
      <c r="C2" s="514">
        <f>SUMIF($C$6:$C$46,C1,$H$6:$H$46)</f>
        <v>0</v>
      </c>
      <c r="D2" s="514">
        <f>SUMIF($C$6:$C$46,D1,$H$6:$H$46)</f>
        <v>0</v>
      </c>
      <c r="E2" s="514">
        <f>SUMIF($C$6:$C$46,E1,$H$6:$H$46)</f>
        <v>0</v>
      </c>
      <c r="F2" s="514">
        <f>SUMIF($C$6:$C$46,F1,$H$6:$H$46)</f>
        <v>0</v>
      </c>
      <c r="G2" s="514">
        <f>SUMIF($C$6:$C$46,G1,$H$6:$H$46)</f>
        <v>0</v>
      </c>
      <c r="H2" s="514">
        <f>SUMIF($C$6:$C$46,H1,$H$6:$H$46)</f>
        <v>0</v>
      </c>
      <c r="I2" s="514">
        <f>SUMIF($C$6:$C$46,I1,$H$6:$H$46)</f>
        <v>0</v>
      </c>
      <c r="J2" s="514">
        <f>SUMIF($C$6:$C$46,J1,$H$6:$H$46)</f>
        <v>0</v>
      </c>
      <c r="K2" s="514">
        <f>SUMIF($C$6:$C$46,K1,$H$6:$H$46)</f>
        <v>0</v>
      </c>
      <c r="L2" s="514">
        <f>SUMIF($C$6:$C$46,L1,$H$6:$H$46)</f>
        <v>0</v>
      </c>
      <c r="M2" s="526">
        <f>SUMIF($C$6:$C$46,M1,$H$6:$H$46)</f>
        <v>0</v>
      </c>
      <c r="N2" s="514">
        <f>SUMIF($C$6:$C$46,N1,$H$6:$H$46)</f>
        <v>0</v>
      </c>
      <c r="O2" s="513">
        <f>SUM(C2:N2)</f>
        <v>0</v>
      </c>
      <c r="P2" s="512" t="str">
        <f>IF(SUM(C2:N2)=H4,"OK","ERREUR")</f>
        <v>ERREUR</v>
      </c>
    </row>
    <row r="4" spans="1:16">
      <c r="H4" s="511">
        <f>SUM(H6:H96)</f>
        <v>616.12</v>
      </c>
    </row>
    <row r="5" spans="1:16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  <c r="N5" s="437"/>
      <c r="O5" s="437"/>
    </row>
    <row r="6" spans="1:16">
      <c r="A6" s="441"/>
      <c r="B6" s="446" t="s">
        <v>319</v>
      </c>
      <c r="C6" s="524"/>
      <c r="D6" s="438"/>
      <c r="E6" s="438"/>
      <c r="F6" s="488"/>
      <c r="G6" s="444"/>
      <c r="H6" s="492">
        <v>215.92</v>
      </c>
      <c r="I6" s="438"/>
      <c r="J6" s="496"/>
      <c r="K6" s="524"/>
      <c r="L6" s="524"/>
      <c r="M6" s="443">
        <v>60612</v>
      </c>
      <c r="N6" s="437" t="s">
        <v>319</v>
      </c>
      <c r="O6" s="524"/>
      <c r="P6" s="498"/>
    </row>
    <row r="7" spans="1:16">
      <c r="A7" s="441">
        <v>43451</v>
      </c>
      <c r="B7" s="479" t="s">
        <v>576</v>
      </c>
      <c r="C7" s="445" t="s">
        <v>573</v>
      </c>
      <c r="D7" s="448"/>
      <c r="E7" s="483" t="s">
        <v>320</v>
      </c>
      <c r="F7" s="488"/>
      <c r="G7" s="440"/>
      <c r="H7" s="492">
        <v>400.2</v>
      </c>
      <c r="I7" s="438"/>
      <c r="J7" s="496"/>
      <c r="K7" s="524"/>
      <c r="L7" s="524"/>
      <c r="M7" s="447">
        <v>60612</v>
      </c>
      <c r="N7" s="437"/>
      <c r="O7" s="524"/>
      <c r="P7" s="49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6"/>
  <sheetViews>
    <sheetView workbookViewId="0">
      <selection activeCell="A6" sqref="A6:P6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>
        <f>[1]synthése!A10</f>
        <v>6062</v>
      </c>
      <c r="B1" s="517" t="str">
        <f>[1]synthése!B10</f>
        <v>Fourniture non stockées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>
      <c r="C2" s="514">
        <f>SUMIF($C$6:$C$38,C1,$H$6:$H$38)</f>
        <v>0</v>
      </c>
      <c r="D2" s="514">
        <f>SUMIF($C$6:$C$38,D1,$H$6:$H$38)</f>
        <v>17.7</v>
      </c>
      <c r="E2" s="514">
        <f>SUMIF($C$6:$C$38,E1,$H$6:$H$38)</f>
        <v>0</v>
      </c>
      <c r="F2" s="514">
        <f>SUMIF($C$6:$C$38,F1,$H$6:$H$38)</f>
        <v>0</v>
      </c>
      <c r="G2" s="514">
        <f>SUMIF($C$6:$C$38,G1,$H$6:$H$38)</f>
        <v>0</v>
      </c>
      <c r="H2" s="514">
        <f>SUMIF($C$6:$C$38,H1,$H$6:$H$38)</f>
        <v>0</v>
      </c>
      <c r="I2" s="514">
        <f>SUMIF($C$6:$C$38,I1,$H$6:$H$38)</f>
        <v>0</v>
      </c>
      <c r="J2" s="514">
        <f>SUMIF($C$6:$C$38,J1,$H$6:$H$38)</f>
        <v>0</v>
      </c>
      <c r="K2" s="514">
        <f>SUMIF($C$6:$C$38,K1,$H$6:$H$38)</f>
        <v>0</v>
      </c>
      <c r="L2" s="514">
        <f>SUMIF($C$6:$C$38,L1,$H$6:$H$38)</f>
        <v>0</v>
      </c>
      <c r="M2" s="514">
        <f>SUMIF($C$6:$C$38,M1,$H$6:$H$38)</f>
        <v>0</v>
      </c>
      <c r="N2" s="514">
        <f>SUMIF($C$6:$C$38,N1,$H$6:$H$38)</f>
        <v>0</v>
      </c>
      <c r="O2" s="513">
        <f>SUM(C2:N2)</f>
        <v>17.7</v>
      </c>
      <c r="P2" s="512" t="str">
        <f>IF(SUM(C2:N2)=H4,"OK","ERREUR")</f>
        <v>OK</v>
      </c>
    </row>
    <row r="4" spans="1:17">
      <c r="H4" s="511">
        <f>SUM(H6:H88)</f>
        <v>17.7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43362</v>
      </c>
      <c r="B6" s="449" t="s">
        <v>466</v>
      </c>
      <c r="C6" s="467" t="s">
        <v>193</v>
      </c>
      <c r="D6" s="449"/>
      <c r="E6" s="438" t="s">
        <v>348</v>
      </c>
      <c r="F6" s="488"/>
      <c r="G6" s="451"/>
      <c r="H6" s="493">
        <v>17.7</v>
      </c>
      <c r="I6" s="456" t="s">
        <v>352</v>
      </c>
      <c r="J6" s="496"/>
      <c r="K6" s="438"/>
      <c r="L6" s="524"/>
      <c r="M6" s="453">
        <v>6062</v>
      </c>
      <c r="N6" s="455" t="s">
        <v>446</v>
      </c>
      <c r="O6" s="454">
        <v>60</v>
      </c>
      <c r="P6" s="50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7"/>
  <sheetViews>
    <sheetView workbookViewId="0">
      <selection activeCell="C39" sqref="C3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>
        <f>[1]synthése!A11</f>
        <v>60622</v>
      </c>
      <c r="B1" s="517" t="str">
        <f>[1]synthése!B11</f>
        <v>Produits d'entretien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>
      <c r="C2" s="514">
        <f>SUMIF($C$6:$C$33,C1,$H$6:$H$33)</f>
        <v>39.76</v>
      </c>
      <c r="D2" s="514">
        <f>SUMIF($C$6:$C$33,D1,$H$6:$H$33)</f>
        <v>0</v>
      </c>
      <c r="E2" s="514">
        <f>SUMIF($C$6:$C$33,E1,$H$6:$H$33)</f>
        <v>112.82</v>
      </c>
      <c r="F2" s="514">
        <f>SUMIF($C$6:$C$33,F1,$H$6:$H$33)</f>
        <v>0</v>
      </c>
      <c r="G2" s="514">
        <f>SUMIF($C$6:$C$33,G1,$H$6:$H$33)</f>
        <v>0</v>
      </c>
      <c r="H2" s="514">
        <f>SUMIF($C$6:$C$33,H1,$H$6:$H$33)</f>
        <v>0</v>
      </c>
      <c r="I2" s="514">
        <f>SUMIF($C$6:$C$33,I1,$H$6:$H$33)</f>
        <v>0</v>
      </c>
      <c r="J2" s="514">
        <f>SUMIF($C$6:$C$33,J1,$H$6:$H$33)</f>
        <v>0</v>
      </c>
      <c r="K2" s="514">
        <f>SUMIF($C$6:$C$33,K1,$H$6:$H$33)</f>
        <v>0</v>
      </c>
      <c r="L2" s="514">
        <f>SUMIF($C$6:$C$33,L1,$H$6:$H$33)</f>
        <v>0</v>
      </c>
      <c r="M2" s="514">
        <f>SUMIF($C$6:$C$33,M1,$H$6:$H$33)</f>
        <v>0</v>
      </c>
      <c r="N2" s="514">
        <f>SUMIF($C$6:$C$33,N1,$H$6:$H$33)</f>
        <v>0</v>
      </c>
      <c r="O2" s="513">
        <f>SUM(C2:N2)</f>
        <v>152.57999999999998</v>
      </c>
      <c r="P2" s="512" t="str">
        <f>IF(SUM(C2:N2)=H4,"OK","ERREUR")</f>
        <v>OK</v>
      </c>
    </row>
    <row r="4" spans="1:17">
      <c r="H4" s="511">
        <f>SUM(H6:H83)</f>
        <v>152.57999999999998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43340</v>
      </c>
      <c r="B6" s="449" t="s">
        <v>503</v>
      </c>
      <c r="C6" s="467" t="s">
        <v>192</v>
      </c>
      <c r="D6" s="449"/>
      <c r="E6" s="438" t="s">
        <v>348</v>
      </c>
      <c r="F6" s="488"/>
      <c r="G6" s="451"/>
      <c r="H6" s="493">
        <v>39.76</v>
      </c>
      <c r="I6" s="456" t="s">
        <v>352</v>
      </c>
      <c r="J6" s="496"/>
      <c r="K6" s="438"/>
      <c r="L6" s="524"/>
      <c r="M6" s="453">
        <v>60622</v>
      </c>
      <c r="N6" s="455" t="s">
        <v>446</v>
      </c>
      <c r="O6" s="454">
        <v>60</v>
      </c>
      <c r="P6" s="500"/>
    </row>
    <row r="7" spans="1:17">
      <c r="A7" s="441">
        <v>43395</v>
      </c>
      <c r="B7" s="449" t="s">
        <v>399</v>
      </c>
      <c r="C7" s="437" t="s">
        <v>194</v>
      </c>
      <c r="D7" s="449"/>
      <c r="E7" s="438" t="s">
        <v>348</v>
      </c>
      <c r="F7" s="488"/>
      <c r="G7" s="451"/>
      <c r="H7" s="493">
        <v>112.82</v>
      </c>
      <c r="I7" s="456" t="s">
        <v>352</v>
      </c>
      <c r="J7" s="496"/>
      <c r="K7" s="438"/>
      <c r="L7" s="524"/>
      <c r="M7" s="453">
        <v>60622</v>
      </c>
      <c r="N7" s="437" t="s">
        <v>398</v>
      </c>
      <c r="O7" s="437"/>
      <c r="P7" s="49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6"/>
  <sheetViews>
    <sheetView workbookViewId="0">
      <selection activeCell="E2" sqref="E2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>
        <f>[1]synthése!A12</f>
        <v>60624</v>
      </c>
      <c r="B1" s="517" t="str">
        <f>[1]synthése!B12</f>
        <v>Fournitures administratives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>
      <c r="C2" s="514">
        <f>SUMIF($C$6:$C$38,C1,$H$6:$H$38)</f>
        <v>0</v>
      </c>
      <c r="D2" s="514">
        <f>SUMIF($C$6:$C$38,D1,$H$6:$H$38)</f>
        <v>0</v>
      </c>
      <c r="E2" s="514">
        <f>SUMIF($C$6:$C$38,E1,$H$6:$H$38)</f>
        <v>0</v>
      </c>
      <c r="F2" s="514">
        <f>SUMIF($C$6:$C$38,F1,$H$6:$H$38)</f>
        <v>0</v>
      </c>
      <c r="G2" s="514">
        <f>SUMIF($C$6:$C$38,G1,$H$6:$H$38)</f>
        <v>0</v>
      </c>
      <c r="H2" s="514">
        <f>SUMIF($C$6:$C$38,H1,$H$6:$H$38)</f>
        <v>0</v>
      </c>
      <c r="I2" s="514">
        <f>SUMIF($C$6:$C$38,I1,$H$6:$H$38)</f>
        <v>0</v>
      </c>
      <c r="J2" s="514">
        <f>SUMIF($C$6:$C$38,J1,$H$6:$H$38)</f>
        <v>0</v>
      </c>
      <c r="K2" s="514">
        <f>SUMIF($C$6:$C$38,K1,$H$6:$H$38)</f>
        <v>0</v>
      </c>
      <c r="L2" s="514">
        <f>SUMIF($C$6:$C$38,L1,$H$6:$H$38)</f>
        <v>0</v>
      </c>
      <c r="M2" s="514">
        <f>SUMIF($C$6:$C$38,M1,$H$6:$H$38)</f>
        <v>0</v>
      </c>
      <c r="N2" s="514">
        <f>SUMIF($C$6:$C$38,N1,$H$6:$H$38)</f>
        <v>0</v>
      </c>
      <c r="O2" s="513">
        <f>SUM(C2:N2)</f>
        <v>0</v>
      </c>
      <c r="P2" s="512" t="str">
        <f>IF(SUM(C2:N2)=H4,"OK","ERREUR")</f>
        <v>ERREUR</v>
      </c>
    </row>
    <row r="4" spans="1:17">
      <c r="H4" s="511">
        <f>SUM(H6:H88)</f>
        <v>62.16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43389</v>
      </c>
      <c r="B6" s="449" t="s">
        <v>409</v>
      </c>
      <c r="C6" s="437"/>
      <c r="D6" s="449"/>
      <c r="E6" s="438" t="s">
        <v>320</v>
      </c>
      <c r="F6" s="488"/>
      <c r="G6" s="451"/>
      <c r="H6" s="493">
        <v>62.16</v>
      </c>
      <c r="I6" s="456" t="s">
        <v>352</v>
      </c>
      <c r="J6" s="496"/>
      <c r="K6" s="438"/>
      <c r="L6" s="524"/>
      <c r="M6" s="453">
        <v>60624</v>
      </c>
      <c r="N6" s="437"/>
      <c r="O6" s="437"/>
      <c r="P6" s="49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7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>
        <f>[1]synthése!A13</f>
        <v>60625</v>
      </c>
      <c r="B1" s="517" t="str">
        <f>[1]synthése!B13</f>
        <v>Fournitures de sport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>
      <c r="C2" s="514">
        <f>SUMIF($C$6:$C$33,C1,$H$6:$H$33)</f>
        <v>0</v>
      </c>
      <c r="D2" s="514">
        <f>SUMIF($C$6:$C$33,D1,$H$6:$H$33)</f>
        <v>431</v>
      </c>
      <c r="E2" s="514">
        <f>SUMIF($C$6:$C$33,E1,$H$6:$H$33)</f>
        <v>0</v>
      </c>
      <c r="F2" s="514">
        <f>SUMIF($C$6:$C$33,F1,$H$6:$H$33)</f>
        <v>0</v>
      </c>
      <c r="G2" s="514">
        <f>SUMIF($C$6:$C$33,G1,$H$6:$H$33)</f>
        <v>0</v>
      </c>
      <c r="H2" s="514">
        <f>SUMIF($C$6:$C$33,H1,$H$6:$H$33)</f>
        <v>0</v>
      </c>
      <c r="I2" s="514">
        <f>SUMIF($C$6:$C$33,I1,$H$6:$H$33)</f>
        <v>0</v>
      </c>
      <c r="J2" s="514">
        <f>SUMIF($C$6:$C$33,J1,$H$6:$H$33)</f>
        <v>0</v>
      </c>
      <c r="K2" s="514">
        <f>SUMIF($C$6:$C$33,K1,$H$6:$H$33)</f>
        <v>0</v>
      </c>
      <c r="L2" s="514">
        <f>SUMIF($C$6:$C$33,L1,$H$6:$H$33)</f>
        <v>0</v>
      </c>
      <c r="M2" s="514">
        <f>SUMIF($C$6:$C$33,M1,$H$6:$H$33)</f>
        <v>0</v>
      </c>
      <c r="N2" s="514">
        <f>SUMIF($C$6:$C$33,N1,$H$6:$H$33)</f>
        <v>0</v>
      </c>
      <c r="O2" s="513">
        <f>SUM(C2:N2)</f>
        <v>431</v>
      </c>
      <c r="P2" s="512" t="str">
        <f>IF(SUM(C2:N2)=H4,"OK","ERREUR")</f>
        <v>OK</v>
      </c>
    </row>
    <row r="4" spans="1:17">
      <c r="H4" s="511">
        <f>SUM(H6:H83)</f>
        <v>431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43348</v>
      </c>
      <c r="B6" s="449" t="s">
        <v>471</v>
      </c>
      <c r="C6" s="454" t="s">
        <v>193</v>
      </c>
      <c r="D6" s="449"/>
      <c r="E6" s="438" t="s">
        <v>348</v>
      </c>
      <c r="F6" s="488"/>
      <c r="G6" s="451"/>
      <c r="H6" s="493">
        <v>35</v>
      </c>
      <c r="I6" s="456" t="s">
        <v>352</v>
      </c>
      <c r="J6" s="496"/>
      <c r="K6" s="438"/>
      <c r="L6" s="524"/>
      <c r="M6" s="453">
        <v>60625</v>
      </c>
      <c r="N6" s="455" t="s">
        <v>446</v>
      </c>
      <c r="O6" s="454">
        <v>60</v>
      </c>
      <c r="P6" s="500"/>
    </row>
    <row r="7" spans="1:17">
      <c r="A7" s="441">
        <v>43353</v>
      </c>
      <c r="B7" s="449" t="s">
        <v>471</v>
      </c>
      <c r="C7" s="467" t="s">
        <v>193</v>
      </c>
      <c r="D7" s="449"/>
      <c r="E7" s="438" t="s">
        <v>348</v>
      </c>
      <c r="F7" s="487"/>
      <c r="G7" s="458"/>
      <c r="H7" s="493">
        <v>396</v>
      </c>
      <c r="I7" s="456" t="s">
        <v>352</v>
      </c>
      <c r="J7" s="496"/>
      <c r="K7" s="438"/>
      <c r="L7" s="524"/>
      <c r="M7" s="453">
        <v>60625</v>
      </c>
      <c r="N7" s="455" t="s">
        <v>446</v>
      </c>
      <c r="O7" s="454">
        <v>60</v>
      </c>
      <c r="P7" s="50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Q6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>
        <f>[1]synthése!A16</f>
        <v>6135</v>
      </c>
      <c r="B1" s="517" t="str">
        <f>[1]synthése!B16</f>
        <v>Locations mobilières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>
      <c r="C2" s="514">
        <f>SUMIF($C$6:$C$38,C1,$H$6:$H$38)</f>
        <v>0</v>
      </c>
      <c r="D2" s="514">
        <f>SUMIF($C$6:$C$38,D1,$H$6:$H$38)</f>
        <v>0</v>
      </c>
      <c r="E2" s="514">
        <f>SUMIF($C$6:$C$38,E1,$H$6:$H$38)</f>
        <v>0</v>
      </c>
      <c r="F2" s="514">
        <f>SUMIF($C$6:$C$38,F1,$H$6:$H$38)</f>
        <v>0</v>
      </c>
      <c r="G2" s="514">
        <f>SUMIF($C$6:$C$38,G1,$H$6:$H$38)</f>
        <v>0</v>
      </c>
      <c r="H2" s="514">
        <f>SUMIF($C$6:$C$38,H1,$H$6:$H$38)</f>
        <v>0</v>
      </c>
      <c r="I2" s="514">
        <f>SUMIF($C$6:$C$38,I1,$H$6:$H$38)</f>
        <v>0</v>
      </c>
      <c r="J2" s="514">
        <f>SUMIF($C$6:$C$38,J1,$H$6:$H$38)</f>
        <v>0</v>
      </c>
      <c r="K2" s="514">
        <f>SUMIF($C$6:$C$38,K1,$H$6:$H$38)</f>
        <v>0</v>
      </c>
      <c r="L2" s="514">
        <f>SUMIF($C$6:$C$38,L1,$H$6:$H$38)</f>
        <v>0</v>
      </c>
      <c r="M2" s="514">
        <f>SUMIF($C$6:$C$38,M1,$H$6:$H$38)</f>
        <v>0</v>
      </c>
      <c r="N2" s="514">
        <f>SUMIF($C$6:$C$38,N1,$H$6:$H$38)</f>
        <v>0</v>
      </c>
      <c r="O2" s="513">
        <f>SUM(C2:N2)</f>
        <v>0</v>
      </c>
      <c r="P2" s="512" t="str">
        <f>IF(SUM(C2:N2)+B3=H4,"OK","ERREUR")</f>
        <v>OK</v>
      </c>
    </row>
    <row r="3" spans="1:17">
      <c r="A3" s="520" t="s">
        <v>249</v>
      </c>
      <c r="B3" s="519">
        <f>SUMIF($C$6:$C$38,$A$3,$H$6:$H$38)</f>
        <v>36</v>
      </c>
    </row>
    <row r="4" spans="1:17">
      <c r="H4" s="511">
        <f>SUM(H6:H88)</f>
        <v>36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43301</v>
      </c>
      <c r="B6" s="449" t="s">
        <v>507</v>
      </c>
      <c r="C6" s="454" t="s">
        <v>249</v>
      </c>
      <c r="D6" s="449"/>
      <c r="E6" s="438" t="s">
        <v>348</v>
      </c>
      <c r="F6" s="488"/>
      <c r="G6" s="451"/>
      <c r="H6" s="493">
        <v>36</v>
      </c>
      <c r="I6" s="456" t="s">
        <v>352</v>
      </c>
      <c r="J6" s="496"/>
      <c r="K6" s="438"/>
      <c r="L6" s="524"/>
      <c r="M6" s="453">
        <v>6135</v>
      </c>
      <c r="N6" s="455" t="s">
        <v>506</v>
      </c>
      <c r="O6" s="454">
        <v>60</v>
      </c>
      <c r="P6" s="500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Q6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31.5" style="478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>
        <f>[1]synthése!A17</f>
        <v>6152</v>
      </c>
      <c r="B1" s="517" t="str">
        <f>[1]synthése!B17</f>
        <v>Entretien et réparation sur biens immobiliers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>
      <c r="C2" s="514">
        <f>SUMIF($C$6:$C$38,C1,$H$6:$H$38)</f>
        <v>0</v>
      </c>
      <c r="D2" s="514">
        <f>SUMIF($C$6:$C$38,D1,$H$6:$H$38)</f>
        <v>329.76</v>
      </c>
      <c r="E2" s="514">
        <f>SUMIF($C$6:$C$38,E1,$H$6:$H$38)</f>
        <v>0</v>
      </c>
      <c r="F2" s="514">
        <f>SUMIF($C$6:$C$38,F1,$H$6:$H$38)</f>
        <v>0</v>
      </c>
      <c r="G2" s="514">
        <f>SUMIF($C$6:$C$38,G1,$H$6:$H$38)</f>
        <v>0</v>
      </c>
      <c r="H2" s="514">
        <f>SUMIF($C$6:$C$38,H1,$H$6:$H$38)</f>
        <v>0</v>
      </c>
      <c r="I2" s="514">
        <f>SUMIF($C$6:$C$38,I1,$H$6:$H$38)</f>
        <v>0</v>
      </c>
      <c r="J2" s="514">
        <f>SUMIF($C$6:$C$38,J1,$H$6:$H$38)</f>
        <v>0</v>
      </c>
      <c r="K2" s="514">
        <f>SUMIF($C$6:$C$38,K1,$H$6:$H$38)</f>
        <v>0</v>
      </c>
      <c r="L2" s="514">
        <f>SUMIF($C$6:$C$38,L1,$H$6:$H$38)</f>
        <v>0</v>
      </c>
      <c r="M2" s="514">
        <f>SUMIF($C$6:$C$38,M1,$H$6:$H$38)</f>
        <v>0</v>
      </c>
      <c r="N2" s="514">
        <f>SUMIF($C$6:$C$38,N1,$H$6:$H$38)</f>
        <v>0</v>
      </c>
      <c r="O2" s="513">
        <f>SUM(C2:N2)</f>
        <v>329.76</v>
      </c>
      <c r="P2" s="512" t="str">
        <f>IF(SUM(C2:N2)=H4,"OK","ERREUR")</f>
        <v>OK</v>
      </c>
    </row>
    <row r="4" spans="1:17">
      <c r="H4" s="511">
        <f>SUM(H6:H88)</f>
        <v>329.76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43360</v>
      </c>
      <c r="B6" s="449" t="s">
        <v>467</v>
      </c>
      <c r="C6" s="467" t="s">
        <v>193</v>
      </c>
      <c r="D6" s="449"/>
      <c r="E6" s="438" t="s">
        <v>348</v>
      </c>
      <c r="F6" s="488"/>
      <c r="G6" s="451"/>
      <c r="H6" s="493">
        <v>329.76</v>
      </c>
      <c r="I6" s="456" t="s">
        <v>352</v>
      </c>
      <c r="J6" s="496"/>
      <c r="K6" s="438"/>
      <c r="L6" s="524"/>
      <c r="M6" s="453">
        <v>6152</v>
      </c>
      <c r="N6" s="455" t="s">
        <v>446</v>
      </c>
      <c r="O6" s="454">
        <v>60</v>
      </c>
      <c r="P6" s="500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Q8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>
        <f>[1]synthése!A19</f>
        <v>616</v>
      </c>
      <c r="B1" s="517" t="str">
        <f>[1]synthése!B19</f>
        <v>Assurance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>
      <c r="C2" s="514">
        <f>SUMIF($C$6:$C$28,C1,$H$6:$H$28)</f>
        <v>0</v>
      </c>
      <c r="D2" s="514">
        <f>SUMIF($C$6:$C$28,D1,$H$6:$H$28)</f>
        <v>0</v>
      </c>
      <c r="E2" s="514">
        <f>SUMIF($C$6:$C$28,E1,$H$6:$H$28)</f>
        <v>0</v>
      </c>
      <c r="F2" s="514">
        <f>SUMIF($C$6:$C$28,F1,$H$6:$H$28)</f>
        <v>51.15</v>
      </c>
      <c r="G2" s="514">
        <f>SUMIF($C$6:$C$28,G1,$H$6:$H$28)</f>
        <v>0</v>
      </c>
      <c r="H2" s="514">
        <f>SUMIF($C$6:$C$28,H1,$H$6:$H$28)</f>
        <v>0</v>
      </c>
      <c r="I2" s="514">
        <f>SUMIF($C$6:$C$28,I1,$H$6:$H$28)</f>
        <v>0</v>
      </c>
      <c r="J2" s="514">
        <f>SUMIF($C$6:$C$28,J1,$H$6:$H$28)</f>
        <v>0</v>
      </c>
      <c r="K2" s="514">
        <f>SUMIF($C$6:$C$28,K1,$H$6:$H$28)</f>
        <v>0</v>
      </c>
      <c r="L2" s="514">
        <f>SUMIF($C$6:$C$28,L1,$H$6:$H$28)</f>
        <v>0</v>
      </c>
      <c r="M2" s="514">
        <f>SUMIF($C$6:$C$28,M1,$H$6:$H$28)</f>
        <v>0</v>
      </c>
      <c r="N2" s="514">
        <f>SUMIF($C$6:$C$28,N1,$H$6:$H$28)</f>
        <v>0</v>
      </c>
      <c r="O2" s="513">
        <f>SUM(C2:N2)</f>
        <v>51.15</v>
      </c>
      <c r="P2" s="512" t="str">
        <f>IF(SUM(C2:N2)=H4,"OK","ERREUR")</f>
        <v>ERREUR</v>
      </c>
    </row>
    <row r="4" spans="1:17">
      <c r="H4" s="511">
        <f>SUM(H6:H78)</f>
        <v>257.45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43388</v>
      </c>
      <c r="B6" s="449" t="s">
        <v>411</v>
      </c>
      <c r="C6" s="437"/>
      <c r="D6" s="449"/>
      <c r="E6" s="438" t="s">
        <v>410</v>
      </c>
      <c r="F6" s="488"/>
      <c r="G6" s="451"/>
      <c r="H6" s="493">
        <v>155.15</v>
      </c>
      <c r="I6" s="456" t="s">
        <v>352</v>
      </c>
      <c r="J6" s="496"/>
      <c r="K6" s="438"/>
      <c r="L6" s="524"/>
      <c r="M6" s="453">
        <v>616</v>
      </c>
      <c r="N6" s="437"/>
      <c r="O6" s="437"/>
      <c r="P6" s="499"/>
    </row>
    <row r="7" spans="1:17">
      <c r="A7" s="441">
        <v>43419</v>
      </c>
      <c r="B7" s="449" t="s">
        <v>342</v>
      </c>
      <c r="C7" s="437" t="s">
        <v>195</v>
      </c>
      <c r="D7" s="524"/>
      <c r="E7" s="438" t="s">
        <v>341</v>
      </c>
      <c r="F7" s="488"/>
      <c r="G7" s="451"/>
      <c r="H7" s="492">
        <v>51.15</v>
      </c>
      <c r="I7" s="439"/>
      <c r="J7" s="496"/>
      <c r="K7" s="438"/>
      <c r="L7" s="524"/>
      <c r="M7" s="453">
        <v>616</v>
      </c>
      <c r="N7" s="455"/>
      <c r="O7" s="454"/>
      <c r="P7" s="500"/>
    </row>
    <row r="8" spans="1:17">
      <c r="A8" s="441">
        <v>43451</v>
      </c>
      <c r="B8" s="479" t="s">
        <v>342</v>
      </c>
      <c r="C8" s="445" t="s">
        <v>573</v>
      </c>
      <c r="D8" s="448"/>
      <c r="E8" s="483" t="s">
        <v>341</v>
      </c>
      <c r="F8" s="488"/>
      <c r="G8" s="440"/>
      <c r="H8" s="492">
        <v>51.15</v>
      </c>
      <c r="I8" s="438"/>
      <c r="J8" s="496"/>
      <c r="K8" s="524"/>
      <c r="L8" s="524"/>
      <c r="M8" s="447">
        <v>616</v>
      </c>
      <c r="N8" s="437"/>
      <c r="O8" s="524"/>
      <c r="P8" s="498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Q7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42.62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>
        <f>[1]synthése!A21</f>
        <v>6184</v>
      </c>
      <c r="B1" s="517" t="str">
        <f>[1]synthése!B21</f>
        <v>Concours divers (cotisations…)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>
      <c r="C2" s="514">
        <f>SUMIF($C$6:$C$33,C1,$H$6:$H$33)</f>
        <v>0</v>
      </c>
      <c r="D2" s="514">
        <f>SUMIF($C$6:$C$33,D1,$H$6:$H$33)</f>
        <v>0</v>
      </c>
      <c r="E2" s="514">
        <f>SUMIF($C$6:$C$33,E1,$H$6:$H$33)</f>
        <v>2434.9499999999998</v>
      </c>
      <c r="F2" s="514">
        <f>SUMIF($C$6:$C$33,F1,$H$6:$H$33)</f>
        <v>0</v>
      </c>
      <c r="G2" s="514">
        <f>SUMIF($C$6:$C$33,G1,$H$6:$H$33)</f>
        <v>0</v>
      </c>
      <c r="H2" s="514">
        <f>SUMIF($C$6:$C$33,H1,$H$6:$H$33)</f>
        <v>0</v>
      </c>
      <c r="I2" s="514">
        <f>SUMIF($C$6:$C$33,I1,$H$6:$H$33)</f>
        <v>0</v>
      </c>
      <c r="J2" s="514">
        <f>SUMIF($C$6:$C$33,J1,$H$6:$H$33)</f>
        <v>0</v>
      </c>
      <c r="K2" s="514">
        <f>SUMIF($C$6:$C$33,K1,$H$6:$H$33)</f>
        <v>0</v>
      </c>
      <c r="L2" s="514">
        <f>SUMIF($C$6:$C$33,L1,$H$6:$H$33)</f>
        <v>0</v>
      </c>
      <c r="M2" s="514">
        <f>SUMIF($C$6:$C$33,M1,$H$6:$H$33)</f>
        <v>0</v>
      </c>
      <c r="N2" s="514">
        <f>SUMIF($C$6:$C$33,N1,$H$6:$H$33)</f>
        <v>0</v>
      </c>
      <c r="O2" s="513">
        <f>SUM(C2:N2)</f>
        <v>2434.9499999999998</v>
      </c>
      <c r="P2" s="512" t="str">
        <f>IF(SUM(C2:N2)=H4,"OK","ERREUR")</f>
        <v>OK</v>
      </c>
    </row>
    <row r="4" spans="1:17">
      <c r="H4" s="511">
        <f>SUM(H6:H83)</f>
        <v>2434.9499999999998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43396</v>
      </c>
      <c r="B6" s="449" t="s">
        <v>369</v>
      </c>
      <c r="C6" s="437" t="s">
        <v>194</v>
      </c>
      <c r="D6" s="449"/>
      <c r="E6" s="438" t="s">
        <v>320</v>
      </c>
      <c r="F6" s="488"/>
      <c r="G6" s="451"/>
      <c r="H6" s="493">
        <v>77.099999999999994</v>
      </c>
      <c r="I6" s="456" t="s">
        <v>352</v>
      </c>
      <c r="J6" s="496"/>
      <c r="K6" s="438"/>
      <c r="L6" s="524"/>
      <c r="M6" s="482">
        <v>6184</v>
      </c>
      <c r="N6" s="437" t="s">
        <v>368</v>
      </c>
      <c r="O6" s="437"/>
      <c r="P6" s="499"/>
    </row>
    <row r="7" spans="1:17">
      <c r="A7" s="441">
        <v>43396</v>
      </c>
      <c r="B7" s="449" t="s">
        <v>360</v>
      </c>
      <c r="C7" s="437" t="s">
        <v>194</v>
      </c>
      <c r="D7" s="449"/>
      <c r="E7" s="438" t="s">
        <v>320</v>
      </c>
      <c r="F7" s="488"/>
      <c r="G7" s="451"/>
      <c r="H7" s="493">
        <v>2357.85</v>
      </c>
      <c r="I7" s="456" t="s">
        <v>352</v>
      </c>
      <c r="J7" s="496"/>
      <c r="K7" s="438"/>
      <c r="L7" s="524"/>
      <c r="M7" s="443">
        <v>6184</v>
      </c>
      <c r="N7" s="437" t="s">
        <v>359</v>
      </c>
      <c r="O7" s="437"/>
      <c r="P7" s="499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Q25"/>
  <sheetViews>
    <sheetView workbookViewId="0">
      <selection activeCell="D37" sqref="D37"/>
    </sheetView>
  </sheetViews>
  <sheetFormatPr baseColWidth="10" defaultRowHeight="12.75"/>
  <cols>
    <col min="1" max="1" width="11" style="478"/>
    <col min="2" max="2" width="42.75" style="478" bestFit="1" customWidth="1"/>
    <col min="3" max="3" width="9.125" style="478" customWidth="1"/>
    <col min="4" max="5" width="7.75" style="478" customWidth="1"/>
    <col min="6" max="6" width="7.125" style="478" bestFit="1" customWidth="1"/>
    <col min="7" max="7" width="9.5" style="478" bestFit="1" customWidth="1"/>
    <col min="8" max="8" width="19.125" style="478" bestFit="1" customWidth="1"/>
    <col min="9" max="9" width="10.75" style="478" bestFit="1" customWidth="1"/>
    <col min="10" max="10" width="7.5" style="478" customWidth="1"/>
    <col min="11" max="11" width="11" style="478"/>
    <col min="12" max="12" width="7.5" style="478" customWidth="1"/>
    <col min="13" max="13" width="12.125" style="478" bestFit="1" customWidth="1"/>
    <col min="14" max="16" width="11" style="478"/>
    <col min="17" max="17" width="3.25" style="478" bestFit="1" customWidth="1"/>
    <col min="18" max="16384" width="11" style="478"/>
  </cols>
  <sheetData>
    <row r="1" spans="1:17">
      <c r="A1" s="517">
        <f>[1]synthése!A24</f>
        <v>6221</v>
      </c>
      <c r="B1" s="517" t="str">
        <f>[1]synthése!B24</f>
        <v>Rémunérations intermédiaires et honoraires Caotch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>
      <c r="C2" s="514" t="e">
        <f>SUMIF(#REF!,C1,#REF!)</f>
        <v>#REF!</v>
      </c>
      <c r="D2" s="514" t="e">
        <f>SUMIF(#REF!,D1,#REF!)</f>
        <v>#REF!</v>
      </c>
      <c r="E2" s="514" t="e">
        <f>SUMIF(#REF!,E1,#REF!)</f>
        <v>#REF!</v>
      </c>
      <c r="F2" s="514" t="e">
        <f>SUMIF(#REF!,F1,#REF!)</f>
        <v>#REF!</v>
      </c>
      <c r="G2" s="514" t="e">
        <f>SUMIF(#REF!,G1,#REF!)</f>
        <v>#REF!</v>
      </c>
      <c r="H2" s="514" t="e">
        <f>SUMIF(#REF!,H1,#REF!)</f>
        <v>#REF!</v>
      </c>
      <c r="I2" s="514" t="e">
        <f>SUMIF(#REF!,I1,#REF!)</f>
        <v>#REF!</v>
      </c>
      <c r="J2" s="514" t="e">
        <f>SUMIF(#REF!,J1,#REF!)</f>
        <v>#REF!</v>
      </c>
      <c r="K2" s="514" t="e">
        <f>SUMIF(#REF!,K1,#REF!)</f>
        <v>#REF!</v>
      </c>
      <c r="L2" s="514" t="e">
        <f>SUMIF(#REF!,L1,#REF!)</f>
        <v>#REF!</v>
      </c>
      <c r="M2" s="514" t="e">
        <f>SUMIF(#REF!,M1,#REF!)</f>
        <v>#REF!</v>
      </c>
      <c r="N2" s="514" t="e">
        <f>SUMIF(#REF!,N1,#REF!)</f>
        <v>#REF!</v>
      </c>
      <c r="O2" s="514" t="e">
        <f>SUM(C2:N2)</f>
        <v>#REF!</v>
      </c>
      <c r="P2" s="512" t="e">
        <f>IF(SUM(C2:N2)=H4,"OK","ERREUR")</f>
        <v>#REF!</v>
      </c>
    </row>
    <row r="4" spans="1:17">
      <c r="H4" s="511" t="e">
        <f>SUM(#REF!)</f>
        <v>#REF!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587</v>
      </c>
      <c r="G5" s="470" t="s">
        <v>352</v>
      </c>
      <c r="H5" s="470" t="s">
        <v>586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  <c r="N5" s="437"/>
    </row>
    <row r="6" spans="1:17">
      <c r="A6" s="441">
        <v>43367</v>
      </c>
      <c r="B6" s="449" t="s">
        <v>449</v>
      </c>
      <c r="C6" s="467" t="s">
        <v>193</v>
      </c>
      <c r="D6" s="449"/>
      <c r="E6" s="438" t="s">
        <v>448</v>
      </c>
      <c r="F6" s="488"/>
      <c r="G6" s="451"/>
      <c r="H6" s="493">
        <v>100</v>
      </c>
      <c r="I6" s="456" t="s">
        <v>352</v>
      </c>
      <c r="J6" s="496"/>
      <c r="K6" s="438"/>
      <c r="L6" s="524"/>
      <c r="M6" s="453">
        <v>6221</v>
      </c>
      <c r="N6" s="437"/>
      <c r="O6" s="437"/>
      <c r="P6" s="499"/>
    </row>
    <row r="7" spans="1:17">
      <c r="A7" s="441">
        <v>43367</v>
      </c>
      <c r="B7" s="449" t="s">
        <v>449</v>
      </c>
      <c r="C7" s="467" t="s">
        <v>193</v>
      </c>
      <c r="D7" s="449"/>
      <c r="E7" s="438" t="s">
        <v>348</v>
      </c>
      <c r="F7" s="488"/>
      <c r="G7" s="451"/>
      <c r="H7" s="493">
        <v>10.02</v>
      </c>
      <c r="I7" s="456" t="s">
        <v>352</v>
      </c>
      <c r="J7" s="496"/>
      <c r="K7" s="438"/>
      <c r="L7" s="524"/>
      <c r="M7" s="453">
        <v>6221</v>
      </c>
      <c r="N7" s="437"/>
      <c r="O7" s="437"/>
      <c r="P7" s="499"/>
    </row>
    <row r="8" spans="1:17">
      <c r="A8" s="441">
        <v>43370</v>
      </c>
      <c r="B8" s="449" t="s">
        <v>449</v>
      </c>
      <c r="C8" s="467" t="s">
        <v>193</v>
      </c>
      <c r="D8" s="449"/>
      <c r="E8" s="438" t="s">
        <v>448</v>
      </c>
      <c r="F8" s="488"/>
      <c r="G8" s="451"/>
      <c r="H8" s="493">
        <v>100</v>
      </c>
      <c r="I8" s="456" t="s">
        <v>352</v>
      </c>
      <c r="J8" s="496"/>
      <c r="K8" s="438"/>
      <c r="L8" s="524"/>
      <c r="M8" s="453">
        <v>6221</v>
      </c>
      <c r="N8" s="437"/>
      <c r="O8" s="437"/>
      <c r="P8" s="499"/>
    </row>
    <row r="9" spans="1:17">
      <c r="A9" s="441">
        <v>43374</v>
      </c>
      <c r="B9" s="449" t="s">
        <v>449</v>
      </c>
      <c r="C9" s="437" t="s">
        <v>194</v>
      </c>
      <c r="D9" s="449"/>
      <c r="E9" s="438" t="s">
        <v>448</v>
      </c>
      <c r="F9" s="488"/>
      <c r="G9" s="451"/>
      <c r="H9" s="493">
        <v>390</v>
      </c>
      <c r="I9" s="456" t="s">
        <v>352</v>
      </c>
      <c r="J9" s="496"/>
      <c r="K9" s="438"/>
      <c r="L9" s="524"/>
      <c r="M9" s="453">
        <v>6221</v>
      </c>
      <c r="N9" s="437"/>
      <c r="O9" s="437"/>
      <c r="P9" s="499"/>
    </row>
    <row r="10" spans="1:17">
      <c r="A10" s="441">
        <v>43378</v>
      </c>
      <c r="B10" s="449" t="s">
        <v>417</v>
      </c>
      <c r="C10" s="437" t="s">
        <v>194</v>
      </c>
      <c r="D10" s="449"/>
      <c r="E10" s="438" t="s">
        <v>320</v>
      </c>
      <c r="F10" s="488"/>
      <c r="G10" s="451"/>
      <c r="H10" s="493">
        <v>650</v>
      </c>
      <c r="I10" s="456" t="s">
        <v>352</v>
      </c>
      <c r="J10" s="496"/>
      <c r="K10" s="438"/>
      <c r="L10" s="524"/>
      <c r="M10" s="453">
        <v>6221</v>
      </c>
      <c r="N10" s="437"/>
      <c r="O10" s="437"/>
      <c r="P10" s="499"/>
    </row>
    <row r="11" spans="1:17">
      <c r="A11" s="441">
        <v>43382</v>
      </c>
      <c r="B11" s="449" t="s">
        <v>416</v>
      </c>
      <c r="C11" s="437" t="s">
        <v>194</v>
      </c>
      <c r="D11" s="449"/>
      <c r="E11" s="438" t="s">
        <v>320</v>
      </c>
      <c r="F11" s="488"/>
      <c r="G11" s="451"/>
      <c r="H11" s="493">
        <v>250</v>
      </c>
      <c r="I11" s="456" t="s">
        <v>352</v>
      </c>
      <c r="J11" s="496"/>
      <c r="K11" s="438"/>
      <c r="L11" s="524"/>
      <c r="M11" s="453">
        <v>6221</v>
      </c>
      <c r="N11" s="437"/>
      <c r="O11" s="437"/>
      <c r="P11" s="499"/>
    </row>
    <row r="12" spans="1:17">
      <c r="A12" s="441">
        <v>43382</v>
      </c>
      <c r="B12" s="449" t="s">
        <v>415</v>
      </c>
      <c r="C12" s="437" t="s">
        <v>194</v>
      </c>
      <c r="D12" s="449"/>
      <c r="E12" s="438" t="s">
        <v>320</v>
      </c>
      <c r="F12" s="488"/>
      <c r="G12" s="451"/>
      <c r="H12" s="493">
        <v>525</v>
      </c>
      <c r="I12" s="456" t="s">
        <v>352</v>
      </c>
      <c r="J12" s="496"/>
      <c r="K12" s="438"/>
      <c r="L12" s="524"/>
      <c r="M12" s="453">
        <v>6221</v>
      </c>
      <c r="N12" s="437"/>
      <c r="O12" s="437"/>
      <c r="P12" s="499"/>
    </row>
    <row r="13" spans="1:17">
      <c r="A13" s="441">
        <v>43396</v>
      </c>
      <c r="B13" s="449" t="s">
        <v>337</v>
      </c>
      <c r="C13" s="437" t="s">
        <v>194</v>
      </c>
      <c r="D13" s="449"/>
      <c r="E13" s="438" t="s">
        <v>336</v>
      </c>
      <c r="F13" s="488"/>
      <c r="G13" s="451"/>
      <c r="H13" s="493">
        <v>300</v>
      </c>
      <c r="I13" s="456" t="s">
        <v>352</v>
      </c>
      <c r="J13" s="496"/>
      <c r="K13" s="438"/>
      <c r="L13" s="524"/>
      <c r="M13" s="453">
        <v>6221</v>
      </c>
      <c r="N13" s="437"/>
      <c r="O13" s="437"/>
      <c r="P13" s="499"/>
    </row>
    <row r="14" spans="1:17">
      <c r="A14" s="441">
        <v>43406</v>
      </c>
      <c r="B14" s="449" t="s">
        <v>337</v>
      </c>
      <c r="C14" s="437" t="s">
        <v>195</v>
      </c>
      <c r="D14" s="449"/>
      <c r="E14" s="438" t="s">
        <v>336</v>
      </c>
      <c r="F14" s="487"/>
      <c r="G14" s="458"/>
      <c r="H14" s="493">
        <v>150</v>
      </c>
      <c r="I14" s="456" t="s">
        <v>352</v>
      </c>
      <c r="J14" s="496"/>
      <c r="K14" s="438"/>
      <c r="L14" s="524"/>
      <c r="M14" s="482">
        <v>6221</v>
      </c>
      <c r="N14" s="455"/>
      <c r="O14" s="454"/>
      <c r="P14" s="500"/>
    </row>
    <row r="15" spans="1:17">
      <c r="A15" s="441">
        <v>43412</v>
      </c>
      <c r="B15" s="449" t="s">
        <v>337</v>
      </c>
      <c r="C15" s="437" t="s">
        <v>195</v>
      </c>
      <c r="D15" s="449"/>
      <c r="E15" s="457" t="s">
        <v>336</v>
      </c>
      <c r="F15" s="488"/>
      <c r="G15" s="451"/>
      <c r="H15" s="493">
        <v>50</v>
      </c>
      <c r="I15" s="456" t="s">
        <v>352</v>
      </c>
      <c r="J15" s="496"/>
      <c r="K15" s="438"/>
      <c r="L15" s="524"/>
      <c r="M15" s="443">
        <v>6221</v>
      </c>
      <c r="N15" s="455"/>
      <c r="O15" s="454"/>
      <c r="P15" s="500"/>
    </row>
    <row r="16" spans="1:17">
      <c r="A16" s="441">
        <v>43414</v>
      </c>
      <c r="B16" s="449" t="s">
        <v>351</v>
      </c>
      <c r="C16" s="437" t="s">
        <v>195</v>
      </c>
      <c r="D16" s="524"/>
      <c r="E16" s="438" t="s">
        <v>320</v>
      </c>
      <c r="F16" s="488"/>
      <c r="G16" s="451"/>
      <c r="H16" s="492">
        <v>3500</v>
      </c>
      <c r="I16" s="442"/>
      <c r="J16" s="496"/>
      <c r="K16" s="438"/>
      <c r="L16" s="524"/>
      <c r="M16" s="453">
        <v>6221</v>
      </c>
      <c r="N16" s="455"/>
      <c r="O16" s="454"/>
      <c r="P16" s="500"/>
    </row>
    <row r="17" spans="1:16">
      <c r="A17" s="441">
        <v>43418</v>
      </c>
      <c r="B17" s="449" t="s">
        <v>344</v>
      </c>
      <c r="C17" s="437" t="s">
        <v>195</v>
      </c>
      <c r="D17" s="524"/>
      <c r="E17" s="438" t="s">
        <v>320</v>
      </c>
      <c r="F17" s="488"/>
      <c r="G17" s="451"/>
      <c r="H17" s="492">
        <v>1000</v>
      </c>
      <c r="I17" s="439"/>
      <c r="J17" s="496"/>
      <c r="K17" s="438"/>
      <c r="L17" s="524"/>
      <c r="M17" s="453">
        <v>6221</v>
      </c>
      <c r="N17" s="455"/>
      <c r="O17" s="454"/>
      <c r="P17" s="500"/>
    </row>
    <row r="18" spans="1:16">
      <c r="A18" s="441">
        <v>43418</v>
      </c>
      <c r="B18" s="449" t="s">
        <v>343</v>
      </c>
      <c r="C18" s="437" t="s">
        <v>195</v>
      </c>
      <c r="D18" s="524"/>
      <c r="E18" s="438" t="s">
        <v>320</v>
      </c>
      <c r="F18" s="488"/>
      <c r="G18" s="451"/>
      <c r="H18" s="492">
        <v>500</v>
      </c>
      <c r="I18" s="442"/>
      <c r="J18" s="496"/>
      <c r="K18" s="438"/>
      <c r="L18" s="524"/>
      <c r="M18" s="453">
        <v>6221</v>
      </c>
      <c r="N18" s="455"/>
      <c r="O18" s="454"/>
      <c r="P18" s="500"/>
    </row>
    <row r="19" spans="1:16">
      <c r="A19" s="441">
        <v>43420</v>
      </c>
      <c r="B19" s="449" t="s">
        <v>337</v>
      </c>
      <c r="C19" s="437" t="s">
        <v>195</v>
      </c>
      <c r="D19" s="438"/>
      <c r="E19" s="438" t="s">
        <v>336</v>
      </c>
      <c r="F19" s="488"/>
      <c r="G19" s="444"/>
      <c r="H19" s="492">
        <v>600</v>
      </c>
      <c r="I19" s="438"/>
      <c r="J19" s="496"/>
      <c r="K19" s="524"/>
      <c r="L19" s="524"/>
      <c r="M19" s="443">
        <v>6221</v>
      </c>
      <c r="N19" s="437"/>
      <c r="O19" s="524"/>
      <c r="P19" s="498"/>
    </row>
    <row r="20" spans="1:16">
      <c r="A20" s="441">
        <v>43421</v>
      </c>
      <c r="B20" s="449" t="s">
        <v>338</v>
      </c>
      <c r="C20" s="437" t="s">
        <v>195</v>
      </c>
      <c r="D20" s="524"/>
      <c r="E20" s="438" t="s">
        <v>320</v>
      </c>
      <c r="F20" s="488"/>
      <c r="G20" s="451"/>
      <c r="H20" s="492">
        <v>800</v>
      </c>
      <c r="I20" s="439"/>
      <c r="J20" s="496"/>
      <c r="K20" s="438"/>
      <c r="L20" s="524"/>
      <c r="M20" s="453">
        <v>6221</v>
      </c>
      <c r="N20" s="437"/>
      <c r="O20" s="437"/>
      <c r="P20" s="499"/>
    </row>
    <row r="21" spans="1:16">
      <c r="A21" s="441">
        <v>43424</v>
      </c>
      <c r="B21" s="449" t="s">
        <v>337</v>
      </c>
      <c r="C21" s="437" t="s">
        <v>195</v>
      </c>
      <c r="D21" s="524"/>
      <c r="E21" s="438" t="s">
        <v>336</v>
      </c>
      <c r="F21" s="488"/>
      <c r="G21" s="451"/>
      <c r="H21" s="492">
        <v>600</v>
      </c>
      <c r="I21" s="439"/>
      <c r="J21" s="496"/>
      <c r="K21" s="438"/>
      <c r="L21" s="524"/>
      <c r="M21" s="453">
        <v>6221</v>
      </c>
      <c r="N21" s="437"/>
      <c r="O21" s="437"/>
      <c r="P21" s="499"/>
    </row>
    <row r="22" spans="1:16">
      <c r="A22" s="441">
        <v>43444</v>
      </c>
      <c r="B22" s="479" t="s">
        <v>572</v>
      </c>
      <c r="C22" s="524" t="s">
        <v>573</v>
      </c>
      <c r="D22" s="448"/>
      <c r="E22" s="483" t="s">
        <v>320</v>
      </c>
      <c r="F22" s="488"/>
      <c r="G22" s="440"/>
      <c r="H22" s="492">
        <v>750</v>
      </c>
      <c r="I22" s="438"/>
      <c r="J22" s="496"/>
      <c r="K22" s="524"/>
      <c r="L22" s="524"/>
      <c r="M22" s="447">
        <v>6221</v>
      </c>
      <c r="N22" s="437"/>
      <c r="O22" s="524"/>
      <c r="P22" s="498"/>
    </row>
    <row r="23" spans="1:16">
      <c r="A23" s="441">
        <v>43444</v>
      </c>
      <c r="B23" s="479" t="s">
        <v>574</v>
      </c>
      <c r="C23" s="524" t="s">
        <v>573</v>
      </c>
      <c r="D23" s="448"/>
      <c r="E23" s="483" t="s">
        <v>320</v>
      </c>
      <c r="F23" s="488"/>
      <c r="G23" s="440"/>
      <c r="H23" s="492">
        <v>500</v>
      </c>
      <c r="I23" s="438"/>
      <c r="J23" s="496"/>
      <c r="K23" s="524"/>
      <c r="L23" s="524"/>
      <c r="M23" s="447">
        <v>6221</v>
      </c>
      <c r="N23" s="437"/>
      <c r="O23" s="524"/>
      <c r="P23" s="498"/>
    </row>
    <row r="24" spans="1:16">
      <c r="A24" s="441">
        <v>43445</v>
      </c>
      <c r="B24" s="479" t="s">
        <v>575</v>
      </c>
      <c r="C24" s="524" t="s">
        <v>573</v>
      </c>
      <c r="D24" s="448"/>
      <c r="E24" s="483" t="s">
        <v>320</v>
      </c>
      <c r="F24" s="488"/>
      <c r="G24" s="440"/>
      <c r="H24" s="492">
        <v>1700</v>
      </c>
      <c r="I24" s="438"/>
      <c r="J24" s="496"/>
      <c r="K24" s="524"/>
      <c r="L24" s="524"/>
      <c r="M24" s="447">
        <v>6221</v>
      </c>
      <c r="N24" s="437"/>
      <c r="O24" s="524"/>
      <c r="P24" s="498"/>
    </row>
    <row r="25" spans="1:16">
      <c r="A25" s="441">
        <v>43455</v>
      </c>
      <c r="B25" s="479" t="s">
        <v>578</v>
      </c>
      <c r="C25" s="445" t="s">
        <v>573</v>
      </c>
      <c r="D25" s="448"/>
      <c r="E25" s="483" t="s">
        <v>320</v>
      </c>
      <c r="F25" s="488"/>
      <c r="G25" s="440"/>
      <c r="H25" s="492">
        <v>800</v>
      </c>
      <c r="I25" s="438"/>
      <c r="J25" s="496"/>
      <c r="K25" s="524"/>
      <c r="L25" s="524"/>
      <c r="M25" s="447">
        <v>6221</v>
      </c>
      <c r="N25" s="437"/>
      <c r="O25" s="524"/>
      <c r="P25" s="498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7"/>
  <sheetViews>
    <sheetView workbookViewId="0">
      <selection activeCell="H7" sqref="H7"/>
    </sheetView>
  </sheetViews>
  <sheetFormatPr baseColWidth="10" defaultRowHeight="12.75"/>
  <cols>
    <col min="1" max="1" width="11" style="478"/>
    <col min="2" max="2" width="42.62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>
        <f>[1]synthése!A25</f>
        <v>6222</v>
      </c>
      <c r="B1" s="517" t="str">
        <f>[1]synthése!B25</f>
        <v>Rémunérations intermédiaires et honoraires Avocat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588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>
      <c r="C2" s="514">
        <f>SUMIF($C$6:$C$33,C1,$H$6:$H$33)</f>
        <v>0</v>
      </c>
      <c r="D2" s="514">
        <f>SUMIF($C$6:$C$33,D1,$H$6:$H$33)</f>
        <v>0</v>
      </c>
      <c r="E2" s="514">
        <f>SUMIF($C$6:$C$33,E1,$H$6:$H$33)</f>
        <v>159.84</v>
      </c>
      <c r="F2" s="514">
        <f>SUMIF($C$6:$C$33,F1,$H$6:$H$33)</f>
        <v>79.919999999999987</v>
      </c>
      <c r="G2" s="514">
        <f>SUMIF($C$6:$C$33,G1,$H$6:$H$33)</f>
        <v>0</v>
      </c>
      <c r="H2" s="514">
        <f>SUMIF($C$6:$C$33,H1,$H$6:$H$33)</f>
        <v>0</v>
      </c>
      <c r="I2" s="514">
        <f>SUMIF($C$6:$C$33,I1,$H$6:$H$33)</f>
        <v>0</v>
      </c>
      <c r="J2" s="514">
        <f>SUMIF($C$6:$C$33,J1,$H$6:$H$33)</f>
        <v>0</v>
      </c>
      <c r="K2" s="514">
        <f>SUMIF($C$6:$C$33,K1,$H$6:$H$33)</f>
        <v>0</v>
      </c>
      <c r="L2" s="514">
        <f>SUMIF($C$6:$C$33,L1,$H$6:$H$33)</f>
        <v>0</v>
      </c>
      <c r="M2" s="514">
        <f>SUMIF($C$6:$C$33,M1,$H$6:$H$33)</f>
        <v>0</v>
      </c>
      <c r="N2" s="514">
        <f>SUMIF($C$6:$C$33,N1,$H$6:$H$33)</f>
        <v>0</v>
      </c>
      <c r="O2" s="513">
        <f>SUM(C2:N2)</f>
        <v>239.76</v>
      </c>
      <c r="P2" s="512" t="str">
        <f>IF(SUM(C2:N2)=H4,"OK","ERREUR")</f>
        <v>OK</v>
      </c>
    </row>
    <row r="4" spans="1:17">
      <c r="H4" s="511">
        <f>SUM(H6:H83)</f>
        <v>239.76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43396</v>
      </c>
      <c r="B6" s="449" t="s">
        <v>371</v>
      </c>
      <c r="C6" s="437" t="s">
        <v>194</v>
      </c>
      <c r="D6" s="449"/>
      <c r="E6" s="438" t="s">
        <v>320</v>
      </c>
      <c r="F6" s="488"/>
      <c r="G6" s="451"/>
      <c r="H6" s="493">
        <v>159.84</v>
      </c>
      <c r="I6" s="456" t="s">
        <v>352</v>
      </c>
      <c r="J6" s="496"/>
      <c r="K6" s="438"/>
      <c r="L6" s="524"/>
      <c r="M6" s="481">
        <v>6222</v>
      </c>
      <c r="N6" s="437" t="s">
        <v>370</v>
      </c>
      <c r="O6" s="437"/>
      <c r="P6" s="499"/>
    </row>
    <row r="7" spans="1:17">
      <c r="A7" s="441"/>
      <c r="B7" s="446" t="s">
        <v>318</v>
      </c>
      <c r="C7" s="445" t="s">
        <v>195</v>
      </c>
      <c r="D7" s="448"/>
      <c r="E7" s="438"/>
      <c r="F7" s="488"/>
      <c r="G7" s="444"/>
      <c r="H7" s="492">
        <v>79.919999999999987</v>
      </c>
      <c r="I7" s="438"/>
      <c r="J7" s="496"/>
      <c r="K7" s="524"/>
      <c r="L7" s="524"/>
      <c r="M7" s="443">
        <v>6222</v>
      </c>
      <c r="N7" s="437" t="s">
        <v>318</v>
      </c>
      <c r="O7" s="524"/>
      <c r="P7" s="498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Q10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2.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>
        <f>[1]synthése!A26</f>
        <v>623</v>
      </c>
      <c r="B1" s="517" t="str">
        <f>[1]synthése!B26</f>
        <v>Publicité, publications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 s="436" customFormat="1">
      <c r="C2" s="514">
        <f>SUMIF($C$6:$C$18,C1,$H$6:$H$18)</f>
        <v>0</v>
      </c>
      <c r="D2" s="514">
        <f>SUMIF($C$6:$C$18,D1,$H$6:$H$18)</f>
        <v>0</v>
      </c>
      <c r="E2" s="514">
        <f>SUMIF($C$6:$C$18,E1,$H$6:$H$18)</f>
        <v>26.57</v>
      </c>
      <c r="F2" s="514">
        <f>SUMIF($C$6:$C$18,F1,$H$6:$H$18)</f>
        <v>0</v>
      </c>
      <c r="G2" s="514">
        <f>SUMIF($C$6:$C$18,G1,$H$6:$H$18)</f>
        <v>0</v>
      </c>
      <c r="H2" s="514">
        <f>SUMIF($C$6:$C$18,H1,$H$6:$H$18)</f>
        <v>0</v>
      </c>
      <c r="I2" s="514">
        <f>SUMIF($C$6:$C$18,I1,$H$6:$H$18)</f>
        <v>0</v>
      </c>
      <c r="J2" s="514">
        <f>SUMIF($C$6:$C$18,J1,$H$6:$H$18)</f>
        <v>0</v>
      </c>
      <c r="K2" s="514">
        <f>SUMIF($C$6:$C$18,K1,$H$6:$H$18)</f>
        <v>0</v>
      </c>
      <c r="L2" s="514">
        <f>SUMIF($C$6:$C$18,L1,$H$6:$H$18)</f>
        <v>0</v>
      </c>
      <c r="M2" s="514">
        <f>SUMIF($C$6:$C$18,M1,$H$6:$H$18)</f>
        <v>0</v>
      </c>
      <c r="N2" s="514">
        <f>SUMIF($C$6:$C$18,N1,$H$6:$H$18)</f>
        <v>0</v>
      </c>
      <c r="O2" s="513">
        <f>SUM(C2:N2)</f>
        <v>26.57</v>
      </c>
      <c r="P2" s="512" t="str">
        <f>IF(SUM(C2:N2)+B3=H4,"OK","ERREUR")</f>
        <v>OK</v>
      </c>
    </row>
    <row r="3" spans="1:17">
      <c r="A3" s="520" t="s">
        <v>249</v>
      </c>
      <c r="B3" s="519">
        <f>SUMIF($C$6:$C$18,$A$3,$H$6:$H$18)</f>
        <v>151.09</v>
      </c>
    </row>
    <row r="4" spans="1:17">
      <c r="H4" s="511">
        <f>SUM(H6:H64)</f>
        <v>177.66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43128</v>
      </c>
      <c r="B6" s="449" t="s">
        <v>524</v>
      </c>
      <c r="C6" s="454" t="s">
        <v>249</v>
      </c>
      <c r="D6" s="449"/>
      <c r="E6" s="438" t="s">
        <v>320</v>
      </c>
      <c r="F6" s="488"/>
      <c r="G6" s="451"/>
      <c r="H6" s="493">
        <v>44</v>
      </c>
      <c r="I6" s="456" t="s">
        <v>352</v>
      </c>
      <c r="J6" s="496"/>
      <c r="K6" s="438"/>
      <c r="L6" s="524"/>
      <c r="M6" s="453">
        <v>623</v>
      </c>
      <c r="N6" s="455" t="s">
        <v>514</v>
      </c>
      <c r="O6" s="454">
        <v>62</v>
      </c>
      <c r="P6" s="500"/>
    </row>
    <row r="7" spans="1:17">
      <c r="A7" s="441">
        <v>43276</v>
      </c>
      <c r="B7" s="449" t="s">
        <v>518</v>
      </c>
      <c r="C7" s="454" t="s">
        <v>249</v>
      </c>
      <c r="D7" s="449"/>
      <c r="E7" s="438" t="s">
        <v>348</v>
      </c>
      <c r="F7" s="487"/>
      <c r="G7" s="458"/>
      <c r="H7" s="493">
        <v>58.8</v>
      </c>
      <c r="I7" s="456" t="s">
        <v>352</v>
      </c>
      <c r="J7" s="496"/>
      <c r="K7" s="438"/>
      <c r="L7" s="463" t="s">
        <v>517</v>
      </c>
      <c r="M7" s="443">
        <v>623</v>
      </c>
      <c r="N7" s="455" t="s">
        <v>514</v>
      </c>
      <c r="O7" s="454">
        <v>62</v>
      </c>
      <c r="P7" s="500"/>
    </row>
    <row r="8" spans="1:17">
      <c r="A8" s="441">
        <v>43276</v>
      </c>
      <c r="B8" s="449" t="s">
        <v>516</v>
      </c>
      <c r="C8" s="454" t="s">
        <v>249</v>
      </c>
      <c r="D8" s="449"/>
      <c r="E8" s="438" t="s">
        <v>348</v>
      </c>
      <c r="F8" s="487"/>
      <c r="G8" s="458"/>
      <c r="H8" s="493">
        <v>1.19</v>
      </c>
      <c r="I8" s="456" t="s">
        <v>352</v>
      </c>
      <c r="J8" s="496"/>
      <c r="K8" s="438"/>
      <c r="L8" s="524"/>
      <c r="M8" s="453">
        <v>623</v>
      </c>
      <c r="N8" s="455" t="s">
        <v>514</v>
      </c>
      <c r="O8" s="454">
        <v>62</v>
      </c>
      <c r="P8" s="500"/>
    </row>
    <row r="9" spans="1:17">
      <c r="A9" s="441">
        <v>43280</v>
      </c>
      <c r="B9" s="449" t="s">
        <v>515</v>
      </c>
      <c r="C9" s="454" t="s">
        <v>249</v>
      </c>
      <c r="D9" s="449"/>
      <c r="E9" s="438" t="s">
        <v>348</v>
      </c>
      <c r="F9" s="487"/>
      <c r="G9" s="458"/>
      <c r="H9" s="493">
        <v>47.1</v>
      </c>
      <c r="I9" s="456" t="s">
        <v>352</v>
      </c>
      <c r="J9" s="496"/>
      <c r="K9" s="438"/>
      <c r="L9" s="524"/>
      <c r="M9" s="453">
        <v>623</v>
      </c>
      <c r="N9" s="455" t="s">
        <v>514</v>
      </c>
      <c r="O9" s="454">
        <v>62</v>
      </c>
      <c r="P9" s="500"/>
    </row>
    <row r="10" spans="1:17">
      <c r="A10" s="441">
        <v>43398</v>
      </c>
      <c r="B10" s="449" t="s">
        <v>358</v>
      </c>
      <c r="C10" s="437" t="s">
        <v>194</v>
      </c>
      <c r="D10" s="449"/>
      <c r="E10" s="438" t="s">
        <v>348</v>
      </c>
      <c r="F10" s="488"/>
      <c r="G10" s="451"/>
      <c r="H10" s="493">
        <v>26.57</v>
      </c>
      <c r="I10" s="456" t="s">
        <v>352</v>
      </c>
      <c r="J10" s="496"/>
      <c r="K10" s="438"/>
      <c r="L10" s="524"/>
      <c r="M10" s="443">
        <v>623</v>
      </c>
      <c r="N10" s="437"/>
      <c r="O10" s="437"/>
      <c r="P10" s="499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Q6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25" style="478" bestFit="1" customWidth="1"/>
    <col min="3" max="3" width="7.75" style="445" customWidth="1"/>
    <col min="4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>
        <f>[1]synthése!A27</f>
        <v>6251</v>
      </c>
      <c r="B1" s="517" t="str">
        <f>[1]synthése!B27</f>
        <v>Déplacements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 s="436" customFormat="1">
      <c r="C2" s="514">
        <f>SUMIF($C$6:$C$38,C1,$H$6:$H$38)</f>
        <v>0</v>
      </c>
      <c r="D2" s="514">
        <f>SUMIF($C$6:$C$38,D1,$H$6:$H$38)</f>
        <v>0</v>
      </c>
      <c r="E2" s="514">
        <f>SUMIF($C$6:$C$38,E1,$H$6:$H$38)</f>
        <v>15</v>
      </c>
      <c r="F2" s="514">
        <f>SUMIF($C$6:$C$38,F1,$H$6:$H$38)</f>
        <v>0</v>
      </c>
      <c r="G2" s="514">
        <f>SUMIF($C$6:$C$38,G1,$H$6:$H$38)</f>
        <v>0</v>
      </c>
      <c r="H2" s="514">
        <f>SUMIF($C$6:$C$38,H1,$H$6:$H$38)</f>
        <v>0</v>
      </c>
      <c r="I2" s="514">
        <f>SUMIF($C$6:$C$38,I1,$H$6:$H$38)</f>
        <v>0</v>
      </c>
      <c r="J2" s="514">
        <f>SUMIF($C$6:$C$38,J1,$H$6:$H$38)</f>
        <v>0</v>
      </c>
      <c r="K2" s="514">
        <f>SUMIF($C$6:$C$38,K1,$H$6:$H$38)</f>
        <v>0</v>
      </c>
      <c r="L2" s="514">
        <f>SUMIF($C$6:$C$38,L1,$H$6:$H$38)</f>
        <v>0</v>
      </c>
      <c r="M2" s="514">
        <f>SUMIF($C$6:$C$38,M1,$H$6:$H$38)</f>
        <v>0</v>
      </c>
      <c r="N2" s="514" t="e">
        <f>SUMIF(#REF!,N1,#REF!)</f>
        <v>#REF!</v>
      </c>
      <c r="O2" s="513" t="e">
        <f>SUM(C2:N2)</f>
        <v>#REF!</v>
      </c>
      <c r="P2" s="512" t="e">
        <f>IF(SUM(C2:N2)=H4,"OK","ERREUR")</f>
        <v>#REF!</v>
      </c>
    </row>
    <row r="4" spans="1:17">
      <c r="H4" s="511">
        <f>SUM(H6:H88)</f>
        <v>15</v>
      </c>
    </row>
    <row r="5" spans="1:17" ht="15.75">
      <c r="A5" s="472" t="s">
        <v>539</v>
      </c>
      <c r="B5" s="471" t="s">
        <v>538</v>
      </c>
      <c r="C5" s="52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43374</v>
      </c>
      <c r="B6" s="449" t="s">
        <v>447</v>
      </c>
      <c r="C6" s="437" t="s">
        <v>194</v>
      </c>
      <c r="D6" s="449"/>
      <c r="E6" s="438" t="s">
        <v>348</v>
      </c>
      <c r="F6" s="488"/>
      <c r="G6" s="451"/>
      <c r="H6" s="493">
        <v>15</v>
      </c>
      <c r="I6" s="456" t="s">
        <v>352</v>
      </c>
      <c r="J6" s="496"/>
      <c r="K6" s="438"/>
      <c r="L6" s="524"/>
      <c r="M6" s="453">
        <v>6251</v>
      </c>
      <c r="N6" s="437" t="s">
        <v>446</v>
      </c>
      <c r="O6" s="467">
        <v>60</v>
      </c>
      <c r="P6" s="500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Q11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9.5" style="478" customWidth="1"/>
    <col min="3" max="3" width="7.75" style="445" customWidth="1"/>
    <col min="4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6.875" style="478" customWidth="1"/>
    <col min="10" max="10" width="11" style="478"/>
    <col min="11" max="11" width="7.5" style="478" customWidth="1"/>
    <col min="12" max="12" width="12.125" style="478" bestFit="1" customWidth="1"/>
    <col min="13" max="13" width="11" style="478"/>
    <col min="14" max="14" width="8.375" style="478" customWidth="1"/>
    <col min="15" max="15" width="9.5" style="478" customWidth="1"/>
    <col min="16" max="16" width="7.625" style="478" bestFit="1" customWidth="1"/>
    <col min="17" max="16384" width="11" style="478"/>
  </cols>
  <sheetData>
    <row r="1" spans="1:17">
      <c r="A1" s="517">
        <f>[1]synthése!A29</f>
        <v>6257</v>
      </c>
      <c r="B1" s="517" t="str">
        <f>[1]synthése!B29</f>
        <v>Réceptions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 s="436" customFormat="1">
      <c r="C2" s="514">
        <f>SUMIF($C$6:$C$13,C1,$H$6:$H$13)</f>
        <v>0</v>
      </c>
      <c r="D2" s="514">
        <f>SUMIF($C$6:$C$13,D1,$H$6:$H$13)</f>
        <v>0</v>
      </c>
      <c r="E2" s="514">
        <f>SUMIF($C$6:$C$13,E1,$H$6:$H$13)</f>
        <v>0</v>
      </c>
      <c r="F2" s="514">
        <f>SUMIF($C$6:$C$13,F1,$H$6:$H$13)</f>
        <v>284.32</v>
      </c>
      <c r="G2" s="514">
        <f>SUMIF($C$6:$C$13,G1,$H$6:$H$13)</f>
        <v>0</v>
      </c>
      <c r="H2" s="514">
        <f>SUMIF($C$6:$C$13,H1,$H$6:$H$13)</f>
        <v>0</v>
      </c>
      <c r="I2" s="514">
        <f>SUMIF($C$6:$C$13,I1,$H$6:$H$13)</f>
        <v>0</v>
      </c>
      <c r="J2" s="514">
        <f>SUMIF($C$6:$C$13,J1,$H$6:$H$13)</f>
        <v>0</v>
      </c>
      <c r="K2" s="514">
        <f>SUMIF($C$6:$C$13,K1,$H$6:$H$13)</f>
        <v>0</v>
      </c>
      <c r="L2" s="514">
        <f>SUMIF($C$6:$C$13,L1,$H$6:$H$13)</f>
        <v>0</v>
      </c>
      <c r="M2" s="514">
        <f>SUMIF($C$6:$C$13,M1,$H$6:$H$13)</f>
        <v>0</v>
      </c>
      <c r="N2" s="514">
        <f>SUMIF($C$6:$C$13,N1,$H$6:$H$13)</f>
        <v>0</v>
      </c>
      <c r="O2" s="513">
        <f>SUM(C2:N2)</f>
        <v>284.32</v>
      </c>
      <c r="P2" s="512" t="str">
        <f>IF(SUM(C2:N2)=H4,"OK","ERREUR")</f>
        <v>OK</v>
      </c>
    </row>
    <row r="4" spans="1:17">
      <c r="H4" s="511">
        <f>SUM(H6:H63)</f>
        <v>284.32</v>
      </c>
    </row>
    <row r="5" spans="1:17" ht="15.75">
      <c r="A5" s="472" t="s">
        <v>539</v>
      </c>
      <c r="B5" s="471" t="s">
        <v>538</v>
      </c>
      <c r="C5" s="52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43406</v>
      </c>
      <c r="B6" s="449" t="s">
        <v>353</v>
      </c>
      <c r="C6" s="437" t="s">
        <v>195</v>
      </c>
      <c r="D6" s="449"/>
      <c r="E6" s="457" t="s">
        <v>336</v>
      </c>
      <c r="F6" s="488"/>
      <c r="G6" s="451"/>
      <c r="H6" s="493">
        <v>100</v>
      </c>
      <c r="I6" s="456" t="s">
        <v>352</v>
      </c>
      <c r="J6" s="496"/>
      <c r="K6" s="438"/>
      <c r="L6" s="524"/>
      <c r="M6" s="453">
        <v>6257</v>
      </c>
      <c r="N6" s="455"/>
      <c r="O6" s="454"/>
      <c r="P6" s="500"/>
    </row>
    <row r="7" spans="1:17">
      <c r="A7" s="441">
        <v>43409</v>
      </c>
      <c r="B7" s="449" t="s">
        <v>354</v>
      </c>
      <c r="C7" s="437" t="s">
        <v>195</v>
      </c>
      <c r="D7" s="449"/>
      <c r="E7" s="457" t="s">
        <v>348</v>
      </c>
      <c r="F7" s="488"/>
      <c r="G7" s="451"/>
      <c r="H7" s="493">
        <v>38.4</v>
      </c>
      <c r="I7" s="456" t="s">
        <v>352</v>
      </c>
      <c r="J7" s="496"/>
      <c r="K7" s="438"/>
      <c r="L7" s="524"/>
      <c r="M7" s="453">
        <v>6257</v>
      </c>
      <c r="N7" s="455"/>
      <c r="O7" s="454"/>
      <c r="P7" s="500"/>
    </row>
    <row r="8" spans="1:17">
      <c r="A8" s="441">
        <v>43411</v>
      </c>
      <c r="B8" s="449" t="s">
        <v>353</v>
      </c>
      <c r="C8" s="437" t="s">
        <v>195</v>
      </c>
      <c r="D8" s="449"/>
      <c r="E8" s="457" t="s">
        <v>336</v>
      </c>
      <c r="F8" s="488"/>
      <c r="G8" s="451"/>
      <c r="H8" s="493">
        <v>50</v>
      </c>
      <c r="I8" s="456" t="s">
        <v>352</v>
      </c>
      <c r="J8" s="496"/>
      <c r="K8" s="438"/>
      <c r="L8" s="524"/>
      <c r="M8" s="453">
        <v>6257</v>
      </c>
      <c r="N8" s="455"/>
      <c r="O8" s="454"/>
      <c r="P8" s="500"/>
    </row>
    <row r="9" spans="1:17">
      <c r="A9" s="441">
        <v>43416</v>
      </c>
      <c r="B9" s="449" t="s">
        <v>350</v>
      </c>
      <c r="C9" s="437" t="s">
        <v>195</v>
      </c>
      <c r="D9" s="524"/>
      <c r="E9" s="438" t="s">
        <v>348</v>
      </c>
      <c r="F9" s="488"/>
      <c r="G9" s="451"/>
      <c r="H9" s="492">
        <v>42</v>
      </c>
      <c r="I9" s="442"/>
      <c r="J9" s="496"/>
      <c r="K9" s="438"/>
      <c r="L9" s="524"/>
      <c r="M9" s="453">
        <v>6257</v>
      </c>
      <c r="N9" s="455"/>
      <c r="O9" s="454"/>
      <c r="P9" s="500"/>
    </row>
    <row r="10" spans="1:17">
      <c r="A10" s="441">
        <v>43416</v>
      </c>
      <c r="B10" s="449" t="s">
        <v>349</v>
      </c>
      <c r="C10" s="437" t="s">
        <v>195</v>
      </c>
      <c r="D10" s="524"/>
      <c r="E10" s="438" t="s">
        <v>348</v>
      </c>
      <c r="F10" s="488"/>
      <c r="G10" s="451"/>
      <c r="H10" s="492">
        <v>18.920000000000002</v>
      </c>
      <c r="I10" s="442"/>
      <c r="J10" s="496"/>
      <c r="K10" s="438"/>
      <c r="L10" s="524"/>
      <c r="M10" s="453">
        <v>6257</v>
      </c>
      <c r="N10" s="455" t="s">
        <v>347</v>
      </c>
      <c r="O10" s="454"/>
      <c r="P10" s="500"/>
    </row>
    <row r="11" spans="1:17">
      <c r="A11" s="441">
        <v>43419</v>
      </c>
      <c r="B11" s="449" t="s">
        <v>340</v>
      </c>
      <c r="C11" s="437" t="s">
        <v>195</v>
      </c>
      <c r="D11" s="524"/>
      <c r="E11" s="438" t="s">
        <v>320</v>
      </c>
      <c r="F11" s="488"/>
      <c r="G11" s="451"/>
      <c r="H11" s="492">
        <v>35</v>
      </c>
      <c r="I11" s="439"/>
      <c r="J11" s="496"/>
      <c r="K11" s="438"/>
      <c r="L11" s="524"/>
      <c r="M11" s="453">
        <v>6257</v>
      </c>
      <c r="N11" s="455"/>
      <c r="O11" s="454"/>
      <c r="P11" s="500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Q6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 t="str">
        <f>[1]synthése!B40</f>
        <v>66 – Charges financières</v>
      </c>
      <c r="B1" s="517"/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Q1" s="518"/>
    </row>
    <row r="2" spans="1:17" s="436" customFormat="1">
      <c r="C2" s="514">
        <f>SUMIF($C$6:$C$38,C1,$H$6:$H$38)</f>
        <v>0</v>
      </c>
      <c r="D2" s="514">
        <f>SUMIF($C$6:$C$38,D1,$H$6:$H$38)</f>
        <v>0</v>
      </c>
      <c r="E2" s="514">
        <f>SUMIF($C$6:$C$38,E1,$H$6:$H$38)</f>
        <v>0</v>
      </c>
      <c r="F2" s="514">
        <f>SUMIF($C$6:$C$38,F1,$H$6:$H$38)</f>
        <v>0</v>
      </c>
      <c r="G2" s="514">
        <f>SUMIF($C$6:$C$38,G1,$H$6:$H$38)</f>
        <v>0</v>
      </c>
      <c r="H2" s="514">
        <f>SUMIF($C$6:$C$38,H1,$H$6:$H$38)</f>
        <v>0</v>
      </c>
      <c r="I2" s="514">
        <f>SUMIF($C$6:$C$38,I1,$H$6:$H$38)</f>
        <v>0</v>
      </c>
      <c r="J2" s="514">
        <f>SUMIF($C$6:$C$38,J1,$H$6:$H$38)</f>
        <v>0</v>
      </c>
      <c r="K2" s="514">
        <f>SUMIF($C$6:$C$38,K1,$H$6:$H$38)</f>
        <v>0</v>
      </c>
      <c r="L2" s="514">
        <f>SUMIF($C$6:$C$38,L1,$H$6:$H$38)</f>
        <v>0</v>
      </c>
      <c r="M2" s="514">
        <f>SUMIF($C$6:$C$38,M1,$H$6:$H$38)</f>
        <v>0</v>
      </c>
      <c r="N2" s="514">
        <f>SUMIF($C$6:$C$38,N1,$H$6:$H$38)</f>
        <v>0</v>
      </c>
      <c r="O2" s="513">
        <f>SUM(C2:N2)</f>
        <v>0</v>
      </c>
      <c r="P2" s="512" t="str">
        <f>IF(SUM(C2:N2)+B3=H4,"OK","ERREUR")</f>
        <v>OK</v>
      </c>
    </row>
    <row r="3" spans="1:17">
      <c r="A3" s="520" t="s">
        <v>249</v>
      </c>
      <c r="B3" s="519">
        <f>SUMIF($C$6:$C$38,$A$3,$H$6:$H$38)</f>
        <v>50</v>
      </c>
    </row>
    <row r="4" spans="1:17">
      <c r="H4" s="511">
        <f>SUM(H6:H87)</f>
        <v>50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43164</v>
      </c>
      <c r="B6" s="449" t="s">
        <v>522</v>
      </c>
      <c r="C6" s="454" t="s">
        <v>249</v>
      </c>
      <c r="D6" s="449"/>
      <c r="E6" s="438" t="s">
        <v>320</v>
      </c>
      <c r="F6" s="488"/>
      <c r="G6" s="451"/>
      <c r="H6" s="493">
        <v>50</v>
      </c>
      <c r="I6" s="456" t="s">
        <v>352</v>
      </c>
      <c r="J6" s="496"/>
      <c r="K6" s="438"/>
      <c r="L6" s="524"/>
      <c r="M6" s="453">
        <v>66</v>
      </c>
      <c r="N6" s="437" t="s">
        <v>521</v>
      </c>
      <c r="O6" s="467">
        <v>66</v>
      </c>
      <c r="P6" s="500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Q15"/>
  <sheetViews>
    <sheetView workbookViewId="0">
      <selection activeCell="F9" sqref="F9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 t="str">
        <f>[1]synthése!B57</f>
        <v>74 – Subventions d'exploitation</v>
      </c>
      <c r="B1" s="517"/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P1" s="518"/>
      <c r="Q1" s="518"/>
    </row>
    <row r="2" spans="1:17" s="436" customFormat="1">
      <c r="C2" s="514">
        <f>SUMIF($C$6:$C$40,C1,$F$6:$F$40)</f>
        <v>0</v>
      </c>
      <c r="D2" s="514">
        <f>SUMIF($C$6:$C$40,D1,$F$6:$F$40)</f>
        <v>0</v>
      </c>
      <c r="E2" s="514">
        <f>SUMIF($C$6:$C$40,E1,$F$6:$F$40)</f>
        <v>3500</v>
      </c>
      <c r="F2" s="514">
        <f>SUMIF($C$6:$C$40,F1,$F$6:$F$40)</f>
        <v>1500</v>
      </c>
      <c r="G2" s="514">
        <f>SUMIF($C$6:$C$40,G1,$F$6:$F$40)</f>
        <v>0</v>
      </c>
      <c r="H2" s="514">
        <f>SUMIF($C$6:$C$40,H1,$F$6:$F$40)</f>
        <v>0</v>
      </c>
      <c r="I2" s="514">
        <f>SUMIF($C$6:$C$40,I1,$F$6:$F$40)</f>
        <v>0</v>
      </c>
      <c r="J2" s="514">
        <f>SUMIF($C$6:$C$40,J1,$F$6:$F$40)</f>
        <v>0</v>
      </c>
      <c r="K2" s="514">
        <f>SUMIF($C$6:$C$40,K1,$F$6:$F$40)</f>
        <v>0</v>
      </c>
      <c r="L2" s="514">
        <f>SUMIF($C$6:$C$40,L1,$F$6:$F$40)</f>
        <v>0</v>
      </c>
      <c r="M2" s="514">
        <f>SUMIF($C$6:$C$40,M1,$F$6:$F$40)</f>
        <v>0</v>
      </c>
      <c r="N2" s="514">
        <f>SUMIF($C$6:$C$40,N1,$F$6:$F$40)</f>
        <v>0</v>
      </c>
      <c r="O2" s="513">
        <f>SUM(C2:N2)</f>
        <v>5000</v>
      </c>
      <c r="P2" s="523" t="e">
        <f>IF(SUM(C2:N2)+B3=F4,"OK","ERREUR")</f>
        <v>#REF!</v>
      </c>
    </row>
    <row r="3" spans="1:17">
      <c r="A3" s="522" t="s">
        <v>249</v>
      </c>
      <c r="B3" s="519" t="e">
        <f>SUMIF(#REF!,$A$3,#REF!)</f>
        <v>#REF!</v>
      </c>
    </row>
    <row r="4" spans="1:17">
      <c r="F4" s="511">
        <f>SUM(F6:F46)</f>
        <v>9335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43159</v>
      </c>
      <c r="B6" s="449" t="s">
        <v>523</v>
      </c>
      <c r="C6" s="454" t="s">
        <v>249</v>
      </c>
      <c r="D6" s="449"/>
      <c r="E6" s="438" t="s">
        <v>320</v>
      </c>
      <c r="F6" s="487">
        <v>135</v>
      </c>
      <c r="G6" s="458"/>
      <c r="H6" s="492"/>
      <c r="I6" s="442"/>
      <c r="J6" s="496"/>
      <c r="K6" s="438"/>
      <c r="L6" s="524"/>
      <c r="M6" s="453">
        <v>741</v>
      </c>
      <c r="N6" s="455" t="s">
        <v>474</v>
      </c>
      <c r="O6" s="454">
        <v>74</v>
      </c>
      <c r="P6" s="500"/>
    </row>
    <row r="7" spans="1:17">
      <c r="A7" s="441">
        <v>43179</v>
      </c>
      <c r="B7" s="449" t="s">
        <v>519</v>
      </c>
      <c r="C7" s="454" t="s">
        <v>249</v>
      </c>
      <c r="D7" s="449"/>
      <c r="E7" s="438" t="s">
        <v>320</v>
      </c>
      <c r="F7" s="487">
        <v>100</v>
      </c>
      <c r="G7" s="458"/>
      <c r="H7" s="492"/>
      <c r="I7" s="442"/>
      <c r="J7" s="496"/>
      <c r="K7" s="438"/>
      <c r="L7" s="524"/>
      <c r="M7" s="453">
        <v>741</v>
      </c>
      <c r="N7" s="455" t="s">
        <v>489</v>
      </c>
      <c r="O7" s="454">
        <v>74</v>
      </c>
      <c r="P7" s="500"/>
    </row>
    <row r="8" spans="1:17">
      <c r="A8" s="441">
        <v>43351</v>
      </c>
      <c r="B8" s="448" t="s">
        <v>501</v>
      </c>
      <c r="C8" s="454" t="s">
        <v>193</v>
      </c>
      <c r="D8" s="448">
        <v>150</v>
      </c>
      <c r="E8" s="438"/>
      <c r="F8" s="488"/>
      <c r="G8" s="451"/>
      <c r="H8" s="492"/>
      <c r="I8" s="442"/>
      <c r="J8" s="496"/>
      <c r="K8" s="438"/>
      <c r="L8" s="524"/>
      <c r="M8" s="453">
        <v>741</v>
      </c>
      <c r="N8" s="455" t="s">
        <v>489</v>
      </c>
      <c r="O8" s="454">
        <v>74</v>
      </c>
      <c r="P8" s="500"/>
    </row>
    <row r="9" spans="1:17">
      <c r="A9" s="441">
        <v>43351</v>
      </c>
      <c r="B9" s="448" t="s">
        <v>500</v>
      </c>
      <c r="C9" s="454" t="s">
        <v>193</v>
      </c>
      <c r="D9" s="448">
        <v>250</v>
      </c>
      <c r="E9" s="438"/>
      <c r="F9" s="488"/>
      <c r="G9" s="451"/>
      <c r="H9" s="492"/>
      <c r="I9" s="442"/>
      <c r="J9" s="496"/>
      <c r="K9" s="438"/>
      <c r="L9" s="524"/>
      <c r="M9" s="453">
        <v>741</v>
      </c>
      <c r="N9" s="455" t="s">
        <v>489</v>
      </c>
      <c r="O9" s="454">
        <v>74</v>
      </c>
      <c r="P9" s="500"/>
    </row>
    <row r="10" spans="1:17">
      <c r="A10" s="441">
        <v>43351</v>
      </c>
      <c r="B10" s="448" t="s">
        <v>490</v>
      </c>
      <c r="C10" s="467" t="s">
        <v>193</v>
      </c>
      <c r="D10" s="448">
        <v>75</v>
      </c>
      <c r="E10" s="438"/>
      <c r="F10" s="487"/>
      <c r="G10" s="458"/>
      <c r="H10" s="492"/>
      <c r="I10" s="442"/>
      <c r="J10" s="496"/>
      <c r="K10" s="438"/>
      <c r="L10" s="524"/>
      <c r="M10" s="453">
        <v>741</v>
      </c>
      <c r="N10" s="455" t="s">
        <v>489</v>
      </c>
      <c r="O10" s="454">
        <v>74</v>
      </c>
      <c r="P10" s="500"/>
    </row>
    <row r="11" spans="1:17">
      <c r="A11" s="441">
        <v>43351</v>
      </c>
      <c r="B11" s="448" t="s">
        <v>475</v>
      </c>
      <c r="C11" s="467" t="s">
        <v>193</v>
      </c>
      <c r="D11" s="448">
        <v>120</v>
      </c>
      <c r="E11" s="438"/>
      <c r="F11" s="488"/>
      <c r="G11" s="451"/>
      <c r="H11" s="492"/>
      <c r="I11" s="442"/>
      <c r="J11" s="496"/>
      <c r="K11" s="438"/>
      <c r="L11" s="524"/>
      <c r="M11" s="453">
        <v>741</v>
      </c>
      <c r="N11" s="455" t="s">
        <v>474</v>
      </c>
      <c r="O11" s="454">
        <v>74</v>
      </c>
      <c r="P11" s="500"/>
    </row>
    <row r="12" spans="1:17">
      <c r="A12" s="441">
        <v>43404</v>
      </c>
      <c r="B12" s="449" t="s">
        <v>355</v>
      </c>
      <c r="C12" s="437" t="s">
        <v>194</v>
      </c>
      <c r="D12" s="449"/>
      <c r="E12" s="438" t="s">
        <v>320</v>
      </c>
      <c r="F12" s="487">
        <v>3500</v>
      </c>
      <c r="G12" s="458"/>
      <c r="H12" s="492"/>
      <c r="I12" s="442"/>
      <c r="J12" s="496"/>
      <c r="K12" s="438"/>
      <c r="L12" s="524"/>
      <c r="M12" s="453">
        <v>741</v>
      </c>
      <c r="N12" s="455" t="s">
        <v>339</v>
      </c>
      <c r="O12" s="454">
        <v>74</v>
      </c>
      <c r="P12" s="500"/>
    </row>
    <row r="13" spans="1:17">
      <c r="A13" s="441">
        <v>43420</v>
      </c>
      <c r="B13" s="449" t="s">
        <v>584</v>
      </c>
      <c r="C13" s="445" t="s">
        <v>195</v>
      </c>
      <c r="D13" s="438"/>
      <c r="E13" s="438" t="s">
        <v>320</v>
      </c>
      <c r="F13" s="488">
        <v>1500</v>
      </c>
      <c r="G13" s="444"/>
      <c r="H13" s="492"/>
      <c r="I13" s="438"/>
      <c r="J13" s="496"/>
      <c r="K13" s="524"/>
      <c r="L13" s="524"/>
      <c r="M13" s="443">
        <v>741</v>
      </c>
      <c r="N13" s="455" t="s">
        <v>339</v>
      </c>
      <c r="O13" s="454">
        <v>74</v>
      </c>
      <c r="P13" s="500"/>
    </row>
    <row r="14" spans="1:17">
      <c r="A14" s="441">
        <v>43452</v>
      </c>
      <c r="B14" s="479" t="s">
        <v>577</v>
      </c>
      <c r="C14" s="445" t="s">
        <v>573</v>
      </c>
      <c r="D14" s="448"/>
      <c r="E14" s="483" t="s">
        <v>320</v>
      </c>
      <c r="F14" s="488">
        <v>4000</v>
      </c>
      <c r="G14" s="440"/>
      <c r="H14" s="492"/>
      <c r="I14" s="438"/>
      <c r="J14" s="496"/>
      <c r="K14" s="524"/>
      <c r="L14" s="524"/>
      <c r="M14" s="447">
        <v>741</v>
      </c>
      <c r="N14" s="437"/>
      <c r="O14" s="524"/>
      <c r="P14" s="498"/>
    </row>
    <row r="15" spans="1:17">
      <c r="A15" s="441">
        <v>43455</v>
      </c>
      <c r="B15" s="479" t="s">
        <v>579</v>
      </c>
      <c r="C15" s="445" t="s">
        <v>573</v>
      </c>
      <c r="D15" s="448"/>
      <c r="E15" s="483" t="s">
        <v>320</v>
      </c>
      <c r="F15" s="488">
        <v>100</v>
      </c>
      <c r="G15" s="440"/>
      <c r="H15" s="492"/>
      <c r="I15" s="438"/>
      <c r="J15" s="496"/>
      <c r="K15" s="524"/>
      <c r="L15" s="524"/>
      <c r="M15" s="447">
        <v>741</v>
      </c>
      <c r="N15" s="437"/>
      <c r="O15" s="524"/>
      <c r="P15" s="498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Q65"/>
  <sheetViews>
    <sheetView workbookViewId="0">
      <selection activeCell="A6" sqref="A6:P10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>
    <row r="1" spans="1:17">
      <c r="A1" s="517">
        <f>[1]synthése!A59</f>
        <v>7562</v>
      </c>
      <c r="B1" s="517" t="str">
        <f>[1]synthése!B59</f>
        <v>Dont Cotisations adhésions</v>
      </c>
      <c r="C1" s="516" t="s">
        <v>192</v>
      </c>
      <c r="D1" s="516" t="s">
        <v>193</v>
      </c>
      <c r="E1" s="516" t="s">
        <v>194</v>
      </c>
      <c r="F1" s="516" t="s">
        <v>195</v>
      </c>
      <c r="G1" s="516" t="s">
        <v>196</v>
      </c>
      <c r="H1" s="516" t="s">
        <v>197</v>
      </c>
      <c r="I1" s="516" t="s">
        <v>198</v>
      </c>
      <c r="J1" s="516" t="s">
        <v>199</v>
      </c>
      <c r="K1" s="516" t="s">
        <v>200</v>
      </c>
      <c r="L1" s="516" t="s">
        <v>201</v>
      </c>
      <c r="M1" s="516" t="s">
        <v>202</v>
      </c>
      <c r="N1" s="516" t="s">
        <v>203</v>
      </c>
      <c r="O1" s="515" t="s">
        <v>204</v>
      </c>
      <c r="P1" s="518"/>
      <c r="Q1" s="518"/>
    </row>
    <row r="2" spans="1:17" s="436" customFormat="1">
      <c r="C2" s="514">
        <f>SUMIF($C$6:$C$4644,C1,$F$6:$F$4644)</f>
        <v>410</v>
      </c>
      <c r="D2" s="514">
        <f>SUMIF($C$6:$C$4644,D1,$F$6:$F$4644)</f>
        <v>2202.75</v>
      </c>
      <c r="E2" s="514">
        <f>SUMIF($C$6:$C$4644,E1,$F$6:$F$4644)</f>
        <v>5707.5</v>
      </c>
      <c r="F2" s="514">
        <f>SUMIF($C$6:$C$4644,F1,$F$6:$F$4644)</f>
        <v>4107.1499999999996</v>
      </c>
      <c r="G2" s="514">
        <f>SUMIF($C$6:$C$4644,G1,$F$6:$F$4644)</f>
        <v>0</v>
      </c>
      <c r="H2" s="514">
        <f>SUMIF($C$6:$C$4644,H1,$F$6:$F$4644)</f>
        <v>44.1</v>
      </c>
      <c r="I2" s="514">
        <f>SUMIF($C$6:$C$4644,I1,$F$6:$F$4644)</f>
        <v>0</v>
      </c>
      <c r="J2" s="514">
        <f>SUMIF($C$6:$C$4644,J1,$F$6:$F$4644)</f>
        <v>0</v>
      </c>
      <c r="K2" s="514">
        <f>SUMIF($C$6:$C$4644,K1,$F$6:$F$4644)</f>
        <v>0</v>
      </c>
      <c r="L2" s="514">
        <f>SUMIF($C$6:$C$4644,L1,$F$6:$F$4644)</f>
        <v>0</v>
      </c>
      <c r="M2" s="514">
        <f>SUMIF($C$6:$C$4644,M1,$F$6:$F$4644)</f>
        <v>0</v>
      </c>
      <c r="N2" s="514">
        <f>SUMIF($C$6:$C$4644,N1,$F$6:$F$4644)</f>
        <v>0</v>
      </c>
      <c r="O2" s="513">
        <f>SUM(C2:N2)</f>
        <v>12471.5</v>
      </c>
      <c r="P2" s="523" t="e">
        <f>IF(SUM(C2:N2)+B3=F4,"OK","ERREUR")</f>
        <v>#REF!</v>
      </c>
    </row>
    <row r="3" spans="1:17">
      <c r="A3" s="522" t="s">
        <v>249</v>
      </c>
      <c r="B3" s="519" t="e">
        <f>SUMIF(#REF!,$A$3,#REF!)</f>
        <v>#REF!</v>
      </c>
    </row>
    <row r="4" spans="1:17">
      <c r="F4" s="511">
        <f>SUM(F6:F4644)</f>
        <v>15714.500000000002</v>
      </c>
    </row>
    <row r="5" spans="1:17" ht="15.75">
      <c r="A5" s="472" t="s">
        <v>539</v>
      </c>
      <c r="B5" s="471" t="s">
        <v>538</v>
      </c>
      <c r="C5" s="471"/>
      <c r="D5" s="471" t="s">
        <v>536</v>
      </c>
      <c r="E5" s="469" t="s">
        <v>535</v>
      </c>
      <c r="F5" s="470" t="s">
        <v>534</v>
      </c>
      <c r="G5" s="470" t="s">
        <v>352</v>
      </c>
      <c r="H5" s="470" t="s">
        <v>533</v>
      </c>
      <c r="I5" s="469" t="s">
        <v>352</v>
      </c>
      <c r="J5" s="469" t="s">
        <v>532</v>
      </c>
      <c r="K5" s="469" t="s">
        <v>352</v>
      </c>
      <c r="L5" s="437" t="s">
        <v>531</v>
      </c>
      <c r="M5" s="437" t="s">
        <v>530</v>
      </c>
    </row>
    <row r="6" spans="1:17">
      <c r="A6" s="441">
        <v>43102</v>
      </c>
      <c r="B6" s="449" t="s">
        <v>527</v>
      </c>
      <c r="C6" s="454" t="s">
        <v>249</v>
      </c>
      <c r="D6" s="449"/>
      <c r="E6" s="438" t="s">
        <v>326</v>
      </c>
      <c r="F6" s="487">
        <v>20</v>
      </c>
      <c r="G6" s="458"/>
      <c r="H6" s="492"/>
      <c r="I6" s="442"/>
      <c r="J6" s="496"/>
      <c r="K6" s="438"/>
      <c r="L6" s="524"/>
      <c r="M6" s="450">
        <v>7562</v>
      </c>
      <c r="N6" s="455" t="s">
        <v>498</v>
      </c>
      <c r="O6" s="454">
        <v>75</v>
      </c>
      <c r="P6" s="500"/>
    </row>
    <row r="7" spans="1:17">
      <c r="A7" s="441">
        <v>43113</v>
      </c>
      <c r="B7" s="449" t="s">
        <v>526</v>
      </c>
      <c r="C7" s="454" t="s">
        <v>249</v>
      </c>
      <c r="D7" s="449"/>
      <c r="E7" s="438" t="s">
        <v>326</v>
      </c>
      <c r="F7" s="487">
        <v>20</v>
      </c>
      <c r="G7" s="458"/>
      <c r="H7" s="492"/>
      <c r="I7" s="442"/>
      <c r="J7" s="496"/>
      <c r="K7" s="438"/>
      <c r="L7" s="524"/>
      <c r="M7" s="450">
        <v>7562</v>
      </c>
      <c r="N7" s="455" t="s">
        <v>498</v>
      </c>
      <c r="O7" s="454">
        <v>75</v>
      </c>
      <c r="P7" s="500"/>
    </row>
    <row r="8" spans="1:17">
      <c r="A8" s="441">
        <v>43119</v>
      </c>
      <c r="B8" s="449" t="s">
        <v>525</v>
      </c>
      <c r="C8" s="454" t="s">
        <v>249</v>
      </c>
      <c r="D8" s="449"/>
      <c r="E8" s="438" t="s">
        <v>326</v>
      </c>
      <c r="F8" s="487">
        <v>20</v>
      </c>
      <c r="G8" s="458"/>
      <c r="H8" s="492"/>
      <c r="I8" s="442"/>
      <c r="J8" s="496"/>
      <c r="K8" s="438"/>
      <c r="L8" s="524"/>
      <c r="M8" s="450">
        <v>7562</v>
      </c>
      <c r="N8" s="455" t="s">
        <v>498</v>
      </c>
      <c r="O8" s="454">
        <v>76</v>
      </c>
      <c r="P8" s="500"/>
    </row>
    <row r="9" spans="1:17">
      <c r="A9" s="441">
        <v>43298</v>
      </c>
      <c r="B9" s="449" t="s">
        <v>513</v>
      </c>
      <c r="C9" s="454" t="s">
        <v>249</v>
      </c>
      <c r="D9" s="449"/>
      <c r="E9" s="438" t="s">
        <v>336</v>
      </c>
      <c r="F9" s="487">
        <v>40</v>
      </c>
      <c r="G9" s="458"/>
      <c r="H9" s="492"/>
      <c r="I9" s="442"/>
      <c r="J9" s="496"/>
      <c r="K9" s="438"/>
      <c r="L9" s="524"/>
      <c r="M9" s="450">
        <v>7562</v>
      </c>
      <c r="N9" s="437" t="s">
        <v>498</v>
      </c>
      <c r="O9" s="467">
        <v>75</v>
      </c>
      <c r="P9" s="500"/>
    </row>
    <row r="10" spans="1:17">
      <c r="A10" s="441">
        <v>43298</v>
      </c>
      <c r="B10" s="446" t="s">
        <v>512</v>
      </c>
      <c r="C10" s="437"/>
      <c r="D10" s="448"/>
      <c r="E10" s="438"/>
      <c r="F10" s="488"/>
      <c r="G10" s="451"/>
      <c r="H10" s="492"/>
      <c r="I10" s="442"/>
      <c r="J10" s="496"/>
      <c r="K10" s="438"/>
      <c r="L10" s="524"/>
      <c r="M10" s="453">
        <v>7562</v>
      </c>
      <c r="N10" s="437"/>
      <c r="O10" s="437"/>
      <c r="P10" s="499"/>
    </row>
    <row r="11" spans="1:17">
      <c r="A11" s="441">
        <v>43298</v>
      </c>
      <c r="B11" s="446" t="s">
        <v>511</v>
      </c>
      <c r="C11" s="437"/>
      <c r="D11" s="448"/>
      <c r="E11" s="438"/>
      <c r="F11" s="488"/>
      <c r="G11" s="451"/>
      <c r="H11" s="492"/>
      <c r="I11" s="442"/>
      <c r="J11" s="496"/>
      <c r="K11" s="438"/>
      <c r="L11" s="524"/>
      <c r="M11" s="453">
        <v>7562</v>
      </c>
      <c r="N11" s="437"/>
      <c r="O11" s="437"/>
      <c r="P11" s="499"/>
    </row>
    <row r="12" spans="1:17">
      <c r="A12" s="441">
        <v>43300</v>
      </c>
      <c r="B12" s="449" t="s">
        <v>510</v>
      </c>
      <c r="C12" s="454" t="s">
        <v>249</v>
      </c>
      <c r="D12" s="449"/>
      <c r="E12" s="438" t="s">
        <v>326</v>
      </c>
      <c r="F12" s="487">
        <v>40</v>
      </c>
      <c r="G12" s="458"/>
      <c r="H12" s="492"/>
      <c r="I12" s="442"/>
      <c r="J12" s="496"/>
      <c r="K12" s="438"/>
      <c r="L12" s="524"/>
      <c r="M12" s="450">
        <v>7562</v>
      </c>
      <c r="N12" s="437" t="s">
        <v>498</v>
      </c>
      <c r="O12" s="467">
        <v>75</v>
      </c>
      <c r="P12" s="500"/>
    </row>
    <row r="13" spans="1:17">
      <c r="A13" s="441">
        <v>43300</v>
      </c>
      <c r="B13" s="446" t="s">
        <v>509</v>
      </c>
      <c r="C13" s="437"/>
      <c r="D13" s="448"/>
      <c r="E13" s="438"/>
      <c r="F13" s="488"/>
      <c r="G13" s="451"/>
      <c r="H13" s="493"/>
      <c r="I13" s="456"/>
      <c r="J13" s="496"/>
      <c r="K13" s="438"/>
      <c r="L13" s="524"/>
      <c r="M13" s="453">
        <v>7562</v>
      </c>
      <c r="N13" s="437"/>
      <c r="O13" s="437"/>
      <c r="P13" s="499"/>
    </row>
    <row r="14" spans="1:17">
      <c r="A14" s="441">
        <v>43300</v>
      </c>
      <c r="B14" s="446" t="s">
        <v>508</v>
      </c>
      <c r="C14" s="437"/>
      <c r="D14" s="448"/>
      <c r="E14" s="438"/>
      <c r="F14" s="488"/>
      <c r="G14" s="451"/>
      <c r="H14" s="493"/>
      <c r="I14" s="456"/>
      <c r="J14" s="496"/>
      <c r="K14" s="438"/>
      <c r="L14" s="524"/>
      <c r="M14" s="453">
        <v>7562</v>
      </c>
      <c r="N14" s="437"/>
      <c r="O14" s="437"/>
      <c r="P14" s="499"/>
    </row>
    <row r="15" spans="1:17">
      <c r="A15" s="441">
        <v>43322</v>
      </c>
      <c r="B15" s="449" t="s">
        <v>505</v>
      </c>
      <c r="C15" s="467" t="s">
        <v>192</v>
      </c>
      <c r="D15" s="449"/>
      <c r="E15" s="438" t="s">
        <v>320</v>
      </c>
      <c r="F15" s="487">
        <v>410</v>
      </c>
      <c r="G15" s="458"/>
      <c r="H15" s="492"/>
      <c r="I15" s="442"/>
      <c r="J15" s="496"/>
      <c r="K15" s="438"/>
      <c r="L15" s="524"/>
      <c r="M15" s="450">
        <v>7562</v>
      </c>
      <c r="N15" s="437" t="s">
        <v>504</v>
      </c>
      <c r="O15" s="467" t="s">
        <v>412</v>
      </c>
      <c r="P15" s="500"/>
    </row>
    <row r="16" spans="1:17">
      <c r="A16" s="441">
        <v>43351</v>
      </c>
      <c r="B16" s="449" t="s">
        <v>502</v>
      </c>
      <c r="C16" s="467"/>
      <c r="D16" s="449"/>
      <c r="E16" s="438" t="s">
        <v>326</v>
      </c>
      <c r="F16" s="487">
        <v>420</v>
      </c>
      <c r="G16" s="458"/>
      <c r="H16" s="492"/>
      <c r="I16" s="442"/>
      <c r="J16" s="496"/>
      <c r="K16" s="438"/>
      <c r="L16" s="524"/>
      <c r="M16" s="450">
        <v>7562</v>
      </c>
      <c r="N16" s="437"/>
      <c r="O16" s="437"/>
      <c r="P16" s="499"/>
    </row>
    <row r="17" spans="1:16">
      <c r="A17" s="441">
        <v>43351</v>
      </c>
      <c r="B17" s="446" t="s">
        <v>499</v>
      </c>
      <c r="C17" s="467" t="s">
        <v>193</v>
      </c>
      <c r="D17" s="448">
        <v>20</v>
      </c>
      <c r="E17" s="438"/>
      <c r="F17" s="488"/>
      <c r="G17" s="451"/>
      <c r="H17" s="492"/>
      <c r="I17" s="442"/>
      <c r="J17" s="496"/>
      <c r="K17" s="438"/>
      <c r="L17" s="524"/>
      <c r="M17" s="450">
        <v>7562</v>
      </c>
      <c r="N17" s="437" t="s">
        <v>498</v>
      </c>
      <c r="O17" s="467">
        <v>75</v>
      </c>
      <c r="P17" s="500"/>
    </row>
    <row r="18" spans="1:16">
      <c r="A18" s="441">
        <v>43351</v>
      </c>
      <c r="B18" s="449" t="s">
        <v>497</v>
      </c>
      <c r="C18" s="467" t="s">
        <v>193</v>
      </c>
      <c r="D18" s="449"/>
      <c r="E18" s="438" t="s">
        <v>326</v>
      </c>
      <c r="F18" s="487">
        <v>271.14999999999998</v>
      </c>
      <c r="G18" s="458"/>
      <c r="H18" s="492"/>
      <c r="I18" s="442"/>
      <c r="J18" s="496"/>
      <c r="K18" s="438"/>
      <c r="L18" s="524"/>
      <c r="M18" s="450">
        <v>7562</v>
      </c>
      <c r="N18" s="437" t="s">
        <v>413</v>
      </c>
      <c r="O18" s="467" t="s">
        <v>412</v>
      </c>
      <c r="P18" s="500"/>
    </row>
    <row r="19" spans="1:16">
      <c r="A19" s="441">
        <v>43351</v>
      </c>
      <c r="B19" s="448" t="s">
        <v>496</v>
      </c>
      <c r="C19" s="467" t="s">
        <v>193</v>
      </c>
      <c r="D19" s="448">
        <v>30</v>
      </c>
      <c r="E19" s="438"/>
      <c r="F19" s="488"/>
      <c r="G19" s="451"/>
      <c r="H19" s="492"/>
      <c r="I19" s="442"/>
      <c r="J19" s="496"/>
      <c r="K19" s="438"/>
      <c r="L19" s="524"/>
      <c r="M19" s="450">
        <v>7562</v>
      </c>
      <c r="N19" s="437"/>
      <c r="O19" s="437"/>
      <c r="P19" s="499"/>
    </row>
    <row r="20" spans="1:16">
      <c r="A20" s="441">
        <v>43351</v>
      </c>
      <c r="B20" s="448" t="s">
        <v>495</v>
      </c>
      <c r="C20" s="467" t="s">
        <v>193</v>
      </c>
      <c r="D20" s="448">
        <v>30</v>
      </c>
      <c r="E20" s="438"/>
      <c r="F20" s="488"/>
      <c r="G20" s="451"/>
      <c r="H20" s="492"/>
      <c r="I20" s="442"/>
      <c r="J20" s="496"/>
      <c r="K20" s="438"/>
      <c r="L20" s="524"/>
      <c r="M20" s="450">
        <v>7562</v>
      </c>
      <c r="N20" s="437"/>
      <c r="O20" s="437"/>
      <c r="P20" s="499"/>
    </row>
    <row r="21" spans="1:16">
      <c r="A21" s="441">
        <v>43351</v>
      </c>
      <c r="B21" s="448" t="s">
        <v>494</v>
      </c>
      <c r="C21" s="467" t="s">
        <v>193</v>
      </c>
      <c r="D21" s="448">
        <v>20</v>
      </c>
      <c r="E21" s="438"/>
      <c r="F21" s="488"/>
      <c r="G21" s="451"/>
      <c r="H21" s="492"/>
      <c r="I21" s="442"/>
      <c r="J21" s="496"/>
      <c r="K21" s="438"/>
      <c r="L21" s="524"/>
      <c r="M21" s="450">
        <v>7562</v>
      </c>
      <c r="N21" s="437"/>
      <c r="O21" s="437"/>
      <c r="P21" s="499"/>
    </row>
    <row r="22" spans="1:16">
      <c r="A22" s="441">
        <v>43351</v>
      </c>
      <c r="B22" s="446" t="s">
        <v>493</v>
      </c>
      <c r="C22" s="467" t="s">
        <v>193</v>
      </c>
      <c r="D22" s="448">
        <v>42.1</v>
      </c>
      <c r="E22" s="438"/>
      <c r="F22" s="488"/>
      <c r="G22" s="451"/>
      <c r="H22" s="492"/>
      <c r="I22" s="442"/>
      <c r="J22" s="496"/>
      <c r="K22" s="438"/>
      <c r="L22" s="524"/>
      <c r="M22" s="450">
        <v>7562</v>
      </c>
      <c r="N22" s="437"/>
      <c r="O22" s="437"/>
      <c r="P22" s="499"/>
    </row>
    <row r="23" spans="1:16">
      <c r="A23" s="441">
        <v>43351</v>
      </c>
      <c r="B23" s="448" t="s">
        <v>492</v>
      </c>
      <c r="C23" s="467" t="s">
        <v>193</v>
      </c>
      <c r="D23" s="448">
        <v>31.95</v>
      </c>
      <c r="E23" s="438"/>
      <c r="F23" s="488"/>
      <c r="G23" s="451"/>
      <c r="H23" s="492"/>
      <c r="I23" s="442"/>
      <c r="J23" s="496"/>
      <c r="K23" s="438"/>
      <c r="L23" s="524"/>
      <c r="M23" s="450">
        <v>7562</v>
      </c>
      <c r="N23" s="437"/>
      <c r="O23" s="437"/>
      <c r="P23" s="499"/>
    </row>
    <row r="24" spans="1:16">
      <c r="A24" s="441">
        <v>43351</v>
      </c>
      <c r="B24" s="446" t="s">
        <v>491</v>
      </c>
      <c r="C24" s="467" t="s">
        <v>193</v>
      </c>
      <c r="D24" s="448">
        <v>42.1</v>
      </c>
      <c r="E24" s="438"/>
      <c r="F24" s="488"/>
      <c r="G24" s="451"/>
      <c r="H24" s="492"/>
      <c r="I24" s="442"/>
      <c r="J24" s="496"/>
      <c r="K24" s="438"/>
      <c r="L24" s="524"/>
      <c r="M24" s="450">
        <v>7562</v>
      </c>
      <c r="N24" s="437"/>
      <c r="O24" s="437"/>
      <c r="P24" s="499"/>
    </row>
    <row r="25" spans="1:16">
      <c r="A25" s="441">
        <v>43351</v>
      </c>
      <c r="B25" s="449" t="s">
        <v>488</v>
      </c>
      <c r="C25" s="467" t="s">
        <v>193</v>
      </c>
      <c r="D25" s="449"/>
      <c r="E25" s="438" t="s">
        <v>326</v>
      </c>
      <c r="F25" s="487">
        <v>324.55</v>
      </c>
      <c r="G25" s="458"/>
      <c r="H25" s="492"/>
      <c r="I25" s="442"/>
      <c r="J25" s="496"/>
      <c r="K25" s="438"/>
      <c r="L25" s="524"/>
      <c r="M25" s="450">
        <v>7562</v>
      </c>
      <c r="N25" s="437" t="s">
        <v>413</v>
      </c>
      <c r="O25" s="467" t="s">
        <v>412</v>
      </c>
      <c r="P25" s="500"/>
    </row>
    <row r="26" spans="1:16">
      <c r="A26" s="441">
        <v>43351</v>
      </c>
      <c r="B26" s="446" t="s">
        <v>487</v>
      </c>
      <c r="C26" s="467" t="s">
        <v>193</v>
      </c>
      <c r="D26" s="448">
        <v>42.1</v>
      </c>
      <c r="E26" s="438"/>
      <c r="F26" s="488"/>
      <c r="G26" s="451"/>
      <c r="H26" s="492"/>
      <c r="I26" s="442"/>
      <c r="J26" s="496"/>
      <c r="K26" s="438"/>
      <c r="L26" s="524"/>
      <c r="M26" s="450">
        <v>7562</v>
      </c>
      <c r="N26" s="437"/>
      <c r="O26" s="437"/>
      <c r="P26" s="499"/>
    </row>
    <row r="27" spans="1:16">
      <c r="A27" s="441">
        <v>43351</v>
      </c>
      <c r="B27" s="446" t="s">
        <v>486</v>
      </c>
      <c r="C27" s="467" t="s">
        <v>193</v>
      </c>
      <c r="D27" s="448">
        <v>32.1</v>
      </c>
      <c r="E27" s="438"/>
      <c r="F27" s="488"/>
      <c r="G27" s="451"/>
      <c r="H27" s="492"/>
      <c r="I27" s="442"/>
      <c r="J27" s="496"/>
      <c r="K27" s="438"/>
      <c r="L27" s="524"/>
      <c r="M27" s="450">
        <v>7562</v>
      </c>
      <c r="N27" s="437"/>
      <c r="O27" s="437"/>
      <c r="P27" s="499"/>
    </row>
    <row r="28" spans="1:16">
      <c r="A28" s="441">
        <v>43351</v>
      </c>
      <c r="B28" s="446" t="s">
        <v>485</v>
      </c>
      <c r="C28" s="467" t="s">
        <v>193</v>
      </c>
      <c r="D28" s="448">
        <v>72.099999999999994</v>
      </c>
      <c r="E28" s="438"/>
      <c r="F28" s="488"/>
      <c r="G28" s="451"/>
      <c r="H28" s="492"/>
      <c r="I28" s="442"/>
      <c r="J28" s="496"/>
      <c r="K28" s="438"/>
      <c r="L28" s="524"/>
      <c r="M28" s="450">
        <v>7562</v>
      </c>
      <c r="N28" s="437"/>
      <c r="O28" s="437"/>
      <c r="P28" s="499"/>
    </row>
    <row r="29" spans="1:16">
      <c r="A29" s="441">
        <v>43351</v>
      </c>
      <c r="B29" s="446" t="s">
        <v>484</v>
      </c>
      <c r="C29" s="467" t="s">
        <v>193</v>
      </c>
      <c r="D29" s="448">
        <v>42.1</v>
      </c>
      <c r="E29" s="438"/>
      <c r="F29" s="488"/>
      <c r="G29" s="451"/>
      <c r="H29" s="492"/>
      <c r="I29" s="442"/>
      <c r="J29" s="496"/>
      <c r="K29" s="438"/>
      <c r="L29" s="524"/>
      <c r="M29" s="450">
        <v>7562</v>
      </c>
      <c r="N29" s="437"/>
      <c r="O29" s="437"/>
      <c r="P29" s="499"/>
    </row>
    <row r="30" spans="1:16">
      <c r="A30" s="441">
        <v>43351</v>
      </c>
      <c r="B30" s="446" t="s">
        <v>483</v>
      </c>
      <c r="C30" s="467" t="s">
        <v>193</v>
      </c>
      <c r="D30" s="448">
        <v>42.1</v>
      </c>
      <c r="E30" s="438"/>
      <c r="F30" s="488"/>
      <c r="G30" s="451"/>
      <c r="H30" s="492"/>
      <c r="I30" s="442"/>
      <c r="J30" s="496"/>
      <c r="K30" s="438"/>
      <c r="L30" s="524"/>
      <c r="M30" s="450">
        <v>7562</v>
      </c>
      <c r="N30" s="437"/>
      <c r="O30" s="437"/>
      <c r="P30" s="499"/>
    </row>
    <row r="31" spans="1:16">
      <c r="A31" s="441">
        <v>43351</v>
      </c>
      <c r="B31" s="446" t="s">
        <v>482</v>
      </c>
      <c r="C31" s="467" t="s">
        <v>193</v>
      </c>
      <c r="D31" s="448">
        <v>42.1</v>
      </c>
      <c r="E31" s="438"/>
      <c r="F31" s="488"/>
      <c r="G31" s="451"/>
      <c r="H31" s="492"/>
      <c r="I31" s="442"/>
      <c r="J31" s="496"/>
      <c r="K31" s="438"/>
      <c r="L31" s="524"/>
      <c r="M31" s="450">
        <v>7562</v>
      </c>
      <c r="N31" s="437"/>
      <c r="O31" s="437"/>
      <c r="P31" s="499"/>
    </row>
    <row r="32" spans="1:16">
      <c r="A32" s="441">
        <v>43351</v>
      </c>
      <c r="B32" s="446" t="s">
        <v>481</v>
      </c>
      <c r="C32" s="467" t="s">
        <v>193</v>
      </c>
      <c r="D32" s="448">
        <v>51.95</v>
      </c>
      <c r="E32" s="438"/>
      <c r="F32" s="488"/>
      <c r="G32" s="451"/>
      <c r="H32" s="492"/>
      <c r="I32" s="442"/>
      <c r="J32" s="496"/>
      <c r="K32" s="438"/>
      <c r="L32" s="524"/>
      <c r="M32" s="450">
        <v>7562</v>
      </c>
      <c r="N32" s="437"/>
      <c r="O32" s="437"/>
      <c r="P32" s="499"/>
    </row>
    <row r="33" spans="1:16">
      <c r="A33" s="441">
        <v>43351</v>
      </c>
      <c r="B33" s="449" t="s">
        <v>480</v>
      </c>
      <c r="C33" s="467" t="s">
        <v>193</v>
      </c>
      <c r="D33" s="449"/>
      <c r="E33" s="438" t="s">
        <v>326</v>
      </c>
      <c r="F33" s="487">
        <v>588.54999999999995</v>
      </c>
      <c r="G33" s="458"/>
      <c r="H33" s="492"/>
      <c r="I33" s="442"/>
      <c r="J33" s="496"/>
      <c r="K33" s="438"/>
      <c r="L33" s="524"/>
      <c r="M33" s="450">
        <v>7562</v>
      </c>
      <c r="N33" s="437" t="s">
        <v>413</v>
      </c>
      <c r="O33" s="467" t="s">
        <v>412</v>
      </c>
      <c r="P33" s="500"/>
    </row>
    <row r="34" spans="1:16">
      <c r="A34" s="441">
        <v>43351</v>
      </c>
      <c r="B34" s="446" t="s">
        <v>479</v>
      </c>
      <c r="C34" s="467" t="s">
        <v>193</v>
      </c>
      <c r="D34" s="448">
        <v>42</v>
      </c>
      <c r="E34" s="438"/>
      <c r="F34" s="488"/>
      <c r="G34" s="451"/>
      <c r="H34" s="492"/>
      <c r="I34" s="442"/>
      <c r="J34" s="496"/>
      <c r="K34" s="438"/>
      <c r="L34" s="524"/>
      <c r="M34" s="450">
        <v>7562</v>
      </c>
      <c r="N34" s="437"/>
      <c r="O34" s="437"/>
      <c r="P34" s="499"/>
    </row>
    <row r="35" spans="1:16">
      <c r="A35" s="441">
        <v>43351</v>
      </c>
      <c r="B35" s="446" t="s">
        <v>478</v>
      </c>
      <c r="C35" s="467" t="s">
        <v>193</v>
      </c>
      <c r="D35" s="448">
        <v>62.1</v>
      </c>
      <c r="E35" s="438"/>
      <c r="F35" s="488"/>
      <c r="G35" s="451"/>
      <c r="H35" s="492"/>
      <c r="I35" s="442"/>
      <c r="J35" s="496"/>
      <c r="K35" s="438"/>
      <c r="L35" s="524"/>
      <c r="M35" s="450">
        <v>7562</v>
      </c>
      <c r="N35" s="437"/>
      <c r="O35" s="437"/>
      <c r="P35" s="499"/>
    </row>
    <row r="36" spans="1:16">
      <c r="A36" s="441">
        <v>43351</v>
      </c>
      <c r="B36" s="446" t="s">
        <v>477</v>
      </c>
      <c r="C36" s="467" t="s">
        <v>193</v>
      </c>
      <c r="D36" s="448">
        <v>124.05</v>
      </c>
      <c r="E36" s="438"/>
      <c r="F36" s="488"/>
      <c r="G36" s="451"/>
      <c r="H36" s="492"/>
      <c r="I36" s="442"/>
      <c r="J36" s="496"/>
      <c r="K36" s="438"/>
      <c r="L36" s="524"/>
      <c r="M36" s="450">
        <v>7562</v>
      </c>
      <c r="N36" s="437"/>
      <c r="O36" s="437"/>
      <c r="P36" s="499"/>
    </row>
    <row r="37" spans="1:16">
      <c r="A37" s="441">
        <v>43351</v>
      </c>
      <c r="B37" s="446" t="s">
        <v>476</v>
      </c>
      <c r="C37" s="467" t="s">
        <v>193</v>
      </c>
      <c r="D37" s="448">
        <v>136.1</v>
      </c>
      <c r="E37" s="438"/>
      <c r="F37" s="488"/>
      <c r="G37" s="451"/>
      <c r="H37" s="492"/>
      <c r="I37" s="442"/>
      <c r="J37" s="496"/>
      <c r="K37" s="438"/>
      <c r="L37" s="524"/>
      <c r="M37" s="450">
        <v>7562</v>
      </c>
      <c r="N37" s="437"/>
      <c r="O37" s="437"/>
      <c r="P37" s="499"/>
    </row>
    <row r="38" spans="1:16">
      <c r="A38" s="441">
        <v>43351</v>
      </c>
      <c r="B38" s="446" t="s">
        <v>473</v>
      </c>
      <c r="C38" s="467" t="s">
        <v>193</v>
      </c>
      <c r="D38" s="448">
        <v>62.1</v>
      </c>
      <c r="E38" s="438"/>
      <c r="F38" s="488"/>
      <c r="G38" s="451"/>
      <c r="H38" s="492"/>
      <c r="I38" s="442"/>
      <c r="J38" s="496"/>
      <c r="K38" s="438"/>
      <c r="L38" s="524"/>
      <c r="M38" s="450">
        <v>7562</v>
      </c>
      <c r="N38" s="437"/>
      <c r="O38" s="437"/>
      <c r="P38" s="499"/>
    </row>
    <row r="39" spans="1:16">
      <c r="A39" s="441">
        <v>43351</v>
      </c>
      <c r="B39" s="446" t="s">
        <v>472</v>
      </c>
      <c r="C39" s="467" t="s">
        <v>193</v>
      </c>
      <c r="D39" s="448">
        <v>42.1</v>
      </c>
      <c r="E39" s="438"/>
      <c r="F39" s="488"/>
      <c r="G39" s="451"/>
      <c r="H39" s="492"/>
      <c r="I39" s="442"/>
      <c r="J39" s="496"/>
      <c r="K39" s="438"/>
      <c r="L39" s="524"/>
      <c r="M39" s="450">
        <v>7562</v>
      </c>
      <c r="N39" s="437"/>
      <c r="O39" s="437"/>
      <c r="P39" s="499"/>
    </row>
    <row r="40" spans="1:16">
      <c r="A40" s="441">
        <v>43356</v>
      </c>
      <c r="B40" s="449" t="s">
        <v>468</v>
      </c>
      <c r="C40" s="467" t="s">
        <v>193</v>
      </c>
      <c r="D40" s="449"/>
      <c r="E40" s="438" t="s">
        <v>320</v>
      </c>
      <c r="F40" s="487">
        <v>348.4</v>
      </c>
      <c r="G40" s="458"/>
      <c r="H40" s="492"/>
      <c r="I40" s="442"/>
      <c r="J40" s="496"/>
      <c r="K40" s="438"/>
      <c r="L40" s="524"/>
      <c r="M40" s="450">
        <v>7562</v>
      </c>
      <c r="N40" s="437" t="s">
        <v>413</v>
      </c>
      <c r="O40" s="467" t="s">
        <v>412</v>
      </c>
      <c r="P40" s="500"/>
    </row>
    <row r="41" spans="1:16">
      <c r="A41" s="441">
        <v>43364</v>
      </c>
      <c r="B41" s="449" t="s">
        <v>465</v>
      </c>
      <c r="C41" s="467" t="s">
        <v>193</v>
      </c>
      <c r="D41" s="449"/>
      <c r="E41" s="438" t="s">
        <v>336</v>
      </c>
      <c r="F41" s="487">
        <v>150</v>
      </c>
      <c r="G41" s="458"/>
      <c r="H41" s="492"/>
      <c r="I41" s="442"/>
      <c r="J41" s="496"/>
      <c r="K41" s="438"/>
      <c r="L41" s="524"/>
      <c r="M41" s="450">
        <v>7562</v>
      </c>
      <c r="N41" s="437" t="s">
        <v>413</v>
      </c>
      <c r="O41" s="467" t="s">
        <v>412</v>
      </c>
      <c r="P41" s="500"/>
    </row>
    <row r="42" spans="1:16">
      <c r="A42" s="441">
        <v>43368</v>
      </c>
      <c r="B42" s="449" t="s">
        <v>464</v>
      </c>
      <c r="C42" s="467" t="s">
        <v>193</v>
      </c>
      <c r="D42" s="449"/>
      <c r="E42" s="438" t="s">
        <v>326</v>
      </c>
      <c r="F42" s="487">
        <v>356.1</v>
      </c>
      <c r="G42" s="458"/>
      <c r="H42" s="492"/>
      <c r="I42" s="442"/>
      <c r="J42" s="496"/>
      <c r="K42" s="438"/>
      <c r="L42" s="524"/>
      <c r="M42" s="450">
        <v>7562</v>
      </c>
      <c r="N42" s="437" t="s">
        <v>413</v>
      </c>
      <c r="O42" s="467" t="s">
        <v>412</v>
      </c>
      <c r="P42" s="500"/>
    </row>
    <row r="43" spans="1:16">
      <c r="A43" s="441">
        <v>43368</v>
      </c>
      <c r="B43" s="449" t="s">
        <v>456</v>
      </c>
      <c r="C43" s="467" t="s">
        <v>193</v>
      </c>
      <c r="D43" s="449"/>
      <c r="E43" s="438" t="s">
        <v>326</v>
      </c>
      <c r="F43" s="487">
        <v>164</v>
      </c>
      <c r="G43" s="458"/>
      <c r="H43" s="492"/>
      <c r="I43" s="442"/>
      <c r="J43" s="496"/>
      <c r="K43" s="438"/>
      <c r="L43" s="524"/>
      <c r="M43" s="450">
        <v>7562</v>
      </c>
      <c r="N43" s="437" t="s">
        <v>413</v>
      </c>
      <c r="O43" s="467" t="s">
        <v>412</v>
      </c>
      <c r="P43" s="500"/>
    </row>
    <row r="44" spans="1:16">
      <c r="A44" s="441">
        <v>43376</v>
      </c>
      <c r="B44" s="449" t="s">
        <v>445</v>
      </c>
      <c r="C44" s="437" t="s">
        <v>194</v>
      </c>
      <c r="D44" s="449"/>
      <c r="E44" s="438" t="s">
        <v>326</v>
      </c>
      <c r="F44" s="487">
        <v>147.55000000000001</v>
      </c>
      <c r="G44" s="458"/>
      <c r="H44" s="492"/>
      <c r="I44" s="442"/>
      <c r="J44" s="496"/>
      <c r="K44" s="438"/>
      <c r="L44" s="524"/>
      <c r="M44" s="450">
        <v>7562</v>
      </c>
      <c r="N44" s="437" t="s">
        <v>413</v>
      </c>
      <c r="O44" s="467" t="s">
        <v>412</v>
      </c>
      <c r="P44" s="500"/>
    </row>
    <row r="45" spans="1:16">
      <c r="A45" s="441">
        <v>43376</v>
      </c>
      <c r="B45" s="449" t="s">
        <v>441</v>
      </c>
      <c r="C45" s="437" t="s">
        <v>194</v>
      </c>
      <c r="D45" s="449"/>
      <c r="E45" s="438" t="s">
        <v>326</v>
      </c>
      <c r="F45" s="487">
        <v>551.9</v>
      </c>
      <c r="G45" s="458"/>
      <c r="H45" s="492"/>
      <c r="I45" s="442"/>
      <c r="J45" s="496"/>
      <c r="K45" s="438"/>
      <c r="L45" s="524"/>
      <c r="M45" s="450">
        <v>7562</v>
      </c>
      <c r="N45" s="437" t="s">
        <v>413</v>
      </c>
      <c r="O45" s="467" t="s">
        <v>412</v>
      </c>
      <c r="P45" s="500"/>
    </row>
    <row r="46" spans="1:16">
      <c r="A46" s="441">
        <v>43376</v>
      </c>
      <c r="B46" s="449" t="s">
        <v>433</v>
      </c>
      <c r="C46" s="437" t="s">
        <v>194</v>
      </c>
      <c r="D46" s="449"/>
      <c r="E46" s="438" t="s">
        <v>326</v>
      </c>
      <c r="F46" s="487">
        <v>356.1</v>
      </c>
      <c r="G46" s="458"/>
      <c r="H46" s="492"/>
      <c r="I46" s="442"/>
      <c r="J46" s="496"/>
      <c r="K46" s="438"/>
      <c r="L46" s="524"/>
      <c r="M46" s="450">
        <v>7562</v>
      </c>
      <c r="N46" s="437" t="s">
        <v>413</v>
      </c>
      <c r="O46" s="467" t="s">
        <v>412</v>
      </c>
      <c r="P46" s="500"/>
    </row>
    <row r="47" spans="1:16">
      <c r="A47" s="441">
        <v>43376</v>
      </c>
      <c r="B47" s="449" t="s">
        <v>425</v>
      </c>
      <c r="C47" s="437" t="s">
        <v>194</v>
      </c>
      <c r="D47" s="449"/>
      <c r="E47" s="438" t="s">
        <v>326</v>
      </c>
      <c r="F47" s="487">
        <v>266.35000000000002</v>
      </c>
      <c r="G47" s="458"/>
      <c r="H47" s="492"/>
      <c r="I47" s="442"/>
      <c r="J47" s="496"/>
      <c r="K47" s="438"/>
      <c r="L47" s="524"/>
      <c r="M47" s="450">
        <v>7562</v>
      </c>
      <c r="N47" s="437" t="s">
        <v>413</v>
      </c>
      <c r="O47" s="467" t="s">
        <v>412</v>
      </c>
      <c r="P47" s="500"/>
    </row>
    <row r="48" spans="1:16">
      <c r="A48" s="441">
        <v>43376</v>
      </c>
      <c r="B48" s="449" t="s">
        <v>418</v>
      </c>
      <c r="C48" s="437" t="s">
        <v>194</v>
      </c>
      <c r="D48" s="449"/>
      <c r="E48" s="438" t="s">
        <v>336</v>
      </c>
      <c r="F48" s="487">
        <v>156.15</v>
      </c>
      <c r="G48" s="458"/>
      <c r="H48" s="492"/>
      <c r="I48" s="442"/>
      <c r="J48" s="496"/>
      <c r="K48" s="438"/>
      <c r="L48" s="524"/>
      <c r="M48" s="450">
        <v>7562</v>
      </c>
      <c r="N48" s="437" t="s">
        <v>413</v>
      </c>
      <c r="O48" s="467" t="s">
        <v>412</v>
      </c>
      <c r="P48" s="500"/>
    </row>
    <row r="49" spans="1:16">
      <c r="A49" s="441">
        <v>43388</v>
      </c>
      <c r="B49" s="449" t="s">
        <v>414</v>
      </c>
      <c r="C49" s="437" t="s">
        <v>194</v>
      </c>
      <c r="D49" s="449"/>
      <c r="E49" s="438" t="s">
        <v>320</v>
      </c>
      <c r="F49" s="487">
        <v>2140.9499999999998</v>
      </c>
      <c r="G49" s="458"/>
      <c r="H49" s="492"/>
      <c r="I49" s="442"/>
      <c r="J49" s="496"/>
      <c r="K49" s="438"/>
      <c r="L49" s="524"/>
      <c r="M49" s="450">
        <v>7562</v>
      </c>
      <c r="N49" s="437" t="s">
        <v>413</v>
      </c>
      <c r="O49" s="467" t="s">
        <v>412</v>
      </c>
      <c r="P49" s="500"/>
    </row>
    <row r="50" spans="1:16">
      <c r="A50" s="441">
        <v>43392</v>
      </c>
      <c r="B50" s="449" t="s">
        <v>403</v>
      </c>
      <c r="C50" s="437" t="s">
        <v>194</v>
      </c>
      <c r="D50" s="449"/>
      <c r="E50" s="438" t="s">
        <v>336</v>
      </c>
      <c r="F50" s="487">
        <v>180</v>
      </c>
      <c r="G50" s="458"/>
      <c r="H50" s="492"/>
      <c r="I50" s="442"/>
      <c r="J50" s="496"/>
      <c r="K50" s="438"/>
      <c r="L50" s="524"/>
      <c r="M50" s="450">
        <v>7562</v>
      </c>
      <c r="N50" s="464"/>
      <c r="O50" s="437"/>
      <c r="P50" s="499"/>
    </row>
    <row r="51" spans="1:16">
      <c r="A51" s="441">
        <v>43392</v>
      </c>
      <c r="B51" s="449" t="s">
        <v>402</v>
      </c>
      <c r="C51" s="437" t="s">
        <v>194</v>
      </c>
      <c r="D51" s="449"/>
      <c r="E51" s="438" t="s">
        <v>336</v>
      </c>
      <c r="F51" s="487">
        <v>4.05</v>
      </c>
      <c r="G51" s="458"/>
      <c r="H51" s="492"/>
      <c r="I51" s="442"/>
      <c r="J51" s="496"/>
      <c r="K51" s="438"/>
      <c r="L51" s="524"/>
      <c r="M51" s="447">
        <v>7562</v>
      </c>
      <c r="N51" s="462"/>
      <c r="O51" s="437"/>
      <c r="P51" s="499"/>
    </row>
    <row r="52" spans="1:16">
      <c r="A52" s="441">
        <v>43396</v>
      </c>
      <c r="B52" s="449" t="s">
        <v>397</v>
      </c>
      <c r="C52" s="437" t="s">
        <v>194</v>
      </c>
      <c r="D52" s="449"/>
      <c r="E52" s="438" t="s">
        <v>326</v>
      </c>
      <c r="F52" s="487">
        <v>115.6</v>
      </c>
      <c r="G52" s="458"/>
      <c r="H52" s="492"/>
      <c r="I52" s="442"/>
      <c r="J52" s="496"/>
      <c r="K52" s="438"/>
      <c r="L52" s="524"/>
      <c r="M52" s="450">
        <v>7562</v>
      </c>
      <c r="N52" s="437"/>
      <c r="O52" s="437"/>
      <c r="P52" s="499"/>
    </row>
    <row r="53" spans="1:16">
      <c r="A53" s="441">
        <v>43396</v>
      </c>
      <c r="B53" s="449" t="s">
        <v>394</v>
      </c>
      <c r="C53" s="437" t="s">
        <v>194</v>
      </c>
      <c r="D53" s="449"/>
      <c r="E53" s="438" t="s">
        <v>326</v>
      </c>
      <c r="F53" s="487">
        <v>409.1</v>
      </c>
      <c r="G53" s="458"/>
      <c r="H53" s="492"/>
      <c r="I53" s="442"/>
      <c r="J53" s="496"/>
      <c r="K53" s="438"/>
      <c r="L53" s="524"/>
      <c r="M53" s="450">
        <v>7562</v>
      </c>
      <c r="N53" s="437"/>
      <c r="O53" s="437"/>
      <c r="P53" s="499"/>
    </row>
    <row r="54" spans="1:16">
      <c r="A54" s="441">
        <v>43396</v>
      </c>
      <c r="B54" s="449" t="s">
        <v>386</v>
      </c>
      <c r="C54" s="437" t="s">
        <v>194</v>
      </c>
      <c r="D54" s="449"/>
      <c r="E54" s="438" t="s">
        <v>326</v>
      </c>
      <c r="F54" s="487">
        <v>477.5</v>
      </c>
      <c r="G54" s="458"/>
      <c r="H54" s="492"/>
      <c r="I54" s="442"/>
      <c r="J54" s="496"/>
      <c r="K54" s="438"/>
      <c r="L54" s="524"/>
      <c r="M54" s="450">
        <v>7562</v>
      </c>
      <c r="N54" s="437"/>
      <c r="O54" s="437"/>
      <c r="P54" s="499"/>
    </row>
    <row r="55" spans="1:16">
      <c r="A55" s="441">
        <v>43396</v>
      </c>
      <c r="B55" s="449" t="s">
        <v>378</v>
      </c>
      <c r="C55" s="437" t="s">
        <v>194</v>
      </c>
      <c r="D55" s="449"/>
      <c r="E55" s="438" t="s">
        <v>326</v>
      </c>
      <c r="F55" s="487">
        <v>581.9</v>
      </c>
      <c r="G55" s="458"/>
      <c r="H55" s="492"/>
      <c r="I55" s="442"/>
      <c r="J55" s="496"/>
      <c r="K55" s="438"/>
      <c r="L55" s="524"/>
      <c r="M55" s="450">
        <v>7562</v>
      </c>
      <c r="N55" s="437"/>
      <c r="O55" s="437"/>
      <c r="P55" s="499"/>
    </row>
    <row r="56" spans="1:16">
      <c r="A56" s="441">
        <v>43396</v>
      </c>
      <c r="B56" s="449" t="s">
        <v>367</v>
      </c>
      <c r="C56" s="437" t="s">
        <v>194</v>
      </c>
      <c r="D56" s="449"/>
      <c r="E56" s="438" t="s">
        <v>326</v>
      </c>
      <c r="F56" s="487">
        <v>300.35000000000002</v>
      </c>
      <c r="G56" s="458"/>
      <c r="H56" s="492"/>
      <c r="I56" s="442"/>
      <c r="J56" s="496"/>
      <c r="K56" s="438"/>
      <c r="L56" s="524"/>
      <c r="M56" s="461">
        <v>7562</v>
      </c>
      <c r="N56" s="437"/>
      <c r="O56" s="437"/>
      <c r="P56" s="499"/>
    </row>
    <row r="57" spans="1:16">
      <c r="A57" s="441">
        <v>43396</v>
      </c>
      <c r="B57" s="449" t="s">
        <v>362</v>
      </c>
      <c r="C57" s="437" t="s">
        <v>194</v>
      </c>
      <c r="D57" s="449"/>
      <c r="E57" s="438" t="s">
        <v>326</v>
      </c>
      <c r="F57" s="487">
        <v>20</v>
      </c>
      <c r="G57" s="458"/>
      <c r="H57" s="492"/>
      <c r="I57" s="442"/>
      <c r="J57" s="496"/>
      <c r="K57" s="438"/>
      <c r="L57" s="524"/>
      <c r="M57" s="461">
        <v>7562</v>
      </c>
      <c r="N57" s="437"/>
      <c r="O57" s="437"/>
      <c r="P57" s="499"/>
    </row>
    <row r="58" spans="1:16">
      <c r="A58" s="441">
        <v>43417</v>
      </c>
      <c r="B58" s="449" t="s">
        <v>346</v>
      </c>
      <c r="C58" s="437" t="s">
        <v>195</v>
      </c>
      <c r="D58" s="524"/>
      <c r="E58" s="438" t="s">
        <v>320</v>
      </c>
      <c r="F58" s="488">
        <v>3571.15</v>
      </c>
      <c r="G58" s="451"/>
      <c r="H58" s="492"/>
      <c r="I58" s="442"/>
      <c r="J58" s="496"/>
      <c r="K58" s="438"/>
      <c r="L58" s="524"/>
      <c r="M58" s="450">
        <v>7562</v>
      </c>
      <c r="N58" s="455" t="s">
        <v>345</v>
      </c>
      <c r="O58" s="454"/>
      <c r="P58" s="500"/>
    </row>
    <row r="59" spans="1:16">
      <c r="A59" s="441">
        <v>43424</v>
      </c>
      <c r="B59" s="449" t="s">
        <v>335</v>
      </c>
      <c r="C59" s="437" t="s">
        <v>195</v>
      </c>
      <c r="D59" s="524"/>
      <c r="E59" s="438" t="s">
        <v>326</v>
      </c>
      <c r="F59" s="488">
        <v>351</v>
      </c>
      <c r="G59" s="444"/>
      <c r="H59" s="492"/>
      <c r="I59" s="439"/>
      <c r="J59" s="496"/>
      <c r="K59" s="438"/>
      <c r="L59" s="524"/>
      <c r="M59" s="450">
        <v>7562</v>
      </c>
      <c r="N59" s="437"/>
      <c r="O59" s="437"/>
      <c r="P59" s="499"/>
    </row>
    <row r="60" spans="1:16">
      <c r="A60" s="441">
        <v>43424</v>
      </c>
      <c r="B60" s="449" t="s">
        <v>327</v>
      </c>
      <c r="C60" s="437" t="s">
        <v>195</v>
      </c>
      <c r="D60" s="524"/>
      <c r="E60" s="438" t="s">
        <v>326</v>
      </c>
      <c r="F60" s="488">
        <v>185</v>
      </c>
      <c r="G60" s="444"/>
      <c r="H60" s="492"/>
      <c r="I60" s="439"/>
      <c r="J60" s="496"/>
      <c r="K60" s="438"/>
      <c r="L60" s="524"/>
      <c r="M60" s="450">
        <v>7562</v>
      </c>
      <c r="N60" s="437"/>
      <c r="O60" s="437"/>
      <c r="P60" s="499"/>
    </row>
    <row r="61" spans="1:16">
      <c r="A61" s="441">
        <v>43445</v>
      </c>
      <c r="B61" s="479" t="s">
        <v>346</v>
      </c>
      <c r="C61" s="524" t="s">
        <v>573</v>
      </c>
      <c r="D61" s="448"/>
      <c r="E61" s="483" t="s">
        <v>320</v>
      </c>
      <c r="F61" s="488">
        <v>2313</v>
      </c>
      <c r="G61" s="440"/>
      <c r="H61" s="492"/>
      <c r="I61" s="438"/>
      <c r="J61" s="496"/>
      <c r="K61" s="524"/>
      <c r="L61" s="524"/>
      <c r="M61" s="447">
        <v>7562</v>
      </c>
      <c r="N61" s="437"/>
      <c r="O61" s="524"/>
      <c r="P61" s="498"/>
    </row>
    <row r="62" spans="1:16">
      <c r="A62" s="441">
        <v>43462</v>
      </c>
      <c r="B62" s="479" t="s">
        <v>580</v>
      </c>
      <c r="C62" s="445" t="s">
        <v>573</v>
      </c>
      <c r="D62" s="448"/>
      <c r="E62" s="483" t="s">
        <v>326</v>
      </c>
      <c r="F62" s="488">
        <v>225</v>
      </c>
      <c r="G62" s="440"/>
      <c r="H62" s="492"/>
      <c r="I62" s="438"/>
      <c r="J62" s="496"/>
      <c r="K62" s="524"/>
      <c r="L62" s="524"/>
      <c r="M62" s="447">
        <v>7562</v>
      </c>
      <c r="N62" s="437"/>
      <c r="O62" s="524"/>
      <c r="P62" s="524"/>
    </row>
    <row r="63" spans="1:16">
      <c r="A63" s="441">
        <v>43462</v>
      </c>
      <c r="B63" s="479" t="s">
        <v>581</v>
      </c>
      <c r="C63" s="445" t="s">
        <v>573</v>
      </c>
      <c r="D63" s="448"/>
      <c r="E63" s="483" t="s">
        <v>326</v>
      </c>
      <c r="F63" s="488">
        <v>45</v>
      </c>
      <c r="G63" s="440"/>
      <c r="H63" s="492"/>
      <c r="I63" s="438"/>
      <c r="J63" s="496"/>
      <c r="K63" s="524"/>
      <c r="L63" s="524"/>
      <c r="M63" s="447">
        <v>7562</v>
      </c>
      <c r="N63" s="437"/>
      <c r="O63" s="524"/>
      <c r="P63" s="524"/>
    </row>
    <row r="64" spans="1:16">
      <c r="A64" s="441">
        <v>43461</v>
      </c>
      <c r="B64" s="479" t="s">
        <v>582</v>
      </c>
      <c r="C64" s="445" t="s">
        <v>573</v>
      </c>
      <c r="D64" s="448"/>
      <c r="E64" s="483" t="s">
        <v>336</v>
      </c>
      <c r="F64" s="488">
        <v>100</v>
      </c>
      <c r="G64" s="440"/>
      <c r="H64" s="492"/>
      <c r="I64" s="438"/>
      <c r="J64" s="496"/>
      <c r="K64" s="524"/>
      <c r="L64" s="524"/>
      <c r="M64" s="447">
        <v>7562</v>
      </c>
      <c r="N64" s="437"/>
      <c r="O64" s="524"/>
      <c r="P64" s="524"/>
    </row>
    <row r="65" spans="1:16">
      <c r="A65" s="441">
        <v>43467</v>
      </c>
      <c r="B65" s="479" t="s">
        <v>583</v>
      </c>
      <c r="C65" s="445" t="s">
        <v>197</v>
      </c>
      <c r="D65" s="448"/>
      <c r="E65" s="483" t="s">
        <v>326</v>
      </c>
      <c r="F65" s="488">
        <v>44.1</v>
      </c>
      <c r="G65" s="440"/>
      <c r="H65" s="492"/>
      <c r="I65" s="438"/>
      <c r="J65" s="496"/>
      <c r="K65" s="524"/>
      <c r="L65" s="524"/>
      <c r="M65" s="447">
        <v>7562</v>
      </c>
      <c r="N65" s="437"/>
      <c r="O65" s="524"/>
      <c r="P65" s="524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>
      <selection activeCell="O41" sqref="O41"/>
    </sheetView>
  </sheetViews>
  <sheetFormatPr baseColWidth="10" defaultRowHeight="12.75"/>
  <cols>
    <col min="1" max="1" width="11" style="478"/>
    <col min="2" max="2" width="26.875" style="478" bestFit="1" customWidth="1"/>
    <col min="3" max="4" width="7.75" style="478" customWidth="1"/>
    <col min="5" max="5" width="7.125" style="478" bestFit="1" customWidth="1"/>
    <col min="6" max="6" width="9.5" style="478" bestFit="1" customWidth="1"/>
    <col min="7" max="7" width="7.875" style="478" customWidth="1"/>
    <col min="8" max="8" width="10.75" style="478" bestFit="1" customWidth="1"/>
    <col min="9" max="9" width="7.5" style="478" customWidth="1"/>
    <col min="10" max="10" width="11" style="478"/>
    <col min="11" max="11" width="7.5" style="478" customWidth="1"/>
    <col min="12" max="12" width="12.125" style="478" bestFit="1" customWidth="1"/>
    <col min="13" max="15" width="11" style="478"/>
    <col min="16" max="16" width="3.25" style="478" bestFit="1" customWidth="1"/>
    <col min="17" max="16384" width="11" style="478"/>
  </cols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pageSetUpPr fitToPage="1"/>
  </sheetPr>
  <dimension ref="A1:R1013"/>
  <sheetViews>
    <sheetView zoomScale="80" zoomScaleNormal="80" workbookViewId="0">
      <selection activeCell="A6" sqref="A6:XFD6"/>
    </sheetView>
  </sheetViews>
  <sheetFormatPr baseColWidth="10" defaultColWidth="12.625" defaultRowHeight="15" customHeight="1"/>
  <cols>
    <col min="1" max="1" width="36.375" customWidth="1"/>
    <col min="2" max="3" width="11.875" customWidth="1"/>
    <col min="4" max="4" width="11.875" style="54" customWidth="1"/>
    <col min="5" max="5" width="29.375" customWidth="1"/>
    <col min="6" max="6" width="44.5" customWidth="1"/>
    <col min="7" max="7" width="11.625" customWidth="1"/>
    <col min="8" max="8" width="12.375" customWidth="1"/>
    <col min="9" max="9" width="12.375" style="54" customWidth="1"/>
    <col min="10" max="10" width="39.25" customWidth="1"/>
    <col min="11" max="11" width="19.75" customWidth="1"/>
    <col min="12" max="14" width="10.625" customWidth="1"/>
    <col min="15" max="15" width="11" customWidth="1"/>
    <col min="16" max="30" width="10.625" customWidth="1"/>
  </cols>
  <sheetData>
    <row r="1" spans="1:18" ht="22.5" customHeight="1">
      <c r="A1" s="531" t="s">
        <v>0</v>
      </c>
      <c r="B1" s="532"/>
      <c r="C1" s="532"/>
      <c r="D1" s="532"/>
      <c r="E1" s="532"/>
      <c r="F1" s="532"/>
      <c r="G1" s="532"/>
      <c r="H1" s="532"/>
      <c r="I1" s="532"/>
      <c r="J1" s="532"/>
      <c r="K1" s="3"/>
      <c r="L1" s="4"/>
    </row>
    <row r="2" spans="1:18" ht="25.5" customHeight="1">
      <c r="A2" s="533" t="s">
        <v>3</v>
      </c>
      <c r="B2" s="532"/>
      <c r="C2" s="532"/>
      <c r="D2" s="532"/>
      <c r="E2" s="532"/>
      <c r="F2" s="532"/>
      <c r="G2" s="532"/>
      <c r="H2" s="532"/>
      <c r="I2" s="532"/>
      <c r="J2" s="532"/>
    </row>
    <row r="3" spans="1:18" ht="26.25" customHeight="1">
      <c r="A3" s="7" t="s">
        <v>13</v>
      </c>
      <c r="B3" s="9" t="s">
        <v>186</v>
      </c>
      <c r="C3" s="9" t="s">
        <v>225</v>
      </c>
      <c r="D3" s="9"/>
      <c r="E3" s="10" t="s">
        <v>15</v>
      </c>
      <c r="F3" s="7" t="s">
        <v>16</v>
      </c>
      <c r="G3" s="9" t="s">
        <v>186</v>
      </c>
      <c r="H3" s="9" t="s">
        <v>225</v>
      </c>
      <c r="I3" s="9" t="s">
        <v>227</v>
      </c>
      <c r="J3" s="10" t="s">
        <v>15</v>
      </c>
    </row>
    <row r="4" spans="1:18" ht="22.5" customHeight="1">
      <c r="A4" s="11" t="s">
        <v>17</v>
      </c>
      <c r="B4" s="12">
        <f t="shared" ref="B4" si="0">SUM(B5:B9)</f>
        <v>9625</v>
      </c>
      <c r="C4" s="12">
        <f>SUM(C5:C9)</f>
        <v>1601.71</v>
      </c>
      <c r="D4" s="154"/>
      <c r="E4" s="12"/>
      <c r="F4" s="14" t="s">
        <v>18</v>
      </c>
      <c r="G4" s="15">
        <f t="shared" ref="G4:H4" si="1">SUM(G5:G7)</f>
        <v>34100</v>
      </c>
      <c r="H4" s="15">
        <f t="shared" si="1"/>
        <v>33166.5</v>
      </c>
      <c r="I4" s="158"/>
      <c r="J4" s="15"/>
      <c r="L4" s="3"/>
    </row>
    <row r="5" spans="1:18" ht="24.75" customHeight="1">
      <c r="A5" s="17" t="s">
        <v>20</v>
      </c>
      <c r="B5" s="18"/>
      <c r="C5" s="18"/>
      <c r="D5" s="18"/>
      <c r="E5" s="18"/>
      <c r="F5" s="17" t="s">
        <v>21</v>
      </c>
      <c r="G5" s="157">
        <v>34100</v>
      </c>
      <c r="H5" s="161">
        <v>33166.5</v>
      </c>
      <c r="I5" s="18">
        <f t="shared" ref="I5:I13" si="2">H5-G5</f>
        <v>-933.5</v>
      </c>
      <c r="J5" s="18" t="s">
        <v>22</v>
      </c>
      <c r="L5" s="20"/>
      <c r="M5" s="20"/>
    </row>
    <row r="6" spans="1:18" ht="14.25" customHeight="1">
      <c r="A6" s="17" t="s">
        <v>23</v>
      </c>
      <c r="B6" s="18">
        <v>0</v>
      </c>
      <c r="C6" s="18">
        <f>15+150+45</f>
        <v>210</v>
      </c>
      <c r="D6" s="18"/>
      <c r="E6" s="18" t="s">
        <v>33</v>
      </c>
      <c r="F6" s="17" t="s">
        <v>24</v>
      </c>
      <c r="G6" s="22"/>
      <c r="H6" s="22"/>
      <c r="I6" s="18">
        <f t="shared" si="2"/>
        <v>0</v>
      </c>
      <c r="J6" s="18" t="s">
        <v>25</v>
      </c>
    </row>
    <row r="7" spans="1:18" ht="42" customHeight="1">
      <c r="A7" s="17" t="s">
        <v>26</v>
      </c>
      <c r="B7" s="18">
        <v>4000</v>
      </c>
      <c r="C7" s="22">
        <f>106.19+659.52</f>
        <v>765.71</v>
      </c>
      <c r="D7" s="22"/>
      <c r="E7" s="18" t="s">
        <v>27</v>
      </c>
      <c r="F7" s="17" t="s">
        <v>28</v>
      </c>
      <c r="G7" s="22"/>
      <c r="H7" s="22"/>
      <c r="I7" s="18">
        <f t="shared" si="2"/>
        <v>0</v>
      </c>
      <c r="J7" s="18" t="s">
        <v>29</v>
      </c>
    </row>
    <row r="8" spans="1:18" ht="23.25" customHeight="1">
      <c r="A8" s="17" t="s">
        <v>30</v>
      </c>
      <c r="B8" s="18">
        <v>5625</v>
      </c>
      <c r="C8" s="22">
        <f>39.76+35+396+17.7+112.82+24.72</f>
        <v>626</v>
      </c>
      <c r="D8" s="22"/>
      <c r="E8" s="18" t="s">
        <v>31</v>
      </c>
      <c r="F8" s="21" t="s">
        <v>32</v>
      </c>
      <c r="G8" s="23">
        <f>SUM(G9:G25)</f>
        <v>10100</v>
      </c>
      <c r="H8" s="23">
        <f>SUM(H9:H26)</f>
        <v>15630</v>
      </c>
      <c r="I8" s="18">
        <f t="shared" si="2"/>
        <v>5530</v>
      </c>
      <c r="J8" s="15"/>
      <c r="N8" s="24"/>
      <c r="O8" s="24"/>
      <c r="P8" s="24"/>
      <c r="Q8" s="24"/>
      <c r="R8" s="3"/>
    </row>
    <row r="9" spans="1:18" ht="14.25" customHeight="1">
      <c r="A9" s="26" t="s">
        <v>34</v>
      </c>
      <c r="B9" s="18">
        <v>0</v>
      </c>
      <c r="C9" s="18"/>
      <c r="D9" s="18"/>
      <c r="E9" s="18" t="s">
        <v>35</v>
      </c>
      <c r="F9" s="27" t="s">
        <v>36</v>
      </c>
      <c r="G9" s="22"/>
      <c r="H9" s="22"/>
      <c r="I9" s="18">
        <f t="shared" si="2"/>
        <v>0</v>
      </c>
      <c r="J9" s="22"/>
      <c r="M9" s="3"/>
      <c r="N9" s="3"/>
      <c r="O9" s="3"/>
      <c r="P9" s="3"/>
    </row>
    <row r="10" spans="1:18" ht="14.25" customHeight="1">
      <c r="A10" s="11" t="s">
        <v>37</v>
      </c>
      <c r="B10" s="12">
        <f t="shared" ref="B10" si="3">SUM(B11:B15)</f>
        <v>8999</v>
      </c>
      <c r="C10" s="12">
        <f>SUM(C11:C15)</f>
        <v>18451.37</v>
      </c>
      <c r="D10" s="154"/>
      <c r="E10" s="12"/>
      <c r="F10" s="17" t="s">
        <v>39</v>
      </c>
      <c r="G10" s="18">
        <v>2000</v>
      </c>
      <c r="H10" s="18">
        <v>1500</v>
      </c>
      <c r="I10" s="18">
        <f t="shared" si="2"/>
        <v>-500</v>
      </c>
      <c r="J10" s="22"/>
      <c r="M10" s="3"/>
      <c r="N10" s="3"/>
      <c r="O10" s="3"/>
      <c r="P10" s="3"/>
    </row>
    <row r="11" spans="1:18" ht="14.25" customHeight="1">
      <c r="A11" s="26" t="s">
        <v>40</v>
      </c>
      <c r="B11" s="18">
        <f>488*12</f>
        <v>5856</v>
      </c>
      <c r="C11" s="18">
        <f>'Projection juil 2020'!P14+'Projection juil 2020'!P15</f>
        <v>9855.119999999999</v>
      </c>
      <c r="D11" s="18">
        <f>B11-C11</f>
        <v>-3999.119999999999</v>
      </c>
      <c r="E11" s="18" t="s">
        <v>41</v>
      </c>
      <c r="F11" s="17" t="s">
        <v>42</v>
      </c>
      <c r="G11" s="18">
        <v>0</v>
      </c>
      <c r="H11" s="18">
        <v>4000</v>
      </c>
      <c r="I11" s="18">
        <f t="shared" si="2"/>
        <v>4000</v>
      </c>
      <c r="J11" s="22"/>
    </row>
    <row r="12" spans="1:18" ht="22.5" customHeight="1">
      <c r="A12" s="17" t="s">
        <v>43</v>
      </c>
      <c r="B12" s="62">
        <v>0</v>
      </c>
      <c r="C12" s="59">
        <f>'Projection juil 2020'!P16</f>
        <v>5760</v>
      </c>
      <c r="D12" s="59"/>
      <c r="E12" s="18" t="s">
        <v>44</v>
      </c>
      <c r="F12" s="27" t="s">
        <v>45</v>
      </c>
      <c r="G12" s="22"/>
      <c r="H12" s="22"/>
      <c r="I12" s="18">
        <f t="shared" si="2"/>
        <v>0</v>
      </c>
      <c r="J12" s="22"/>
    </row>
    <row r="13" spans="1:18" ht="14.25" customHeight="1">
      <c r="A13" s="58" t="s">
        <v>46</v>
      </c>
      <c r="B13" s="64">
        <v>100</v>
      </c>
      <c r="C13" s="66">
        <f>'Projection juil 2020'!P18</f>
        <v>200</v>
      </c>
      <c r="D13" s="155"/>
      <c r="E13" s="65" t="s">
        <v>47</v>
      </c>
      <c r="F13" s="17" t="s">
        <v>48</v>
      </c>
      <c r="G13" s="18">
        <v>2500</v>
      </c>
      <c r="H13" s="18">
        <v>1000</v>
      </c>
      <c r="I13" s="18">
        <f t="shared" si="2"/>
        <v>-1500</v>
      </c>
      <c r="J13" s="22"/>
      <c r="L13" s="57" t="s">
        <v>187</v>
      </c>
    </row>
    <row r="14" spans="1:18" ht="14.25" customHeight="1">
      <c r="A14" s="17" t="s">
        <v>49</v>
      </c>
      <c r="B14" s="63">
        <v>0</v>
      </c>
      <c r="C14" s="60">
        <v>0</v>
      </c>
      <c r="D14" s="60"/>
      <c r="E14" s="18" t="s">
        <v>50</v>
      </c>
      <c r="F14" s="27" t="s">
        <v>51</v>
      </c>
      <c r="G14" s="18">
        <f>G15</f>
        <v>0</v>
      </c>
      <c r="H14" s="18">
        <v>0</v>
      </c>
      <c r="I14" s="18"/>
      <c r="J14" s="18"/>
      <c r="L14" s="57" t="s">
        <v>188</v>
      </c>
    </row>
    <row r="15" spans="1:18" ht="21" customHeight="1">
      <c r="A15" s="26" t="s">
        <v>52</v>
      </c>
      <c r="B15" s="18">
        <v>3043</v>
      </c>
      <c r="C15" s="59">
        <f>+H29</f>
        <v>2636.25</v>
      </c>
      <c r="D15" s="59"/>
      <c r="E15" s="18" t="s">
        <v>236</v>
      </c>
      <c r="F15" s="17" t="s">
        <v>53</v>
      </c>
      <c r="G15" s="18">
        <v>0</v>
      </c>
      <c r="H15" s="18">
        <f>1000+1500</f>
        <v>2500</v>
      </c>
      <c r="I15" s="18">
        <f>H15-G15</f>
        <v>2500</v>
      </c>
      <c r="J15" s="18" t="s">
        <v>226</v>
      </c>
    </row>
    <row r="16" spans="1:18" ht="14.25" customHeight="1">
      <c r="A16" s="11" t="s">
        <v>54</v>
      </c>
      <c r="B16" s="12">
        <f>SUM(B17:B21)</f>
        <v>50774.2</v>
      </c>
      <c r="C16" s="61">
        <f>SUM(C17:C21)</f>
        <v>81555.899999999994</v>
      </c>
      <c r="D16" s="156"/>
      <c r="E16" s="12"/>
      <c r="F16" s="27" t="s">
        <v>55</v>
      </c>
      <c r="G16" s="22"/>
      <c r="H16" s="22"/>
      <c r="I16" s="18"/>
      <c r="J16" s="22"/>
    </row>
    <row r="17" spans="1:16" ht="14.25" customHeight="1">
      <c r="A17" s="17" t="s">
        <v>56</v>
      </c>
      <c r="B17" s="29">
        <f>'Salaires Par Mois'!H27+799.2+5000</f>
        <v>50674.2</v>
      </c>
      <c r="C17" s="29">
        <f>'Projection juil 2020'!P23+'Projection juil 2020'!P24</f>
        <v>40942.5</v>
      </c>
      <c r="D17" s="29">
        <f>B17-C17</f>
        <v>9731.6999999999971</v>
      </c>
      <c r="E17" s="29" t="s">
        <v>58</v>
      </c>
      <c r="F17" s="17" t="s">
        <v>59</v>
      </c>
      <c r="G17" s="18">
        <v>800</v>
      </c>
      <c r="H17" s="18">
        <v>250</v>
      </c>
      <c r="I17" s="18">
        <f t="shared" ref="I17:I33" si="4">H17-G17</f>
        <v>-550</v>
      </c>
      <c r="J17" s="18"/>
    </row>
    <row r="18" spans="1:16" ht="21" customHeight="1">
      <c r="A18" s="17" t="s">
        <v>60</v>
      </c>
      <c r="B18" s="29">
        <v>0</v>
      </c>
      <c r="C18" s="29">
        <f>'Projection juil 2020'!P25</f>
        <v>40425</v>
      </c>
      <c r="D18" s="29"/>
      <c r="E18" s="29" t="s">
        <v>61</v>
      </c>
      <c r="F18" s="17" t="s">
        <v>62</v>
      </c>
      <c r="G18" s="18">
        <v>250</v>
      </c>
      <c r="H18" s="18">
        <v>100</v>
      </c>
      <c r="I18" s="18">
        <f t="shared" si="4"/>
        <v>-150</v>
      </c>
      <c r="J18" s="18"/>
    </row>
    <row r="19" spans="1:16" ht="23.25" customHeight="1">
      <c r="A19" s="17" t="s">
        <v>63</v>
      </c>
      <c r="B19" s="18">
        <v>0</v>
      </c>
      <c r="C19" s="18">
        <v>0</v>
      </c>
      <c r="D19" s="18"/>
      <c r="E19" s="18" t="s">
        <v>64</v>
      </c>
      <c r="F19" s="17" t="s">
        <v>65</v>
      </c>
      <c r="G19" s="18">
        <v>250</v>
      </c>
      <c r="H19" s="18">
        <v>100</v>
      </c>
      <c r="I19" s="18">
        <f t="shared" si="4"/>
        <v>-150</v>
      </c>
      <c r="J19" s="18"/>
    </row>
    <row r="20" spans="1:16" ht="14.25" customHeight="1">
      <c r="A20" s="17" t="s">
        <v>72</v>
      </c>
      <c r="B20" s="29">
        <v>0</v>
      </c>
      <c r="C20" s="29">
        <v>38.4</v>
      </c>
      <c r="D20" s="29"/>
      <c r="E20" s="29"/>
      <c r="F20" s="17" t="s">
        <v>66</v>
      </c>
      <c r="G20" s="18">
        <v>250</v>
      </c>
      <c r="H20" s="29">
        <v>100</v>
      </c>
      <c r="I20" s="18">
        <f t="shared" si="4"/>
        <v>-150</v>
      </c>
      <c r="J20" s="29"/>
    </row>
    <row r="21" spans="1:16" ht="22.5" customHeight="1">
      <c r="A21" s="17" t="s">
        <v>67</v>
      </c>
      <c r="B21" s="29">
        <v>100</v>
      </c>
      <c r="C21" s="29">
        <f>'Projection juil 2020'!P30</f>
        <v>150</v>
      </c>
      <c r="D21" s="29"/>
      <c r="E21" s="29" t="s">
        <v>68</v>
      </c>
      <c r="F21" s="27" t="s">
        <v>69</v>
      </c>
      <c r="G21" s="22"/>
      <c r="H21" s="22"/>
      <c r="I21" s="18"/>
      <c r="J21" s="22"/>
    </row>
    <row r="22" spans="1:16" ht="14.25" customHeight="1">
      <c r="A22" s="30" t="s">
        <v>70</v>
      </c>
      <c r="B22" s="12">
        <f t="shared" ref="B22" si="5">SUM(B23:B24)</f>
        <v>0</v>
      </c>
      <c r="C22" s="12">
        <f>SUM(C23:C24)</f>
        <v>0</v>
      </c>
      <c r="D22" s="154"/>
      <c r="E22" s="12"/>
      <c r="F22" s="17"/>
      <c r="G22" s="22"/>
      <c r="H22" s="22"/>
      <c r="I22" s="18"/>
      <c r="J22" s="22"/>
    </row>
    <row r="23" spans="1:16" ht="14.25" customHeight="1">
      <c r="A23" s="17" t="s">
        <v>74</v>
      </c>
      <c r="B23" s="18">
        <v>0</v>
      </c>
      <c r="C23" s="18">
        <v>0</v>
      </c>
      <c r="D23" s="18"/>
      <c r="E23" s="18" t="s">
        <v>75</v>
      </c>
      <c r="F23" s="160"/>
      <c r="G23" s="22"/>
      <c r="H23" s="31"/>
      <c r="I23" s="18"/>
      <c r="J23" s="31"/>
    </row>
    <row r="24" spans="1:16" ht="24" customHeight="1">
      <c r="A24" s="17" t="s">
        <v>77</v>
      </c>
      <c r="B24" s="29">
        <v>0</v>
      </c>
      <c r="C24" s="29">
        <v>0</v>
      </c>
      <c r="D24" s="29"/>
      <c r="E24" s="29" t="s">
        <v>78</v>
      </c>
      <c r="F24" s="27" t="s">
        <v>79</v>
      </c>
      <c r="G24" s="18"/>
      <c r="H24" s="18"/>
      <c r="I24" s="18"/>
      <c r="J24" s="29" t="s">
        <v>80</v>
      </c>
    </row>
    <row r="25" spans="1:16" ht="14.25" customHeight="1">
      <c r="A25" s="11" t="s">
        <v>81</v>
      </c>
      <c r="B25" s="12">
        <f t="shared" ref="B25" si="6">SUM(B27:B33)</f>
        <v>355</v>
      </c>
      <c r="C25" s="12">
        <f>SUM(C27:C33)</f>
        <v>55</v>
      </c>
      <c r="D25" s="154"/>
      <c r="E25" s="12"/>
      <c r="F25" s="160" t="s">
        <v>240</v>
      </c>
      <c r="G25" s="18">
        <v>4050</v>
      </c>
      <c r="H25" s="18">
        <f>100+150+250+75+505</f>
        <v>1080</v>
      </c>
      <c r="I25" s="18">
        <f t="shared" si="4"/>
        <v>-2970</v>
      </c>
      <c r="J25" s="29"/>
    </row>
    <row r="26" spans="1:16" ht="14.25" customHeight="1">
      <c r="A26" s="26"/>
      <c r="B26" s="31"/>
      <c r="C26" s="31"/>
      <c r="D26" s="31"/>
      <c r="E26" s="29"/>
      <c r="F26" s="17" t="s">
        <v>90</v>
      </c>
      <c r="G26" s="18">
        <v>0</v>
      </c>
      <c r="H26" s="18">
        <v>5000</v>
      </c>
      <c r="I26" s="18">
        <f t="shared" si="4"/>
        <v>5000</v>
      </c>
      <c r="J26" s="29"/>
    </row>
    <row r="27" spans="1:16" ht="14.25" customHeight="1">
      <c r="A27" s="26" t="s">
        <v>83</v>
      </c>
      <c r="B27" s="22"/>
      <c r="C27" s="22"/>
      <c r="D27" s="22"/>
      <c r="E27" s="18" t="s">
        <v>84</v>
      </c>
      <c r="F27" s="21" t="s">
        <v>85</v>
      </c>
      <c r="G27" s="23">
        <f t="shared" ref="G27:H27" si="7">SUM(G28:G29)</f>
        <v>5473</v>
      </c>
      <c r="H27" s="23">
        <f t="shared" si="7"/>
        <v>5376.25</v>
      </c>
      <c r="I27" s="18">
        <f t="shared" si="4"/>
        <v>-96.75</v>
      </c>
      <c r="J27" s="15"/>
    </row>
    <row r="28" spans="1:16" ht="14.25" customHeight="1">
      <c r="A28" s="26" t="s">
        <v>86</v>
      </c>
      <c r="B28" s="22"/>
      <c r="C28" s="22"/>
      <c r="D28" s="22"/>
      <c r="E28" s="18" t="s">
        <v>87</v>
      </c>
      <c r="F28" s="17" t="s">
        <v>245</v>
      </c>
      <c r="G28" s="56">
        <v>2600</v>
      </c>
      <c r="H28" s="161">
        <v>2740</v>
      </c>
      <c r="I28" s="18">
        <f t="shared" si="4"/>
        <v>140</v>
      </c>
      <c r="J28" s="22"/>
      <c r="K28" s="172" t="s">
        <v>238</v>
      </c>
    </row>
    <row r="29" spans="1:16" ht="14.25" customHeight="1">
      <c r="A29" s="26" t="s">
        <v>88</v>
      </c>
      <c r="B29" s="22"/>
      <c r="C29" s="22"/>
      <c r="D29" s="22"/>
      <c r="E29" s="18" t="s">
        <v>89</v>
      </c>
      <c r="F29" s="17" t="s">
        <v>246</v>
      </c>
      <c r="G29" s="161">
        <v>2873</v>
      </c>
      <c r="H29" s="161">
        <v>2636.25</v>
      </c>
      <c r="I29" s="18">
        <f t="shared" si="4"/>
        <v>-236.75</v>
      </c>
      <c r="J29" s="22"/>
    </row>
    <row r="30" spans="1:16" ht="14.25" customHeight="1">
      <c r="A30" s="36" t="s">
        <v>91</v>
      </c>
      <c r="B30" s="18">
        <v>355</v>
      </c>
      <c r="C30" s="18">
        <v>55</v>
      </c>
      <c r="D30" s="18"/>
      <c r="E30" s="18" t="s">
        <v>92</v>
      </c>
      <c r="F30" s="21" t="s">
        <v>93</v>
      </c>
      <c r="G30" s="37">
        <v>0</v>
      </c>
      <c r="H30" s="37">
        <v>0</v>
      </c>
      <c r="I30" s="18">
        <f t="shared" si="4"/>
        <v>0</v>
      </c>
      <c r="J30" s="37" t="s">
        <v>94</v>
      </c>
    </row>
    <row r="31" spans="1:16" ht="23.25" customHeight="1">
      <c r="A31" s="36" t="s">
        <v>95</v>
      </c>
      <c r="B31" s="22"/>
      <c r="C31" s="22"/>
      <c r="D31" s="22"/>
      <c r="E31" s="18" t="s">
        <v>96</v>
      </c>
      <c r="F31" s="21" t="s">
        <v>97</v>
      </c>
      <c r="G31" s="38">
        <v>0</v>
      </c>
      <c r="H31" s="38">
        <f>135+120</f>
        <v>255</v>
      </c>
      <c r="I31" s="18">
        <f t="shared" si="4"/>
        <v>255</v>
      </c>
      <c r="J31" s="37" t="s">
        <v>98</v>
      </c>
      <c r="L31" s="166" t="s">
        <v>237</v>
      </c>
    </row>
    <row r="32" spans="1:16" ht="14.25" customHeight="1">
      <c r="A32" s="36" t="s">
        <v>99</v>
      </c>
      <c r="B32" s="22"/>
      <c r="C32" s="22"/>
      <c r="D32" s="22"/>
      <c r="E32" s="18" t="s">
        <v>100</v>
      </c>
      <c r="F32" s="21" t="s">
        <v>101</v>
      </c>
      <c r="G32" s="37">
        <v>0</v>
      </c>
      <c r="H32" s="37">
        <v>0</v>
      </c>
      <c r="I32" s="18">
        <f t="shared" si="4"/>
        <v>0</v>
      </c>
      <c r="J32" s="39"/>
      <c r="M32" s="3"/>
      <c r="N32" s="3"/>
      <c r="O32" s="3"/>
      <c r="P32" s="3"/>
    </row>
    <row r="33" spans="1:17" ht="14.25" customHeight="1">
      <c r="A33" s="36" t="s">
        <v>102</v>
      </c>
      <c r="B33" s="22"/>
      <c r="C33" s="22"/>
      <c r="D33" s="22"/>
      <c r="E33" s="18" t="s">
        <v>103</v>
      </c>
      <c r="F33" s="21" t="s">
        <v>104</v>
      </c>
      <c r="G33" s="37">
        <v>0</v>
      </c>
      <c r="H33" s="37">
        <v>0</v>
      </c>
      <c r="I33" s="18">
        <f t="shared" si="4"/>
        <v>0</v>
      </c>
      <c r="J33" s="39"/>
      <c r="L33" s="534" t="s">
        <v>232</v>
      </c>
      <c r="M33" s="534"/>
      <c r="N33" s="534"/>
      <c r="O33" s="534"/>
    </row>
    <row r="34" spans="1:17" ht="14.25" customHeight="1">
      <c r="A34" s="40" t="s">
        <v>106</v>
      </c>
      <c r="B34" s="41">
        <f t="shared" ref="B34" si="8">B25+B22+B16+B10+B4</f>
        <v>69753.2</v>
      </c>
      <c r="C34" s="41">
        <f>C25+C22+C16+C10+C4</f>
        <v>101663.98</v>
      </c>
      <c r="D34" s="41"/>
      <c r="E34" s="41"/>
      <c r="F34" s="42" t="s">
        <v>107</v>
      </c>
      <c r="G34" s="43">
        <f>G33+G32+G31+G30+G27+G8+G4</f>
        <v>49673</v>
      </c>
      <c r="H34" s="43">
        <f>H33+H32+H31+H30+H27+H8+H4</f>
        <v>54427.75</v>
      </c>
      <c r="I34" s="43"/>
      <c r="J34" s="43"/>
      <c r="L34" s="24" t="s">
        <v>228</v>
      </c>
      <c r="M34" s="24" t="s">
        <v>229</v>
      </c>
      <c r="N34" s="24" t="s">
        <v>230</v>
      </c>
      <c r="O34" s="24" t="s">
        <v>231</v>
      </c>
    </row>
    <row r="35" spans="1:17" ht="24.75" customHeight="1">
      <c r="A35" s="11" t="s">
        <v>108</v>
      </c>
      <c r="B35" s="12">
        <f t="shared" ref="B35" si="9">SUM(B36:B38)</f>
        <v>32200</v>
      </c>
      <c r="C35" s="12">
        <f>SUM(C36:C38)</f>
        <v>42025</v>
      </c>
      <c r="D35" s="154"/>
      <c r="E35" s="12"/>
      <c r="F35" s="21" t="s">
        <v>109</v>
      </c>
      <c r="G35" s="23">
        <f t="shared" ref="G35" si="10">SUM(G36:G38)</f>
        <v>32200</v>
      </c>
      <c r="H35" s="23">
        <f>SUM(H36:H38)</f>
        <v>42025</v>
      </c>
      <c r="I35" s="158"/>
      <c r="J35" s="15"/>
      <c r="K35" s="167" t="s">
        <v>235</v>
      </c>
      <c r="L35" s="3">
        <v>2</v>
      </c>
      <c r="M35" s="3">
        <v>50</v>
      </c>
      <c r="N35" s="3">
        <f>5+2</f>
        <v>7</v>
      </c>
      <c r="O35" s="3">
        <f>52-6</f>
        <v>46</v>
      </c>
      <c r="P35">
        <f>L35*M35*N35*O35</f>
        <v>32200</v>
      </c>
    </row>
    <row r="36" spans="1:17" ht="14.25" customHeight="1">
      <c r="A36" s="26" t="s">
        <v>110</v>
      </c>
      <c r="B36" s="22">
        <f>G36</f>
        <v>32200</v>
      </c>
      <c r="C36" s="22">
        <f>H36</f>
        <v>40825</v>
      </c>
      <c r="D36" s="22"/>
      <c r="E36" s="18" t="s">
        <v>111</v>
      </c>
      <c r="F36" s="26" t="s">
        <v>112</v>
      </c>
      <c r="G36" s="22">
        <f>L35*M35*N35*O35</f>
        <v>32200</v>
      </c>
      <c r="H36" s="22">
        <f>(L36*M36*N36*O36)+(L35*M35*N35*O35)</f>
        <v>40825</v>
      </c>
      <c r="I36" s="22"/>
      <c r="J36" s="18" t="s">
        <v>111</v>
      </c>
      <c r="K36" s="167" t="s">
        <v>234</v>
      </c>
      <c r="L36" s="55">
        <v>15</v>
      </c>
      <c r="M36" s="55">
        <v>10</v>
      </c>
      <c r="N36" s="55">
        <v>1.25</v>
      </c>
      <c r="O36" s="55">
        <f>52-6</f>
        <v>46</v>
      </c>
      <c r="P36" s="163">
        <f>L36*M36*N36*O36</f>
        <v>8625</v>
      </c>
    </row>
    <row r="37" spans="1:17" ht="26.25" customHeight="1">
      <c r="A37" s="26" t="s">
        <v>113</v>
      </c>
      <c r="B37" s="22"/>
      <c r="C37" s="22"/>
      <c r="D37" s="22"/>
      <c r="E37" s="18" t="s">
        <v>114</v>
      </c>
      <c r="F37" s="26" t="s">
        <v>115</v>
      </c>
      <c r="G37" s="22"/>
      <c r="H37" s="22"/>
      <c r="I37" s="22"/>
      <c r="J37" s="18" t="s">
        <v>114</v>
      </c>
      <c r="K37" s="167" t="s">
        <v>71</v>
      </c>
      <c r="L37">
        <v>1</v>
      </c>
      <c r="M37">
        <v>50</v>
      </c>
      <c r="N37">
        <v>3</v>
      </c>
      <c r="O37">
        <v>3</v>
      </c>
      <c r="P37" s="173">
        <f>L37*M37*N37*O37</f>
        <v>450</v>
      </c>
      <c r="Q37" t="s">
        <v>193</v>
      </c>
    </row>
    <row r="38" spans="1:17" ht="14.25" customHeight="1">
      <c r="A38" s="44" t="s">
        <v>116</v>
      </c>
      <c r="B38" s="45"/>
      <c r="C38" s="45">
        <v>1200</v>
      </c>
      <c r="D38" s="45"/>
      <c r="E38" s="45"/>
      <c r="F38" s="44" t="s">
        <v>117</v>
      </c>
      <c r="G38" s="45"/>
      <c r="H38" s="45">
        <f>1000+200</f>
        <v>1200</v>
      </c>
      <c r="I38" s="45"/>
      <c r="J38" s="45" t="s">
        <v>239</v>
      </c>
    </row>
    <row r="39" spans="1:17" ht="14.25" customHeight="1">
      <c r="A39" s="46" t="s">
        <v>118</v>
      </c>
      <c r="B39" s="47">
        <f t="shared" ref="B39" si="11">B34+B35</f>
        <v>101953.2</v>
      </c>
      <c r="C39" s="47">
        <f>C34+C35</f>
        <v>143688.97999999998</v>
      </c>
      <c r="D39" s="47"/>
      <c r="E39" s="47"/>
      <c r="F39" s="48" t="s">
        <v>119</v>
      </c>
      <c r="G39" s="47">
        <f t="shared" ref="G39:H39" si="12">G34+G35</f>
        <v>81873</v>
      </c>
      <c r="H39" s="47">
        <f t="shared" si="12"/>
        <v>96452.75</v>
      </c>
      <c r="I39" s="159"/>
      <c r="J39" s="49"/>
    </row>
    <row r="40" spans="1:17" ht="14.25" customHeight="1">
      <c r="G40" s="53">
        <f>G39-B39</f>
        <v>-20080.199999999997</v>
      </c>
      <c r="H40" s="53">
        <f>H39-C39</f>
        <v>-47236.229999999981</v>
      </c>
      <c r="I40" s="53"/>
    </row>
    <row r="41" spans="1:17" ht="14.25" customHeight="1">
      <c r="A41" s="3" t="s">
        <v>120</v>
      </c>
      <c r="B41" s="3"/>
      <c r="C41" s="3"/>
      <c r="D41" s="55"/>
      <c r="F41" s="3"/>
      <c r="H41" s="3" t="s">
        <v>136</v>
      </c>
      <c r="I41" s="55"/>
    </row>
    <row r="42" spans="1:17" ht="14.25" customHeight="1">
      <c r="A42" s="3" t="s">
        <v>121</v>
      </c>
      <c r="E42" s="50"/>
      <c r="F42" s="51"/>
      <c r="G42" s="52"/>
      <c r="H42" s="52"/>
      <c r="I42" s="52"/>
      <c r="K42" s="3"/>
    </row>
    <row r="43" spans="1:17" ht="14.25" customHeight="1">
      <c r="B43" s="3" t="s">
        <v>122</v>
      </c>
      <c r="C43" s="3"/>
      <c r="D43" s="55"/>
      <c r="F43" s="3"/>
      <c r="G43" s="3"/>
      <c r="H43" s="3"/>
      <c r="I43" s="55"/>
    </row>
    <row r="44" spans="1:17" ht="14.25" customHeight="1">
      <c r="B44" s="3" t="s">
        <v>123</v>
      </c>
      <c r="C44" s="3"/>
      <c r="D44" s="55"/>
      <c r="F44" s="3"/>
      <c r="G44" s="3"/>
      <c r="H44" s="3"/>
      <c r="I44" s="55"/>
    </row>
    <row r="45" spans="1:17" ht="14.25" customHeight="1">
      <c r="B45" s="3" t="s">
        <v>124</v>
      </c>
      <c r="C45" s="3"/>
      <c r="D45" s="55"/>
      <c r="F45" s="3"/>
      <c r="G45" s="3"/>
      <c r="H45" s="3"/>
      <c r="I45" s="55"/>
    </row>
    <row r="46" spans="1:17" ht="14.25" customHeight="1">
      <c r="B46" s="3" t="s">
        <v>125</v>
      </c>
      <c r="C46" s="3"/>
      <c r="D46" s="55"/>
      <c r="F46" s="3"/>
      <c r="G46" s="3"/>
      <c r="H46" s="3"/>
      <c r="I46" s="55"/>
    </row>
    <row r="47" spans="1:17" ht="14.25" customHeight="1">
      <c r="B47" s="3" t="s">
        <v>126</v>
      </c>
      <c r="C47" s="3"/>
      <c r="D47" s="55"/>
      <c r="F47" s="3"/>
      <c r="G47" s="3"/>
      <c r="H47" s="3"/>
      <c r="I47" s="55"/>
    </row>
    <row r="48" spans="1:17" ht="14.25" customHeight="1">
      <c r="B48" s="3" t="s">
        <v>127</v>
      </c>
      <c r="C48" s="3"/>
      <c r="D48" s="55"/>
      <c r="F48" s="3"/>
    </row>
    <row r="49" spans="1:4" ht="14.25" customHeight="1">
      <c r="B49" s="3" t="s">
        <v>128</v>
      </c>
      <c r="C49" s="3"/>
      <c r="D49" s="55"/>
    </row>
    <row r="50" spans="1:4" ht="14.25" customHeight="1">
      <c r="A50" s="3" t="s">
        <v>129</v>
      </c>
      <c r="B50" s="3" t="s">
        <v>130</v>
      </c>
      <c r="C50" s="3"/>
      <c r="D50" s="55"/>
    </row>
    <row r="51" spans="1:4" ht="14.25" customHeight="1">
      <c r="B51" s="3" t="s">
        <v>131</v>
      </c>
      <c r="C51" s="3"/>
      <c r="D51" s="55"/>
    </row>
    <row r="52" spans="1:4" ht="14.25" customHeight="1">
      <c r="B52" s="3" t="s">
        <v>132</v>
      </c>
      <c r="C52" s="3"/>
      <c r="D52" s="55"/>
    </row>
    <row r="53" spans="1:4" ht="14.25" customHeight="1">
      <c r="B53" s="3" t="s">
        <v>133</v>
      </c>
      <c r="C53" s="3"/>
      <c r="D53" s="55"/>
    </row>
    <row r="54" spans="1:4" ht="14.25" customHeight="1">
      <c r="A54" s="3" t="s">
        <v>134</v>
      </c>
      <c r="B54" s="3" t="s">
        <v>135</v>
      </c>
      <c r="C54" s="3"/>
      <c r="D54" s="55"/>
    </row>
    <row r="55" spans="1:4" ht="14.25" customHeight="1">
      <c r="B55" s="3" t="s">
        <v>137</v>
      </c>
      <c r="C55" s="3"/>
      <c r="D55" s="55"/>
    </row>
    <row r="56" spans="1:4" ht="14.25" customHeight="1">
      <c r="B56" s="3" t="s">
        <v>138</v>
      </c>
      <c r="C56" s="3"/>
      <c r="D56" s="55"/>
    </row>
    <row r="57" spans="1:4" ht="14.25" customHeight="1">
      <c r="A57" s="3" t="s">
        <v>139</v>
      </c>
      <c r="B57" s="3" t="s">
        <v>140</v>
      </c>
      <c r="C57" s="3"/>
      <c r="D57" s="55"/>
    </row>
    <row r="58" spans="1:4" ht="14.25" customHeight="1">
      <c r="B58" s="3" t="s">
        <v>141</v>
      </c>
      <c r="C58" s="3"/>
      <c r="D58" s="55"/>
    </row>
    <row r="59" spans="1:4" ht="14.25" customHeight="1">
      <c r="A59" s="3" t="s">
        <v>142</v>
      </c>
      <c r="B59" s="3" t="s">
        <v>143</v>
      </c>
      <c r="C59" s="3"/>
      <c r="D59" s="55"/>
    </row>
    <row r="60" spans="1:4" ht="14.25" customHeight="1">
      <c r="B60" s="3" t="s">
        <v>144</v>
      </c>
      <c r="C60" s="3"/>
      <c r="D60" s="55"/>
    </row>
    <row r="61" spans="1:4" ht="14.25" customHeight="1"/>
    <row r="62" spans="1:4" ht="14.25" customHeight="1">
      <c r="A62" s="3" t="s">
        <v>145</v>
      </c>
    </row>
    <row r="63" spans="1:4" ht="14.25" customHeight="1">
      <c r="A63" s="3" t="s">
        <v>46</v>
      </c>
      <c r="B63" s="3" t="s">
        <v>146</v>
      </c>
      <c r="C63" s="3"/>
      <c r="D63" s="55"/>
    </row>
    <row r="64" spans="1:4" ht="14.25" customHeight="1">
      <c r="B64" s="3" t="s">
        <v>147</v>
      </c>
      <c r="C64" s="3"/>
      <c r="D64" s="55"/>
    </row>
    <row r="65" spans="1:4" ht="14.25" customHeight="1">
      <c r="A65" s="3" t="s">
        <v>49</v>
      </c>
      <c r="B65" s="3" t="s">
        <v>148</v>
      </c>
      <c r="C65" s="3"/>
      <c r="D65" s="55"/>
    </row>
    <row r="66" spans="1:4" ht="14.25" customHeight="1">
      <c r="B66" s="3" t="s">
        <v>149</v>
      </c>
      <c r="C66" s="3"/>
      <c r="D66" s="55"/>
    </row>
    <row r="67" spans="1:4" ht="14.25" customHeight="1">
      <c r="A67" s="3" t="s">
        <v>150</v>
      </c>
      <c r="B67" s="3" t="s">
        <v>151</v>
      </c>
      <c r="C67" s="3"/>
      <c r="D67" s="55"/>
    </row>
    <row r="68" spans="1:4" ht="14.25" customHeight="1">
      <c r="B68" s="3" t="s">
        <v>152</v>
      </c>
      <c r="C68" s="3"/>
      <c r="D68" s="55"/>
    </row>
    <row r="69" spans="1:4" ht="14.25" customHeight="1">
      <c r="A69" s="3" t="s">
        <v>153</v>
      </c>
      <c r="B69" s="3" t="s">
        <v>154</v>
      </c>
      <c r="C69" s="3"/>
      <c r="D69" s="55"/>
    </row>
    <row r="70" spans="1:4" ht="14.25" customHeight="1">
      <c r="B70" s="3" t="s">
        <v>155</v>
      </c>
      <c r="C70" s="3"/>
      <c r="D70" s="55"/>
    </row>
    <row r="71" spans="1:4" ht="14.25" customHeight="1"/>
    <row r="72" spans="1:4" ht="14.25" customHeight="1">
      <c r="A72" s="3" t="s">
        <v>156</v>
      </c>
      <c r="B72" s="3" t="s">
        <v>157</v>
      </c>
      <c r="C72" s="3"/>
      <c r="D72" s="55"/>
    </row>
    <row r="73" spans="1:4" ht="14.25" customHeight="1">
      <c r="A73" s="3" t="s">
        <v>158</v>
      </c>
      <c r="B73" s="3" t="s">
        <v>159</v>
      </c>
      <c r="C73" s="3"/>
      <c r="D73" s="55"/>
    </row>
    <row r="74" spans="1:4" ht="14.25" customHeight="1">
      <c r="B74" s="3" t="s">
        <v>160</v>
      </c>
      <c r="C74" s="3"/>
      <c r="D74" s="55"/>
    </row>
    <row r="75" spans="1:4" ht="14.25" customHeight="1">
      <c r="A75" s="3" t="s">
        <v>161</v>
      </c>
      <c r="B75" s="3" t="s">
        <v>162</v>
      </c>
      <c r="C75" s="3"/>
      <c r="D75" s="55"/>
    </row>
    <row r="76" spans="1:4" ht="14.25" customHeight="1">
      <c r="B76" s="3" t="s">
        <v>163</v>
      </c>
      <c r="C76" s="3"/>
      <c r="D76" s="55"/>
    </row>
    <row r="77" spans="1:4" ht="14.25" customHeight="1"/>
    <row r="78" spans="1:4" ht="14.25" customHeight="1">
      <c r="A78" s="3" t="s">
        <v>164</v>
      </c>
      <c r="B78" s="3" t="s">
        <v>165</v>
      </c>
      <c r="C78" s="3"/>
      <c r="D78" s="55"/>
    </row>
    <row r="79" spans="1:4" ht="14.25" customHeight="1">
      <c r="B79" s="3" t="s">
        <v>166</v>
      </c>
      <c r="C79" s="3"/>
      <c r="D79" s="55"/>
    </row>
    <row r="80" spans="1:4" ht="14.25" customHeight="1"/>
    <row r="81" spans="1:4" ht="14.25" customHeight="1">
      <c r="A81" s="3" t="s">
        <v>167</v>
      </c>
      <c r="B81" s="3" t="s">
        <v>168</v>
      </c>
      <c r="C81" s="3"/>
      <c r="D81" s="55"/>
    </row>
    <row r="82" spans="1:4" ht="14.25" customHeight="1">
      <c r="B82" s="3" t="s">
        <v>169</v>
      </c>
      <c r="C82" s="3"/>
      <c r="D82" s="55"/>
    </row>
    <row r="83" spans="1:4" ht="14.25" customHeight="1">
      <c r="B83" s="3" t="s">
        <v>170</v>
      </c>
      <c r="C83" s="3"/>
      <c r="D83" s="55"/>
    </row>
    <row r="84" spans="1:4" ht="14.25" customHeight="1">
      <c r="B84" s="3" t="s">
        <v>171</v>
      </c>
      <c r="C84" s="3"/>
      <c r="D84" s="55"/>
    </row>
    <row r="85" spans="1:4" ht="14.25" customHeight="1">
      <c r="B85" s="3" t="s">
        <v>172</v>
      </c>
      <c r="C85" s="3"/>
      <c r="D85" s="55"/>
    </row>
    <row r="86" spans="1:4" ht="14.25" customHeight="1"/>
    <row r="87" spans="1:4" ht="14.25" customHeight="1">
      <c r="A87" s="3" t="s">
        <v>173</v>
      </c>
      <c r="B87" s="3" t="s">
        <v>174</v>
      </c>
      <c r="C87" s="3"/>
      <c r="D87" s="55"/>
    </row>
    <row r="88" spans="1:4" ht="14.25" customHeight="1">
      <c r="B88" s="3" t="s">
        <v>175</v>
      </c>
      <c r="C88" s="3"/>
      <c r="D88" s="55"/>
    </row>
    <row r="89" spans="1:4" ht="14.25" customHeight="1">
      <c r="B89" s="3" t="s">
        <v>176</v>
      </c>
      <c r="C89" s="3"/>
      <c r="D89" s="55"/>
    </row>
    <row r="90" spans="1:4" ht="14.25" customHeight="1"/>
    <row r="91" spans="1:4" ht="14.25" customHeight="1">
      <c r="A91" s="3" t="s">
        <v>177</v>
      </c>
      <c r="B91" s="3" t="s">
        <v>178</v>
      </c>
      <c r="C91" s="3"/>
      <c r="D91" s="55"/>
    </row>
    <row r="92" spans="1:4" ht="14.25" customHeight="1">
      <c r="B92" s="3" t="s">
        <v>179</v>
      </c>
      <c r="C92" s="3"/>
      <c r="D92" s="55"/>
    </row>
    <row r="93" spans="1:4" ht="14.25" customHeight="1">
      <c r="B93" s="3" t="s">
        <v>180</v>
      </c>
      <c r="C93" s="3"/>
      <c r="D93" s="55"/>
    </row>
    <row r="94" spans="1:4" ht="14.25" customHeight="1"/>
    <row r="95" spans="1:4" ht="14.25" customHeight="1">
      <c r="A95" s="3" t="s">
        <v>181</v>
      </c>
      <c r="B95" s="3" t="s">
        <v>182</v>
      </c>
      <c r="C95" s="3"/>
      <c r="D95" s="55"/>
    </row>
    <row r="96" spans="1:4" ht="14.25" customHeight="1">
      <c r="B96" s="3" t="s">
        <v>183</v>
      </c>
      <c r="C96" s="3"/>
      <c r="D96" s="55"/>
    </row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  <row r="1012" ht="14.25" customHeight="1"/>
    <row r="1013" ht="14.25" customHeight="1"/>
  </sheetData>
  <mergeCells count="3">
    <mergeCell ref="A1:J1"/>
    <mergeCell ref="A2:J2"/>
    <mergeCell ref="L33:O33"/>
  </mergeCells>
  <pageMargins left="0.25" right="0.25" top="0.75" bottom="0.75" header="0" footer="0"/>
  <pageSetup paperSize="9" orientation="landscape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AU436"/>
  <sheetViews>
    <sheetView zoomScale="80" zoomScaleNormal="80" workbookViewId="0">
      <selection activeCell="F42" sqref="F42"/>
    </sheetView>
  </sheetViews>
  <sheetFormatPr baseColWidth="10" defaultRowHeight="14.25"/>
  <cols>
    <col min="1" max="1" width="5.125" style="206" bestFit="1" customWidth="1"/>
    <col min="2" max="2" width="58.75" style="429" bestFit="1" customWidth="1"/>
    <col min="3" max="3" width="9" style="429" customWidth="1"/>
    <col min="4" max="4" width="8.25" style="287" customWidth="1"/>
    <col min="5" max="5" width="8.625" style="252" customWidth="1"/>
    <col min="6" max="6" width="8.625" style="429" customWidth="1"/>
    <col min="7" max="7" width="11.5" style="429" bestFit="1" customWidth="1"/>
    <col min="8" max="8" width="10.125" style="429" bestFit="1" customWidth="1"/>
    <col min="9" max="10" width="8.625" style="429" customWidth="1"/>
    <col min="11" max="12" width="10.125" style="429" bestFit="1" customWidth="1"/>
    <col min="13" max="13" width="8.625" style="429" customWidth="1"/>
    <col min="14" max="15" width="10.125" style="429" bestFit="1" customWidth="1"/>
    <col min="16" max="16" width="9.25" style="429" bestFit="1" customWidth="1"/>
    <col min="17" max="17" width="11.375" style="167" bestFit="1" customWidth="1"/>
    <col min="18" max="18" width="9" style="205" bestFit="1" customWidth="1"/>
    <col min="19" max="21" width="11" style="429"/>
    <col min="22" max="22" width="39.875" style="429" bestFit="1" customWidth="1"/>
    <col min="23" max="16384" width="11" style="429"/>
  </cols>
  <sheetData>
    <row r="1" spans="1:23" ht="15">
      <c r="B1" s="433" t="s">
        <v>13</v>
      </c>
      <c r="C1" s="433"/>
      <c r="D1" s="252"/>
    </row>
    <row r="2" spans="1:23" ht="15.75">
      <c r="A2" s="535" t="s">
        <v>258</v>
      </c>
      <c r="B2" s="535"/>
      <c r="C2" s="430"/>
      <c r="D2" s="203"/>
      <c r="E2" s="536">
        <v>2018</v>
      </c>
      <c r="F2" s="536"/>
      <c r="G2" s="536"/>
      <c r="H2" s="536"/>
      <c r="I2" s="536"/>
      <c r="J2" s="536">
        <v>2019</v>
      </c>
      <c r="K2" s="536"/>
      <c r="L2" s="536"/>
      <c r="M2" s="536"/>
      <c r="N2" s="536"/>
      <c r="O2" s="536"/>
      <c r="P2" s="537"/>
      <c r="Q2" s="204" t="s">
        <v>204</v>
      </c>
    </row>
    <row r="3" spans="1:23" s="434" customFormat="1" ht="12.75">
      <c r="A3" s="206"/>
      <c r="D3" s="288" t="s">
        <v>249</v>
      </c>
      <c r="E3" s="288" t="s">
        <v>192</v>
      </c>
      <c r="F3" s="288" t="s">
        <v>193</v>
      </c>
      <c r="G3" s="288" t="s">
        <v>194</v>
      </c>
      <c r="H3" s="164" t="s">
        <v>195</v>
      </c>
      <c r="I3" s="164" t="s">
        <v>196</v>
      </c>
      <c r="J3" s="164" t="s">
        <v>197</v>
      </c>
      <c r="K3" s="164" t="s">
        <v>198</v>
      </c>
      <c r="L3" s="164" t="s">
        <v>199</v>
      </c>
      <c r="M3" s="164" t="s">
        <v>200</v>
      </c>
      <c r="N3" s="164" t="s">
        <v>201</v>
      </c>
      <c r="O3" s="164" t="s">
        <v>202</v>
      </c>
      <c r="P3" s="164" t="s">
        <v>203</v>
      </c>
      <c r="Q3" s="211" t="s">
        <v>250</v>
      </c>
      <c r="R3" s="212"/>
    </row>
    <row r="4" spans="1:23" s="218" customFormat="1" ht="12.75">
      <c r="A4" s="213">
        <v>60</v>
      </c>
      <c r="B4" s="214" t="s">
        <v>17</v>
      </c>
      <c r="C4" s="503"/>
      <c r="D4" s="215">
        <f>SUM(D5:D14)</f>
        <v>0</v>
      </c>
      <c r="E4" s="215">
        <f>SUM(E5:E14)</f>
        <v>39.76</v>
      </c>
      <c r="F4" s="215">
        <f t="shared" ref="F4:G4" si="0">SUM(F5:F14)</f>
        <v>764.91000000000008</v>
      </c>
      <c r="G4" s="215">
        <f t="shared" si="0"/>
        <v>780.9</v>
      </c>
      <c r="H4" s="177">
        <f t="shared" ref="H4:P4" si="1">SUM(H6:H14)</f>
        <v>360</v>
      </c>
      <c r="I4" s="177">
        <f t="shared" si="1"/>
        <v>500</v>
      </c>
      <c r="J4" s="177">
        <f t="shared" si="1"/>
        <v>510</v>
      </c>
      <c r="K4" s="177">
        <f t="shared" si="1"/>
        <v>500</v>
      </c>
      <c r="L4" s="177">
        <f t="shared" si="1"/>
        <v>660</v>
      </c>
      <c r="M4" s="177">
        <f t="shared" si="1"/>
        <v>200</v>
      </c>
      <c r="N4" s="177">
        <f t="shared" si="1"/>
        <v>110</v>
      </c>
      <c r="O4" s="177">
        <f t="shared" si="1"/>
        <v>100</v>
      </c>
      <c r="P4" s="177">
        <f t="shared" si="1"/>
        <v>260</v>
      </c>
      <c r="Q4" s="216">
        <f>SUM(Q5:Q14)</f>
        <v>4785.57</v>
      </c>
      <c r="R4" s="217"/>
    </row>
    <row r="5" spans="1:23">
      <c r="A5" s="219"/>
      <c r="B5" s="220" t="s">
        <v>20</v>
      </c>
      <c r="C5" s="504"/>
      <c r="D5" s="221"/>
      <c r="E5" s="222"/>
      <c r="F5" s="223"/>
      <c r="G5" s="223"/>
      <c r="H5" s="124"/>
      <c r="I5" s="124"/>
      <c r="J5" s="124"/>
      <c r="K5" s="124"/>
      <c r="L5" s="124"/>
      <c r="M5" s="124"/>
      <c r="N5" s="124"/>
      <c r="O5" s="124"/>
      <c r="P5" s="124"/>
      <c r="Q5" s="224">
        <f>SUM(D5:P5)</f>
        <v>0</v>
      </c>
      <c r="U5" s="510">
        <v>60611</v>
      </c>
      <c r="V5" s="429" t="s">
        <v>312</v>
      </c>
    </row>
    <row r="6" spans="1:23">
      <c r="A6" s="219">
        <v>606</v>
      </c>
      <c r="B6" s="220" t="s">
        <v>23</v>
      </c>
      <c r="C6" s="504">
        <v>6062</v>
      </c>
      <c r="D6" s="221"/>
      <c r="E6" s="222"/>
      <c r="F6" s="225"/>
      <c r="G6" s="223"/>
      <c r="H6" s="124"/>
      <c r="I6" s="124"/>
      <c r="J6" s="124"/>
      <c r="K6" s="124"/>
      <c r="L6" s="124"/>
      <c r="M6" s="124"/>
      <c r="N6" s="124"/>
      <c r="O6" s="124"/>
      <c r="P6" s="124"/>
      <c r="Q6" s="224">
        <f t="shared" ref="Q6:Q14" si="2">SUM(D6:P6)</f>
        <v>0</v>
      </c>
      <c r="U6" s="510">
        <v>60612</v>
      </c>
      <c r="V6" s="429" t="s">
        <v>542</v>
      </c>
    </row>
    <row r="7" spans="1:23">
      <c r="A7" s="219">
        <v>60611</v>
      </c>
      <c r="B7" s="220" t="s">
        <v>185</v>
      </c>
      <c r="C7" s="504">
        <v>60611</v>
      </c>
      <c r="D7" s="221">
        <f>'[2]60611'!B2</f>
        <v>0</v>
      </c>
      <c r="E7" s="123">
        <v>0</v>
      </c>
      <c r="F7" s="123">
        <v>0</v>
      </c>
      <c r="G7" s="123">
        <v>0</v>
      </c>
      <c r="H7" s="123">
        <v>150</v>
      </c>
      <c r="I7" s="123">
        <v>0</v>
      </c>
      <c r="J7" s="123">
        <v>0</v>
      </c>
      <c r="K7" s="123">
        <v>0</v>
      </c>
      <c r="L7" s="123">
        <v>150</v>
      </c>
      <c r="M7" s="123">
        <v>0</v>
      </c>
      <c r="N7" s="123">
        <v>0</v>
      </c>
      <c r="O7" s="123">
        <v>0</v>
      </c>
      <c r="P7" s="123">
        <v>150</v>
      </c>
      <c r="Q7" s="224">
        <f t="shared" si="2"/>
        <v>450</v>
      </c>
      <c r="R7" s="205" t="str">
        <f>IF(Q7='[2]60611'!O2,"Ok","Erreur")</f>
        <v>Erreur</v>
      </c>
      <c r="U7" s="510">
        <v>6062</v>
      </c>
      <c r="V7" s="429" t="s">
        <v>543</v>
      </c>
      <c r="W7" s="429" t="s">
        <v>569</v>
      </c>
    </row>
    <row r="8" spans="1:23">
      <c r="A8" s="219">
        <v>60612</v>
      </c>
      <c r="B8" s="220" t="s">
        <v>206</v>
      </c>
      <c r="C8" s="504">
        <v>60612</v>
      </c>
      <c r="D8" s="221">
        <f>'[2]60612'!B2</f>
        <v>0</v>
      </c>
      <c r="E8" s="222">
        <f>'[2]60612'!C2</f>
        <v>0</v>
      </c>
      <c r="F8" s="222">
        <f>'[2]60612'!D2</f>
        <v>0</v>
      </c>
      <c r="G8" s="222">
        <f>'[2]60612'!E2</f>
        <v>215.92000000000002</v>
      </c>
      <c r="H8" s="123">
        <v>200</v>
      </c>
      <c r="I8" s="123">
        <v>500</v>
      </c>
      <c r="J8" s="123">
        <v>500</v>
      </c>
      <c r="K8" s="123">
        <f t="shared" ref="K8:L8" si="3">J8</f>
        <v>500</v>
      </c>
      <c r="L8" s="123">
        <f t="shared" si="3"/>
        <v>500</v>
      </c>
      <c r="M8" s="123">
        <v>200</v>
      </c>
      <c r="N8" s="123">
        <v>100</v>
      </c>
      <c r="O8" s="123">
        <v>100</v>
      </c>
      <c r="P8" s="123">
        <v>100</v>
      </c>
      <c r="Q8" s="224">
        <f t="shared" si="2"/>
        <v>2915.92</v>
      </c>
      <c r="R8" s="205" t="str">
        <f>IF(Q8='[2]60612'!O2,"Ok","Erreur")</f>
        <v>Erreur</v>
      </c>
      <c r="U8" s="510">
        <v>60622</v>
      </c>
      <c r="V8" s="429" t="s">
        <v>544</v>
      </c>
    </row>
    <row r="9" spans="1:23">
      <c r="A9" s="219">
        <v>60613</v>
      </c>
      <c r="B9" s="220" t="s">
        <v>207</v>
      </c>
      <c r="C9" s="504"/>
      <c r="D9" s="221"/>
      <c r="E9" s="222"/>
      <c r="F9" s="222"/>
      <c r="G9" s="222"/>
      <c r="H9" s="123"/>
      <c r="I9" s="123"/>
      <c r="J9" s="123"/>
      <c r="K9" s="123"/>
      <c r="L9" s="123"/>
      <c r="M9" s="123"/>
      <c r="N9" s="123"/>
      <c r="O9" s="123"/>
      <c r="P9" s="123"/>
      <c r="Q9" s="224">
        <f t="shared" si="2"/>
        <v>0</v>
      </c>
      <c r="R9" s="205" t="e">
        <f>IF(Q9='[3]60613'!O2,"Ok","Erreur")</f>
        <v>#REF!</v>
      </c>
      <c r="U9" s="510">
        <v>60624</v>
      </c>
      <c r="V9" s="429" t="s">
        <v>545</v>
      </c>
    </row>
    <row r="10" spans="1:23">
      <c r="A10" s="219">
        <v>60618</v>
      </c>
      <c r="B10" s="226" t="s">
        <v>34</v>
      </c>
      <c r="C10" s="505"/>
      <c r="D10" s="227"/>
      <c r="E10" s="228"/>
      <c r="F10" s="228"/>
      <c r="G10" s="228"/>
      <c r="H10" s="128"/>
      <c r="I10" s="128"/>
      <c r="J10" s="128"/>
      <c r="K10" s="128"/>
      <c r="L10" s="128"/>
      <c r="M10" s="128"/>
      <c r="N10" s="128"/>
      <c r="O10" s="128"/>
      <c r="P10" s="128"/>
      <c r="Q10" s="224">
        <f t="shared" si="2"/>
        <v>0</v>
      </c>
      <c r="R10" s="205" t="e">
        <f>IF(Q10='[4]60618'!O2,"Ok","Erreur")</f>
        <v>#REF!</v>
      </c>
      <c r="U10" s="510">
        <v>60625</v>
      </c>
      <c r="V10" s="429" t="s">
        <v>546</v>
      </c>
    </row>
    <row r="11" spans="1:23">
      <c r="A11" s="219">
        <v>6062</v>
      </c>
      <c r="B11" s="220" t="s">
        <v>208</v>
      </c>
      <c r="C11" s="504"/>
      <c r="D11" s="221">
        <f>'[2]6062'!B2</f>
        <v>0</v>
      </c>
      <c r="E11" s="222">
        <f>'[2]6062'!C2</f>
        <v>0</v>
      </c>
      <c r="F11" s="222">
        <f>'[2]6062'!D2</f>
        <v>17.7</v>
      </c>
      <c r="G11" s="222">
        <f>'[2]6062'!E2</f>
        <v>0</v>
      </c>
      <c r="H11" s="123">
        <v>0</v>
      </c>
      <c r="I11" s="123">
        <v>0</v>
      </c>
      <c r="J11" s="123">
        <v>0</v>
      </c>
      <c r="K11" s="123">
        <v>0</v>
      </c>
      <c r="L11" s="123">
        <v>0</v>
      </c>
      <c r="M11" s="123">
        <v>0</v>
      </c>
      <c r="N11" s="123">
        <v>0</v>
      </c>
      <c r="O11" s="123">
        <v>0</v>
      </c>
      <c r="P11" s="123">
        <v>0</v>
      </c>
      <c r="Q11" s="224">
        <f t="shared" si="2"/>
        <v>17.7</v>
      </c>
      <c r="R11" s="205" t="str">
        <f>IF(Q11='[2]6062'!O2,"Ok","Erreur")</f>
        <v>Ok</v>
      </c>
      <c r="U11" s="510">
        <v>6132</v>
      </c>
      <c r="V11" s="429" t="s">
        <v>547</v>
      </c>
    </row>
    <row r="12" spans="1:23">
      <c r="A12" s="219">
        <v>60622</v>
      </c>
      <c r="B12" s="220" t="s">
        <v>209</v>
      </c>
      <c r="C12" s="504">
        <v>60622</v>
      </c>
      <c r="D12" s="221">
        <f>'[2]60622'!B2</f>
        <v>0</v>
      </c>
      <c r="E12" s="222">
        <f>'[2]60622'!C2</f>
        <v>39.76</v>
      </c>
      <c r="F12" s="222">
        <f>'[2]60622'!D2</f>
        <v>0</v>
      </c>
      <c r="G12" s="222">
        <f>'[2]60622'!E2</f>
        <v>112.82</v>
      </c>
      <c r="H12" s="123">
        <v>10</v>
      </c>
      <c r="I12" s="123">
        <v>0</v>
      </c>
      <c r="J12" s="123">
        <v>10</v>
      </c>
      <c r="K12" s="123">
        <v>0</v>
      </c>
      <c r="L12" s="123">
        <v>10</v>
      </c>
      <c r="M12" s="123">
        <v>0</v>
      </c>
      <c r="N12" s="123">
        <v>10</v>
      </c>
      <c r="O12" s="123">
        <v>0</v>
      </c>
      <c r="P12" s="123">
        <v>10</v>
      </c>
      <c r="Q12" s="224">
        <f t="shared" si="2"/>
        <v>202.57999999999998</v>
      </c>
      <c r="R12" s="205" t="str">
        <f>IF(Q12='[2]60622'!O2,"Ok","Erreur")</f>
        <v>Erreur</v>
      </c>
      <c r="U12" s="510">
        <v>6135</v>
      </c>
      <c r="V12" s="429" t="s">
        <v>548</v>
      </c>
      <c r="W12" s="429" t="s">
        <v>570</v>
      </c>
    </row>
    <row r="13" spans="1:23">
      <c r="A13" s="219">
        <v>60624</v>
      </c>
      <c r="B13" s="226" t="s">
        <v>35</v>
      </c>
      <c r="C13" s="505">
        <v>60624</v>
      </c>
      <c r="D13" s="227">
        <f>'[2]60624'!B2</f>
        <v>0</v>
      </c>
      <c r="E13" s="228">
        <f>'[2]60624'!C2</f>
        <v>0</v>
      </c>
      <c r="F13" s="228">
        <f>'[2]60624'!D2</f>
        <v>0</v>
      </c>
      <c r="G13" s="228">
        <f>'[2]60624'!E2</f>
        <v>62.16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0</v>
      </c>
      <c r="O13" s="128">
        <v>0</v>
      </c>
      <c r="P13" s="128">
        <v>0</v>
      </c>
      <c r="Q13" s="224">
        <f t="shared" si="2"/>
        <v>62.16</v>
      </c>
      <c r="R13" s="205" t="str">
        <f>IF(Q13='[2]60624'!O2,"Ok","Erreur")</f>
        <v>Ok</v>
      </c>
      <c r="U13" s="510">
        <v>6152</v>
      </c>
      <c r="V13" s="429" t="s">
        <v>549</v>
      </c>
      <c r="W13" s="429" t="s">
        <v>571</v>
      </c>
    </row>
    <row r="14" spans="1:23">
      <c r="A14" s="219">
        <v>60625</v>
      </c>
      <c r="B14" s="226" t="s">
        <v>210</v>
      </c>
      <c r="C14" s="505">
        <v>60625</v>
      </c>
      <c r="D14" s="227">
        <f>'[2]60625'!B2</f>
        <v>0</v>
      </c>
      <c r="E14" s="228">
        <f>'[2]60625'!C2</f>
        <v>0</v>
      </c>
      <c r="F14" s="228">
        <f>'[2]60625'!D2</f>
        <v>747.21</v>
      </c>
      <c r="G14" s="228">
        <f>'[2]60625'!E2</f>
        <v>390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0</v>
      </c>
      <c r="O14" s="128">
        <v>0</v>
      </c>
      <c r="P14" s="128">
        <v>0</v>
      </c>
      <c r="Q14" s="224">
        <f t="shared" si="2"/>
        <v>1137.21</v>
      </c>
      <c r="R14" s="205" t="str">
        <f>IF(Q14='[2]60625'!O2,"Ok","Erreur")</f>
        <v>Ok</v>
      </c>
      <c r="U14" s="510">
        <v>616</v>
      </c>
      <c r="V14" s="429" t="s">
        <v>370</v>
      </c>
    </row>
    <row r="15" spans="1:23" s="231" customFormat="1">
      <c r="A15" s="213">
        <v>61</v>
      </c>
      <c r="B15" s="214" t="s">
        <v>37</v>
      </c>
      <c r="C15" s="503"/>
      <c r="D15" s="215">
        <f>SUM(D16:D23)</f>
        <v>36</v>
      </c>
      <c r="E15" s="215">
        <f>SUM(E16:E23)</f>
        <v>0</v>
      </c>
      <c r="F15" s="215">
        <f t="shared" ref="F15" si="4">SUM(F16:F23)</f>
        <v>329.76</v>
      </c>
      <c r="G15" s="215">
        <f>SUM(G16:G23)</f>
        <v>2590.1</v>
      </c>
      <c r="H15" s="178">
        <f t="shared" ref="H15:P15" si="5">SUM(H16:H23)</f>
        <v>51.15</v>
      </c>
      <c r="I15" s="178">
        <f t="shared" si="5"/>
        <v>151.15</v>
      </c>
      <c r="J15" s="178">
        <f t="shared" si="5"/>
        <v>381.15</v>
      </c>
      <c r="K15" s="178">
        <f t="shared" si="5"/>
        <v>51.15</v>
      </c>
      <c r="L15" s="178">
        <f t="shared" si="5"/>
        <v>531.15</v>
      </c>
      <c r="M15" s="178">
        <f t="shared" si="5"/>
        <v>531.15</v>
      </c>
      <c r="N15" s="178">
        <f t="shared" si="5"/>
        <v>531.15</v>
      </c>
      <c r="O15" s="178">
        <f t="shared" si="5"/>
        <v>631.15</v>
      </c>
      <c r="P15" s="178">
        <f t="shared" si="5"/>
        <v>531.15</v>
      </c>
      <c r="Q15" s="229">
        <f>SUM(Q16:Q23)</f>
        <v>6346.21</v>
      </c>
      <c r="R15" s="230"/>
      <c r="U15" s="510">
        <v>6184</v>
      </c>
      <c r="V15" s="429" t="s">
        <v>550</v>
      </c>
      <c r="W15" s="429" t="s">
        <v>551</v>
      </c>
    </row>
    <row r="16" spans="1:23">
      <c r="A16" s="219">
        <v>6132</v>
      </c>
      <c r="B16" s="226" t="s">
        <v>211</v>
      </c>
      <c r="C16" s="505">
        <v>6132</v>
      </c>
      <c r="D16" s="227">
        <f>'[2]6132'!B2</f>
        <v>0</v>
      </c>
      <c r="E16" s="228">
        <f>'[2]6132'!C2</f>
        <v>0</v>
      </c>
      <c r="F16" s="228">
        <f>'[2]6132'!D2</f>
        <v>0</v>
      </c>
      <c r="G16" s="228">
        <f>'[2]6132'!E2</f>
        <v>0</v>
      </c>
      <c r="H16" s="128">
        <v>0</v>
      </c>
      <c r="I16" s="128">
        <v>0</v>
      </c>
      <c r="J16" s="128">
        <v>0</v>
      </c>
      <c r="K16" s="128">
        <v>0</v>
      </c>
      <c r="L16" s="128">
        <v>480</v>
      </c>
      <c r="M16" s="128">
        <f>L16</f>
        <v>480</v>
      </c>
      <c r="N16" s="128">
        <f t="shared" ref="N16:P16" si="6">M16</f>
        <v>480</v>
      </c>
      <c r="O16" s="128">
        <f t="shared" si="6"/>
        <v>480</v>
      </c>
      <c r="P16" s="128">
        <f t="shared" si="6"/>
        <v>480</v>
      </c>
      <c r="Q16" s="224">
        <f>SUM(D16:P16)</f>
        <v>2400</v>
      </c>
      <c r="R16" s="205" t="str">
        <f>IF(Q16='[2]6132'!$O$2,"Ok","Erreur")</f>
        <v>Erreur</v>
      </c>
      <c r="U16" s="510">
        <v>6221</v>
      </c>
      <c r="V16" s="429" t="s">
        <v>554</v>
      </c>
      <c r="W16" s="429" t="s">
        <v>552</v>
      </c>
    </row>
    <row r="17" spans="1:23">
      <c r="A17" s="219">
        <v>6135</v>
      </c>
      <c r="B17" s="226" t="s">
        <v>212</v>
      </c>
      <c r="C17" s="505">
        <v>6135</v>
      </c>
      <c r="D17" s="232">
        <f>'[2]6135'!B3</f>
        <v>36</v>
      </c>
      <c r="E17" s="228">
        <f>'[2]6135'!C2</f>
        <v>0</v>
      </c>
      <c r="F17" s="228">
        <f>'[2]6135'!D2</f>
        <v>0</v>
      </c>
      <c r="G17" s="228">
        <f>'[2]6135'!E2</f>
        <v>0</v>
      </c>
      <c r="H17" s="128">
        <v>0</v>
      </c>
      <c r="I17" s="128">
        <v>100</v>
      </c>
      <c r="J17" s="128">
        <v>0</v>
      </c>
      <c r="K17" s="128">
        <v>0</v>
      </c>
      <c r="L17" s="128">
        <v>0</v>
      </c>
      <c r="M17" s="128">
        <v>0</v>
      </c>
      <c r="N17" s="128">
        <v>0</v>
      </c>
      <c r="O17" s="128">
        <v>100</v>
      </c>
      <c r="P17" s="128">
        <v>0</v>
      </c>
      <c r="Q17" s="224">
        <f t="shared" ref="Q17:Q23" si="7">SUM(D17:P17)</f>
        <v>236</v>
      </c>
      <c r="R17" s="205" t="str">
        <f>IF(Q17='[2]6135'!$O$2,"Ok","Erreur")</f>
        <v>Erreur</v>
      </c>
      <c r="S17" s="233" t="s">
        <v>251</v>
      </c>
      <c r="U17" s="510">
        <v>6222</v>
      </c>
      <c r="V17" s="429" t="s">
        <v>553</v>
      </c>
      <c r="W17" s="429" t="s">
        <v>318</v>
      </c>
    </row>
    <row r="18" spans="1:23">
      <c r="A18" s="219">
        <v>6152</v>
      </c>
      <c r="B18" s="220" t="s">
        <v>213</v>
      </c>
      <c r="C18" s="504">
        <v>6152</v>
      </c>
      <c r="D18" s="221">
        <f>'[2]6152'!B2</f>
        <v>0</v>
      </c>
      <c r="E18" s="222">
        <f>'[2]6152'!C2</f>
        <v>0</v>
      </c>
      <c r="F18" s="222">
        <f>'[2]6152'!D2</f>
        <v>329.76</v>
      </c>
      <c r="G18" s="222">
        <f>'[2]6152'!E2</f>
        <v>0</v>
      </c>
      <c r="H18" s="123">
        <v>0</v>
      </c>
      <c r="I18" s="123">
        <v>0</v>
      </c>
      <c r="J18" s="123">
        <v>330</v>
      </c>
      <c r="K18" s="123">
        <v>0</v>
      </c>
      <c r="L18" s="123">
        <v>0</v>
      </c>
      <c r="M18" s="123">
        <v>0</v>
      </c>
      <c r="N18" s="123">
        <v>0</v>
      </c>
      <c r="O18" s="123">
        <v>0</v>
      </c>
      <c r="P18" s="123">
        <v>0</v>
      </c>
      <c r="Q18" s="224">
        <f t="shared" si="7"/>
        <v>659.76</v>
      </c>
      <c r="R18" s="205" t="str">
        <f>IF(Q18='[2]6152'!$O$2,"Ok","Erreur")</f>
        <v>Erreur</v>
      </c>
      <c r="U18" s="510">
        <v>623</v>
      </c>
      <c r="V18" s="429" t="s">
        <v>555</v>
      </c>
      <c r="W18" s="429" t="s">
        <v>556</v>
      </c>
    </row>
    <row r="19" spans="1:23">
      <c r="A19" s="219">
        <v>6156</v>
      </c>
      <c r="B19" s="220" t="s">
        <v>214</v>
      </c>
      <c r="C19" s="504"/>
      <c r="D19" s="221"/>
      <c r="E19" s="222"/>
      <c r="F19" s="222"/>
      <c r="G19" s="222"/>
      <c r="H19" s="123"/>
      <c r="I19" s="123"/>
      <c r="J19" s="123"/>
      <c r="K19" s="123"/>
      <c r="L19" s="123"/>
      <c r="M19" s="123"/>
      <c r="N19" s="123"/>
      <c r="O19" s="123"/>
      <c r="P19" s="123"/>
      <c r="Q19" s="224">
        <f t="shared" si="7"/>
        <v>0</v>
      </c>
      <c r="R19" s="205" t="e">
        <f>IF(Q19='[5]6156'!$O$2,"Ok","Erreur")</f>
        <v>#REF!</v>
      </c>
      <c r="U19" s="510">
        <v>6251</v>
      </c>
      <c r="V19" s="429" t="s">
        <v>557</v>
      </c>
      <c r="W19" s="429" t="s">
        <v>558</v>
      </c>
    </row>
    <row r="20" spans="1:23">
      <c r="A20" s="219">
        <v>616</v>
      </c>
      <c r="B20" s="226" t="s">
        <v>46</v>
      </c>
      <c r="C20" s="505">
        <v>616</v>
      </c>
      <c r="D20" s="227">
        <f>'[2]616'!B2</f>
        <v>0</v>
      </c>
      <c r="E20" s="228">
        <f>'[2]616'!C2</f>
        <v>0</v>
      </c>
      <c r="F20" s="228">
        <f>'[2]616'!D2</f>
        <v>0</v>
      </c>
      <c r="G20" s="228">
        <f>'[2]616'!E2</f>
        <v>155.15</v>
      </c>
      <c r="H20" s="128">
        <v>51.15</v>
      </c>
      <c r="I20" s="128">
        <f t="shared" ref="I20:P20" si="8">H20</f>
        <v>51.15</v>
      </c>
      <c r="J20" s="128">
        <f t="shared" si="8"/>
        <v>51.15</v>
      </c>
      <c r="K20" s="128">
        <f t="shared" si="8"/>
        <v>51.15</v>
      </c>
      <c r="L20" s="128">
        <f t="shared" si="8"/>
        <v>51.15</v>
      </c>
      <c r="M20" s="128">
        <f t="shared" si="8"/>
        <v>51.15</v>
      </c>
      <c r="N20" s="128">
        <f t="shared" si="8"/>
        <v>51.15</v>
      </c>
      <c r="O20" s="128">
        <f t="shared" si="8"/>
        <v>51.15</v>
      </c>
      <c r="P20" s="128">
        <f t="shared" si="8"/>
        <v>51.15</v>
      </c>
      <c r="Q20" s="224">
        <f t="shared" si="7"/>
        <v>615.49999999999989</v>
      </c>
      <c r="R20" s="205" t="str">
        <f>IF(Q20='[2]616'!$O$2,"Ok","Erreur")</f>
        <v>Erreur</v>
      </c>
      <c r="U20" s="510">
        <v>6257</v>
      </c>
      <c r="V20" s="429" t="s">
        <v>559</v>
      </c>
      <c r="W20" s="429" t="s">
        <v>560</v>
      </c>
    </row>
    <row r="21" spans="1:23">
      <c r="A21" s="219">
        <v>6182</v>
      </c>
      <c r="B21" s="220" t="s">
        <v>49</v>
      </c>
      <c r="C21" s="504"/>
      <c r="D21" s="221"/>
      <c r="E21" s="222"/>
      <c r="F21" s="222"/>
      <c r="G21" s="222"/>
      <c r="H21" s="123"/>
      <c r="I21" s="123"/>
      <c r="J21" s="123"/>
      <c r="K21" s="123"/>
      <c r="L21" s="123"/>
      <c r="M21" s="123"/>
      <c r="N21" s="123"/>
      <c r="O21" s="123"/>
      <c r="P21" s="123"/>
      <c r="Q21" s="224">
        <f t="shared" si="7"/>
        <v>0</v>
      </c>
      <c r="R21" s="205" t="e">
        <f>IF(Q21='[6]6182'!O16,"Ok","Erreur")</f>
        <v>#REF!</v>
      </c>
      <c r="U21" s="429">
        <v>66</v>
      </c>
      <c r="V21" s="429" t="s">
        <v>561</v>
      </c>
      <c r="W21" s="429" t="s">
        <v>562</v>
      </c>
    </row>
    <row r="22" spans="1:23">
      <c r="A22" s="219">
        <v>6184</v>
      </c>
      <c r="B22" s="226" t="s">
        <v>259</v>
      </c>
      <c r="C22" s="505">
        <v>6184</v>
      </c>
      <c r="D22" s="232">
        <f>+'[2]6184'!B2</f>
        <v>0</v>
      </c>
      <c r="E22" s="234">
        <f>+'[2]6184'!C2</f>
        <v>0</v>
      </c>
      <c r="F22" s="234">
        <f>+'[2]6184'!D2</f>
        <v>0</v>
      </c>
      <c r="G22" s="234">
        <f>+'[2]6184'!E2</f>
        <v>2434.9499999999998</v>
      </c>
      <c r="H22" s="128"/>
      <c r="I22" s="128"/>
      <c r="J22" s="128"/>
      <c r="K22" s="128"/>
      <c r="L22" s="128"/>
      <c r="M22" s="128"/>
      <c r="N22" s="128"/>
      <c r="O22" s="128"/>
      <c r="P22" s="128"/>
      <c r="Q22" s="224">
        <f t="shared" si="7"/>
        <v>2434.9499999999998</v>
      </c>
      <c r="R22" s="205" t="e">
        <f>IF(Q22='[7]6184'!O17,"Ok","Erreur")</f>
        <v>#REF!</v>
      </c>
    </row>
    <row r="23" spans="1:23">
      <c r="A23" s="219">
        <v>6185</v>
      </c>
      <c r="B23" s="226" t="s">
        <v>216</v>
      </c>
      <c r="C23" s="505"/>
      <c r="D23" s="227"/>
      <c r="E23" s="228"/>
      <c r="F23" s="228"/>
      <c r="G23" s="228"/>
      <c r="H23" s="128"/>
      <c r="I23" s="128"/>
      <c r="J23" s="128"/>
      <c r="K23" s="128"/>
      <c r="L23" s="128"/>
      <c r="M23" s="128"/>
      <c r="N23" s="128"/>
      <c r="O23" s="128"/>
      <c r="P23" s="128"/>
      <c r="Q23" s="224">
        <f t="shared" si="7"/>
        <v>0</v>
      </c>
      <c r="R23" s="205" t="e">
        <f>IF(Q23='[8]6185'!$O$2,"Ok","Erreur")</f>
        <v>#REF!</v>
      </c>
    </row>
    <row r="24" spans="1:23" s="231" customFormat="1" ht="12.75">
      <c r="A24" s="213">
        <v>62</v>
      </c>
      <c r="B24" s="235" t="s">
        <v>54</v>
      </c>
      <c r="C24" s="506"/>
      <c r="D24" s="236">
        <f>SUM(D25:D32)</f>
        <v>151.09</v>
      </c>
      <c r="E24" s="236">
        <f>SUM(E25:E32)</f>
        <v>0</v>
      </c>
      <c r="F24" s="215">
        <f t="shared" ref="F24" si="9">SUM(F25:F32)</f>
        <v>2025</v>
      </c>
      <c r="G24" s="236">
        <f>SUM(G25:G32)</f>
        <v>4201.41</v>
      </c>
      <c r="H24" s="179">
        <f t="shared" ref="H24:P24" si="10">SUM(H25:H32)</f>
        <v>7595.92</v>
      </c>
      <c r="I24" s="179">
        <f t="shared" si="10"/>
        <v>4679.92</v>
      </c>
      <c r="J24" s="179">
        <f t="shared" si="10"/>
        <v>4504.92</v>
      </c>
      <c r="K24" s="179">
        <f t="shared" si="10"/>
        <v>4079.92</v>
      </c>
      <c r="L24" s="179">
        <f t="shared" si="10"/>
        <v>3979.92</v>
      </c>
      <c r="M24" s="179">
        <f t="shared" si="10"/>
        <v>4104.92</v>
      </c>
      <c r="N24" s="179">
        <f t="shared" si="10"/>
        <v>3679.92</v>
      </c>
      <c r="O24" s="179">
        <f t="shared" si="10"/>
        <v>3979.92</v>
      </c>
      <c r="P24" s="179">
        <f t="shared" si="10"/>
        <v>3950</v>
      </c>
      <c r="Q24" s="237">
        <f>SUM(Q25:Q32)</f>
        <v>46932.86</v>
      </c>
      <c r="R24" s="230"/>
    </row>
    <row r="25" spans="1:23">
      <c r="A25" s="219">
        <v>6221</v>
      </c>
      <c r="B25" s="220" t="s">
        <v>585</v>
      </c>
      <c r="C25" s="504">
        <v>6221</v>
      </c>
      <c r="D25" s="238">
        <f>'[2]6221'!B2</f>
        <v>0</v>
      </c>
      <c r="E25" s="239">
        <f>'[2]6221'!C2</f>
        <v>0</v>
      </c>
      <c r="F25" s="239">
        <f>'Salaires Par Mois'!F8</f>
        <v>2025</v>
      </c>
      <c r="G25" s="239">
        <f>'Salaires Par Mois'!L8</f>
        <v>4000</v>
      </c>
      <c r="H25" s="123">
        <f>'Salaires Par Mois'!R8+3500</f>
        <v>7250</v>
      </c>
      <c r="I25" s="123">
        <f>'Salaires Par Mois'!W8+1500</f>
        <v>4600</v>
      </c>
      <c r="J25" s="123">
        <f>'Salaires Par Mois'!AC8</f>
        <v>4225</v>
      </c>
      <c r="K25" s="123">
        <f>'Salaires Par Mois'!AI8</f>
        <v>4000</v>
      </c>
      <c r="L25" s="123">
        <f>'Salaires Par Mois'!AO8</f>
        <v>3900</v>
      </c>
      <c r="M25" s="123">
        <f>'Salaires Par Mois'!AU8</f>
        <v>4025</v>
      </c>
      <c r="N25" s="123">
        <f>'Salaires Par Mois'!BA8</f>
        <v>3600</v>
      </c>
      <c r="O25" s="123">
        <f>'Salaires Par Mois'!BF8</f>
        <v>3900</v>
      </c>
      <c r="P25" s="123">
        <f>'Salaires Par Mois'!BK8</f>
        <v>3900</v>
      </c>
      <c r="Q25" s="224">
        <f>SUM(D25:P25)</f>
        <v>45425</v>
      </c>
      <c r="R25" s="205" t="str">
        <f>IF(Q25='[2]6221'!O2,"Ok","Erreur")</f>
        <v>Erreur</v>
      </c>
    </row>
    <row r="26" spans="1:23">
      <c r="A26" s="219">
        <v>6222</v>
      </c>
      <c r="B26" s="220" t="s">
        <v>253</v>
      </c>
      <c r="C26" s="504">
        <v>6222</v>
      </c>
      <c r="D26" s="238">
        <f>'[2]6222'!B2</f>
        <v>0</v>
      </c>
      <c r="E26" s="239">
        <f>'[2]6222'!C2</f>
        <v>0</v>
      </c>
      <c r="F26" s="239">
        <f>'[2]6222'!D2</f>
        <v>0</v>
      </c>
      <c r="G26" s="239">
        <f>'[2]6222'!E2</f>
        <v>159.84</v>
      </c>
      <c r="H26" s="289">
        <f>+G26/2</f>
        <v>79.92</v>
      </c>
      <c r="I26" s="289">
        <f t="shared" ref="I26:O26" si="11">H26</f>
        <v>79.92</v>
      </c>
      <c r="J26" s="289">
        <f t="shared" si="11"/>
        <v>79.92</v>
      </c>
      <c r="K26" s="289">
        <f t="shared" si="11"/>
        <v>79.92</v>
      </c>
      <c r="L26" s="289">
        <f t="shared" si="11"/>
        <v>79.92</v>
      </c>
      <c r="M26" s="289">
        <f t="shared" si="11"/>
        <v>79.92</v>
      </c>
      <c r="N26" s="289">
        <f t="shared" si="11"/>
        <v>79.92</v>
      </c>
      <c r="O26" s="289">
        <f t="shared" si="11"/>
        <v>79.92</v>
      </c>
      <c r="P26" s="289">
        <v>0</v>
      </c>
      <c r="Q26" s="224">
        <f t="shared" ref="Q26:Q32" si="12">SUM(D26:P26)</f>
        <v>799.19999999999993</v>
      </c>
      <c r="R26" s="205" t="str">
        <f>IF(Q26='[2]6222'!$O$2,"Ok","Erreur")</f>
        <v>Erreur</v>
      </c>
    </row>
    <row r="27" spans="1:23">
      <c r="A27" s="219">
        <v>623</v>
      </c>
      <c r="B27" s="220" t="s">
        <v>60</v>
      </c>
      <c r="C27" s="504">
        <v>623</v>
      </c>
      <c r="D27" s="221">
        <v>151.09</v>
      </c>
      <c r="E27" s="222">
        <f>'[2]623'!C2</f>
        <v>0</v>
      </c>
      <c r="F27" s="222">
        <f>'[2]623'!D2</f>
        <v>0</v>
      </c>
      <c r="G27" s="222">
        <f>'[2]623'!E2</f>
        <v>26.57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123">
        <v>0</v>
      </c>
      <c r="Q27" s="224">
        <f t="shared" si="12"/>
        <v>177.66</v>
      </c>
      <c r="R27" s="205" t="str">
        <f>IF(Q27='[2]623'!$O$2,"Ok","Erreur")</f>
        <v>Erreur</v>
      </c>
    </row>
    <row r="28" spans="1:23">
      <c r="A28" s="219">
        <v>6251</v>
      </c>
      <c r="B28" s="220" t="s">
        <v>217</v>
      </c>
      <c r="C28" s="504">
        <v>6251</v>
      </c>
      <c r="D28" s="221">
        <f>'[2]6251'!B2</f>
        <v>0</v>
      </c>
      <c r="E28" s="222">
        <f>'[2]6251'!C2</f>
        <v>0</v>
      </c>
      <c r="F28" s="222">
        <f>'[2]6251'!D2</f>
        <v>0</v>
      </c>
      <c r="G28" s="222">
        <f>'[2]6251'!E2</f>
        <v>15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0</v>
      </c>
      <c r="P28" s="123">
        <v>0</v>
      </c>
      <c r="Q28" s="224">
        <f t="shared" si="12"/>
        <v>15</v>
      </c>
      <c r="R28" s="205" t="str">
        <f>IF(Q28='[2]6251'!$O$2,"Ok","Erreur")</f>
        <v>Ok</v>
      </c>
    </row>
    <row r="29" spans="1:23">
      <c r="A29" s="219">
        <v>6256</v>
      </c>
      <c r="B29" s="220" t="s">
        <v>218</v>
      </c>
      <c r="C29" s="504"/>
      <c r="D29" s="221"/>
      <c r="E29" s="222"/>
      <c r="F29" s="222"/>
      <c r="G29" s="222"/>
      <c r="H29" s="123"/>
      <c r="I29" s="123"/>
      <c r="J29" s="123"/>
      <c r="K29" s="123"/>
      <c r="L29" s="123"/>
      <c r="M29" s="123"/>
      <c r="N29" s="123"/>
      <c r="O29" s="123"/>
      <c r="P29" s="123"/>
      <c r="Q29" s="224">
        <f t="shared" si="12"/>
        <v>0</v>
      </c>
      <c r="R29" s="205" t="e">
        <f>IF(Q29='[9]6256'!$O$2,"Ok","Erreur")</f>
        <v>#REF!</v>
      </c>
    </row>
    <row r="30" spans="1:23">
      <c r="A30" s="219">
        <v>6257</v>
      </c>
      <c r="B30" s="220" t="s">
        <v>219</v>
      </c>
      <c r="C30" s="504">
        <v>6257</v>
      </c>
      <c r="D30" s="221">
        <f>'[2]6257'!B2</f>
        <v>0</v>
      </c>
      <c r="E30" s="222">
        <f>'[2]6257'!C2</f>
        <v>0</v>
      </c>
      <c r="F30" s="222">
        <f>'[2]6257'!D2</f>
        <v>0</v>
      </c>
      <c r="G30" s="222">
        <f>'[2]6257'!E2</f>
        <v>0</v>
      </c>
      <c r="H30" s="123">
        <v>266</v>
      </c>
      <c r="I30" s="123">
        <v>0</v>
      </c>
      <c r="J30" s="123">
        <v>50</v>
      </c>
      <c r="K30" s="123">
        <v>0</v>
      </c>
      <c r="L30" s="123">
        <v>0</v>
      </c>
      <c r="M30" s="123">
        <v>0</v>
      </c>
      <c r="N30" s="123">
        <v>0</v>
      </c>
      <c r="O30" s="123">
        <v>0</v>
      </c>
      <c r="P30" s="123">
        <v>50</v>
      </c>
      <c r="Q30" s="224">
        <f t="shared" si="12"/>
        <v>366</v>
      </c>
      <c r="R30" s="205" t="str">
        <f>IF(Q30='[2]6257'!$O$2,"Ok","Erreur")</f>
        <v>Erreur</v>
      </c>
    </row>
    <row r="31" spans="1:23">
      <c r="A31" s="219">
        <v>626</v>
      </c>
      <c r="B31" s="220" t="s">
        <v>72</v>
      </c>
      <c r="C31" s="504"/>
      <c r="D31" s="221"/>
      <c r="E31" s="222"/>
      <c r="F31" s="222"/>
      <c r="G31" s="222"/>
      <c r="H31" s="123"/>
      <c r="I31" s="123"/>
      <c r="J31" s="123">
        <v>100</v>
      </c>
      <c r="K31" s="123"/>
      <c r="L31" s="123"/>
      <c r="M31" s="123"/>
      <c r="N31" s="123"/>
      <c r="O31" s="123"/>
      <c r="P31" s="123"/>
      <c r="Q31" s="224">
        <f t="shared" si="12"/>
        <v>100</v>
      </c>
      <c r="R31" s="205" t="e">
        <f>IF(Q31='[10]626'!$O$2,"Ok","Erreur")</f>
        <v>#REF!</v>
      </c>
    </row>
    <row r="32" spans="1:23">
      <c r="A32" s="219">
        <v>627</v>
      </c>
      <c r="B32" s="220" t="s">
        <v>67</v>
      </c>
      <c r="C32" s="504"/>
      <c r="D32" s="221"/>
      <c r="E32" s="222"/>
      <c r="F32" s="222"/>
      <c r="G32" s="222"/>
      <c r="H32" s="123"/>
      <c r="I32" s="123"/>
      <c r="J32" s="123">
        <v>50</v>
      </c>
      <c r="K32" s="123"/>
      <c r="L32" s="123"/>
      <c r="M32" s="123"/>
      <c r="N32" s="123"/>
      <c r="O32" s="123"/>
      <c r="P32" s="123"/>
      <c r="Q32" s="224">
        <f t="shared" si="12"/>
        <v>50</v>
      </c>
      <c r="R32" s="205" t="e">
        <f>IF(Q32='[11]627'!$O$2,"Ok","Erreur")</f>
        <v>#REF!</v>
      </c>
    </row>
    <row r="33" spans="1:19">
      <c r="A33" s="240">
        <v>63</v>
      </c>
      <c r="B33" s="241" t="s">
        <v>70</v>
      </c>
      <c r="C33" s="507"/>
      <c r="D33" s="236">
        <f>SUM(D34:D35)</f>
        <v>0</v>
      </c>
      <c r="E33" s="236">
        <f t="shared" ref="E33:P33" si="13">SUM(E34:E35)</f>
        <v>0</v>
      </c>
      <c r="F33" s="236">
        <f t="shared" si="13"/>
        <v>0</v>
      </c>
      <c r="G33" s="236">
        <f t="shared" si="13"/>
        <v>0</v>
      </c>
      <c r="H33" s="180">
        <f t="shared" si="13"/>
        <v>0</v>
      </c>
      <c r="I33" s="180">
        <f t="shared" si="13"/>
        <v>0</v>
      </c>
      <c r="J33" s="180">
        <f t="shared" si="13"/>
        <v>0</v>
      </c>
      <c r="K33" s="180">
        <f t="shared" si="13"/>
        <v>0</v>
      </c>
      <c r="L33" s="180">
        <f t="shared" si="13"/>
        <v>0</v>
      </c>
      <c r="M33" s="180">
        <f t="shared" si="13"/>
        <v>0</v>
      </c>
      <c r="N33" s="180">
        <f t="shared" si="13"/>
        <v>0</v>
      </c>
      <c r="O33" s="180">
        <f t="shared" si="13"/>
        <v>0</v>
      </c>
      <c r="P33" s="180">
        <f t="shared" si="13"/>
        <v>0</v>
      </c>
      <c r="Q33" s="242">
        <f>SUM(Q34:Q35)</f>
        <v>0</v>
      </c>
    </row>
    <row r="34" spans="1:19">
      <c r="A34" s="219">
        <v>631</v>
      </c>
      <c r="B34" s="220" t="s">
        <v>74</v>
      </c>
      <c r="C34" s="504"/>
      <c r="D34" s="221"/>
      <c r="E34" s="222"/>
      <c r="F34" s="222"/>
      <c r="G34" s="222"/>
      <c r="H34" s="181"/>
      <c r="I34" s="181"/>
      <c r="J34" s="181"/>
      <c r="K34" s="181"/>
      <c r="L34" s="181"/>
      <c r="M34" s="181"/>
      <c r="N34" s="181"/>
      <c r="O34" s="181"/>
      <c r="P34" s="181"/>
      <c r="Q34" s="224">
        <f>SUM(D34:P34)</f>
        <v>0</v>
      </c>
      <c r="R34" s="205" t="e">
        <f>IF(Q34='[12]631'!$O$2,"Ok","Erreur")</f>
        <v>#REF!</v>
      </c>
    </row>
    <row r="35" spans="1:19">
      <c r="A35" s="219">
        <v>635</v>
      </c>
      <c r="B35" s="220" t="s">
        <v>77</v>
      </c>
      <c r="C35" s="504"/>
      <c r="D35" s="221"/>
      <c r="E35" s="222"/>
      <c r="F35" s="222"/>
      <c r="G35" s="222"/>
      <c r="H35" s="181"/>
      <c r="I35" s="181"/>
      <c r="J35" s="181"/>
      <c r="K35" s="181"/>
      <c r="L35" s="181"/>
      <c r="M35" s="181"/>
      <c r="N35" s="181"/>
      <c r="O35" s="181"/>
      <c r="P35" s="181"/>
      <c r="Q35" s="224">
        <f>SUM(D35:P35)</f>
        <v>0</v>
      </c>
      <c r="R35" s="205" t="e">
        <f>IF(Q35='[13]635'!$O$2,"Ok","Erreur")</f>
        <v>#REF!</v>
      </c>
    </row>
    <row r="36" spans="1:19" s="231" customFormat="1" ht="12.75">
      <c r="A36" s="213">
        <v>64</v>
      </c>
      <c r="B36" s="235" t="s">
        <v>81</v>
      </c>
      <c r="C36" s="506"/>
      <c r="D36" s="236">
        <f>SUM(D37:D39)</f>
        <v>0</v>
      </c>
      <c r="E36" s="236">
        <f>SUM(E37:E39)</f>
        <v>0</v>
      </c>
      <c r="F36" s="236">
        <f t="shared" ref="F36:P36" si="14">SUM(F37:F39)</f>
        <v>0</v>
      </c>
      <c r="G36" s="236">
        <f t="shared" si="14"/>
        <v>0</v>
      </c>
      <c r="H36" s="182">
        <f t="shared" si="14"/>
        <v>0</v>
      </c>
      <c r="I36" s="182">
        <f t="shared" si="14"/>
        <v>0</v>
      </c>
      <c r="J36" s="182">
        <f t="shared" si="14"/>
        <v>0</v>
      </c>
      <c r="K36" s="182">
        <f t="shared" si="14"/>
        <v>0</v>
      </c>
      <c r="L36" s="182">
        <f t="shared" si="14"/>
        <v>0</v>
      </c>
      <c r="M36" s="182">
        <f t="shared" si="14"/>
        <v>0</v>
      </c>
      <c r="N36" s="182">
        <f t="shared" si="14"/>
        <v>0</v>
      </c>
      <c r="O36" s="182">
        <f t="shared" si="14"/>
        <v>0</v>
      </c>
      <c r="P36" s="182">
        <f t="shared" si="14"/>
        <v>0</v>
      </c>
      <c r="Q36" s="242">
        <f>SUM(Q37:Q39)</f>
        <v>0</v>
      </c>
      <c r="R36" s="230"/>
    </row>
    <row r="37" spans="1:19">
      <c r="A37" s="219">
        <v>641</v>
      </c>
      <c r="B37" s="226" t="s">
        <v>83</v>
      </c>
      <c r="C37" s="505"/>
      <c r="D37" s="227"/>
      <c r="E37" s="228"/>
      <c r="F37" s="228"/>
      <c r="G37" s="228"/>
      <c r="H37" s="128"/>
      <c r="I37" s="128"/>
      <c r="J37" s="128"/>
      <c r="K37" s="128"/>
      <c r="L37" s="128"/>
      <c r="M37" s="128"/>
      <c r="N37" s="128"/>
      <c r="O37" s="128"/>
      <c r="P37" s="128"/>
      <c r="Q37" s="224">
        <f>SUM(D37:P37)</f>
        <v>0</v>
      </c>
      <c r="R37" s="205" t="e">
        <f>IF(Q37='[14]641'!$O$2,"Ok","Erreur")</f>
        <v>#REF!</v>
      </c>
    </row>
    <row r="38" spans="1:19">
      <c r="A38" s="219">
        <v>645</v>
      </c>
      <c r="B38" s="226" t="s">
        <v>86</v>
      </c>
      <c r="C38" s="505"/>
      <c r="D38" s="227"/>
      <c r="E38" s="228"/>
      <c r="F38" s="228"/>
      <c r="G38" s="228"/>
      <c r="H38" s="128"/>
      <c r="I38" s="128"/>
      <c r="J38" s="128"/>
      <c r="K38" s="128"/>
      <c r="L38" s="128"/>
      <c r="M38" s="128"/>
      <c r="N38" s="128"/>
      <c r="O38" s="128"/>
      <c r="P38" s="128"/>
      <c r="Q38" s="224">
        <f t="shared" ref="Q38:Q47" si="15">SUM(D38:P38)</f>
        <v>0</v>
      </c>
      <c r="R38" s="205" t="e">
        <f>IF(Q38='[15]645'!$O$2,"Ok","Erreur")</f>
        <v>#REF!</v>
      </c>
    </row>
    <row r="39" spans="1:19">
      <c r="A39" s="219">
        <v>647</v>
      </c>
      <c r="B39" s="226" t="s">
        <v>88</v>
      </c>
      <c r="C39" s="505"/>
      <c r="D39" s="227"/>
      <c r="E39" s="228"/>
      <c r="F39" s="228"/>
      <c r="G39" s="228"/>
      <c r="H39" s="128"/>
      <c r="I39" s="128"/>
      <c r="J39" s="128"/>
      <c r="K39" s="128"/>
      <c r="L39" s="128"/>
      <c r="M39" s="128"/>
      <c r="N39" s="128"/>
      <c r="O39" s="128"/>
      <c r="P39" s="128"/>
      <c r="Q39" s="224">
        <f t="shared" si="15"/>
        <v>0</v>
      </c>
      <c r="R39" s="205" t="e">
        <f>IF(Q39='[16]647'!$O$2,"Ok","Erreur")</f>
        <v>#REF!</v>
      </c>
    </row>
    <row r="40" spans="1:19" s="218" customFormat="1" ht="12.75">
      <c r="A40" s="213">
        <v>65</v>
      </c>
      <c r="B40" s="243" t="s">
        <v>91</v>
      </c>
      <c r="C40" s="508"/>
      <c r="D40" s="244"/>
      <c r="E40" s="244"/>
      <c r="F40" s="244"/>
      <c r="G40" s="244"/>
      <c r="H40" s="138"/>
      <c r="I40" s="138"/>
      <c r="J40" s="138"/>
      <c r="K40" s="138"/>
      <c r="L40" s="138"/>
      <c r="M40" s="138"/>
      <c r="N40" s="138"/>
      <c r="O40" s="138"/>
      <c r="P40" s="138"/>
      <c r="Q40" s="237">
        <f t="shared" si="15"/>
        <v>0</v>
      </c>
      <c r="R40" s="217" t="e">
        <f>IF(Q40='[17]65'!$O$2,"Ok","Erreur")</f>
        <v>#REF!</v>
      </c>
    </row>
    <row r="41" spans="1:19" s="218" customFormat="1" ht="12.75">
      <c r="A41" s="213">
        <v>66</v>
      </c>
      <c r="B41" s="243" t="s">
        <v>95</v>
      </c>
      <c r="C41" s="508">
        <v>66</v>
      </c>
      <c r="D41" s="244">
        <v>50</v>
      </c>
      <c r="E41" s="244">
        <f>'[2]66'!C2</f>
        <v>0</v>
      </c>
      <c r="F41" s="244">
        <f>'[2]66'!D2</f>
        <v>0</v>
      </c>
      <c r="G41" s="244">
        <f>'[2]66'!E2</f>
        <v>0</v>
      </c>
      <c r="H41" s="138">
        <v>0</v>
      </c>
      <c r="I41" s="138">
        <v>0</v>
      </c>
      <c r="J41" s="138">
        <v>0</v>
      </c>
      <c r="K41" s="138">
        <v>0</v>
      </c>
      <c r="L41" s="138">
        <v>50</v>
      </c>
      <c r="M41" s="138">
        <v>0</v>
      </c>
      <c r="N41" s="138">
        <v>0</v>
      </c>
      <c r="O41" s="138">
        <v>0</v>
      </c>
      <c r="P41" s="138">
        <v>0</v>
      </c>
      <c r="Q41" s="237">
        <f t="shared" si="15"/>
        <v>100</v>
      </c>
      <c r="R41" s="217" t="str">
        <f>IF(Q41='[2]66'!$O$2,"Ok","Erreur")</f>
        <v>Erreur</v>
      </c>
    </row>
    <row r="42" spans="1:19" s="218" customFormat="1" ht="12.75">
      <c r="A42" s="213">
        <v>67</v>
      </c>
      <c r="B42" s="243" t="s">
        <v>99</v>
      </c>
      <c r="C42" s="508"/>
      <c r="D42" s="244"/>
      <c r="E42" s="244"/>
      <c r="F42" s="244"/>
      <c r="G42" s="244"/>
      <c r="H42" s="138"/>
      <c r="I42" s="138"/>
      <c r="J42" s="138"/>
      <c r="K42" s="138"/>
      <c r="L42" s="138"/>
      <c r="M42" s="138"/>
      <c r="N42" s="138"/>
      <c r="O42" s="138"/>
      <c r="P42" s="138"/>
      <c r="Q42" s="237">
        <f t="shared" si="15"/>
        <v>0</v>
      </c>
      <c r="R42" s="217" t="e">
        <f>IF(Q42='[18]67'!$O$2,"Ok","Erreur")</f>
        <v>#REF!</v>
      </c>
    </row>
    <row r="43" spans="1:19" s="218" customFormat="1" ht="12.75">
      <c r="A43" s="213">
        <v>68</v>
      </c>
      <c r="B43" s="245" t="s">
        <v>220</v>
      </c>
      <c r="C43" s="509"/>
      <c r="D43" s="244"/>
      <c r="E43" s="244"/>
      <c r="F43" s="244"/>
      <c r="G43" s="244"/>
      <c r="H43" s="138"/>
      <c r="I43" s="138"/>
      <c r="J43" s="138"/>
      <c r="K43" s="138"/>
      <c r="L43" s="138"/>
      <c r="M43" s="138"/>
      <c r="N43" s="138"/>
      <c r="O43" s="138"/>
      <c r="P43" s="138"/>
      <c r="Q43" s="237">
        <f t="shared" si="15"/>
        <v>0</v>
      </c>
      <c r="R43" s="217" t="e">
        <f>IF(Q43='[19]68'!$O$2,"Ok","Erreur")</f>
        <v>#REF!</v>
      </c>
    </row>
    <row r="44" spans="1:19" s="231" customFormat="1" ht="12.75">
      <c r="A44" s="213">
        <v>86</v>
      </c>
      <c r="B44" s="246" t="s">
        <v>108</v>
      </c>
      <c r="C44" s="246"/>
      <c r="D44" s="215">
        <f>SUM(D45:D47)</f>
        <v>0</v>
      </c>
      <c r="E44" s="215">
        <f t="shared" ref="E44:O44" si="16">SUM(E45:E47)</f>
        <v>1198.75</v>
      </c>
      <c r="F44" s="215">
        <f>SUM(F45:F47)</f>
        <v>4576.0227272727279</v>
      </c>
      <c r="G44" s="215">
        <f t="shared" si="16"/>
        <v>4576.0227272727279</v>
      </c>
      <c r="H44" s="169">
        <f t="shared" si="16"/>
        <v>4126.0227272727279</v>
      </c>
      <c r="I44" s="169">
        <f t="shared" si="16"/>
        <v>4126.0227272727279</v>
      </c>
      <c r="J44" s="169">
        <f t="shared" si="16"/>
        <v>5326.0227272727279</v>
      </c>
      <c r="K44" s="169">
        <f t="shared" si="16"/>
        <v>4126.0227272727279</v>
      </c>
      <c r="L44" s="169">
        <f t="shared" si="16"/>
        <v>3646.0227272727275</v>
      </c>
      <c r="M44" s="169">
        <f t="shared" si="16"/>
        <v>3646.0227272727275</v>
      </c>
      <c r="N44" s="169">
        <f t="shared" si="16"/>
        <v>3646.0227272727275</v>
      </c>
      <c r="O44" s="169">
        <f t="shared" si="16"/>
        <v>3646.0227272727275</v>
      </c>
      <c r="P44" s="169">
        <f>SUM(P45:P47)</f>
        <v>3646.0227272727275</v>
      </c>
      <c r="Q44" s="237">
        <f t="shared" si="15"/>
        <v>46285.000000000007</v>
      </c>
      <c r="R44" s="230" t="e">
        <f>IF(Q44='[20]86'!$O$2,"Ok","Erreur")</f>
        <v>#REF!</v>
      </c>
    </row>
    <row r="45" spans="1:19">
      <c r="A45" s="219"/>
      <c r="B45" s="247" t="s">
        <v>110</v>
      </c>
      <c r="C45" s="247"/>
      <c r="D45" s="227"/>
      <c r="E45" s="297">
        <f>+E86</f>
        <v>718.75</v>
      </c>
      <c r="F45" s="297">
        <f t="shared" ref="F45:P47" si="17">+F86</f>
        <v>718.75</v>
      </c>
      <c r="G45" s="297">
        <f t="shared" si="17"/>
        <v>718.75</v>
      </c>
      <c r="H45" s="297">
        <f t="shared" si="17"/>
        <v>718.75</v>
      </c>
      <c r="I45" s="297">
        <f t="shared" si="17"/>
        <v>718.75</v>
      </c>
      <c r="J45" s="297">
        <f t="shared" si="17"/>
        <v>718.75</v>
      </c>
      <c r="K45" s="297">
        <f t="shared" si="17"/>
        <v>718.75</v>
      </c>
      <c r="L45" s="297">
        <f t="shared" si="17"/>
        <v>718.75</v>
      </c>
      <c r="M45" s="297">
        <f t="shared" si="17"/>
        <v>718.75</v>
      </c>
      <c r="N45" s="297">
        <f t="shared" si="17"/>
        <v>718.75</v>
      </c>
      <c r="O45" s="297">
        <f t="shared" si="17"/>
        <v>718.75</v>
      </c>
      <c r="P45" s="297">
        <f t="shared" si="17"/>
        <v>718.75</v>
      </c>
      <c r="Q45" s="224">
        <f t="shared" si="15"/>
        <v>8625</v>
      </c>
    </row>
    <row r="46" spans="1:19">
      <c r="A46" s="219"/>
      <c r="B46" s="247" t="s">
        <v>113</v>
      </c>
      <c r="C46" s="247"/>
      <c r="D46" s="227"/>
      <c r="E46" s="297">
        <f>+E87</f>
        <v>0</v>
      </c>
      <c r="F46" s="297">
        <f t="shared" si="17"/>
        <v>3377.2727272727275</v>
      </c>
      <c r="G46" s="297">
        <f t="shared" si="17"/>
        <v>3377.2727272727275</v>
      </c>
      <c r="H46" s="297">
        <f t="shared" si="17"/>
        <v>2927.2727272727275</v>
      </c>
      <c r="I46" s="297">
        <f t="shared" si="17"/>
        <v>2927.2727272727275</v>
      </c>
      <c r="J46" s="297">
        <f t="shared" si="17"/>
        <v>2927.2727272727275</v>
      </c>
      <c r="K46" s="297">
        <f t="shared" si="17"/>
        <v>2927.2727272727275</v>
      </c>
      <c r="L46" s="297">
        <f t="shared" si="17"/>
        <v>2927.2727272727275</v>
      </c>
      <c r="M46" s="297">
        <f t="shared" si="17"/>
        <v>2927.2727272727275</v>
      </c>
      <c r="N46" s="297">
        <f t="shared" si="17"/>
        <v>2927.2727272727275</v>
      </c>
      <c r="O46" s="297">
        <f t="shared" si="17"/>
        <v>2927.2727272727275</v>
      </c>
      <c r="P46" s="297">
        <f t="shared" si="17"/>
        <v>2927.2727272727275</v>
      </c>
      <c r="Q46" s="224">
        <f t="shared" si="15"/>
        <v>33100</v>
      </c>
    </row>
    <row r="47" spans="1:19">
      <c r="A47" s="219"/>
      <c r="B47" s="248" t="s">
        <v>116</v>
      </c>
      <c r="C47" s="248"/>
      <c r="D47" s="227"/>
      <c r="E47" s="228">
        <f>+E88</f>
        <v>480</v>
      </c>
      <c r="F47" s="228">
        <f t="shared" si="17"/>
        <v>480</v>
      </c>
      <c r="G47" s="228">
        <f t="shared" si="17"/>
        <v>480</v>
      </c>
      <c r="H47" s="228">
        <f t="shared" si="17"/>
        <v>480</v>
      </c>
      <c r="I47" s="228">
        <f t="shared" si="17"/>
        <v>480</v>
      </c>
      <c r="J47" s="228">
        <f t="shared" si="17"/>
        <v>1680</v>
      </c>
      <c r="K47" s="228">
        <f t="shared" si="17"/>
        <v>480</v>
      </c>
      <c r="L47" s="228">
        <f t="shared" si="17"/>
        <v>0</v>
      </c>
      <c r="M47" s="228">
        <f t="shared" si="17"/>
        <v>0</v>
      </c>
      <c r="N47" s="228">
        <f t="shared" si="17"/>
        <v>0</v>
      </c>
      <c r="O47" s="228">
        <f t="shared" si="17"/>
        <v>0</v>
      </c>
      <c r="P47" s="228">
        <f t="shared" si="17"/>
        <v>0</v>
      </c>
      <c r="Q47" s="224">
        <f t="shared" si="15"/>
        <v>4560</v>
      </c>
    </row>
    <row r="48" spans="1:19" ht="22.5" customHeight="1">
      <c r="B48" s="249" t="s">
        <v>221</v>
      </c>
      <c r="C48" s="249"/>
      <c r="D48" s="237">
        <f t="shared" ref="D48:P48" si="18">D44+D43+D42+D41+D40+D36+D33+D24+D15+D4</f>
        <v>237.09</v>
      </c>
      <c r="E48" s="237">
        <f t="shared" si="18"/>
        <v>1238.51</v>
      </c>
      <c r="F48" s="237">
        <f t="shared" si="18"/>
        <v>7695.692727272728</v>
      </c>
      <c r="G48" s="237">
        <f t="shared" si="18"/>
        <v>12148.432727272728</v>
      </c>
      <c r="H48" s="237">
        <f>H44+H43+H42+H41+H40+H36+H33+H24+H15+H4</f>
        <v>12133.092727272728</v>
      </c>
      <c r="I48" s="237">
        <f t="shared" si="18"/>
        <v>9457.0927272727276</v>
      </c>
      <c r="J48" s="237">
        <f>J44+J43+J42+J41+J40+J36+J33+J24+J15+J4</f>
        <v>10722.092727272728</v>
      </c>
      <c r="K48" s="237">
        <f t="shared" si="18"/>
        <v>8757.0927272727276</v>
      </c>
      <c r="L48" s="237">
        <f t="shared" si="18"/>
        <v>8867.0927272727276</v>
      </c>
      <c r="M48" s="237">
        <f t="shared" si="18"/>
        <v>8482.0927272727276</v>
      </c>
      <c r="N48" s="237">
        <f t="shared" si="18"/>
        <v>7967.0927272727276</v>
      </c>
      <c r="O48" s="237">
        <f t="shared" si="18"/>
        <v>8357.0927272727276</v>
      </c>
      <c r="P48" s="237">
        <f t="shared" si="18"/>
        <v>8387.1727272727276</v>
      </c>
      <c r="Q48" s="250">
        <f>Q44+Q43+Q42+Q41+Q40+Q36+Q33+Q24+Q15+Q4</f>
        <v>104449.64000000001</v>
      </c>
      <c r="R48" s="293" t="str">
        <f>IF(SUM(D48:P48)=Q48,"ok","erreur")</f>
        <v>ok</v>
      </c>
      <c r="S48" s="251"/>
    </row>
    <row r="49" spans="1:47" ht="15.75">
      <c r="D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5" t="s">
        <v>254</v>
      </c>
      <c r="Q49" s="253">
        <f>+'[2]...'!H8</f>
        <v>420</v>
      </c>
      <c r="R49" s="254">
        <f>+Q48+Q49</f>
        <v>104869.64000000001</v>
      </c>
      <c r="S49" s="230"/>
    </row>
    <row r="50" spans="1:47">
      <c r="D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Q50" s="429"/>
      <c r="R50" s="254"/>
    </row>
    <row r="51" spans="1:47" ht="15">
      <c r="B51" s="291" t="s">
        <v>16</v>
      </c>
      <c r="C51" s="291"/>
      <c r="D51" s="252"/>
      <c r="F51" s="252"/>
      <c r="G51" s="252"/>
      <c r="H51" s="252"/>
      <c r="I51" s="252"/>
      <c r="J51" s="252"/>
      <c r="K51" s="252"/>
      <c r="L51" s="252"/>
      <c r="M51" s="252"/>
      <c r="N51" s="252"/>
      <c r="O51" s="252"/>
      <c r="Q51" s="429"/>
      <c r="R51" s="429"/>
    </row>
    <row r="52" spans="1:47" ht="15.75">
      <c r="A52" s="535" t="s">
        <v>258</v>
      </c>
      <c r="B52" s="535"/>
      <c r="C52" s="430"/>
      <c r="D52" s="203"/>
      <c r="E52" s="536">
        <v>2018</v>
      </c>
      <c r="F52" s="536"/>
      <c r="G52" s="536"/>
      <c r="H52" s="536"/>
      <c r="I52" s="536"/>
      <c r="J52" s="536">
        <v>2019</v>
      </c>
      <c r="K52" s="536"/>
      <c r="L52" s="536"/>
      <c r="M52" s="536"/>
      <c r="N52" s="536"/>
      <c r="O52" s="536"/>
      <c r="P52" s="537"/>
      <c r="Q52" s="204" t="s">
        <v>204</v>
      </c>
      <c r="U52" s="429">
        <v>741</v>
      </c>
      <c r="V52" s="429" t="s">
        <v>563</v>
      </c>
      <c r="W52" s="429" t="s">
        <v>564</v>
      </c>
    </row>
    <row r="53" spans="1:47">
      <c r="D53" s="208" t="s">
        <v>249</v>
      </c>
      <c r="E53" s="431" t="s">
        <v>192</v>
      </c>
      <c r="F53" s="431" t="s">
        <v>193</v>
      </c>
      <c r="G53" s="431" t="s">
        <v>194</v>
      </c>
      <c r="H53" s="431" t="s">
        <v>195</v>
      </c>
      <c r="I53" s="431" t="s">
        <v>196</v>
      </c>
      <c r="J53" s="431" t="s">
        <v>197</v>
      </c>
      <c r="K53" s="431" t="s">
        <v>198</v>
      </c>
      <c r="L53" s="431" t="s">
        <v>199</v>
      </c>
      <c r="M53" s="431" t="s">
        <v>200</v>
      </c>
      <c r="N53" s="431" t="s">
        <v>201</v>
      </c>
      <c r="O53" s="431" t="s">
        <v>202</v>
      </c>
      <c r="P53" s="432" t="s">
        <v>203</v>
      </c>
      <c r="Q53" s="211" t="s">
        <v>250</v>
      </c>
      <c r="U53" s="429">
        <v>7562</v>
      </c>
      <c r="V53" s="429" t="s">
        <v>565</v>
      </c>
      <c r="W53" s="429" t="s">
        <v>568</v>
      </c>
    </row>
    <row r="54" spans="1:47" s="231" customFormat="1">
      <c r="A54" s="256">
        <v>70</v>
      </c>
      <c r="B54" s="257" t="s">
        <v>18</v>
      </c>
      <c r="C54" s="257"/>
      <c r="D54" s="258">
        <f>SUM(D55:D57)</f>
        <v>0</v>
      </c>
      <c r="E54" s="258">
        <f>SUM(E55:E57)</f>
        <v>0</v>
      </c>
      <c r="F54" s="258">
        <f t="shared" ref="F54:P54" si="19">SUM(F55:F57)</f>
        <v>2699.5</v>
      </c>
      <c r="G54" s="258">
        <f t="shared" si="19"/>
        <v>3229.5</v>
      </c>
      <c r="H54" s="258">
        <f t="shared" si="19"/>
        <v>3294.5</v>
      </c>
      <c r="I54" s="258">
        <f t="shared" si="19"/>
        <v>3096</v>
      </c>
      <c r="J54" s="258">
        <f t="shared" si="19"/>
        <v>3051</v>
      </c>
      <c r="K54" s="258">
        <f t="shared" si="19"/>
        <v>3036</v>
      </c>
      <c r="L54" s="258">
        <f t="shared" si="19"/>
        <v>3036</v>
      </c>
      <c r="M54" s="258">
        <f t="shared" si="19"/>
        <v>3036</v>
      </c>
      <c r="N54" s="258">
        <f t="shared" si="19"/>
        <v>3036</v>
      </c>
      <c r="O54" s="258">
        <f t="shared" si="19"/>
        <v>3036</v>
      </c>
      <c r="P54" s="258">
        <f t="shared" si="19"/>
        <v>3036</v>
      </c>
      <c r="Q54" s="259">
        <f>SUM(Q55:Q57)</f>
        <v>33586.5</v>
      </c>
      <c r="R54" s="230"/>
      <c r="U54" s="429">
        <v>79</v>
      </c>
      <c r="V54" s="429" t="s">
        <v>566</v>
      </c>
      <c r="W54" s="429" t="s">
        <v>567</v>
      </c>
    </row>
    <row r="55" spans="1:47">
      <c r="A55" s="219">
        <v>706</v>
      </c>
      <c r="B55" s="260" t="s">
        <v>21</v>
      </c>
      <c r="C55" s="260"/>
      <c r="D55" s="221"/>
      <c r="E55" s="222">
        <v>0</v>
      </c>
      <c r="F55" s="416">
        <v>2699.5</v>
      </c>
      <c r="G55" s="416">
        <v>3229.5</v>
      </c>
      <c r="H55" s="416">
        <v>3294.5</v>
      </c>
      <c r="I55" s="416">
        <v>3096</v>
      </c>
      <c r="J55" s="416">
        <v>3051</v>
      </c>
      <c r="K55" s="416">
        <v>3036</v>
      </c>
      <c r="L55" s="416">
        <v>3036</v>
      </c>
      <c r="M55" s="416">
        <v>3036</v>
      </c>
      <c r="N55" s="416">
        <v>3036</v>
      </c>
      <c r="O55" s="416">
        <v>3036</v>
      </c>
      <c r="P55" s="416">
        <v>3036</v>
      </c>
      <c r="Q55" s="224">
        <f>SUM(D55:P55)</f>
        <v>33586.5</v>
      </c>
      <c r="R55" s="205" t="e">
        <f>IF(Q55='[21]706'!$O$2,"Ok","Erreur")</f>
        <v>#REF!</v>
      </c>
    </row>
    <row r="56" spans="1:47">
      <c r="A56" s="219">
        <v>707</v>
      </c>
      <c r="B56" s="260" t="s">
        <v>24</v>
      </c>
      <c r="C56" s="260"/>
      <c r="D56" s="221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4">
        <f t="shared" ref="Q56:Q57" si="20">SUM(D56:P56)</f>
        <v>0</v>
      </c>
      <c r="R56" s="205" t="e">
        <f>IF(Q56='[22]707'!$O$2,"Ok","Erreur")</f>
        <v>#REF!</v>
      </c>
    </row>
    <row r="57" spans="1:47">
      <c r="A57" s="219">
        <v>7082</v>
      </c>
      <c r="B57" s="260" t="s">
        <v>222</v>
      </c>
      <c r="C57" s="260"/>
      <c r="D57" s="221"/>
      <c r="E57" s="222"/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4">
        <f t="shared" si="20"/>
        <v>0</v>
      </c>
      <c r="R57" s="205" t="e">
        <f>IF(Q57='[23]7082'!$O$2,"Ok","Erreur")</f>
        <v>#REF!</v>
      </c>
    </row>
    <row r="58" spans="1:47" s="231" customFormat="1" ht="12.75">
      <c r="A58" s="256">
        <v>741</v>
      </c>
      <c r="B58" s="261" t="s">
        <v>32</v>
      </c>
      <c r="C58" s="261">
        <v>741</v>
      </c>
      <c r="D58" s="262">
        <f>SUM(D59:D76)</f>
        <v>0</v>
      </c>
      <c r="E58" s="262">
        <f t="shared" ref="E58:P58" si="21">SUM(E59:E76)</f>
        <v>0</v>
      </c>
      <c r="F58" s="262">
        <f t="shared" si="21"/>
        <v>0</v>
      </c>
      <c r="G58" s="262">
        <f t="shared" si="21"/>
        <v>1500</v>
      </c>
      <c r="H58" s="262">
        <f t="shared" si="21"/>
        <v>3500</v>
      </c>
      <c r="I58" s="262">
        <f t="shared" si="21"/>
        <v>5500</v>
      </c>
      <c r="J58" s="262">
        <f t="shared" si="21"/>
        <v>1000</v>
      </c>
      <c r="K58" s="262">
        <f t="shared" si="21"/>
        <v>0</v>
      </c>
      <c r="L58" s="262">
        <f t="shared" si="21"/>
        <v>1000</v>
      </c>
      <c r="M58" s="262">
        <f t="shared" si="21"/>
        <v>2050</v>
      </c>
      <c r="N58" s="262">
        <f t="shared" si="21"/>
        <v>0</v>
      </c>
      <c r="O58" s="262">
        <f t="shared" si="21"/>
        <v>0</v>
      </c>
      <c r="P58" s="262">
        <f t="shared" si="21"/>
        <v>0</v>
      </c>
      <c r="Q58" s="259">
        <f>SUM(D58:P58)</f>
        <v>14550</v>
      </c>
      <c r="R58" s="230" t="str">
        <f>IF(Q58='[2]741'!$O$2,"Ok","Erreur")</f>
        <v>Erreur</v>
      </c>
    </row>
    <row r="59" spans="1:47" s="231" customFormat="1">
      <c r="A59" s="147"/>
      <c r="B59" s="148" t="s">
        <v>36</v>
      </c>
      <c r="C59" s="148"/>
      <c r="D59" s="149"/>
      <c r="E59" s="149"/>
      <c r="F59" s="149"/>
      <c r="G59" s="149"/>
      <c r="H59" s="149"/>
      <c r="I59" s="149"/>
      <c r="J59" s="405"/>
      <c r="K59" s="410"/>
      <c r="L59" s="410"/>
      <c r="M59" s="410"/>
      <c r="N59" s="410"/>
      <c r="O59" s="410"/>
      <c r="P59" s="410"/>
      <c r="Q59" s="410">
        <f t="shared" ref="Q59:Q75" si="22">SUM(D59:P59)</f>
        <v>0</v>
      </c>
      <c r="R59" s="429"/>
      <c r="S59" s="429"/>
      <c r="T59" s="429"/>
      <c r="U59" s="429"/>
      <c r="V59" s="429"/>
      <c r="W59" s="429"/>
      <c r="X59" s="429"/>
      <c r="Y59" s="429"/>
      <c r="Z59" s="429"/>
      <c r="AA59" s="429"/>
      <c r="AB59" s="429"/>
      <c r="AC59" s="429"/>
      <c r="AD59" s="429"/>
      <c r="AE59" s="429"/>
      <c r="AF59" s="429"/>
      <c r="AG59" s="429"/>
      <c r="AH59" s="429"/>
      <c r="AI59" s="429"/>
      <c r="AJ59" s="429"/>
      <c r="AK59" s="429"/>
      <c r="AL59" s="429"/>
      <c r="AM59" s="429"/>
      <c r="AN59" s="429"/>
      <c r="AO59" s="429"/>
      <c r="AP59" s="429"/>
      <c r="AQ59" s="429"/>
      <c r="AR59" s="429"/>
      <c r="AS59" s="429"/>
      <c r="AT59" s="429"/>
      <c r="AU59" s="429"/>
    </row>
    <row r="60" spans="1:47">
      <c r="A60" s="121">
        <v>741</v>
      </c>
      <c r="B60" s="146" t="s">
        <v>39</v>
      </c>
      <c r="C60" s="146"/>
      <c r="D60" s="123"/>
      <c r="E60" s="123"/>
      <c r="F60" s="123"/>
      <c r="G60" s="123"/>
      <c r="H60" s="123"/>
      <c r="I60" s="123"/>
      <c r="J60" s="405"/>
      <c r="K60" s="410"/>
      <c r="L60" s="410"/>
      <c r="M60" s="410">
        <v>1500</v>
      </c>
      <c r="N60" s="410"/>
      <c r="O60" s="410"/>
      <c r="P60" s="410"/>
      <c r="Q60" s="410">
        <f t="shared" si="22"/>
        <v>1500</v>
      </c>
      <c r="R60" s="429"/>
    </row>
    <row r="61" spans="1:47">
      <c r="A61" s="121">
        <v>741</v>
      </c>
      <c r="B61" s="146" t="s">
        <v>42</v>
      </c>
      <c r="C61" s="146"/>
      <c r="D61" s="123"/>
      <c r="E61" s="123"/>
      <c r="F61" s="123"/>
      <c r="G61" s="123"/>
      <c r="H61" s="123"/>
      <c r="I61" s="425">
        <v>4000</v>
      </c>
      <c r="J61" s="405"/>
      <c r="K61" s="410"/>
      <c r="L61" s="410"/>
      <c r="M61" s="410"/>
      <c r="N61" s="410"/>
      <c r="O61" s="410"/>
      <c r="P61" s="410"/>
      <c r="Q61" s="410">
        <f t="shared" si="22"/>
        <v>4000</v>
      </c>
      <c r="R61" s="429"/>
    </row>
    <row r="62" spans="1:47" s="231" customFormat="1">
      <c r="A62" s="121"/>
      <c r="B62" s="148" t="s">
        <v>45</v>
      </c>
      <c r="C62" s="148"/>
      <c r="D62" s="149"/>
      <c r="E62" s="149"/>
      <c r="F62" s="149"/>
      <c r="G62" s="149"/>
      <c r="H62" s="149"/>
      <c r="I62" s="149"/>
      <c r="J62" s="405"/>
      <c r="K62" s="410"/>
      <c r="L62" s="410"/>
      <c r="M62" s="410"/>
      <c r="N62" s="410"/>
      <c r="O62" s="410"/>
      <c r="P62" s="410"/>
      <c r="Q62" s="410">
        <f t="shared" si="22"/>
        <v>0</v>
      </c>
      <c r="R62" s="429"/>
      <c r="S62" s="429"/>
      <c r="T62" s="429"/>
      <c r="U62" s="429"/>
      <c r="V62" s="429"/>
      <c r="W62" s="429"/>
      <c r="X62" s="429"/>
      <c r="Y62" s="429"/>
      <c r="Z62" s="429"/>
      <c r="AA62" s="429"/>
      <c r="AB62" s="429"/>
      <c r="AC62" s="429"/>
      <c r="AD62" s="429"/>
      <c r="AE62" s="429"/>
      <c r="AF62" s="429"/>
      <c r="AG62" s="429"/>
      <c r="AH62" s="429"/>
      <c r="AI62" s="429"/>
      <c r="AJ62" s="429"/>
      <c r="AK62" s="429"/>
      <c r="AL62" s="429"/>
      <c r="AM62" s="429"/>
      <c r="AN62" s="429"/>
      <c r="AO62" s="429"/>
      <c r="AP62" s="429"/>
      <c r="AQ62" s="429"/>
      <c r="AR62" s="429"/>
      <c r="AS62" s="429"/>
      <c r="AT62" s="429"/>
      <c r="AU62" s="429"/>
    </row>
    <row r="63" spans="1:47" s="231" customFormat="1">
      <c r="A63" s="121">
        <v>741</v>
      </c>
      <c r="B63" s="146" t="s">
        <v>48</v>
      </c>
      <c r="C63" s="146"/>
      <c r="D63" s="123"/>
      <c r="E63" s="123"/>
      <c r="F63" s="123"/>
      <c r="G63" s="123"/>
      <c r="H63" s="123"/>
      <c r="I63" s="123"/>
      <c r="J63" s="405"/>
      <c r="K63" s="410"/>
      <c r="L63" s="410"/>
      <c r="M63" s="410"/>
      <c r="N63" s="410"/>
      <c r="O63" s="410"/>
      <c r="P63" s="410"/>
      <c r="Q63" s="410">
        <f t="shared" si="22"/>
        <v>0</v>
      </c>
      <c r="R63" s="429"/>
      <c r="S63" s="429"/>
      <c r="T63" s="429"/>
      <c r="U63" s="429"/>
      <c r="V63" s="429"/>
      <c r="W63" s="429"/>
      <c r="X63" s="429"/>
      <c r="Y63" s="429"/>
      <c r="Z63" s="429"/>
      <c r="AA63" s="429"/>
      <c r="AB63" s="429"/>
      <c r="AC63" s="429"/>
      <c r="AD63" s="429"/>
      <c r="AE63" s="429"/>
      <c r="AF63" s="429"/>
      <c r="AG63" s="429"/>
      <c r="AH63" s="429"/>
      <c r="AI63" s="429"/>
      <c r="AJ63" s="429"/>
      <c r="AK63" s="429"/>
      <c r="AL63" s="429"/>
      <c r="AM63" s="429"/>
      <c r="AN63" s="429"/>
      <c r="AO63" s="429"/>
      <c r="AP63" s="429"/>
      <c r="AQ63" s="429"/>
      <c r="AR63" s="429"/>
      <c r="AS63" s="429"/>
      <c r="AT63" s="429"/>
      <c r="AU63" s="429"/>
    </row>
    <row r="64" spans="1:47" s="231" customFormat="1">
      <c r="A64" s="121"/>
      <c r="B64" s="148" t="s">
        <v>51</v>
      </c>
      <c r="C64" s="148"/>
      <c r="D64" s="149"/>
      <c r="E64" s="149"/>
      <c r="F64" s="149"/>
      <c r="G64" s="149"/>
      <c r="H64" s="149"/>
      <c r="I64" s="149"/>
      <c r="J64" s="405"/>
      <c r="K64" s="410"/>
      <c r="L64" s="410"/>
      <c r="M64" s="410"/>
      <c r="N64" s="410"/>
      <c r="O64" s="410"/>
      <c r="P64" s="410"/>
      <c r="Q64" s="410">
        <f t="shared" si="22"/>
        <v>0</v>
      </c>
      <c r="R64" s="429"/>
      <c r="S64" s="429"/>
      <c r="T64" s="429"/>
      <c r="U64" s="429"/>
      <c r="V64" s="429"/>
      <c r="W64" s="429"/>
      <c r="X64" s="429"/>
      <c r="Y64" s="429"/>
      <c r="Z64" s="429"/>
      <c r="AA64" s="429"/>
      <c r="AB64" s="429"/>
      <c r="AC64" s="429"/>
      <c r="AD64" s="429"/>
      <c r="AE64" s="429"/>
      <c r="AF64" s="429"/>
      <c r="AG64" s="429"/>
      <c r="AH64" s="429"/>
      <c r="AI64" s="429"/>
      <c r="AJ64" s="429"/>
      <c r="AK64" s="429"/>
      <c r="AL64" s="429"/>
      <c r="AM64" s="429"/>
      <c r="AN64" s="429"/>
      <c r="AO64" s="429"/>
      <c r="AP64" s="429"/>
      <c r="AQ64" s="429"/>
      <c r="AR64" s="429"/>
      <c r="AS64" s="429"/>
      <c r="AT64" s="429"/>
      <c r="AU64" s="429"/>
    </row>
    <row r="65" spans="1:47" s="231" customFormat="1">
      <c r="A65" s="121">
        <v>741</v>
      </c>
      <c r="B65" s="146" t="s">
        <v>53</v>
      </c>
      <c r="C65" s="146"/>
      <c r="D65" s="123"/>
      <c r="E65" s="123"/>
      <c r="F65" s="123"/>
      <c r="G65" s="425">
        <v>1500</v>
      </c>
      <c r="H65" s="123"/>
      <c r="I65" s="123"/>
      <c r="J65" s="405"/>
      <c r="K65" s="410"/>
      <c r="L65" s="426">
        <v>1000</v>
      </c>
      <c r="M65" s="410"/>
      <c r="N65" s="410"/>
      <c r="O65" s="410"/>
      <c r="P65" s="410"/>
      <c r="Q65" s="410">
        <f t="shared" si="22"/>
        <v>2500</v>
      </c>
      <c r="R65" s="429"/>
      <c r="S65" s="429"/>
      <c r="T65" s="429"/>
      <c r="U65" s="429"/>
      <c r="V65" s="429"/>
      <c r="W65" s="429"/>
      <c r="X65" s="429"/>
      <c r="Y65" s="429"/>
      <c r="Z65" s="429"/>
      <c r="AA65" s="429"/>
      <c r="AB65" s="429"/>
      <c r="AC65" s="429"/>
      <c r="AD65" s="429"/>
      <c r="AE65" s="429"/>
      <c r="AF65" s="429"/>
      <c r="AG65" s="429"/>
      <c r="AH65" s="429"/>
      <c r="AI65" s="429"/>
      <c r="AJ65" s="429"/>
      <c r="AK65" s="429"/>
      <c r="AL65" s="429"/>
      <c r="AM65" s="429"/>
      <c r="AN65" s="429"/>
      <c r="AO65" s="429"/>
      <c r="AP65" s="429"/>
      <c r="AQ65" s="429"/>
      <c r="AR65" s="429"/>
      <c r="AS65" s="429"/>
      <c r="AT65" s="429"/>
      <c r="AU65" s="429"/>
    </row>
    <row r="66" spans="1:47" ht="17.25" customHeight="1">
      <c r="A66" s="121"/>
      <c r="B66" s="148" t="s">
        <v>55</v>
      </c>
      <c r="C66" s="148"/>
      <c r="D66" s="149"/>
      <c r="E66" s="149"/>
      <c r="F66" s="149"/>
      <c r="G66" s="149"/>
      <c r="H66" s="149"/>
      <c r="I66" s="149"/>
      <c r="J66" s="405"/>
      <c r="K66" s="410"/>
      <c r="L66" s="410"/>
      <c r="M66" s="410">
        <v>550</v>
      </c>
      <c r="N66" s="410"/>
      <c r="O66" s="410"/>
      <c r="P66" s="410"/>
      <c r="Q66" s="410">
        <f t="shared" si="22"/>
        <v>550</v>
      </c>
      <c r="R66" s="429"/>
    </row>
    <row r="67" spans="1:47" s="231" customFormat="1" ht="17.25" customHeight="1">
      <c r="A67" s="121">
        <v>741</v>
      </c>
      <c r="B67" s="146" t="s">
        <v>59</v>
      </c>
      <c r="C67" s="146"/>
      <c r="D67" s="123"/>
      <c r="E67" s="123"/>
      <c r="F67" s="123"/>
      <c r="G67" s="123"/>
      <c r="H67" s="123"/>
      <c r="I67" s="123"/>
      <c r="J67" s="405"/>
      <c r="K67" s="410"/>
      <c r="L67" s="410"/>
      <c r="M67" s="410"/>
      <c r="N67" s="410"/>
      <c r="O67" s="410"/>
      <c r="P67" s="410"/>
      <c r="Q67" s="410">
        <f t="shared" si="22"/>
        <v>0</v>
      </c>
      <c r="R67" s="429"/>
      <c r="S67" s="429"/>
      <c r="T67" s="429"/>
      <c r="U67" s="429"/>
      <c r="V67" s="429"/>
      <c r="W67" s="429"/>
      <c r="X67" s="429"/>
      <c r="Y67" s="429"/>
      <c r="Z67" s="429"/>
      <c r="AA67" s="429"/>
      <c r="AB67" s="429"/>
      <c r="AC67" s="429"/>
      <c r="AD67" s="429"/>
      <c r="AE67" s="429"/>
      <c r="AF67" s="429"/>
      <c r="AG67" s="429"/>
      <c r="AH67" s="429"/>
      <c r="AI67" s="429"/>
      <c r="AJ67" s="429"/>
      <c r="AK67" s="429"/>
      <c r="AL67" s="429"/>
      <c r="AM67" s="429"/>
      <c r="AN67" s="429"/>
      <c r="AO67" s="429"/>
      <c r="AP67" s="429"/>
      <c r="AQ67" s="429"/>
      <c r="AR67" s="429"/>
      <c r="AS67" s="429"/>
      <c r="AT67" s="429"/>
      <c r="AU67" s="429"/>
    </row>
    <row r="68" spans="1:47" ht="17.25" customHeight="1">
      <c r="A68" s="121">
        <v>741</v>
      </c>
      <c r="B68" s="146" t="s">
        <v>62</v>
      </c>
      <c r="C68" s="146"/>
      <c r="D68" s="123"/>
      <c r="E68" s="123"/>
      <c r="F68" s="123"/>
      <c r="G68" s="123"/>
      <c r="H68" s="123"/>
      <c r="I68" s="123"/>
      <c r="J68" s="405"/>
      <c r="K68" s="410"/>
      <c r="L68" s="410"/>
      <c r="M68" s="410"/>
      <c r="N68" s="410"/>
      <c r="O68" s="410"/>
      <c r="P68" s="410"/>
      <c r="Q68" s="410">
        <f t="shared" si="22"/>
        <v>0</v>
      </c>
      <c r="R68" s="429"/>
    </row>
    <row r="69" spans="1:47" ht="17.25" customHeight="1">
      <c r="A69" s="121">
        <v>741</v>
      </c>
      <c r="B69" s="146" t="s">
        <v>65</v>
      </c>
      <c r="C69" s="146"/>
      <c r="D69" s="123"/>
      <c r="E69" s="123"/>
      <c r="F69" s="123"/>
      <c r="G69" s="123"/>
      <c r="H69" s="123"/>
      <c r="I69" s="123"/>
      <c r="J69" s="405"/>
      <c r="K69" s="410"/>
      <c r="L69" s="410"/>
      <c r="M69" s="410"/>
      <c r="N69" s="410"/>
      <c r="O69" s="410"/>
      <c r="P69" s="410"/>
      <c r="Q69" s="410">
        <f t="shared" si="22"/>
        <v>0</v>
      </c>
      <c r="R69" s="429"/>
    </row>
    <row r="70" spans="1:47" ht="17.25" customHeight="1">
      <c r="A70" s="121">
        <v>741</v>
      </c>
      <c r="B70" s="146" t="s">
        <v>66</v>
      </c>
      <c r="C70" s="146"/>
      <c r="D70" s="123"/>
      <c r="E70" s="123"/>
      <c r="F70" s="123"/>
      <c r="G70" s="123"/>
      <c r="H70" s="123"/>
      <c r="I70" s="123"/>
      <c r="J70" s="405"/>
      <c r="K70" s="410"/>
      <c r="L70" s="410"/>
      <c r="M70" s="410"/>
      <c r="N70" s="410"/>
      <c r="O70" s="410"/>
      <c r="P70" s="410"/>
      <c r="Q70" s="410">
        <f t="shared" si="22"/>
        <v>0</v>
      </c>
      <c r="R70" s="429"/>
    </row>
    <row r="71" spans="1:47" ht="27" customHeight="1">
      <c r="A71" s="121"/>
      <c r="B71" s="148" t="s">
        <v>69</v>
      </c>
      <c r="C71" s="148"/>
      <c r="D71" s="149"/>
      <c r="E71" s="149"/>
      <c r="F71" s="149"/>
      <c r="G71" s="149"/>
      <c r="H71" s="149"/>
      <c r="I71" s="149"/>
      <c r="J71" s="405"/>
      <c r="K71" s="410"/>
      <c r="L71" s="410"/>
      <c r="M71" s="410"/>
      <c r="N71" s="410"/>
      <c r="O71" s="410"/>
      <c r="P71" s="410"/>
      <c r="Q71" s="410">
        <f t="shared" si="22"/>
        <v>0</v>
      </c>
      <c r="R71" s="429"/>
    </row>
    <row r="72" spans="1:47" s="252" customFormat="1" ht="15" customHeight="1">
      <c r="A72" s="121">
        <v>741</v>
      </c>
      <c r="B72" s="146" t="s">
        <v>73</v>
      </c>
      <c r="C72" s="146"/>
      <c r="D72" s="123"/>
      <c r="E72" s="123"/>
      <c r="F72" s="123"/>
      <c r="G72" s="123"/>
      <c r="H72" s="123"/>
      <c r="I72" s="123"/>
      <c r="J72" s="405"/>
      <c r="K72" s="410"/>
      <c r="L72" s="410"/>
      <c r="M72" s="410"/>
      <c r="N72" s="410"/>
      <c r="O72" s="410"/>
      <c r="P72" s="410"/>
      <c r="Q72" s="410">
        <f t="shared" si="22"/>
        <v>0</v>
      </c>
      <c r="R72" s="429"/>
      <c r="S72" s="429"/>
      <c r="T72" s="429"/>
      <c r="U72" s="429"/>
      <c r="V72" s="429"/>
      <c r="W72" s="429"/>
      <c r="X72" s="429"/>
      <c r="Y72" s="429"/>
      <c r="Z72" s="429"/>
      <c r="AA72" s="429"/>
      <c r="AB72" s="429"/>
      <c r="AC72" s="429"/>
      <c r="AD72" s="429"/>
      <c r="AE72" s="429"/>
      <c r="AF72" s="429"/>
      <c r="AG72" s="429"/>
      <c r="AH72" s="429"/>
      <c r="AI72" s="429"/>
      <c r="AJ72" s="429"/>
      <c r="AK72" s="429"/>
      <c r="AL72" s="429"/>
      <c r="AM72" s="429"/>
      <c r="AN72" s="429"/>
      <c r="AO72" s="429"/>
      <c r="AP72" s="429"/>
      <c r="AQ72" s="429"/>
      <c r="AR72" s="429"/>
      <c r="AS72" s="429"/>
      <c r="AT72" s="429"/>
      <c r="AU72" s="429"/>
    </row>
    <row r="73" spans="1:47" s="252" customFormat="1" ht="15" customHeight="1">
      <c r="A73" s="121">
        <v>741</v>
      </c>
      <c r="B73" s="146" t="s">
        <v>76</v>
      </c>
      <c r="C73" s="146"/>
      <c r="D73" s="123"/>
      <c r="E73" s="123"/>
      <c r="F73" s="123"/>
      <c r="G73" s="123"/>
      <c r="H73" s="123"/>
      <c r="I73" s="123"/>
      <c r="J73" s="405"/>
      <c r="K73" s="410"/>
      <c r="L73" s="410"/>
      <c r="M73" s="410"/>
      <c r="N73" s="410"/>
      <c r="O73" s="410"/>
      <c r="P73" s="410"/>
      <c r="Q73" s="410">
        <f t="shared" si="22"/>
        <v>0</v>
      </c>
      <c r="R73" s="429"/>
      <c r="S73" s="429"/>
      <c r="T73" s="429"/>
      <c r="U73" s="429"/>
      <c r="V73" s="429"/>
      <c r="W73" s="429"/>
      <c r="X73" s="429"/>
      <c r="Y73" s="429"/>
      <c r="Z73" s="429"/>
      <c r="AA73" s="429"/>
      <c r="AB73" s="429"/>
      <c r="AC73" s="429"/>
      <c r="AD73" s="429"/>
      <c r="AE73" s="429"/>
      <c r="AF73" s="429"/>
      <c r="AG73" s="429"/>
      <c r="AH73" s="429"/>
      <c r="AI73" s="429"/>
      <c r="AJ73" s="429"/>
      <c r="AK73" s="429"/>
      <c r="AL73" s="429"/>
      <c r="AM73" s="429"/>
      <c r="AN73" s="429"/>
      <c r="AO73" s="429"/>
      <c r="AP73" s="429"/>
      <c r="AQ73" s="429"/>
      <c r="AR73" s="429"/>
      <c r="AS73" s="429"/>
      <c r="AT73" s="429"/>
      <c r="AU73" s="429"/>
    </row>
    <row r="74" spans="1:47" s="252" customFormat="1" ht="15" customHeight="1">
      <c r="A74" s="121"/>
      <c r="B74" s="148" t="s">
        <v>79</v>
      </c>
      <c r="C74" s="148"/>
      <c r="D74" s="149"/>
      <c r="E74" s="149"/>
      <c r="F74" s="149"/>
      <c r="G74" s="149"/>
      <c r="H74" s="149"/>
      <c r="I74" s="149"/>
      <c r="J74" s="405"/>
      <c r="K74" s="410"/>
      <c r="L74" s="410"/>
      <c r="M74" s="410"/>
      <c r="N74" s="410"/>
      <c r="O74" s="410"/>
      <c r="P74" s="410"/>
      <c r="Q74" s="410">
        <f t="shared" si="22"/>
        <v>0</v>
      </c>
      <c r="R74" s="429"/>
      <c r="S74" s="429"/>
      <c r="T74" s="429"/>
      <c r="U74" s="429"/>
      <c r="V74" s="429"/>
      <c r="W74" s="429"/>
      <c r="X74" s="429"/>
      <c r="Y74" s="429"/>
      <c r="Z74" s="429"/>
      <c r="AA74" s="429"/>
      <c r="AB74" s="429"/>
      <c r="AC74" s="429"/>
      <c r="AD74" s="429"/>
      <c r="AE74" s="429"/>
      <c r="AF74" s="429"/>
      <c r="AG74" s="429"/>
      <c r="AH74" s="429"/>
      <c r="AI74" s="429"/>
      <c r="AJ74" s="429"/>
      <c r="AK74" s="429"/>
      <c r="AL74" s="429"/>
      <c r="AM74" s="429"/>
      <c r="AN74" s="429"/>
      <c r="AO74" s="429"/>
      <c r="AP74" s="429"/>
      <c r="AQ74" s="429"/>
      <c r="AR74" s="429"/>
      <c r="AS74" s="429"/>
      <c r="AT74" s="429"/>
      <c r="AU74" s="429"/>
    </row>
    <row r="75" spans="1:47">
      <c r="A75" s="121">
        <v>741</v>
      </c>
      <c r="B75" s="146" t="s">
        <v>82</v>
      </c>
      <c r="C75" s="146"/>
      <c r="D75" s="123"/>
      <c r="E75" s="123"/>
      <c r="F75" s="123"/>
      <c r="G75" s="123"/>
      <c r="H75" s="123"/>
      <c r="I75" s="123"/>
      <c r="J75" s="405">
        <v>1000</v>
      </c>
      <c r="K75" s="410"/>
      <c r="L75" s="410"/>
      <c r="M75" s="410"/>
      <c r="N75" s="410"/>
      <c r="O75" s="410"/>
      <c r="P75" s="410"/>
      <c r="Q75" s="410">
        <f t="shared" si="22"/>
        <v>1000</v>
      </c>
      <c r="R75" s="429"/>
    </row>
    <row r="76" spans="1:47" ht="16.5" customHeight="1">
      <c r="A76" s="121">
        <v>741</v>
      </c>
      <c r="B76" s="146" t="s">
        <v>90</v>
      </c>
      <c r="C76" s="146"/>
      <c r="D76" s="123"/>
      <c r="E76" s="123"/>
      <c r="F76" s="123"/>
      <c r="G76" s="123"/>
      <c r="H76" s="425">
        <v>3500</v>
      </c>
      <c r="I76" s="425">
        <v>1500</v>
      </c>
      <c r="J76" s="405"/>
      <c r="K76" s="410"/>
      <c r="L76" s="410"/>
      <c r="M76" s="410"/>
      <c r="N76" s="410"/>
      <c r="O76" s="410"/>
      <c r="P76" s="410"/>
      <c r="Q76" s="410">
        <f>SUM(D76:P76)</f>
        <v>5000</v>
      </c>
      <c r="R76" s="429"/>
    </row>
    <row r="77" spans="1:47">
      <c r="A77" s="256">
        <v>75</v>
      </c>
      <c r="B77" s="261" t="s">
        <v>85</v>
      </c>
      <c r="C77" s="261">
        <v>7562</v>
      </c>
      <c r="D77" s="263">
        <f>SUM(D78:D79)</f>
        <v>60</v>
      </c>
      <c r="E77" s="263">
        <f>SUM(E78:E79)</f>
        <v>0</v>
      </c>
      <c r="F77" s="263">
        <f t="shared" ref="F77:P77" si="23">SUM(F78:F79)</f>
        <v>5524.55</v>
      </c>
      <c r="G77" s="263">
        <f t="shared" si="23"/>
        <v>0</v>
      </c>
      <c r="H77" s="263">
        <f t="shared" si="23"/>
        <v>0</v>
      </c>
      <c r="I77" s="263">
        <f t="shared" si="23"/>
        <v>0</v>
      </c>
      <c r="J77" s="263">
        <f t="shared" si="23"/>
        <v>0</v>
      </c>
      <c r="K77" s="263">
        <f t="shared" si="23"/>
        <v>0</v>
      </c>
      <c r="L77" s="263">
        <f t="shared" si="23"/>
        <v>0</v>
      </c>
      <c r="M77" s="263">
        <f t="shared" si="23"/>
        <v>0</v>
      </c>
      <c r="N77" s="263">
        <f t="shared" si="23"/>
        <v>0</v>
      </c>
      <c r="O77" s="263">
        <f t="shared" si="23"/>
        <v>0</v>
      </c>
      <c r="P77" s="263">
        <f t="shared" si="23"/>
        <v>80</v>
      </c>
      <c r="Q77" s="259">
        <f>SUM(Q78:Q79)</f>
        <v>5664.55</v>
      </c>
      <c r="R77" s="230"/>
      <c r="S77" s="231"/>
      <c r="T77" s="231"/>
      <c r="U77" s="231"/>
      <c r="V77" s="231"/>
      <c r="W77" s="231"/>
      <c r="X77" s="231"/>
      <c r="Y77" s="231"/>
      <c r="Z77" s="231"/>
      <c r="AA77" s="231"/>
      <c r="AB77" s="231"/>
      <c r="AC77" s="231"/>
      <c r="AD77" s="231"/>
      <c r="AE77" s="231"/>
      <c r="AF77" s="231"/>
      <c r="AG77" s="231"/>
      <c r="AH77" s="231"/>
      <c r="AI77" s="231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</row>
    <row r="78" spans="1:47">
      <c r="A78" s="219">
        <v>7562</v>
      </c>
      <c r="B78" s="260" t="s">
        <v>255</v>
      </c>
      <c r="C78" s="260"/>
      <c r="D78" s="238">
        <f>'[2]7562'!B3</f>
        <v>60</v>
      </c>
      <c r="E78" s="222">
        <v>0</v>
      </c>
      <c r="F78" s="222">
        <v>2822</v>
      </c>
      <c r="G78" s="222">
        <v>0</v>
      </c>
      <c r="H78" s="222">
        <f>'[2]7562'!F2</f>
        <v>0</v>
      </c>
      <c r="I78" s="222">
        <f>'[2]7562'!G2</f>
        <v>0</v>
      </c>
      <c r="J78" s="222">
        <f>'[2]7562'!H2</f>
        <v>0</v>
      </c>
      <c r="K78" s="222">
        <f>'[2]7562'!I2</f>
        <v>0</v>
      </c>
      <c r="L78" s="222">
        <f>'[2]7562'!J2</f>
        <v>0</v>
      </c>
      <c r="M78" s="222">
        <f>'[2]7562'!K2</f>
        <v>0</v>
      </c>
      <c r="N78" s="222">
        <f>'[2]7562'!L2</f>
        <v>0</v>
      </c>
      <c r="O78" s="222">
        <f>'[2]7562'!M2</f>
        <v>0</v>
      </c>
      <c r="P78" s="222">
        <f>'[2]7562'!N2</f>
        <v>80</v>
      </c>
      <c r="Q78" s="224">
        <f>SUM(D78:P78)</f>
        <v>2962</v>
      </c>
      <c r="R78" s="205" t="str">
        <f>IF(Q78='[2]7562'!$O$2,"Ok","Erreur")</f>
        <v>Erreur</v>
      </c>
    </row>
    <row r="79" spans="1:47">
      <c r="A79" s="219">
        <v>7561</v>
      </c>
      <c r="B79" s="260" t="s">
        <v>256</v>
      </c>
      <c r="C79" s="260"/>
      <c r="D79" s="221"/>
      <c r="E79" s="222"/>
      <c r="F79" s="294">
        <v>2702.55</v>
      </c>
      <c r="G79" s="223"/>
      <c r="H79" s="223"/>
      <c r="I79" s="223"/>
      <c r="J79" s="223"/>
      <c r="K79" s="223"/>
      <c r="L79" s="223"/>
      <c r="M79" s="223"/>
      <c r="N79" s="223"/>
      <c r="O79" s="223"/>
      <c r="P79" s="223"/>
      <c r="Q79" s="224">
        <f>SUM(D79:P79)</f>
        <v>2702.55</v>
      </c>
      <c r="R79" s="205" t="str">
        <f>IF(Q79=[24]synthése!$O$2,"Ok","Erreur")</f>
        <v>Erreur</v>
      </c>
    </row>
    <row r="80" spans="1:47">
      <c r="A80" s="256">
        <v>76</v>
      </c>
      <c r="B80" s="261" t="s">
        <v>93</v>
      </c>
      <c r="C80" s="261"/>
      <c r="D80" s="261"/>
      <c r="E80" s="264"/>
      <c r="F80" s="265"/>
      <c r="G80" s="265"/>
      <c r="H80" s="265"/>
      <c r="I80" s="265"/>
      <c r="J80" s="265"/>
      <c r="K80" s="265"/>
      <c r="L80" s="265"/>
      <c r="M80" s="265"/>
      <c r="N80" s="265"/>
      <c r="O80" s="265"/>
      <c r="P80" s="265"/>
      <c r="Q80" s="267">
        <f t="shared" ref="Q80:Q82" si="24">SUM(D80:P80)</f>
        <v>0</v>
      </c>
      <c r="R80" s="230" t="e">
        <f>IF(Q80='[25]76'!$O$2,"Ok","Erreur")</f>
        <v>#REF!</v>
      </c>
      <c r="S80" s="231"/>
      <c r="T80" s="231"/>
      <c r="U80" s="231"/>
      <c r="V80" s="231"/>
      <c r="W80" s="231"/>
      <c r="X80" s="231"/>
      <c r="Y80" s="231"/>
      <c r="Z80" s="231"/>
      <c r="AA80" s="231"/>
      <c r="AB80" s="231"/>
      <c r="AC80" s="231"/>
      <c r="AD80" s="231"/>
      <c r="AE80" s="231"/>
      <c r="AF80" s="231"/>
      <c r="AG80" s="231"/>
      <c r="AH80" s="231"/>
      <c r="AI80" s="231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</row>
    <row r="81" spans="1:47">
      <c r="A81" s="256">
        <v>77</v>
      </c>
      <c r="B81" s="261" t="s">
        <v>97</v>
      </c>
      <c r="C81" s="261"/>
      <c r="D81" s="261">
        <f>410+235</f>
        <v>645</v>
      </c>
      <c r="E81" s="264">
        <v>0</v>
      </c>
      <c r="F81" s="265">
        <v>595</v>
      </c>
      <c r="G81" s="265"/>
      <c r="H81" s="265"/>
      <c r="I81" s="265"/>
      <c r="J81" s="265"/>
      <c r="K81" s="265"/>
      <c r="L81" s="265"/>
      <c r="M81" s="265"/>
      <c r="N81" s="265"/>
      <c r="O81" s="265"/>
      <c r="P81" s="265"/>
      <c r="Q81" s="267">
        <f t="shared" si="24"/>
        <v>1240</v>
      </c>
      <c r="R81" s="230" t="e">
        <f>IF(Q81='[26]77'!$O$2,"Ok","Erreur")</f>
        <v>#REF!</v>
      </c>
      <c r="S81" s="231"/>
      <c r="T81" s="231"/>
      <c r="U81" s="231"/>
      <c r="V81" s="231"/>
      <c r="W81" s="231"/>
      <c r="X81" s="231"/>
      <c r="Y81" s="231"/>
      <c r="Z81" s="231"/>
      <c r="AA81" s="231"/>
      <c r="AB81" s="231"/>
      <c r="AC81" s="231"/>
      <c r="AD81" s="231"/>
      <c r="AE81" s="231"/>
      <c r="AF81" s="231"/>
      <c r="AG81" s="231"/>
      <c r="AH81" s="231"/>
      <c r="AI81" s="231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</row>
    <row r="82" spans="1:47">
      <c r="A82" s="256">
        <v>78</v>
      </c>
      <c r="B82" s="261" t="s">
        <v>101</v>
      </c>
      <c r="C82" s="261"/>
      <c r="D82" s="261"/>
      <c r="E82" s="264"/>
      <c r="F82" s="265"/>
      <c r="G82" s="265"/>
      <c r="H82" s="265"/>
      <c r="I82" s="265"/>
      <c r="J82" s="265"/>
      <c r="K82" s="265"/>
      <c r="L82" s="265"/>
      <c r="M82" s="265"/>
      <c r="N82" s="265"/>
      <c r="O82" s="265"/>
      <c r="P82" s="265"/>
      <c r="Q82" s="267">
        <f t="shared" si="24"/>
        <v>0</v>
      </c>
      <c r="R82" s="230" t="e">
        <f>IF(Q82='[27]78'!$O$2,"Ok","Erreur")</f>
        <v>#REF!</v>
      </c>
      <c r="S82" s="231"/>
      <c r="T82" s="231"/>
      <c r="U82" s="231"/>
      <c r="V82" s="231"/>
      <c r="W82" s="231"/>
      <c r="X82" s="231"/>
      <c r="Y82" s="231"/>
      <c r="Z82" s="231"/>
      <c r="AA82" s="231"/>
      <c r="AB82" s="231"/>
      <c r="AC82" s="231"/>
      <c r="AD82" s="231"/>
      <c r="AE82" s="231"/>
      <c r="AF82" s="231"/>
      <c r="AG82" s="231"/>
      <c r="AH82" s="231"/>
      <c r="AI82" s="231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</row>
    <row r="83" spans="1:47">
      <c r="A83" s="256">
        <v>79</v>
      </c>
      <c r="B83" s="261" t="s">
        <v>104</v>
      </c>
      <c r="C83" s="261">
        <v>79</v>
      </c>
      <c r="D83" s="261"/>
      <c r="E83" s="266">
        <f>'[2]79'!C2</f>
        <v>0</v>
      </c>
      <c r="F83" s="266">
        <f>'[2]79'!D2</f>
        <v>0</v>
      </c>
      <c r="G83" s="266">
        <f>'[2]79'!E2</f>
        <v>37.44</v>
      </c>
      <c r="H83" s="266">
        <f>'[2]79'!F2</f>
        <v>0</v>
      </c>
      <c r="I83" s="266">
        <f>'[2]79'!G2</f>
        <v>0</v>
      </c>
      <c r="J83" s="266">
        <f>'[2]79'!H2</f>
        <v>0</v>
      </c>
      <c r="K83" s="266">
        <f>'[2]79'!I2</f>
        <v>0</v>
      </c>
      <c r="L83" s="266">
        <f>'[2]79'!J2</f>
        <v>0</v>
      </c>
      <c r="M83" s="266">
        <f>'[2]79'!K2</f>
        <v>0</v>
      </c>
      <c r="N83" s="266">
        <f>'[2]79'!L2</f>
        <v>0</v>
      </c>
      <c r="O83" s="266">
        <f>'[2]79'!M2</f>
        <v>0</v>
      </c>
      <c r="P83" s="266">
        <f>'[2]79'!N2</f>
        <v>0</v>
      </c>
      <c r="Q83" s="267">
        <f>SUM(D83:P83)</f>
        <v>37.44</v>
      </c>
      <c r="R83" s="230" t="e">
        <f>IF(Q83='[28]79'!$O$2,"Ok","Erreur")</f>
        <v>#REF!</v>
      </c>
      <c r="S83" s="231"/>
      <c r="T83" s="231"/>
      <c r="U83" s="231"/>
      <c r="V83" s="231"/>
      <c r="W83" s="231"/>
      <c r="X83" s="231"/>
      <c r="Y83" s="231"/>
      <c r="Z83" s="231"/>
      <c r="AA83" s="231"/>
      <c r="AB83" s="231"/>
      <c r="AC83" s="231"/>
      <c r="AD83" s="231"/>
      <c r="AE83" s="231"/>
      <c r="AF83" s="231"/>
      <c r="AG83" s="231"/>
      <c r="AH83" s="231"/>
      <c r="AI83" s="231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</row>
    <row r="84" spans="1:47">
      <c r="A84" s="268"/>
      <c r="B84" s="269" t="s">
        <v>107</v>
      </c>
      <c r="C84" s="269"/>
      <c r="D84" s="270"/>
      <c r="E84" s="271"/>
      <c r="F84" s="272"/>
      <c r="G84" s="272"/>
      <c r="H84" s="272"/>
      <c r="I84" s="272"/>
      <c r="J84" s="272"/>
      <c r="K84" s="272"/>
      <c r="L84" s="272"/>
      <c r="M84" s="272"/>
      <c r="N84" s="272"/>
      <c r="O84" s="272"/>
      <c r="P84" s="272"/>
      <c r="Q84" s="273"/>
    </row>
    <row r="85" spans="1:47">
      <c r="A85" s="256">
        <v>87</v>
      </c>
      <c r="B85" s="261" t="s">
        <v>109</v>
      </c>
      <c r="C85" s="261"/>
      <c r="D85" s="264"/>
      <c r="E85" s="298">
        <f>SUM(E86:E88)</f>
        <v>1198.75</v>
      </c>
      <c r="F85" s="298">
        <f t="shared" ref="F85:P85" si="25">SUM(F86:F88)</f>
        <v>4576.0227272727279</v>
      </c>
      <c r="G85" s="298">
        <f t="shared" si="25"/>
        <v>4576.0227272727279</v>
      </c>
      <c r="H85" s="298">
        <f t="shared" si="25"/>
        <v>4126.0227272727279</v>
      </c>
      <c r="I85" s="298">
        <f t="shared" si="25"/>
        <v>4126.0227272727279</v>
      </c>
      <c r="J85" s="298">
        <f>SUM(J86:J88)</f>
        <v>5326.0227272727279</v>
      </c>
      <c r="K85" s="298">
        <f t="shared" si="25"/>
        <v>4126.0227272727279</v>
      </c>
      <c r="L85" s="298">
        <f t="shared" si="25"/>
        <v>3646.0227272727275</v>
      </c>
      <c r="M85" s="298">
        <f t="shared" si="25"/>
        <v>3646.0227272727275</v>
      </c>
      <c r="N85" s="298">
        <f t="shared" si="25"/>
        <v>3646.0227272727275</v>
      </c>
      <c r="O85" s="298">
        <f>SUM(O86:O88)</f>
        <v>3646.0227272727275</v>
      </c>
      <c r="P85" s="298">
        <f t="shared" si="25"/>
        <v>3646.0227272727275</v>
      </c>
      <c r="Q85" s="259">
        <f>SUM(Q86:Q88)</f>
        <v>46285</v>
      </c>
      <c r="R85" s="230"/>
      <c r="S85" s="231"/>
      <c r="T85" s="231"/>
      <c r="U85" s="231"/>
      <c r="V85" s="231"/>
      <c r="W85" s="231"/>
      <c r="X85" s="231"/>
      <c r="Y85" s="231"/>
      <c r="Z85" s="231"/>
      <c r="AA85" s="231"/>
      <c r="AB85" s="231"/>
      <c r="AC85" s="231"/>
      <c r="AD85" s="231"/>
      <c r="AE85" s="231"/>
      <c r="AF85" s="231"/>
      <c r="AG85" s="231"/>
      <c r="AH85" s="231"/>
      <c r="AI85" s="231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  <c r="AU85" s="231"/>
    </row>
    <row r="86" spans="1:47">
      <c r="A86" s="268"/>
      <c r="B86" s="274" t="s">
        <v>112</v>
      </c>
      <c r="C86" s="274"/>
      <c r="D86" s="227"/>
      <c r="E86" s="295">
        <f>8625/12</f>
        <v>718.75</v>
      </c>
      <c r="F86" s="295">
        <f t="shared" ref="F86:P86" si="26">8625/12</f>
        <v>718.75</v>
      </c>
      <c r="G86" s="295">
        <f t="shared" si="26"/>
        <v>718.75</v>
      </c>
      <c r="H86" s="295">
        <f t="shared" si="26"/>
        <v>718.75</v>
      </c>
      <c r="I86" s="295">
        <f t="shared" si="26"/>
        <v>718.75</v>
      </c>
      <c r="J86" s="295">
        <f t="shared" si="26"/>
        <v>718.75</v>
      </c>
      <c r="K86" s="295">
        <f t="shared" si="26"/>
        <v>718.75</v>
      </c>
      <c r="L86" s="295">
        <f t="shared" si="26"/>
        <v>718.75</v>
      </c>
      <c r="M86" s="295">
        <f t="shared" si="26"/>
        <v>718.75</v>
      </c>
      <c r="N86" s="295">
        <f t="shared" si="26"/>
        <v>718.75</v>
      </c>
      <c r="O86" s="295">
        <f t="shared" si="26"/>
        <v>718.75</v>
      </c>
      <c r="P86" s="295">
        <f t="shared" si="26"/>
        <v>718.75</v>
      </c>
      <c r="Q86" s="224">
        <f>SUM(D86:P86)</f>
        <v>8625</v>
      </c>
    </row>
    <row r="87" spans="1:47">
      <c r="A87" s="268"/>
      <c r="B87" s="274" t="s">
        <v>115</v>
      </c>
      <c r="C87" s="274"/>
      <c r="D87" s="227"/>
      <c r="E87" s="275"/>
      <c r="F87" s="296">
        <f>(32200/11)+450</f>
        <v>3377.2727272727275</v>
      </c>
      <c r="G87" s="296">
        <f>(32200/11)+450</f>
        <v>3377.2727272727275</v>
      </c>
      <c r="H87" s="296">
        <f>32200/11</f>
        <v>2927.2727272727275</v>
      </c>
      <c r="I87" s="296">
        <f t="shared" ref="I87:P87" si="27">32200/11</f>
        <v>2927.2727272727275</v>
      </c>
      <c r="J87" s="296">
        <f t="shared" si="27"/>
        <v>2927.2727272727275</v>
      </c>
      <c r="K87" s="296">
        <f t="shared" si="27"/>
        <v>2927.2727272727275</v>
      </c>
      <c r="L87" s="296">
        <f t="shared" si="27"/>
        <v>2927.2727272727275</v>
      </c>
      <c r="M87" s="296">
        <f t="shared" si="27"/>
        <v>2927.2727272727275</v>
      </c>
      <c r="N87" s="296">
        <f t="shared" si="27"/>
        <v>2927.2727272727275</v>
      </c>
      <c r="O87" s="296">
        <f t="shared" si="27"/>
        <v>2927.2727272727275</v>
      </c>
      <c r="P87" s="296">
        <f t="shared" si="27"/>
        <v>2927.2727272727275</v>
      </c>
      <c r="Q87" s="224">
        <f>SUM(D87:P87)</f>
        <v>33100</v>
      </c>
    </row>
    <row r="88" spans="1:47">
      <c r="A88" s="268"/>
      <c r="B88" s="274" t="s">
        <v>117</v>
      </c>
      <c r="C88" s="274"/>
      <c r="D88" s="227"/>
      <c r="E88" s="275">
        <v>480</v>
      </c>
      <c r="F88" s="275">
        <v>480</v>
      </c>
      <c r="G88" s="275">
        <v>480</v>
      </c>
      <c r="H88" s="275">
        <v>480</v>
      </c>
      <c r="I88" s="275">
        <v>480</v>
      </c>
      <c r="J88" s="275">
        <f>1000+200+480</f>
        <v>1680</v>
      </c>
      <c r="K88" s="275">
        <v>480</v>
      </c>
      <c r="L88" s="275">
        <v>0</v>
      </c>
      <c r="M88" s="275">
        <v>0</v>
      </c>
      <c r="N88" s="275">
        <v>0</v>
      </c>
      <c r="O88" s="275">
        <v>0</v>
      </c>
      <c r="P88" s="275">
        <v>0</v>
      </c>
      <c r="Q88" s="224">
        <f>SUM(D88:P88)</f>
        <v>4560</v>
      </c>
    </row>
    <row r="89" spans="1:47" ht="15.75">
      <c r="B89" s="276" t="s">
        <v>317</v>
      </c>
      <c r="C89" s="276"/>
      <c r="D89" s="259">
        <f t="shared" ref="D89:Q89" si="28">D85+D83+D82+D81+D80+D77+D58+D54</f>
        <v>705</v>
      </c>
      <c r="E89" s="259">
        <f t="shared" si="28"/>
        <v>1198.75</v>
      </c>
      <c r="F89" s="259">
        <f t="shared" si="28"/>
        <v>13395.072727272727</v>
      </c>
      <c r="G89" s="259">
        <f t="shared" si="28"/>
        <v>9342.9627272727266</v>
      </c>
      <c r="H89" s="259">
        <f t="shared" si="28"/>
        <v>10920.522727272728</v>
      </c>
      <c r="I89" s="259">
        <f t="shared" si="28"/>
        <v>12722.022727272728</v>
      </c>
      <c r="J89" s="259">
        <f t="shared" si="28"/>
        <v>9377.0227272727279</v>
      </c>
      <c r="K89" s="259">
        <f t="shared" si="28"/>
        <v>7162.0227272727279</v>
      </c>
      <c r="L89" s="259">
        <f t="shared" si="28"/>
        <v>7682.0227272727279</v>
      </c>
      <c r="M89" s="259">
        <f t="shared" si="28"/>
        <v>8732.0227272727279</v>
      </c>
      <c r="N89" s="259">
        <f t="shared" si="28"/>
        <v>6682.0227272727279</v>
      </c>
      <c r="O89" s="259">
        <f t="shared" si="28"/>
        <v>6682.0227272727279</v>
      </c>
      <c r="P89" s="259">
        <f t="shared" si="28"/>
        <v>6762.0227272727279</v>
      </c>
      <c r="Q89" s="277">
        <f t="shared" si="28"/>
        <v>101363.49</v>
      </c>
      <c r="R89" s="293" t="str">
        <f>IF(SUM(D89:P89)=Q89,"ok","erreur")</f>
        <v>ok</v>
      </c>
    </row>
    <row r="90" spans="1:47" ht="15.75">
      <c r="A90" s="278"/>
      <c r="B90" s="279"/>
      <c r="C90" s="279"/>
      <c r="D90" s="279"/>
      <c r="E90" s="280"/>
      <c r="F90" s="280"/>
      <c r="G90" s="280"/>
      <c r="H90" s="280"/>
      <c r="I90" s="280"/>
      <c r="J90" s="280"/>
      <c r="K90" s="280"/>
      <c r="L90" s="280"/>
      <c r="M90" s="280"/>
      <c r="N90" s="280"/>
      <c r="O90" s="280"/>
      <c r="P90" s="255" t="s">
        <v>254</v>
      </c>
      <c r="Q90" s="253">
        <f>+'[2]...'!H31</f>
        <v>0</v>
      </c>
      <c r="R90" s="282">
        <f>SUM(Q89:Q90)</f>
        <v>101363.49</v>
      </c>
      <c r="S90" s="281"/>
      <c r="T90" s="281"/>
      <c r="U90" s="252"/>
      <c r="V90" s="252"/>
      <c r="W90" s="252"/>
      <c r="X90" s="252"/>
      <c r="Y90" s="252"/>
      <c r="Z90" s="252"/>
      <c r="AA90" s="252"/>
      <c r="AB90" s="252"/>
      <c r="AC90" s="252"/>
      <c r="AD90" s="252"/>
      <c r="AE90" s="252"/>
      <c r="AF90" s="252"/>
      <c r="AG90" s="252"/>
      <c r="AH90" s="252"/>
      <c r="AI90" s="252"/>
      <c r="AJ90" s="252"/>
      <c r="AK90" s="252"/>
      <c r="AL90" s="252"/>
      <c r="AM90" s="252"/>
      <c r="AN90" s="252"/>
      <c r="AO90" s="252"/>
      <c r="AP90" s="252"/>
      <c r="AQ90" s="252"/>
      <c r="AR90" s="252"/>
      <c r="AS90" s="252"/>
      <c r="AT90" s="252"/>
      <c r="AU90" s="252"/>
    </row>
    <row r="91" spans="1:47" ht="25.5" customHeight="1">
      <c r="B91" s="284" t="s">
        <v>257</v>
      </c>
      <c r="C91" s="284"/>
      <c r="D91" s="285">
        <f t="shared" ref="D91:Q91" si="29">D89-D48</f>
        <v>467.90999999999997</v>
      </c>
      <c r="E91" s="285">
        <f t="shared" si="29"/>
        <v>-39.759999999999991</v>
      </c>
      <c r="F91" s="285">
        <f t="shared" si="29"/>
        <v>5699.3799999999992</v>
      </c>
      <c r="G91" s="285">
        <f t="shared" si="29"/>
        <v>-2805.4700000000012</v>
      </c>
      <c r="H91" s="285">
        <f t="shared" si="29"/>
        <v>-1212.5699999999997</v>
      </c>
      <c r="I91" s="285">
        <f t="shared" si="29"/>
        <v>3264.9300000000003</v>
      </c>
      <c r="J91" s="285">
        <f t="shared" si="29"/>
        <v>-1345.0699999999997</v>
      </c>
      <c r="K91" s="285">
        <f t="shared" si="29"/>
        <v>-1595.0699999999997</v>
      </c>
      <c r="L91" s="285">
        <f t="shared" si="29"/>
        <v>-1185.0699999999997</v>
      </c>
      <c r="M91" s="285">
        <f t="shared" si="29"/>
        <v>249.93000000000029</v>
      </c>
      <c r="N91" s="285">
        <f t="shared" si="29"/>
        <v>-1285.0699999999997</v>
      </c>
      <c r="O91" s="285">
        <f t="shared" si="29"/>
        <v>-1675.0699999999997</v>
      </c>
      <c r="P91" s="285">
        <f t="shared" si="29"/>
        <v>-1625.1499999999996</v>
      </c>
      <c r="Q91" s="286">
        <f t="shared" si="29"/>
        <v>-3086.1500000000087</v>
      </c>
    </row>
    <row r="92" spans="1:47">
      <c r="D92" s="252"/>
      <c r="Q92" s="283"/>
    </row>
    <row r="93" spans="1:47">
      <c r="D93" s="252"/>
      <c r="Q93" s="283"/>
    </row>
    <row r="94" spans="1:47">
      <c r="D94" s="252"/>
      <c r="Q94" s="283"/>
    </row>
    <row r="95" spans="1:47">
      <c r="D95" s="252"/>
      <c r="Q95" s="283"/>
    </row>
    <row r="96" spans="1:47">
      <c r="D96" s="252"/>
      <c r="Q96" s="283"/>
    </row>
    <row r="97" spans="1:18">
      <c r="A97" s="429"/>
      <c r="D97" s="252"/>
      <c r="Q97" s="283"/>
      <c r="R97" s="429"/>
    </row>
    <row r="98" spans="1:18">
      <c r="A98" s="429"/>
      <c r="D98" s="252"/>
      <c r="Q98" s="283"/>
      <c r="R98" s="429"/>
    </row>
    <row r="99" spans="1:18">
      <c r="A99" s="429"/>
      <c r="D99" s="252"/>
      <c r="Q99" s="283"/>
      <c r="R99" s="429"/>
    </row>
    <row r="100" spans="1:18">
      <c r="A100" s="429"/>
      <c r="D100" s="252"/>
      <c r="Q100" s="283"/>
      <c r="R100" s="429"/>
    </row>
    <row r="101" spans="1:18">
      <c r="A101" s="429"/>
      <c r="D101" s="252"/>
      <c r="R101" s="429"/>
    </row>
    <row r="102" spans="1:18">
      <c r="A102" s="429"/>
      <c r="D102" s="252"/>
      <c r="R102" s="429"/>
    </row>
    <row r="103" spans="1:18">
      <c r="A103" s="429"/>
      <c r="D103" s="252"/>
      <c r="R103" s="429"/>
    </row>
    <row r="104" spans="1:18">
      <c r="A104" s="429"/>
      <c r="D104" s="252"/>
      <c r="R104" s="429"/>
    </row>
    <row r="105" spans="1:18">
      <c r="A105" s="429"/>
      <c r="D105" s="252"/>
      <c r="R105" s="429"/>
    </row>
    <row r="106" spans="1:18">
      <c r="A106" s="429"/>
      <c r="D106" s="252"/>
      <c r="R106" s="429"/>
    </row>
    <row r="107" spans="1:18">
      <c r="A107" s="429"/>
      <c r="D107" s="252"/>
      <c r="R107" s="429"/>
    </row>
    <row r="108" spans="1:18">
      <c r="A108" s="429"/>
      <c r="D108" s="252"/>
      <c r="R108" s="429"/>
    </row>
    <row r="109" spans="1:18">
      <c r="A109" s="429"/>
      <c r="D109" s="252"/>
      <c r="R109" s="429"/>
    </row>
    <row r="110" spans="1:18">
      <c r="A110" s="429"/>
      <c r="D110" s="252"/>
      <c r="R110" s="429"/>
    </row>
    <row r="111" spans="1:18">
      <c r="A111" s="429"/>
      <c r="D111" s="252"/>
      <c r="R111" s="429"/>
    </row>
    <row r="112" spans="1:18">
      <c r="A112" s="429"/>
      <c r="D112" s="252"/>
      <c r="R112" s="429"/>
    </row>
    <row r="113" spans="1:18">
      <c r="A113" s="429"/>
      <c r="D113" s="252"/>
      <c r="E113" s="429"/>
      <c r="Q113" s="429"/>
      <c r="R113" s="429"/>
    </row>
    <row r="114" spans="1:18">
      <c r="A114" s="429"/>
      <c r="D114" s="252"/>
      <c r="E114" s="429"/>
      <c r="Q114" s="429"/>
      <c r="R114" s="429"/>
    </row>
    <row r="115" spans="1:18">
      <c r="A115" s="429"/>
      <c r="D115" s="252"/>
      <c r="E115" s="429"/>
      <c r="Q115" s="429"/>
      <c r="R115" s="429"/>
    </row>
    <row r="116" spans="1:18">
      <c r="A116" s="429"/>
      <c r="D116" s="252"/>
      <c r="E116" s="429"/>
      <c r="Q116" s="429"/>
      <c r="R116" s="429"/>
    </row>
    <row r="117" spans="1:18">
      <c r="A117" s="429"/>
      <c r="D117" s="252"/>
      <c r="E117" s="429"/>
      <c r="Q117" s="429"/>
      <c r="R117" s="429"/>
    </row>
    <row r="118" spans="1:18">
      <c r="A118" s="429"/>
      <c r="D118" s="252"/>
      <c r="E118" s="429"/>
      <c r="Q118" s="429"/>
      <c r="R118" s="429"/>
    </row>
    <row r="119" spans="1:18">
      <c r="A119" s="429"/>
      <c r="D119" s="252"/>
      <c r="E119" s="429"/>
      <c r="Q119" s="429"/>
      <c r="R119" s="429"/>
    </row>
    <row r="120" spans="1:18">
      <c r="A120" s="429"/>
      <c r="D120" s="252"/>
      <c r="E120" s="429"/>
      <c r="Q120" s="429"/>
      <c r="R120" s="429"/>
    </row>
    <row r="121" spans="1:18">
      <c r="A121" s="429"/>
      <c r="D121" s="252"/>
      <c r="E121" s="429"/>
      <c r="Q121" s="429"/>
      <c r="R121" s="429"/>
    </row>
    <row r="122" spans="1:18">
      <c r="A122" s="429"/>
      <c r="D122" s="252"/>
      <c r="E122" s="429"/>
      <c r="Q122" s="429"/>
      <c r="R122" s="429"/>
    </row>
    <row r="123" spans="1:18">
      <c r="A123" s="429"/>
      <c r="D123" s="252"/>
      <c r="E123" s="429"/>
      <c r="Q123" s="429"/>
      <c r="R123" s="429"/>
    </row>
    <row r="124" spans="1:18">
      <c r="A124" s="429"/>
      <c r="D124" s="252"/>
      <c r="E124" s="429"/>
      <c r="Q124" s="429"/>
      <c r="R124" s="429"/>
    </row>
    <row r="125" spans="1:18">
      <c r="A125" s="429"/>
      <c r="D125" s="252"/>
      <c r="E125" s="429"/>
      <c r="Q125" s="429"/>
      <c r="R125" s="429"/>
    </row>
    <row r="126" spans="1:18">
      <c r="A126" s="429"/>
      <c r="D126" s="252"/>
      <c r="E126" s="429"/>
      <c r="Q126" s="429"/>
      <c r="R126" s="429"/>
    </row>
    <row r="127" spans="1:18">
      <c r="A127" s="429"/>
      <c r="D127" s="252"/>
      <c r="E127" s="429"/>
      <c r="Q127" s="429"/>
      <c r="R127" s="429"/>
    </row>
    <row r="128" spans="1:18">
      <c r="A128" s="429"/>
      <c r="D128" s="252"/>
      <c r="E128" s="429"/>
      <c r="Q128" s="429"/>
      <c r="R128" s="429"/>
    </row>
    <row r="129" spans="1:18">
      <c r="A129" s="429"/>
      <c r="D129" s="252"/>
      <c r="E129" s="429"/>
      <c r="Q129" s="429"/>
      <c r="R129" s="429"/>
    </row>
    <row r="130" spans="1:18">
      <c r="A130" s="429"/>
      <c r="D130" s="252"/>
      <c r="E130" s="429"/>
      <c r="Q130" s="429"/>
      <c r="R130" s="429"/>
    </row>
    <row r="131" spans="1:18">
      <c r="A131" s="429"/>
      <c r="D131" s="252"/>
      <c r="E131" s="429"/>
      <c r="Q131" s="429"/>
      <c r="R131" s="429"/>
    </row>
    <row r="132" spans="1:18">
      <c r="A132" s="429"/>
      <c r="D132" s="252"/>
      <c r="E132" s="429"/>
      <c r="Q132" s="429"/>
      <c r="R132" s="429"/>
    </row>
    <row r="133" spans="1:18">
      <c r="A133" s="429"/>
      <c r="D133" s="252"/>
      <c r="E133" s="429"/>
      <c r="Q133" s="429"/>
      <c r="R133" s="429"/>
    </row>
    <row r="134" spans="1:18">
      <c r="A134" s="429"/>
      <c r="D134" s="252"/>
      <c r="E134" s="429"/>
      <c r="Q134" s="429"/>
      <c r="R134" s="429"/>
    </row>
    <row r="135" spans="1:18">
      <c r="A135" s="429"/>
      <c r="D135" s="252"/>
      <c r="E135" s="429"/>
      <c r="Q135" s="429"/>
      <c r="R135" s="429"/>
    </row>
    <row r="136" spans="1:18">
      <c r="A136" s="429"/>
      <c r="D136" s="252"/>
      <c r="E136" s="429"/>
      <c r="Q136" s="429"/>
      <c r="R136" s="429"/>
    </row>
    <row r="137" spans="1:18">
      <c r="A137" s="429"/>
      <c r="D137" s="252"/>
      <c r="E137" s="429"/>
      <c r="Q137" s="429"/>
      <c r="R137" s="429"/>
    </row>
    <row r="138" spans="1:18">
      <c r="A138" s="429"/>
      <c r="D138" s="252"/>
      <c r="E138" s="429"/>
      <c r="Q138" s="429"/>
      <c r="R138" s="429"/>
    </row>
    <row r="139" spans="1:18">
      <c r="A139" s="429"/>
      <c r="D139" s="252"/>
      <c r="E139" s="429"/>
      <c r="Q139" s="429"/>
      <c r="R139" s="429"/>
    </row>
    <row r="140" spans="1:18">
      <c r="A140" s="429"/>
      <c r="D140" s="252"/>
      <c r="E140" s="429"/>
      <c r="Q140" s="429"/>
      <c r="R140" s="429"/>
    </row>
    <row r="141" spans="1:18">
      <c r="A141" s="429"/>
      <c r="D141" s="252"/>
      <c r="E141" s="429"/>
      <c r="Q141" s="429"/>
      <c r="R141" s="429"/>
    </row>
    <row r="142" spans="1:18">
      <c r="A142" s="429"/>
      <c r="D142" s="252"/>
      <c r="E142" s="429"/>
      <c r="Q142" s="429"/>
      <c r="R142" s="429"/>
    </row>
    <row r="143" spans="1:18">
      <c r="A143" s="429"/>
      <c r="D143" s="252"/>
      <c r="E143" s="429"/>
      <c r="Q143" s="429"/>
      <c r="R143" s="429"/>
    </row>
    <row r="144" spans="1:18">
      <c r="A144" s="429"/>
      <c r="D144" s="252"/>
      <c r="E144" s="429"/>
      <c r="Q144" s="429"/>
      <c r="R144" s="429"/>
    </row>
    <row r="145" spans="1:18">
      <c r="A145" s="429"/>
      <c r="D145" s="252"/>
      <c r="E145" s="429"/>
      <c r="Q145" s="429"/>
      <c r="R145" s="429"/>
    </row>
    <row r="146" spans="1:18">
      <c r="A146" s="429"/>
      <c r="D146" s="252"/>
      <c r="E146" s="429"/>
      <c r="Q146" s="429"/>
      <c r="R146" s="429"/>
    </row>
    <row r="147" spans="1:18">
      <c r="A147" s="429"/>
      <c r="D147" s="252"/>
      <c r="E147" s="429"/>
      <c r="Q147" s="429"/>
      <c r="R147" s="429"/>
    </row>
    <row r="148" spans="1:18">
      <c r="A148" s="429"/>
      <c r="D148" s="252"/>
      <c r="E148" s="429"/>
      <c r="Q148" s="429"/>
      <c r="R148" s="429"/>
    </row>
    <row r="149" spans="1:18">
      <c r="A149" s="429"/>
      <c r="D149" s="252"/>
      <c r="E149" s="429"/>
      <c r="Q149" s="429"/>
      <c r="R149" s="429"/>
    </row>
    <row r="150" spans="1:18">
      <c r="A150" s="429"/>
      <c r="D150" s="252"/>
      <c r="E150" s="429"/>
      <c r="Q150" s="429"/>
      <c r="R150" s="429"/>
    </row>
    <row r="151" spans="1:18">
      <c r="A151" s="429"/>
      <c r="D151" s="252"/>
      <c r="E151" s="429"/>
      <c r="Q151" s="429"/>
      <c r="R151" s="429"/>
    </row>
    <row r="152" spans="1:18">
      <c r="A152" s="429"/>
      <c r="D152" s="252"/>
      <c r="E152" s="429"/>
      <c r="Q152" s="429"/>
      <c r="R152" s="429"/>
    </row>
    <row r="153" spans="1:18">
      <c r="A153" s="429"/>
      <c r="D153" s="252"/>
      <c r="E153" s="429"/>
      <c r="Q153" s="429"/>
      <c r="R153" s="429"/>
    </row>
    <row r="154" spans="1:18">
      <c r="A154" s="429"/>
      <c r="D154" s="252"/>
      <c r="E154" s="429"/>
      <c r="Q154" s="429"/>
      <c r="R154" s="429"/>
    </row>
    <row r="155" spans="1:18">
      <c r="A155" s="429"/>
      <c r="D155" s="252"/>
      <c r="E155" s="429"/>
      <c r="Q155" s="429"/>
      <c r="R155" s="429"/>
    </row>
    <row r="156" spans="1:18">
      <c r="A156" s="429"/>
      <c r="D156" s="252"/>
      <c r="E156" s="429"/>
      <c r="Q156" s="429"/>
      <c r="R156" s="429"/>
    </row>
    <row r="157" spans="1:18">
      <c r="A157" s="429"/>
      <c r="D157" s="252"/>
      <c r="E157" s="429"/>
      <c r="Q157" s="429"/>
      <c r="R157" s="429"/>
    </row>
    <row r="158" spans="1:18">
      <c r="A158" s="429"/>
      <c r="D158" s="252"/>
      <c r="E158" s="429"/>
      <c r="Q158" s="429"/>
      <c r="R158" s="429"/>
    </row>
    <row r="159" spans="1:18">
      <c r="A159" s="429"/>
      <c r="D159" s="252"/>
      <c r="E159" s="429"/>
      <c r="Q159" s="429"/>
      <c r="R159" s="429"/>
    </row>
    <row r="160" spans="1:18">
      <c r="A160" s="429"/>
      <c r="D160" s="252"/>
      <c r="E160" s="429"/>
      <c r="Q160" s="429"/>
      <c r="R160" s="429"/>
    </row>
    <row r="161" spans="1:18">
      <c r="A161" s="429"/>
      <c r="D161" s="252"/>
      <c r="E161" s="429"/>
      <c r="Q161" s="429"/>
      <c r="R161" s="429"/>
    </row>
    <row r="162" spans="1:18">
      <c r="A162" s="429"/>
      <c r="D162" s="252"/>
      <c r="E162" s="429"/>
      <c r="Q162" s="429"/>
      <c r="R162" s="429"/>
    </row>
    <row r="163" spans="1:18">
      <c r="A163" s="429"/>
      <c r="D163" s="252"/>
      <c r="E163" s="429"/>
      <c r="Q163" s="429"/>
      <c r="R163" s="429"/>
    </row>
    <row r="164" spans="1:18">
      <c r="A164" s="429"/>
      <c r="D164" s="252"/>
      <c r="E164" s="429"/>
      <c r="Q164" s="429"/>
      <c r="R164" s="429"/>
    </row>
    <row r="165" spans="1:18">
      <c r="A165" s="429"/>
      <c r="D165" s="252"/>
      <c r="E165" s="429"/>
      <c r="Q165" s="429"/>
      <c r="R165" s="429"/>
    </row>
    <row r="166" spans="1:18">
      <c r="A166" s="429"/>
      <c r="D166" s="252"/>
      <c r="E166" s="429"/>
      <c r="Q166" s="429"/>
      <c r="R166" s="429"/>
    </row>
    <row r="167" spans="1:18">
      <c r="A167" s="429"/>
      <c r="D167" s="252"/>
      <c r="E167" s="429"/>
      <c r="Q167" s="429"/>
      <c r="R167" s="429"/>
    </row>
    <row r="168" spans="1:18">
      <c r="A168" s="429"/>
      <c r="D168" s="252"/>
      <c r="E168" s="429"/>
      <c r="Q168" s="429"/>
      <c r="R168" s="429"/>
    </row>
    <row r="169" spans="1:18">
      <c r="A169" s="429"/>
      <c r="D169" s="252"/>
      <c r="E169" s="429"/>
      <c r="Q169" s="429"/>
      <c r="R169" s="429"/>
    </row>
    <row r="170" spans="1:18">
      <c r="A170" s="429"/>
      <c r="D170" s="252"/>
      <c r="E170" s="429"/>
      <c r="Q170" s="429"/>
      <c r="R170" s="429"/>
    </row>
    <row r="171" spans="1:18">
      <c r="A171" s="429"/>
      <c r="D171" s="252"/>
      <c r="E171" s="429"/>
      <c r="Q171" s="429"/>
      <c r="R171" s="429"/>
    </row>
    <row r="172" spans="1:18">
      <c r="A172" s="429"/>
      <c r="D172" s="252"/>
      <c r="E172" s="429"/>
      <c r="Q172" s="429"/>
      <c r="R172" s="429"/>
    </row>
    <row r="173" spans="1:18">
      <c r="A173" s="429"/>
      <c r="D173" s="252"/>
      <c r="E173" s="429"/>
      <c r="Q173" s="429"/>
      <c r="R173" s="429"/>
    </row>
    <row r="174" spans="1:18">
      <c r="A174" s="429"/>
      <c r="D174" s="252"/>
      <c r="E174" s="429"/>
      <c r="Q174" s="429"/>
      <c r="R174" s="429"/>
    </row>
    <row r="175" spans="1:18">
      <c r="A175" s="429"/>
      <c r="D175" s="252"/>
      <c r="E175" s="429"/>
      <c r="Q175" s="429"/>
      <c r="R175" s="429"/>
    </row>
    <row r="176" spans="1:18">
      <c r="A176" s="429"/>
      <c r="D176" s="252"/>
      <c r="E176" s="429"/>
      <c r="Q176" s="429"/>
      <c r="R176" s="429"/>
    </row>
    <row r="177" spans="1:18">
      <c r="A177" s="429"/>
      <c r="D177" s="252"/>
      <c r="E177" s="429"/>
      <c r="Q177" s="429"/>
      <c r="R177" s="429"/>
    </row>
    <row r="178" spans="1:18">
      <c r="A178" s="429"/>
      <c r="D178" s="252"/>
      <c r="E178" s="429"/>
      <c r="Q178" s="429"/>
      <c r="R178" s="429"/>
    </row>
    <row r="179" spans="1:18">
      <c r="A179" s="429"/>
      <c r="D179" s="252"/>
      <c r="E179" s="429"/>
      <c r="Q179" s="429"/>
      <c r="R179" s="429"/>
    </row>
    <row r="180" spans="1:18">
      <c r="A180" s="429"/>
      <c r="D180" s="252"/>
      <c r="E180" s="429"/>
      <c r="Q180" s="429"/>
      <c r="R180" s="429"/>
    </row>
    <row r="181" spans="1:18">
      <c r="A181" s="429"/>
      <c r="D181" s="252"/>
      <c r="E181" s="429"/>
      <c r="Q181" s="429"/>
      <c r="R181" s="429"/>
    </row>
    <row r="182" spans="1:18">
      <c r="A182" s="429"/>
      <c r="D182" s="252"/>
      <c r="E182" s="429"/>
      <c r="Q182" s="429"/>
      <c r="R182" s="429"/>
    </row>
    <row r="183" spans="1:18">
      <c r="A183" s="429"/>
      <c r="D183" s="252"/>
      <c r="E183" s="429"/>
      <c r="Q183" s="429"/>
      <c r="R183" s="429"/>
    </row>
    <row r="184" spans="1:18">
      <c r="A184" s="429"/>
      <c r="D184" s="252"/>
      <c r="E184" s="429"/>
      <c r="Q184" s="429"/>
      <c r="R184" s="429"/>
    </row>
    <row r="185" spans="1:18">
      <c r="A185" s="429"/>
      <c r="D185" s="252"/>
      <c r="E185" s="429"/>
      <c r="Q185" s="429"/>
      <c r="R185" s="429"/>
    </row>
    <row r="186" spans="1:18">
      <c r="A186" s="429"/>
      <c r="D186" s="252"/>
      <c r="E186" s="429"/>
      <c r="Q186" s="429"/>
      <c r="R186" s="429"/>
    </row>
    <row r="187" spans="1:18">
      <c r="A187" s="429"/>
      <c r="D187" s="252"/>
      <c r="E187" s="429"/>
      <c r="Q187" s="429"/>
      <c r="R187" s="429"/>
    </row>
    <row r="188" spans="1:18">
      <c r="A188" s="429"/>
      <c r="D188" s="252"/>
      <c r="E188" s="429"/>
      <c r="Q188" s="429"/>
      <c r="R188" s="429"/>
    </row>
    <row r="189" spans="1:18">
      <c r="A189" s="429"/>
      <c r="D189" s="252"/>
      <c r="E189" s="429"/>
      <c r="Q189" s="429"/>
      <c r="R189" s="429"/>
    </row>
    <row r="190" spans="1:18">
      <c r="A190" s="429"/>
      <c r="D190" s="252"/>
      <c r="E190" s="429"/>
      <c r="Q190" s="429"/>
      <c r="R190" s="429"/>
    </row>
    <row r="191" spans="1:18">
      <c r="A191" s="429"/>
      <c r="D191" s="252"/>
      <c r="E191" s="429"/>
      <c r="Q191" s="429"/>
      <c r="R191" s="429"/>
    </row>
    <row r="192" spans="1:18">
      <c r="A192" s="429"/>
      <c r="D192" s="252"/>
      <c r="E192" s="429"/>
      <c r="Q192" s="429"/>
      <c r="R192" s="429"/>
    </row>
    <row r="193" spans="1:18">
      <c r="A193" s="429"/>
      <c r="D193" s="252"/>
      <c r="E193" s="429"/>
      <c r="Q193" s="429"/>
      <c r="R193" s="429"/>
    </row>
    <row r="194" spans="1:18">
      <c r="A194" s="429"/>
      <c r="D194" s="252"/>
      <c r="E194" s="429"/>
      <c r="Q194" s="429"/>
      <c r="R194" s="429"/>
    </row>
    <row r="195" spans="1:18">
      <c r="A195" s="429"/>
      <c r="D195" s="252"/>
      <c r="E195" s="429"/>
      <c r="Q195" s="429"/>
      <c r="R195" s="429"/>
    </row>
    <row r="196" spans="1:18">
      <c r="A196" s="429"/>
      <c r="D196" s="252"/>
      <c r="E196" s="429"/>
      <c r="Q196" s="429"/>
      <c r="R196" s="429"/>
    </row>
    <row r="197" spans="1:18">
      <c r="A197" s="429"/>
      <c r="D197" s="252"/>
      <c r="E197" s="429"/>
      <c r="Q197" s="429"/>
      <c r="R197" s="429"/>
    </row>
    <row r="198" spans="1:18">
      <c r="A198" s="429"/>
      <c r="D198" s="252"/>
      <c r="E198" s="429"/>
      <c r="Q198" s="429"/>
      <c r="R198" s="429"/>
    </row>
    <row r="199" spans="1:18">
      <c r="A199" s="429"/>
      <c r="D199" s="252"/>
      <c r="E199" s="429"/>
      <c r="Q199" s="429"/>
      <c r="R199" s="429"/>
    </row>
    <row r="200" spans="1:18">
      <c r="A200" s="429"/>
      <c r="D200" s="252"/>
      <c r="E200" s="429"/>
      <c r="Q200" s="429"/>
      <c r="R200" s="429"/>
    </row>
    <row r="201" spans="1:18">
      <c r="A201" s="429"/>
      <c r="D201" s="252"/>
      <c r="E201" s="429"/>
      <c r="Q201" s="429"/>
      <c r="R201" s="429"/>
    </row>
    <row r="202" spans="1:18">
      <c r="A202" s="429"/>
      <c r="D202" s="252"/>
      <c r="E202" s="429"/>
      <c r="Q202" s="429"/>
      <c r="R202" s="429"/>
    </row>
    <row r="203" spans="1:18">
      <c r="A203" s="429"/>
      <c r="D203" s="252"/>
      <c r="E203" s="429"/>
      <c r="Q203" s="429"/>
      <c r="R203" s="429"/>
    </row>
    <row r="204" spans="1:18">
      <c r="A204" s="429"/>
      <c r="D204" s="252"/>
      <c r="E204" s="429"/>
      <c r="Q204" s="429"/>
      <c r="R204" s="429"/>
    </row>
    <row r="205" spans="1:18">
      <c r="A205" s="429"/>
      <c r="D205" s="252"/>
      <c r="E205" s="429"/>
      <c r="Q205" s="429"/>
      <c r="R205" s="429"/>
    </row>
    <row r="206" spans="1:18">
      <c r="A206" s="429"/>
      <c r="D206" s="252"/>
      <c r="E206" s="429"/>
      <c r="Q206" s="429"/>
      <c r="R206" s="429"/>
    </row>
    <row r="207" spans="1:18">
      <c r="A207" s="429"/>
      <c r="D207" s="252"/>
      <c r="E207" s="429"/>
      <c r="Q207" s="429"/>
      <c r="R207" s="429"/>
    </row>
    <row r="208" spans="1:18">
      <c r="A208" s="429"/>
      <c r="D208" s="252"/>
      <c r="E208" s="429"/>
      <c r="Q208" s="429"/>
      <c r="R208" s="429"/>
    </row>
    <row r="209" spans="1:18">
      <c r="A209" s="429"/>
      <c r="D209" s="252"/>
      <c r="E209" s="429"/>
      <c r="Q209" s="429"/>
      <c r="R209" s="429"/>
    </row>
    <row r="210" spans="1:18">
      <c r="A210" s="429"/>
      <c r="D210" s="252"/>
      <c r="E210" s="429"/>
      <c r="Q210" s="429"/>
      <c r="R210" s="429"/>
    </row>
    <row r="211" spans="1:18">
      <c r="A211" s="429"/>
      <c r="D211" s="252"/>
      <c r="E211" s="429"/>
      <c r="Q211" s="429"/>
      <c r="R211" s="429"/>
    </row>
    <row r="212" spans="1:18">
      <c r="A212" s="429"/>
      <c r="D212" s="252"/>
      <c r="E212" s="429"/>
      <c r="Q212" s="429"/>
      <c r="R212" s="429"/>
    </row>
    <row r="213" spans="1:18">
      <c r="A213" s="429"/>
      <c r="D213" s="252"/>
      <c r="E213" s="429"/>
      <c r="Q213" s="429"/>
      <c r="R213" s="429"/>
    </row>
    <row r="214" spans="1:18">
      <c r="A214" s="429"/>
      <c r="D214" s="252"/>
      <c r="E214" s="429"/>
      <c r="Q214" s="429"/>
      <c r="R214" s="429"/>
    </row>
    <row r="215" spans="1:18">
      <c r="A215" s="429"/>
      <c r="D215" s="252"/>
      <c r="E215" s="429"/>
      <c r="Q215" s="429"/>
      <c r="R215" s="429"/>
    </row>
    <row r="216" spans="1:18">
      <c r="A216" s="429"/>
      <c r="D216" s="252"/>
      <c r="E216" s="429"/>
      <c r="Q216" s="429"/>
      <c r="R216" s="429"/>
    </row>
    <row r="217" spans="1:18">
      <c r="A217" s="429"/>
      <c r="D217" s="252"/>
      <c r="E217" s="429"/>
      <c r="Q217" s="429"/>
      <c r="R217" s="429"/>
    </row>
    <row r="218" spans="1:18">
      <c r="A218" s="429"/>
      <c r="D218" s="252"/>
      <c r="E218" s="429"/>
      <c r="Q218" s="429"/>
      <c r="R218" s="429"/>
    </row>
    <row r="219" spans="1:18">
      <c r="A219" s="429"/>
      <c r="D219" s="252"/>
      <c r="E219" s="429"/>
      <c r="Q219" s="429"/>
      <c r="R219" s="429"/>
    </row>
    <row r="220" spans="1:18">
      <c r="A220" s="429"/>
      <c r="D220" s="252"/>
      <c r="E220" s="429"/>
      <c r="Q220" s="429"/>
      <c r="R220" s="429"/>
    </row>
    <row r="221" spans="1:18">
      <c r="A221" s="429"/>
      <c r="D221" s="252"/>
      <c r="E221" s="429"/>
      <c r="Q221" s="429"/>
      <c r="R221" s="429"/>
    </row>
    <row r="222" spans="1:18">
      <c r="A222" s="429"/>
      <c r="D222" s="252"/>
      <c r="E222" s="429"/>
      <c r="Q222" s="429"/>
      <c r="R222" s="429"/>
    </row>
    <row r="223" spans="1:18">
      <c r="A223" s="429"/>
      <c r="D223" s="252"/>
      <c r="E223" s="429"/>
      <c r="Q223" s="429"/>
      <c r="R223" s="429"/>
    </row>
    <row r="224" spans="1:18">
      <c r="A224" s="429"/>
      <c r="D224" s="252"/>
      <c r="E224" s="429"/>
      <c r="Q224" s="429"/>
      <c r="R224" s="429"/>
    </row>
    <row r="225" spans="1:18">
      <c r="A225" s="429"/>
      <c r="D225" s="252"/>
      <c r="E225" s="429"/>
      <c r="Q225" s="429"/>
      <c r="R225" s="429"/>
    </row>
    <row r="226" spans="1:18">
      <c r="A226" s="429"/>
      <c r="D226" s="252"/>
      <c r="E226" s="429"/>
      <c r="Q226" s="429"/>
      <c r="R226" s="429"/>
    </row>
    <row r="227" spans="1:18">
      <c r="A227" s="429"/>
      <c r="D227" s="252"/>
      <c r="E227" s="429"/>
      <c r="Q227" s="429"/>
      <c r="R227" s="429"/>
    </row>
    <row r="228" spans="1:18">
      <c r="A228" s="429"/>
      <c r="D228" s="252"/>
      <c r="E228" s="429"/>
      <c r="Q228" s="429"/>
      <c r="R228" s="429"/>
    </row>
    <row r="229" spans="1:18">
      <c r="A229" s="429"/>
      <c r="D229" s="252"/>
      <c r="E229" s="429"/>
      <c r="Q229" s="429"/>
      <c r="R229" s="429"/>
    </row>
    <row r="230" spans="1:18">
      <c r="A230" s="429"/>
      <c r="D230" s="252"/>
      <c r="E230" s="429"/>
      <c r="Q230" s="429"/>
      <c r="R230" s="429"/>
    </row>
    <row r="231" spans="1:18">
      <c r="A231" s="429"/>
      <c r="D231" s="252"/>
      <c r="E231" s="429"/>
      <c r="Q231" s="429"/>
      <c r="R231" s="429"/>
    </row>
    <row r="232" spans="1:18">
      <c r="A232" s="429"/>
      <c r="D232" s="252"/>
      <c r="E232" s="429"/>
      <c r="Q232" s="429"/>
      <c r="R232" s="429"/>
    </row>
    <row r="233" spans="1:18">
      <c r="A233" s="429"/>
      <c r="D233" s="252"/>
      <c r="E233" s="429"/>
      <c r="Q233" s="429"/>
      <c r="R233" s="429"/>
    </row>
    <row r="234" spans="1:18">
      <c r="A234" s="429"/>
      <c r="D234" s="252"/>
      <c r="E234" s="429"/>
      <c r="Q234" s="429"/>
      <c r="R234" s="429"/>
    </row>
    <row r="235" spans="1:18">
      <c r="A235" s="429"/>
      <c r="D235" s="252"/>
      <c r="E235" s="429"/>
      <c r="Q235" s="429"/>
      <c r="R235" s="429"/>
    </row>
    <row r="236" spans="1:18">
      <c r="A236" s="429"/>
      <c r="D236" s="252"/>
      <c r="E236" s="429"/>
      <c r="Q236" s="429"/>
      <c r="R236" s="429"/>
    </row>
    <row r="237" spans="1:18">
      <c r="A237" s="429"/>
      <c r="D237" s="252"/>
      <c r="E237" s="429"/>
      <c r="Q237" s="429"/>
      <c r="R237" s="429"/>
    </row>
    <row r="238" spans="1:18">
      <c r="A238" s="429"/>
      <c r="D238" s="252"/>
      <c r="E238" s="429"/>
      <c r="Q238" s="429"/>
      <c r="R238" s="429"/>
    </row>
    <row r="239" spans="1:18">
      <c r="A239" s="429"/>
      <c r="D239" s="252"/>
      <c r="E239" s="429"/>
      <c r="Q239" s="429"/>
      <c r="R239" s="429"/>
    </row>
    <row r="240" spans="1:18">
      <c r="A240" s="429"/>
      <c r="D240" s="252"/>
      <c r="E240" s="429"/>
      <c r="Q240" s="429"/>
      <c r="R240" s="429"/>
    </row>
    <row r="241" spans="1:18">
      <c r="A241" s="429"/>
      <c r="D241" s="252"/>
      <c r="E241" s="429"/>
      <c r="Q241" s="429"/>
      <c r="R241" s="429"/>
    </row>
    <row r="242" spans="1:18">
      <c r="A242" s="429"/>
      <c r="D242" s="252"/>
      <c r="E242" s="429"/>
      <c r="Q242" s="429"/>
      <c r="R242" s="429"/>
    </row>
    <row r="243" spans="1:18">
      <c r="A243" s="429"/>
      <c r="D243" s="252"/>
      <c r="E243" s="429"/>
      <c r="Q243" s="429"/>
      <c r="R243" s="429"/>
    </row>
    <row r="244" spans="1:18">
      <c r="A244" s="429"/>
      <c r="D244" s="252"/>
      <c r="E244" s="429"/>
      <c r="Q244" s="429"/>
      <c r="R244" s="429"/>
    </row>
    <row r="245" spans="1:18">
      <c r="A245" s="429"/>
      <c r="D245" s="252"/>
      <c r="E245" s="429"/>
      <c r="Q245" s="429"/>
      <c r="R245" s="429"/>
    </row>
    <row r="246" spans="1:18">
      <c r="A246" s="429"/>
      <c r="D246" s="252"/>
      <c r="E246" s="429"/>
      <c r="Q246" s="429"/>
      <c r="R246" s="429"/>
    </row>
    <row r="247" spans="1:18">
      <c r="A247" s="429"/>
      <c r="D247" s="252"/>
      <c r="E247" s="429"/>
      <c r="Q247" s="429"/>
      <c r="R247" s="429"/>
    </row>
    <row r="248" spans="1:18">
      <c r="A248" s="429"/>
      <c r="D248" s="252"/>
      <c r="E248" s="429"/>
      <c r="Q248" s="429"/>
      <c r="R248" s="429"/>
    </row>
    <row r="249" spans="1:18">
      <c r="A249" s="429"/>
      <c r="D249" s="252"/>
      <c r="E249" s="429"/>
      <c r="Q249" s="429"/>
      <c r="R249" s="429"/>
    </row>
    <row r="250" spans="1:18">
      <c r="A250" s="429"/>
      <c r="D250" s="252"/>
      <c r="E250" s="429"/>
      <c r="Q250" s="429"/>
      <c r="R250" s="429"/>
    </row>
    <row r="251" spans="1:18">
      <c r="A251" s="429"/>
      <c r="D251" s="252"/>
      <c r="E251" s="429"/>
      <c r="Q251" s="429"/>
      <c r="R251" s="429"/>
    </row>
    <row r="252" spans="1:18">
      <c r="A252" s="429"/>
      <c r="D252" s="252"/>
      <c r="E252" s="429"/>
      <c r="Q252" s="429"/>
      <c r="R252" s="429"/>
    </row>
    <row r="253" spans="1:18">
      <c r="A253" s="429"/>
      <c r="D253" s="252"/>
      <c r="E253" s="429"/>
      <c r="Q253" s="429"/>
      <c r="R253" s="429"/>
    </row>
    <row r="254" spans="1:18">
      <c r="A254" s="429"/>
      <c r="D254" s="252"/>
      <c r="E254" s="429"/>
      <c r="Q254" s="429"/>
      <c r="R254" s="429"/>
    </row>
    <row r="255" spans="1:18">
      <c r="A255" s="429"/>
      <c r="D255" s="252"/>
      <c r="E255" s="429"/>
      <c r="Q255" s="429"/>
      <c r="R255" s="429"/>
    </row>
    <row r="256" spans="1:18">
      <c r="A256" s="429"/>
      <c r="D256" s="252"/>
      <c r="E256" s="429"/>
      <c r="Q256" s="429"/>
      <c r="R256" s="429"/>
    </row>
    <row r="257" spans="1:18">
      <c r="A257" s="429"/>
      <c r="D257" s="252"/>
      <c r="E257" s="429"/>
      <c r="Q257" s="429"/>
      <c r="R257" s="429"/>
    </row>
    <row r="258" spans="1:18">
      <c r="A258" s="429"/>
      <c r="D258" s="252"/>
      <c r="E258" s="429"/>
      <c r="Q258" s="429"/>
      <c r="R258" s="429"/>
    </row>
    <row r="259" spans="1:18">
      <c r="A259" s="429"/>
      <c r="D259" s="252"/>
      <c r="E259" s="429"/>
      <c r="Q259" s="429"/>
      <c r="R259" s="429"/>
    </row>
    <row r="260" spans="1:18">
      <c r="A260" s="429"/>
      <c r="D260" s="252"/>
      <c r="E260" s="429"/>
      <c r="Q260" s="429"/>
      <c r="R260" s="429"/>
    </row>
    <row r="261" spans="1:18">
      <c r="A261" s="429"/>
      <c r="D261" s="252"/>
      <c r="E261" s="429"/>
      <c r="Q261" s="429"/>
      <c r="R261" s="429"/>
    </row>
    <row r="262" spans="1:18">
      <c r="A262" s="429"/>
      <c r="D262" s="252"/>
      <c r="E262" s="429"/>
      <c r="Q262" s="429"/>
      <c r="R262" s="429"/>
    </row>
    <row r="263" spans="1:18">
      <c r="A263" s="429"/>
      <c r="D263" s="252"/>
      <c r="E263" s="429"/>
      <c r="Q263" s="429"/>
      <c r="R263" s="429"/>
    </row>
    <row r="264" spans="1:18">
      <c r="A264" s="429"/>
      <c r="D264" s="252"/>
      <c r="E264" s="429"/>
      <c r="Q264" s="429"/>
      <c r="R264" s="429"/>
    </row>
    <row r="265" spans="1:18">
      <c r="A265" s="429"/>
      <c r="D265" s="252"/>
      <c r="E265" s="429"/>
      <c r="Q265" s="429"/>
      <c r="R265" s="429"/>
    </row>
    <row r="266" spans="1:18">
      <c r="A266" s="429"/>
      <c r="D266" s="252"/>
      <c r="E266" s="429"/>
      <c r="Q266" s="429"/>
      <c r="R266" s="429"/>
    </row>
    <row r="267" spans="1:18">
      <c r="A267" s="429"/>
      <c r="D267" s="252"/>
      <c r="E267" s="429"/>
      <c r="Q267" s="429"/>
      <c r="R267" s="429"/>
    </row>
    <row r="268" spans="1:18">
      <c r="A268" s="429"/>
      <c r="D268" s="252"/>
      <c r="E268" s="429"/>
      <c r="Q268" s="429"/>
      <c r="R268" s="429"/>
    </row>
    <row r="269" spans="1:18">
      <c r="A269" s="429"/>
      <c r="D269" s="252"/>
      <c r="E269" s="429"/>
      <c r="Q269" s="429"/>
      <c r="R269" s="429"/>
    </row>
    <row r="270" spans="1:18">
      <c r="A270" s="429"/>
      <c r="D270" s="252"/>
      <c r="E270" s="429"/>
      <c r="Q270" s="429"/>
      <c r="R270" s="429"/>
    </row>
    <row r="271" spans="1:18">
      <c r="A271" s="429"/>
      <c r="D271" s="252"/>
      <c r="E271" s="429"/>
      <c r="Q271" s="429"/>
      <c r="R271" s="429"/>
    </row>
    <row r="272" spans="1:18">
      <c r="A272" s="429"/>
      <c r="D272" s="252"/>
      <c r="E272" s="429"/>
      <c r="Q272" s="429"/>
      <c r="R272" s="429"/>
    </row>
    <row r="273" spans="1:18">
      <c r="A273" s="429"/>
      <c r="D273" s="252"/>
      <c r="E273" s="429"/>
      <c r="Q273" s="429"/>
      <c r="R273" s="429"/>
    </row>
    <row r="274" spans="1:18">
      <c r="A274" s="429"/>
      <c r="D274" s="252"/>
      <c r="E274" s="429"/>
      <c r="Q274" s="429"/>
      <c r="R274" s="429"/>
    </row>
    <row r="275" spans="1:18">
      <c r="A275" s="429"/>
      <c r="D275" s="252"/>
      <c r="E275" s="429"/>
      <c r="Q275" s="429"/>
      <c r="R275" s="429"/>
    </row>
    <row r="276" spans="1:18">
      <c r="A276" s="429"/>
      <c r="D276" s="252"/>
      <c r="E276" s="429"/>
      <c r="Q276" s="429"/>
      <c r="R276" s="429"/>
    </row>
    <row r="277" spans="1:18">
      <c r="A277" s="429"/>
      <c r="D277" s="252"/>
      <c r="E277" s="429"/>
      <c r="Q277" s="429"/>
      <c r="R277" s="429"/>
    </row>
    <row r="278" spans="1:18">
      <c r="A278" s="429"/>
      <c r="D278" s="252"/>
      <c r="E278" s="429"/>
      <c r="Q278" s="429"/>
      <c r="R278" s="429"/>
    </row>
    <row r="279" spans="1:18">
      <c r="A279" s="429"/>
      <c r="D279" s="252"/>
      <c r="E279" s="429"/>
      <c r="Q279" s="429"/>
      <c r="R279" s="429"/>
    </row>
    <row r="280" spans="1:18">
      <c r="A280" s="429"/>
      <c r="D280" s="252"/>
      <c r="E280" s="429"/>
      <c r="Q280" s="429"/>
      <c r="R280" s="429"/>
    </row>
    <row r="281" spans="1:18">
      <c r="A281" s="429"/>
      <c r="D281" s="252"/>
      <c r="E281" s="429"/>
      <c r="Q281" s="429"/>
      <c r="R281" s="429"/>
    </row>
    <row r="282" spans="1:18">
      <c r="A282" s="429"/>
      <c r="D282" s="252"/>
      <c r="E282" s="429"/>
      <c r="Q282" s="429"/>
      <c r="R282" s="429"/>
    </row>
    <row r="283" spans="1:18">
      <c r="A283" s="429"/>
      <c r="D283" s="252"/>
      <c r="E283" s="429"/>
      <c r="Q283" s="429"/>
      <c r="R283" s="429"/>
    </row>
    <row r="284" spans="1:18">
      <c r="A284" s="429"/>
      <c r="D284" s="252"/>
      <c r="E284" s="429"/>
      <c r="Q284" s="429"/>
      <c r="R284" s="429"/>
    </row>
    <row r="285" spans="1:18">
      <c r="A285" s="429"/>
      <c r="D285" s="252"/>
      <c r="E285" s="429"/>
      <c r="Q285" s="429"/>
      <c r="R285" s="429"/>
    </row>
    <row r="286" spans="1:18">
      <c r="A286" s="429"/>
      <c r="D286" s="252"/>
      <c r="E286" s="429"/>
      <c r="Q286" s="429"/>
      <c r="R286" s="429"/>
    </row>
    <row r="287" spans="1:18">
      <c r="A287" s="429"/>
      <c r="D287" s="252"/>
      <c r="E287" s="429"/>
      <c r="Q287" s="429"/>
      <c r="R287" s="429"/>
    </row>
    <row r="288" spans="1:18">
      <c r="A288" s="429"/>
      <c r="D288" s="252"/>
      <c r="E288" s="429"/>
      <c r="Q288" s="429"/>
      <c r="R288" s="429"/>
    </row>
    <row r="289" spans="1:18">
      <c r="A289" s="429"/>
      <c r="D289" s="252"/>
      <c r="E289" s="429"/>
      <c r="Q289" s="429"/>
      <c r="R289" s="429"/>
    </row>
    <row r="290" spans="1:18">
      <c r="A290" s="429"/>
      <c r="D290" s="252"/>
      <c r="E290" s="429"/>
      <c r="Q290" s="429"/>
      <c r="R290" s="429"/>
    </row>
    <row r="291" spans="1:18">
      <c r="A291" s="429"/>
      <c r="D291" s="252"/>
      <c r="E291" s="429"/>
      <c r="Q291" s="429"/>
      <c r="R291" s="429"/>
    </row>
    <row r="292" spans="1:18">
      <c r="A292" s="429"/>
      <c r="D292" s="252"/>
      <c r="E292" s="429"/>
      <c r="Q292" s="429"/>
      <c r="R292" s="429"/>
    </row>
    <row r="293" spans="1:18">
      <c r="A293" s="429"/>
      <c r="D293" s="252"/>
      <c r="E293" s="429"/>
      <c r="Q293" s="429"/>
      <c r="R293" s="429"/>
    </row>
    <row r="294" spans="1:18">
      <c r="A294" s="429"/>
      <c r="D294" s="252"/>
      <c r="E294" s="429"/>
      <c r="Q294" s="429"/>
      <c r="R294" s="429"/>
    </row>
    <row r="295" spans="1:18">
      <c r="A295" s="429"/>
      <c r="D295" s="252"/>
      <c r="E295" s="429"/>
      <c r="Q295" s="429"/>
      <c r="R295" s="429"/>
    </row>
    <row r="296" spans="1:18">
      <c r="A296" s="429"/>
      <c r="D296" s="252"/>
      <c r="E296" s="429"/>
      <c r="Q296" s="429"/>
      <c r="R296" s="429"/>
    </row>
    <row r="297" spans="1:18">
      <c r="A297" s="429"/>
      <c r="D297" s="252"/>
      <c r="E297" s="429"/>
      <c r="Q297" s="429"/>
      <c r="R297" s="429"/>
    </row>
    <row r="298" spans="1:18">
      <c r="A298" s="429"/>
      <c r="D298" s="252"/>
      <c r="E298" s="429"/>
      <c r="Q298" s="429"/>
      <c r="R298" s="429"/>
    </row>
    <row r="299" spans="1:18">
      <c r="A299" s="429"/>
      <c r="D299" s="252"/>
      <c r="E299" s="429"/>
      <c r="Q299" s="429"/>
      <c r="R299" s="429"/>
    </row>
    <row r="300" spans="1:18">
      <c r="A300" s="429"/>
      <c r="D300" s="252"/>
      <c r="E300" s="429"/>
      <c r="Q300" s="429"/>
      <c r="R300" s="429"/>
    </row>
    <row r="301" spans="1:18">
      <c r="A301" s="429"/>
      <c r="D301" s="252"/>
      <c r="E301" s="429"/>
      <c r="Q301" s="429"/>
      <c r="R301" s="429"/>
    </row>
    <row r="302" spans="1:18">
      <c r="A302" s="429"/>
      <c r="D302" s="252"/>
      <c r="E302" s="429"/>
      <c r="Q302" s="429"/>
      <c r="R302" s="429"/>
    </row>
    <row r="303" spans="1:18">
      <c r="A303" s="429"/>
      <c r="D303" s="252"/>
      <c r="E303" s="429"/>
      <c r="Q303" s="429"/>
      <c r="R303" s="429"/>
    </row>
    <row r="304" spans="1:18">
      <c r="A304" s="429"/>
      <c r="D304" s="252"/>
      <c r="E304" s="429"/>
      <c r="Q304" s="429"/>
      <c r="R304" s="429"/>
    </row>
    <row r="305" spans="1:18">
      <c r="A305" s="429"/>
      <c r="D305" s="252"/>
      <c r="E305" s="429"/>
      <c r="Q305" s="429"/>
      <c r="R305" s="429"/>
    </row>
    <row r="306" spans="1:18">
      <c r="A306" s="429"/>
      <c r="D306" s="252"/>
      <c r="E306" s="429"/>
      <c r="Q306" s="429"/>
      <c r="R306" s="429"/>
    </row>
    <row r="307" spans="1:18">
      <c r="A307" s="429"/>
      <c r="D307" s="252"/>
      <c r="E307" s="429"/>
      <c r="Q307" s="429"/>
      <c r="R307" s="429"/>
    </row>
    <row r="308" spans="1:18">
      <c r="A308" s="429"/>
      <c r="D308" s="252"/>
      <c r="E308" s="429"/>
      <c r="Q308" s="429"/>
      <c r="R308" s="429"/>
    </row>
    <row r="309" spans="1:18">
      <c r="A309" s="429"/>
      <c r="D309" s="252"/>
      <c r="E309" s="429"/>
      <c r="Q309" s="429"/>
      <c r="R309" s="429"/>
    </row>
    <row r="310" spans="1:18">
      <c r="A310" s="429"/>
      <c r="D310" s="252"/>
      <c r="E310" s="429"/>
      <c r="Q310" s="429"/>
      <c r="R310" s="429"/>
    </row>
    <row r="311" spans="1:18">
      <c r="A311" s="429"/>
      <c r="D311" s="252"/>
      <c r="E311" s="429"/>
      <c r="Q311" s="429"/>
      <c r="R311" s="429"/>
    </row>
    <row r="312" spans="1:18">
      <c r="A312" s="429"/>
      <c r="D312" s="252"/>
      <c r="E312" s="429"/>
      <c r="Q312" s="429"/>
      <c r="R312" s="429"/>
    </row>
    <row r="313" spans="1:18">
      <c r="A313" s="429"/>
      <c r="D313" s="252"/>
      <c r="E313" s="429"/>
      <c r="Q313" s="429"/>
      <c r="R313" s="429"/>
    </row>
    <row r="314" spans="1:18">
      <c r="A314" s="429"/>
      <c r="D314" s="252"/>
      <c r="E314" s="429"/>
      <c r="Q314" s="429"/>
      <c r="R314" s="429"/>
    </row>
    <row r="315" spans="1:18">
      <c r="A315" s="429"/>
      <c r="D315" s="252"/>
      <c r="E315" s="429"/>
      <c r="Q315" s="429"/>
      <c r="R315" s="429"/>
    </row>
    <row r="316" spans="1:18">
      <c r="A316" s="429"/>
      <c r="D316" s="252"/>
      <c r="E316" s="429"/>
      <c r="Q316" s="429"/>
      <c r="R316" s="429"/>
    </row>
    <row r="317" spans="1:18">
      <c r="A317" s="429"/>
      <c r="D317" s="252"/>
      <c r="E317" s="429"/>
      <c r="Q317" s="429"/>
      <c r="R317" s="429"/>
    </row>
    <row r="318" spans="1:18">
      <c r="A318" s="429"/>
      <c r="D318" s="252"/>
      <c r="E318" s="429"/>
      <c r="Q318" s="429"/>
      <c r="R318" s="429"/>
    </row>
    <row r="319" spans="1:18">
      <c r="A319" s="429"/>
      <c r="D319" s="252"/>
      <c r="E319" s="429"/>
      <c r="Q319" s="429"/>
      <c r="R319" s="429"/>
    </row>
    <row r="320" spans="1:18">
      <c r="A320" s="429"/>
      <c r="D320" s="252"/>
      <c r="E320" s="429"/>
      <c r="Q320" s="429"/>
      <c r="R320" s="429"/>
    </row>
    <row r="321" spans="1:18">
      <c r="A321" s="429"/>
      <c r="D321" s="252"/>
      <c r="E321" s="429"/>
      <c r="Q321" s="429"/>
      <c r="R321" s="429"/>
    </row>
    <row r="322" spans="1:18">
      <c r="A322" s="429"/>
      <c r="D322" s="252"/>
      <c r="E322" s="429"/>
      <c r="Q322" s="429"/>
      <c r="R322" s="429"/>
    </row>
    <row r="323" spans="1:18">
      <c r="A323" s="429"/>
      <c r="D323" s="252"/>
      <c r="E323" s="429"/>
      <c r="Q323" s="429"/>
      <c r="R323" s="429"/>
    </row>
    <row r="324" spans="1:18">
      <c r="A324" s="429"/>
      <c r="D324" s="252"/>
      <c r="E324" s="429"/>
      <c r="Q324" s="429"/>
      <c r="R324" s="429"/>
    </row>
    <row r="325" spans="1:18">
      <c r="A325" s="429"/>
      <c r="D325" s="252"/>
      <c r="E325" s="429"/>
      <c r="Q325" s="429"/>
      <c r="R325" s="429"/>
    </row>
    <row r="326" spans="1:18">
      <c r="A326" s="429"/>
      <c r="D326" s="252"/>
      <c r="E326" s="429"/>
      <c r="Q326" s="429"/>
      <c r="R326" s="429"/>
    </row>
    <row r="327" spans="1:18">
      <c r="A327" s="429"/>
      <c r="D327" s="252"/>
      <c r="E327" s="429"/>
      <c r="Q327" s="429"/>
      <c r="R327" s="429"/>
    </row>
    <row r="328" spans="1:18">
      <c r="A328" s="429"/>
      <c r="D328" s="252"/>
      <c r="E328" s="429"/>
      <c r="Q328" s="429"/>
      <c r="R328" s="429"/>
    </row>
    <row r="329" spans="1:18">
      <c r="A329" s="429"/>
      <c r="D329" s="252"/>
      <c r="E329" s="429"/>
      <c r="Q329" s="429"/>
      <c r="R329" s="429"/>
    </row>
    <row r="330" spans="1:18">
      <c r="A330" s="429"/>
      <c r="D330" s="252"/>
      <c r="E330" s="429"/>
      <c r="Q330" s="429"/>
      <c r="R330" s="429"/>
    </row>
    <row r="331" spans="1:18">
      <c r="A331" s="429"/>
      <c r="D331" s="252"/>
      <c r="E331" s="429"/>
      <c r="Q331" s="429"/>
      <c r="R331" s="429"/>
    </row>
    <row r="332" spans="1:18">
      <c r="A332" s="429"/>
      <c r="D332" s="252"/>
      <c r="E332" s="429"/>
      <c r="Q332" s="429"/>
      <c r="R332" s="429"/>
    </row>
    <row r="333" spans="1:18">
      <c r="A333" s="429"/>
      <c r="D333" s="252"/>
      <c r="E333" s="429"/>
      <c r="Q333" s="429"/>
      <c r="R333" s="429"/>
    </row>
    <row r="334" spans="1:18">
      <c r="A334" s="429"/>
      <c r="D334" s="252"/>
      <c r="E334" s="429"/>
      <c r="Q334" s="429"/>
      <c r="R334" s="429"/>
    </row>
    <row r="335" spans="1:18">
      <c r="A335" s="429"/>
      <c r="D335" s="252"/>
      <c r="E335" s="429"/>
      <c r="Q335" s="429"/>
      <c r="R335" s="429"/>
    </row>
    <row r="336" spans="1:18">
      <c r="A336" s="429"/>
      <c r="D336" s="252"/>
      <c r="E336" s="429"/>
      <c r="Q336" s="429"/>
      <c r="R336" s="429"/>
    </row>
    <row r="337" spans="1:18">
      <c r="A337" s="429"/>
      <c r="D337" s="252"/>
      <c r="E337" s="429"/>
      <c r="Q337" s="429"/>
      <c r="R337" s="429"/>
    </row>
    <row r="338" spans="1:18">
      <c r="A338" s="429"/>
      <c r="D338" s="252"/>
      <c r="E338" s="429"/>
      <c r="Q338" s="429"/>
      <c r="R338" s="429"/>
    </row>
    <row r="339" spans="1:18">
      <c r="A339" s="429"/>
      <c r="D339" s="252"/>
      <c r="E339" s="429"/>
      <c r="Q339" s="429"/>
      <c r="R339" s="429"/>
    </row>
    <row r="340" spans="1:18">
      <c r="A340" s="429"/>
      <c r="D340" s="252"/>
      <c r="E340" s="429"/>
      <c r="Q340" s="429"/>
      <c r="R340" s="429"/>
    </row>
    <row r="341" spans="1:18">
      <c r="A341" s="429"/>
      <c r="D341" s="252"/>
      <c r="E341" s="429"/>
      <c r="Q341" s="429"/>
      <c r="R341" s="429"/>
    </row>
    <row r="342" spans="1:18">
      <c r="A342" s="429"/>
      <c r="D342" s="252"/>
      <c r="E342" s="429"/>
      <c r="Q342" s="429"/>
      <c r="R342" s="429"/>
    </row>
    <row r="343" spans="1:18">
      <c r="A343" s="429"/>
      <c r="D343" s="252"/>
      <c r="E343" s="429"/>
      <c r="Q343" s="429"/>
      <c r="R343" s="429"/>
    </row>
    <row r="344" spans="1:18">
      <c r="A344" s="429"/>
      <c r="D344" s="252"/>
      <c r="E344" s="429"/>
      <c r="Q344" s="429"/>
      <c r="R344" s="429"/>
    </row>
    <row r="345" spans="1:18">
      <c r="A345" s="429"/>
      <c r="D345" s="252"/>
      <c r="E345" s="429"/>
      <c r="Q345" s="429"/>
      <c r="R345" s="429"/>
    </row>
    <row r="346" spans="1:18">
      <c r="A346" s="429"/>
      <c r="D346" s="252"/>
      <c r="E346" s="429"/>
      <c r="Q346" s="429"/>
      <c r="R346" s="429"/>
    </row>
    <row r="347" spans="1:18">
      <c r="A347" s="429"/>
      <c r="D347" s="252"/>
      <c r="E347" s="429"/>
      <c r="Q347" s="429"/>
      <c r="R347" s="429"/>
    </row>
    <row r="348" spans="1:18">
      <c r="A348" s="429"/>
      <c r="D348" s="252"/>
      <c r="E348" s="429"/>
      <c r="Q348" s="429"/>
      <c r="R348" s="429"/>
    </row>
    <row r="349" spans="1:18">
      <c r="A349" s="429"/>
      <c r="D349" s="252"/>
      <c r="E349" s="429"/>
      <c r="Q349" s="429"/>
      <c r="R349" s="429"/>
    </row>
    <row r="350" spans="1:18">
      <c r="A350" s="429"/>
      <c r="D350" s="252"/>
      <c r="E350" s="429"/>
      <c r="Q350" s="429"/>
      <c r="R350" s="429"/>
    </row>
    <row r="351" spans="1:18">
      <c r="A351" s="429"/>
      <c r="D351" s="252"/>
      <c r="E351" s="429"/>
      <c r="Q351" s="429"/>
      <c r="R351" s="429"/>
    </row>
    <row r="352" spans="1:18">
      <c r="A352" s="429"/>
      <c r="D352" s="252"/>
      <c r="E352" s="429"/>
      <c r="Q352" s="429"/>
      <c r="R352" s="429"/>
    </row>
    <row r="353" spans="1:18">
      <c r="A353" s="429"/>
      <c r="D353" s="252"/>
      <c r="E353" s="429"/>
      <c r="Q353" s="429"/>
      <c r="R353" s="429"/>
    </row>
    <row r="354" spans="1:18">
      <c r="A354" s="429"/>
      <c r="D354" s="252"/>
      <c r="E354" s="429"/>
      <c r="Q354" s="429"/>
      <c r="R354" s="429"/>
    </row>
    <row r="355" spans="1:18">
      <c r="A355" s="429"/>
      <c r="D355" s="252"/>
      <c r="E355" s="429"/>
      <c r="Q355" s="429"/>
      <c r="R355" s="429"/>
    </row>
    <row r="356" spans="1:18">
      <c r="A356" s="429"/>
      <c r="D356" s="252"/>
      <c r="E356" s="429"/>
      <c r="Q356" s="429"/>
      <c r="R356" s="429"/>
    </row>
    <row r="357" spans="1:18">
      <c r="A357" s="429"/>
      <c r="D357" s="252"/>
      <c r="E357" s="429"/>
      <c r="Q357" s="429"/>
      <c r="R357" s="429"/>
    </row>
    <row r="358" spans="1:18">
      <c r="A358" s="429"/>
      <c r="D358" s="252"/>
      <c r="E358" s="429"/>
      <c r="Q358" s="429"/>
      <c r="R358" s="429"/>
    </row>
    <row r="359" spans="1:18">
      <c r="A359" s="429"/>
      <c r="D359" s="252"/>
      <c r="E359" s="429"/>
      <c r="Q359" s="429"/>
      <c r="R359" s="429"/>
    </row>
    <row r="360" spans="1:18">
      <c r="A360" s="429"/>
      <c r="D360" s="252"/>
      <c r="E360" s="429"/>
      <c r="Q360" s="429"/>
      <c r="R360" s="429"/>
    </row>
    <row r="361" spans="1:18">
      <c r="A361" s="429"/>
      <c r="D361" s="252"/>
      <c r="E361" s="429"/>
      <c r="Q361" s="429"/>
      <c r="R361" s="429"/>
    </row>
    <row r="362" spans="1:18">
      <c r="A362" s="429"/>
      <c r="D362" s="252"/>
      <c r="E362" s="429"/>
      <c r="Q362" s="429"/>
      <c r="R362" s="429"/>
    </row>
    <row r="363" spans="1:18">
      <c r="A363" s="429"/>
      <c r="D363" s="252"/>
      <c r="E363" s="429"/>
      <c r="Q363" s="429"/>
      <c r="R363" s="429"/>
    </row>
    <row r="364" spans="1:18">
      <c r="A364" s="429"/>
      <c r="D364" s="252"/>
      <c r="E364" s="429"/>
      <c r="Q364" s="429"/>
      <c r="R364" s="429"/>
    </row>
    <row r="365" spans="1:18">
      <c r="A365" s="429"/>
      <c r="D365" s="252"/>
      <c r="E365" s="429"/>
      <c r="Q365" s="429"/>
      <c r="R365" s="429"/>
    </row>
    <row r="366" spans="1:18">
      <c r="A366" s="429"/>
      <c r="D366" s="252"/>
      <c r="E366" s="429"/>
      <c r="Q366" s="429"/>
      <c r="R366" s="429"/>
    </row>
    <row r="367" spans="1:18">
      <c r="A367" s="429"/>
      <c r="D367" s="252"/>
      <c r="E367" s="429"/>
      <c r="Q367" s="429"/>
      <c r="R367" s="429"/>
    </row>
    <row r="368" spans="1:18">
      <c r="A368" s="429"/>
      <c r="D368" s="252"/>
      <c r="E368" s="429"/>
      <c r="Q368" s="429"/>
      <c r="R368" s="429"/>
    </row>
    <row r="369" spans="1:18">
      <c r="A369" s="429"/>
      <c r="D369" s="252"/>
      <c r="E369" s="429"/>
      <c r="Q369" s="429"/>
      <c r="R369" s="429"/>
    </row>
    <row r="370" spans="1:18">
      <c r="A370" s="429"/>
      <c r="D370" s="252"/>
      <c r="E370" s="429"/>
      <c r="Q370" s="429"/>
      <c r="R370" s="429"/>
    </row>
    <row r="371" spans="1:18">
      <c r="A371" s="429"/>
      <c r="D371" s="252"/>
      <c r="E371" s="429"/>
      <c r="Q371" s="429"/>
      <c r="R371" s="429"/>
    </row>
    <row r="372" spans="1:18">
      <c r="A372" s="429"/>
      <c r="D372" s="252"/>
      <c r="E372" s="429"/>
      <c r="Q372" s="429"/>
      <c r="R372" s="429"/>
    </row>
    <row r="373" spans="1:18">
      <c r="A373" s="429"/>
      <c r="D373" s="252"/>
      <c r="E373" s="429"/>
      <c r="Q373" s="429"/>
      <c r="R373" s="429"/>
    </row>
    <row r="374" spans="1:18">
      <c r="A374" s="429"/>
      <c r="D374" s="252"/>
      <c r="E374" s="429"/>
      <c r="Q374" s="429"/>
      <c r="R374" s="429"/>
    </row>
    <row r="375" spans="1:18">
      <c r="A375" s="429"/>
      <c r="D375" s="252"/>
      <c r="E375" s="429"/>
      <c r="Q375" s="429"/>
      <c r="R375" s="429"/>
    </row>
    <row r="376" spans="1:18">
      <c r="A376" s="429"/>
      <c r="D376" s="252"/>
      <c r="E376" s="429"/>
      <c r="Q376" s="429"/>
      <c r="R376" s="429"/>
    </row>
    <row r="377" spans="1:18">
      <c r="A377" s="429"/>
      <c r="D377" s="252"/>
      <c r="E377" s="429"/>
      <c r="Q377" s="429"/>
      <c r="R377" s="429"/>
    </row>
    <row r="378" spans="1:18">
      <c r="A378" s="429"/>
      <c r="D378" s="252"/>
      <c r="E378" s="429"/>
      <c r="Q378" s="429"/>
      <c r="R378" s="429"/>
    </row>
    <row r="379" spans="1:18">
      <c r="A379" s="429"/>
      <c r="D379" s="252"/>
      <c r="E379" s="429"/>
      <c r="Q379" s="429"/>
      <c r="R379" s="429"/>
    </row>
    <row r="380" spans="1:18">
      <c r="A380" s="429"/>
      <c r="D380" s="252"/>
      <c r="E380" s="429"/>
      <c r="Q380" s="429"/>
      <c r="R380" s="429"/>
    </row>
    <row r="381" spans="1:18">
      <c r="A381" s="429"/>
      <c r="D381" s="252"/>
      <c r="E381" s="429"/>
      <c r="Q381" s="429"/>
      <c r="R381" s="429"/>
    </row>
    <row r="382" spans="1:18">
      <c r="A382" s="429"/>
      <c r="D382" s="252"/>
      <c r="E382" s="429"/>
      <c r="Q382" s="429"/>
      <c r="R382" s="429"/>
    </row>
    <row r="383" spans="1:18">
      <c r="A383" s="429"/>
      <c r="D383" s="252"/>
      <c r="E383" s="429"/>
      <c r="Q383" s="429"/>
      <c r="R383" s="429"/>
    </row>
    <row r="384" spans="1:18">
      <c r="A384" s="429"/>
      <c r="D384" s="252"/>
      <c r="E384" s="429"/>
      <c r="Q384" s="429"/>
      <c r="R384" s="429"/>
    </row>
    <row r="385" spans="1:18">
      <c r="A385" s="429"/>
      <c r="D385" s="252"/>
      <c r="E385" s="429"/>
      <c r="Q385" s="429"/>
      <c r="R385" s="429"/>
    </row>
    <row r="386" spans="1:18">
      <c r="A386" s="429"/>
      <c r="D386" s="252"/>
      <c r="E386" s="429"/>
      <c r="Q386" s="429"/>
      <c r="R386" s="429"/>
    </row>
    <row r="387" spans="1:18">
      <c r="A387" s="429"/>
      <c r="D387" s="252"/>
      <c r="E387" s="429"/>
      <c r="Q387" s="429"/>
      <c r="R387" s="429"/>
    </row>
    <row r="388" spans="1:18">
      <c r="A388" s="429"/>
      <c r="D388" s="252"/>
      <c r="E388" s="429"/>
      <c r="Q388" s="429"/>
      <c r="R388" s="429"/>
    </row>
    <row r="389" spans="1:18">
      <c r="A389" s="429"/>
      <c r="D389" s="252"/>
      <c r="E389" s="429"/>
      <c r="Q389" s="429"/>
      <c r="R389" s="429"/>
    </row>
    <row r="390" spans="1:18">
      <c r="A390" s="429"/>
      <c r="D390" s="252"/>
      <c r="E390" s="429"/>
      <c r="Q390" s="429"/>
      <c r="R390" s="429"/>
    </row>
    <row r="391" spans="1:18">
      <c r="A391" s="429"/>
      <c r="D391" s="252"/>
      <c r="E391" s="429"/>
      <c r="Q391" s="429"/>
      <c r="R391" s="429"/>
    </row>
    <row r="392" spans="1:18">
      <c r="A392" s="429"/>
      <c r="D392" s="252"/>
      <c r="E392" s="429"/>
      <c r="Q392" s="429"/>
      <c r="R392" s="429"/>
    </row>
    <row r="393" spans="1:18">
      <c r="A393" s="429"/>
      <c r="D393" s="252"/>
      <c r="E393" s="429"/>
      <c r="Q393" s="429"/>
      <c r="R393" s="429"/>
    </row>
    <row r="394" spans="1:18">
      <c r="A394" s="429"/>
      <c r="D394" s="252"/>
      <c r="E394" s="429"/>
      <c r="Q394" s="429"/>
      <c r="R394" s="429"/>
    </row>
    <row r="395" spans="1:18">
      <c r="A395" s="429"/>
      <c r="D395" s="252"/>
      <c r="E395" s="429"/>
      <c r="Q395" s="429"/>
      <c r="R395" s="429"/>
    </row>
    <row r="396" spans="1:18">
      <c r="A396" s="429"/>
      <c r="D396" s="252"/>
      <c r="E396" s="429"/>
      <c r="Q396" s="429"/>
      <c r="R396" s="429"/>
    </row>
    <row r="397" spans="1:18">
      <c r="A397" s="429"/>
      <c r="D397" s="252"/>
      <c r="E397" s="429"/>
      <c r="Q397" s="429"/>
      <c r="R397" s="429"/>
    </row>
    <row r="398" spans="1:18">
      <c r="A398" s="429"/>
      <c r="D398" s="252"/>
      <c r="E398" s="429"/>
      <c r="Q398" s="429"/>
      <c r="R398" s="429"/>
    </row>
    <row r="399" spans="1:18">
      <c r="A399" s="429"/>
      <c r="D399" s="252"/>
      <c r="E399" s="429"/>
      <c r="Q399" s="429"/>
      <c r="R399" s="429"/>
    </row>
    <row r="400" spans="1:18">
      <c r="A400" s="429"/>
      <c r="D400" s="252"/>
      <c r="E400" s="429"/>
      <c r="Q400" s="429"/>
      <c r="R400" s="429"/>
    </row>
    <row r="401" spans="1:18">
      <c r="A401" s="429"/>
      <c r="D401" s="252"/>
      <c r="E401" s="429"/>
      <c r="Q401" s="429"/>
      <c r="R401" s="429"/>
    </row>
    <row r="402" spans="1:18">
      <c r="A402" s="429"/>
      <c r="D402" s="252"/>
      <c r="E402" s="429"/>
      <c r="Q402" s="429"/>
      <c r="R402" s="429"/>
    </row>
    <row r="403" spans="1:18">
      <c r="A403" s="429"/>
      <c r="D403" s="252"/>
      <c r="E403" s="429"/>
      <c r="Q403" s="429"/>
      <c r="R403" s="429"/>
    </row>
    <row r="404" spans="1:18">
      <c r="A404" s="429"/>
      <c r="D404" s="252"/>
      <c r="E404" s="429"/>
      <c r="Q404" s="429"/>
      <c r="R404" s="429"/>
    </row>
    <row r="405" spans="1:18">
      <c r="A405" s="429"/>
      <c r="D405" s="252"/>
      <c r="E405" s="429"/>
      <c r="Q405" s="429"/>
      <c r="R405" s="429"/>
    </row>
    <row r="406" spans="1:18">
      <c r="A406" s="429"/>
      <c r="D406" s="252"/>
      <c r="E406" s="429"/>
      <c r="Q406" s="429"/>
      <c r="R406" s="429"/>
    </row>
    <row r="407" spans="1:18">
      <c r="A407" s="429"/>
      <c r="D407" s="252"/>
      <c r="E407" s="429"/>
      <c r="Q407" s="429"/>
      <c r="R407" s="429"/>
    </row>
    <row r="408" spans="1:18">
      <c r="A408" s="429"/>
      <c r="D408" s="252"/>
      <c r="E408" s="429"/>
      <c r="Q408" s="429"/>
      <c r="R408" s="429"/>
    </row>
    <row r="409" spans="1:18">
      <c r="A409" s="429"/>
      <c r="D409" s="252"/>
      <c r="E409" s="429"/>
      <c r="Q409" s="429"/>
      <c r="R409" s="429"/>
    </row>
    <row r="410" spans="1:18">
      <c r="A410" s="429"/>
      <c r="D410" s="252"/>
      <c r="E410" s="429"/>
      <c r="Q410" s="429"/>
      <c r="R410" s="429"/>
    </row>
    <row r="411" spans="1:18">
      <c r="A411" s="429"/>
      <c r="D411" s="252"/>
      <c r="E411" s="429"/>
      <c r="Q411" s="429"/>
      <c r="R411" s="429"/>
    </row>
    <row r="412" spans="1:18">
      <c r="A412" s="429"/>
      <c r="D412" s="252"/>
      <c r="E412" s="429"/>
      <c r="Q412" s="429"/>
      <c r="R412" s="429"/>
    </row>
    <row r="413" spans="1:18">
      <c r="A413" s="429"/>
      <c r="D413" s="252"/>
      <c r="E413" s="429"/>
      <c r="Q413" s="429"/>
      <c r="R413" s="429"/>
    </row>
    <row r="414" spans="1:18">
      <c r="A414" s="429"/>
      <c r="D414" s="252"/>
      <c r="E414" s="429"/>
      <c r="Q414" s="429"/>
      <c r="R414" s="429"/>
    </row>
    <row r="415" spans="1:18">
      <c r="A415" s="429"/>
      <c r="D415" s="252"/>
      <c r="E415" s="429"/>
      <c r="Q415" s="429"/>
      <c r="R415" s="429"/>
    </row>
    <row r="416" spans="1:18">
      <c r="A416" s="429"/>
      <c r="D416" s="252"/>
      <c r="E416" s="429"/>
      <c r="Q416" s="429"/>
      <c r="R416" s="429"/>
    </row>
    <row r="417" spans="1:18">
      <c r="A417" s="429"/>
      <c r="D417" s="252"/>
      <c r="E417" s="429"/>
      <c r="Q417" s="429"/>
      <c r="R417" s="429"/>
    </row>
    <row r="418" spans="1:18">
      <c r="A418" s="429"/>
      <c r="D418" s="252"/>
      <c r="E418" s="429"/>
      <c r="Q418" s="429"/>
      <c r="R418" s="429"/>
    </row>
    <row r="419" spans="1:18">
      <c r="A419" s="429"/>
      <c r="D419" s="252"/>
      <c r="E419" s="429"/>
      <c r="Q419" s="429"/>
      <c r="R419" s="429"/>
    </row>
    <row r="420" spans="1:18">
      <c r="A420" s="429"/>
      <c r="D420" s="252"/>
      <c r="E420" s="429"/>
      <c r="Q420" s="429"/>
      <c r="R420" s="429"/>
    </row>
    <row r="421" spans="1:18">
      <c r="A421" s="429"/>
      <c r="D421" s="252"/>
      <c r="E421" s="429"/>
      <c r="Q421" s="429"/>
      <c r="R421" s="429"/>
    </row>
    <row r="422" spans="1:18">
      <c r="A422" s="429"/>
      <c r="D422" s="252"/>
      <c r="E422" s="429"/>
      <c r="Q422" s="429"/>
      <c r="R422" s="429"/>
    </row>
    <row r="423" spans="1:18">
      <c r="A423" s="429"/>
      <c r="D423" s="252"/>
      <c r="E423" s="429"/>
      <c r="Q423" s="429"/>
      <c r="R423" s="429"/>
    </row>
    <row r="424" spans="1:18">
      <c r="A424" s="429"/>
      <c r="D424" s="252"/>
      <c r="E424" s="429"/>
      <c r="Q424" s="429"/>
      <c r="R424" s="429"/>
    </row>
    <row r="425" spans="1:18">
      <c r="A425" s="429"/>
      <c r="D425" s="252"/>
      <c r="E425" s="429"/>
      <c r="Q425" s="429"/>
      <c r="R425" s="429"/>
    </row>
    <row r="426" spans="1:18">
      <c r="A426" s="429"/>
      <c r="D426" s="252"/>
      <c r="E426" s="429"/>
      <c r="Q426" s="429"/>
      <c r="R426" s="429"/>
    </row>
    <row r="427" spans="1:18">
      <c r="A427" s="429"/>
      <c r="D427" s="252"/>
      <c r="E427" s="429"/>
      <c r="Q427" s="429"/>
      <c r="R427" s="429"/>
    </row>
    <row r="428" spans="1:18">
      <c r="A428" s="429"/>
      <c r="D428" s="252"/>
      <c r="E428" s="429"/>
      <c r="Q428" s="429"/>
      <c r="R428" s="429"/>
    </row>
    <row r="429" spans="1:18">
      <c r="A429" s="429"/>
      <c r="D429" s="252"/>
      <c r="E429" s="429"/>
      <c r="Q429" s="429"/>
      <c r="R429" s="429"/>
    </row>
    <row r="430" spans="1:18">
      <c r="A430" s="429"/>
      <c r="D430" s="252"/>
      <c r="E430" s="429"/>
      <c r="Q430" s="429"/>
      <c r="R430" s="429"/>
    </row>
    <row r="431" spans="1:18">
      <c r="A431" s="429"/>
      <c r="D431" s="252"/>
      <c r="E431" s="429"/>
      <c r="Q431" s="429"/>
      <c r="R431" s="429"/>
    </row>
    <row r="432" spans="1:18">
      <c r="A432" s="429"/>
      <c r="D432" s="252"/>
      <c r="E432" s="429"/>
      <c r="Q432" s="429"/>
      <c r="R432" s="429"/>
    </row>
    <row r="433" spans="1:18">
      <c r="A433" s="429"/>
      <c r="D433" s="252"/>
      <c r="E433" s="429"/>
      <c r="Q433" s="429"/>
      <c r="R433" s="429"/>
    </row>
    <row r="434" spans="1:18">
      <c r="A434" s="429"/>
      <c r="D434" s="252"/>
      <c r="E434" s="429"/>
      <c r="Q434" s="429"/>
      <c r="R434" s="429"/>
    </row>
    <row r="435" spans="1:18">
      <c r="A435" s="429"/>
      <c r="D435" s="252"/>
      <c r="E435" s="429"/>
      <c r="Q435" s="429"/>
      <c r="R435" s="429"/>
    </row>
    <row r="436" spans="1:18">
      <c r="A436" s="429"/>
      <c r="D436" s="252"/>
      <c r="E436" s="429"/>
      <c r="Q436" s="429"/>
      <c r="R436" s="429"/>
    </row>
  </sheetData>
  <mergeCells count="6">
    <mergeCell ref="A2:B2"/>
    <mergeCell ref="E2:I2"/>
    <mergeCell ref="J2:P2"/>
    <mergeCell ref="A52:B52"/>
    <mergeCell ref="E52:I52"/>
    <mergeCell ref="J52:P52"/>
  </mergeCells>
  <printOptions horizontalCentered="1" verticalCentered="1"/>
  <pageMargins left="0" right="0" top="0.86614173228346458" bottom="0.74803149606299213" header="0" footer="0"/>
  <pageSetup paperSize="9" scale="69" fitToHeight="2" orientation="landscape" horizontalDpi="4294967293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CF1004"/>
  <sheetViews>
    <sheetView zoomScale="90" zoomScaleNormal="90" workbookViewId="0">
      <selection activeCell="W10" sqref="W10"/>
    </sheetView>
  </sheetViews>
  <sheetFormatPr baseColWidth="10" defaultColWidth="12.625" defaultRowHeight="15" customHeight="1"/>
  <cols>
    <col min="1" max="1" width="11" customWidth="1"/>
    <col min="2" max="2" width="4.75" bestFit="1" customWidth="1"/>
    <col min="3" max="5" width="3" bestFit="1" customWidth="1"/>
    <col min="6" max="6" width="10.5" customWidth="1"/>
    <col min="7" max="7" width="3" bestFit="1" customWidth="1"/>
    <col min="8" max="8" width="3" customWidth="1"/>
    <col min="9" max="11" width="3" bestFit="1" customWidth="1"/>
    <col min="12" max="12" width="9.875" customWidth="1"/>
    <col min="13" max="17" width="3" bestFit="1" customWidth="1"/>
    <col min="18" max="18" width="10.5" bestFit="1" customWidth="1"/>
    <col min="19" max="21" width="3.875" bestFit="1" customWidth="1"/>
    <col min="22" max="22" width="3" bestFit="1" customWidth="1"/>
    <col min="23" max="23" width="10.5" bestFit="1" customWidth="1"/>
    <col min="24" max="24" width="3.875" bestFit="1" customWidth="1"/>
    <col min="25" max="28" width="3" bestFit="1" customWidth="1"/>
    <col min="29" max="29" width="10.5" bestFit="1" customWidth="1"/>
    <col min="30" max="34" width="3" bestFit="1" customWidth="1"/>
    <col min="35" max="35" width="10.5" bestFit="1" customWidth="1"/>
    <col min="36" max="40" width="3" bestFit="1" customWidth="1"/>
    <col min="41" max="41" width="10.5" bestFit="1" customWidth="1"/>
    <col min="42" max="46" width="3" bestFit="1" customWidth="1"/>
    <col min="47" max="47" width="10.5" bestFit="1" customWidth="1"/>
    <col min="48" max="52" width="3" bestFit="1" customWidth="1"/>
    <col min="53" max="53" width="10.5" bestFit="1" customWidth="1"/>
    <col min="54" max="57" width="3" bestFit="1" customWidth="1"/>
    <col min="58" max="58" width="10.5" bestFit="1" customWidth="1"/>
    <col min="59" max="62" width="3" bestFit="1" customWidth="1"/>
    <col min="63" max="63" width="10.5" bestFit="1" customWidth="1"/>
    <col min="64" max="67" width="2.625" customWidth="1"/>
    <col min="68" max="68" width="10.625" customWidth="1"/>
    <col min="69" max="69" width="11" customWidth="1"/>
    <col min="70" max="84" width="10.625" customWidth="1"/>
  </cols>
  <sheetData>
    <row r="1" spans="1:84" s="54" customFormat="1" ht="15" customHeight="1" thickBot="1">
      <c r="A1" s="105" t="s">
        <v>191</v>
      </c>
    </row>
    <row r="2" spans="1:84" ht="22.5" customHeight="1" thickBot="1">
      <c r="A2" s="67">
        <v>50</v>
      </c>
      <c r="B2" s="2"/>
      <c r="C2" s="560" t="s">
        <v>1</v>
      </c>
      <c r="D2" s="556"/>
      <c r="E2" s="556"/>
      <c r="F2" s="558"/>
      <c r="G2" s="557" t="s">
        <v>2</v>
      </c>
      <c r="H2" s="556"/>
      <c r="I2" s="556"/>
      <c r="J2" s="556"/>
      <c r="K2" s="556"/>
      <c r="L2" s="558"/>
      <c r="M2" s="556" t="s">
        <v>4</v>
      </c>
      <c r="N2" s="556"/>
      <c r="O2" s="556"/>
      <c r="P2" s="556"/>
      <c r="Q2" s="556"/>
      <c r="R2" s="558"/>
      <c r="S2" s="556" t="s">
        <v>5</v>
      </c>
      <c r="T2" s="556"/>
      <c r="U2" s="556"/>
      <c r="V2" s="556"/>
      <c r="W2" s="558"/>
      <c r="X2" s="556" t="s">
        <v>6</v>
      </c>
      <c r="Y2" s="556"/>
      <c r="Z2" s="556"/>
      <c r="AA2" s="556"/>
      <c r="AB2" s="556"/>
      <c r="AC2" s="556"/>
      <c r="AD2" s="557" t="s">
        <v>7</v>
      </c>
      <c r="AE2" s="556"/>
      <c r="AF2" s="556"/>
      <c r="AG2" s="556"/>
      <c r="AH2" s="556"/>
      <c r="AI2" s="558"/>
      <c r="AJ2" s="556" t="s">
        <v>8</v>
      </c>
      <c r="AK2" s="556"/>
      <c r="AL2" s="556"/>
      <c r="AM2" s="556"/>
      <c r="AN2" s="556"/>
      <c r="AO2" s="556"/>
      <c r="AP2" s="557" t="s">
        <v>9</v>
      </c>
      <c r="AQ2" s="556"/>
      <c r="AR2" s="556"/>
      <c r="AS2" s="556"/>
      <c r="AT2" s="556"/>
      <c r="AU2" s="558"/>
      <c r="AV2" s="556" t="s">
        <v>10</v>
      </c>
      <c r="AW2" s="556"/>
      <c r="AX2" s="556"/>
      <c r="AY2" s="556"/>
      <c r="AZ2" s="556"/>
      <c r="BA2" s="556"/>
      <c r="BB2" s="557" t="s">
        <v>11</v>
      </c>
      <c r="BC2" s="556"/>
      <c r="BD2" s="556"/>
      <c r="BE2" s="556"/>
      <c r="BF2" s="558"/>
      <c r="BG2" s="556" t="s">
        <v>12</v>
      </c>
      <c r="BH2" s="556"/>
      <c r="BI2" s="556"/>
      <c r="BJ2" s="556"/>
      <c r="BK2" s="559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6"/>
      <c r="CA2" s="8"/>
      <c r="CB2" s="8"/>
      <c r="CC2" s="8"/>
      <c r="CD2" s="8"/>
      <c r="CE2" s="8"/>
      <c r="CF2" s="8"/>
    </row>
    <row r="3" spans="1:84" ht="25.5" customHeight="1">
      <c r="A3" s="1"/>
      <c r="B3" s="2"/>
      <c r="C3" s="101">
        <v>37</v>
      </c>
      <c r="D3" s="98">
        <v>38</v>
      </c>
      <c r="E3" s="98">
        <v>39</v>
      </c>
      <c r="F3" s="99" t="s">
        <v>14</v>
      </c>
      <c r="G3" s="97">
        <v>40</v>
      </c>
      <c r="H3" s="98">
        <v>41</v>
      </c>
      <c r="I3" s="98">
        <v>42</v>
      </c>
      <c r="J3" s="98">
        <v>43</v>
      </c>
      <c r="K3" s="98">
        <v>44</v>
      </c>
      <c r="L3" s="99" t="s">
        <v>14</v>
      </c>
      <c r="M3" s="98">
        <v>44</v>
      </c>
      <c r="N3" s="98">
        <v>45</v>
      </c>
      <c r="O3" s="98">
        <v>46</v>
      </c>
      <c r="P3" s="98">
        <v>47</v>
      </c>
      <c r="Q3" s="98">
        <v>48</v>
      </c>
      <c r="R3" s="99" t="s">
        <v>14</v>
      </c>
      <c r="S3" s="98">
        <v>49</v>
      </c>
      <c r="T3" s="98">
        <v>50</v>
      </c>
      <c r="U3" s="98">
        <v>51</v>
      </c>
      <c r="V3" s="98">
        <v>52</v>
      </c>
      <c r="W3" s="99" t="s">
        <v>14</v>
      </c>
      <c r="X3" s="98">
        <v>1</v>
      </c>
      <c r="Y3" s="98">
        <v>2</v>
      </c>
      <c r="Z3" s="98">
        <v>3</v>
      </c>
      <c r="AA3" s="98">
        <v>4</v>
      </c>
      <c r="AB3" s="98">
        <v>5</v>
      </c>
      <c r="AC3" s="100" t="s">
        <v>14</v>
      </c>
      <c r="AD3" s="97">
        <v>5</v>
      </c>
      <c r="AE3" s="98">
        <v>6</v>
      </c>
      <c r="AF3" s="98">
        <v>7</v>
      </c>
      <c r="AG3" s="98">
        <v>8</v>
      </c>
      <c r="AH3" s="98">
        <v>9</v>
      </c>
      <c r="AI3" s="99" t="s">
        <v>14</v>
      </c>
      <c r="AJ3" s="98">
        <v>9</v>
      </c>
      <c r="AK3" s="98">
        <v>10</v>
      </c>
      <c r="AL3" s="98">
        <v>11</v>
      </c>
      <c r="AM3" s="98">
        <v>12</v>
      </c>
      <c r="AN3" s="98">
        <v>13</v>
      </c>
      <c r="AO3" s="100" t="s">
        <v>14</v>
      </c>
      <c r="AP3" s="97">
        <v>14</v>
      </c>
      <c r="AQ3" s="98">
        <v>15</v>
      </c>
      <c r="AR3" s="98">
        <v>16</v>
      </c>
      <c r="AS3" s="98">
        <v>17</v>
      </c>
      <c r="AT3" s="98">
        <v>18</v>
      </c>
      <c r="AU3" s="99" t="s">
        <v>14</v>
      </c>
      <c r="AV3" s="98">
        <v>18</v>
      </c>
      <c r="AW3" s="98">
        <v>19</v>
      </c>
      <c r="AX3" s="98">
        <v>20</v>
      </c>
      <c r="AY3" s="98">
        <v>21</v>
      </c>
      <c r="AZ3" s="98">
        <v>22</v>
      </c>
      <c r="BA3" s="100" t="s">
        <v>14</v>
      </c>
      <c r="BB3" s="97">
        <v>23</v>
      </c>
      <c r="BC3" s="98">
        <v>24</v>
      </c>
      <c r="BD3" s="98">
        <v>25</v>
      </c>
      <c r="BE3" s="98">
        <v>26</v>
      </c>
      <c r="BF3" s="99" t="s">
        <v>14</v>
      </c>
      <c r="BG3" s="98">
        <v>27</v>
      </c>
      <c r="BH3" s="98">
        <v>28</v>
      </c>
      <c r="BI3" s="98">
        <v>29</v>
      </c>
      <c r="BJ3" s="98">
        <v>30</v>
      </c>
      <c r="BK3" s="102" t="s">
        <v>14</v>
      </c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13"/>
      <c r="CA3" s="13"/>
      <c r="CB3" s="13"/>
      <c r="CC3" s="13"/>
      <c r="CD3" s="13"/>
      <c r="CE3" s="13"/>
      <c r="CF3" s="13"/>
    </row>
    <row r="4" spans="1:84" ht="14.25" customHeight="1">
      <c r="A4" s="77" t="s">
        <v>19</v>
      </c>
      <c r="B4" s="78">
        <v>4</v>
      </c>
      <c r="C4" s="86">
        <v>4</v>
      </c>
      <c r="D4" s="80">
        <v>2.5</v>
      </c>
      <c r="E4" s="80">
        <v>4</v>
      </c>
      <c r="F4" s="81">
        <f>SUM(C4:E4)*$A$2</f>
        <v>525</v>
      </c>
      <c r="G4" s="79">
        <v>4</v>
      </c>
      <c r="H4" s="80">
        <v>4</v>
      </c>
      <c r="I4" s="80">
        <v>4</v>
      </c>
      <c r="J4" s="80">
        <v>2.5</v>
      </c>
      <c r="K4" s="80">
        <v>1.5</v>
      </c>
      <c r="L4" s="427">
        <f>SUM(G4:K4)*$A$2</f>
        <v>800</v>
      </c>
      <c r="M4" s="80">
        <v>0</v>
      </c>
      <c r="N4" s="80">
        <v>4</v>
      </c>
      <c r="O4" s="80">
        <v>4</v>
      </c>
      <c r="P4" s="80">
        <v>4</v>
      </c>
      <c r="Q4" s="80">
        <v>4</v>
      </c>
      <c r="R4" s="427">
        <f>SUM(M4:Q4)*$A$2</f>
        <v>800</v>
      </c>
      <c r="S4" s="80">
        <v>4</v>
      </c>
      <c r="T4" s="80">
        <v>4</v>
      </c>
      <c r="U4" s="80">
        <v>4</v>
      </c>
      <c r="V4" s="80">
        <v>0</v>
      </c>
      <c r="W4" s="90">
        <f>SUM(S4:V4)*$A$2</f>
        <v>600</v>
      </c>
      <c r="X4" s="80">
        <v>1.5</v>
      </c>
      <c r="Y4" s="80">
        <v>4</v>
      </c>
      <c r="Z4" s="80">
        <v>4</v>
      </c>
      <c r="AA4" s="80">
        <v>4</v>
      </c>
      <c r="AB4" s="80">
        <v>4</v>
      </c>
      <c r="AC4" s="82">
        <f>SUM(X4:AB4)*$A$2</f>
        <v>875</v>
      </c>
      <c r="AD4" s="92">
        <v>0</v>
      </c>
      <c r="AE4" s="82">
        <v>4</v>
      </c>
      <c r="AF4" s="82">
        <v>4</v>
      </c>
      <c r="AG4" s="82">
        <v>4</v>
      </c>
      <c r="AH4" s="82">
        <v>4</v>
      </c>
      <c r="AI4" s="90">
        <f>SUM(AD4:AH4)*$A$2</f>
        <v>800</v>
      </c>
      <c r="AJ4" s="82">
        <v>0</v>
      </c>
      <c r="AK4" s="82">
        <v>4</v>
      </c>
      <c r="AL4" s="82">
        <v>4</v>
      </c>
      <c r="AM4" s="82">
        <v>4</v>
      </c>
      <c r="AN4" s="82">
        <v>4</v>
      </c>
      <c r="AO4" s="82">
        <f>SUM(AJ4:AN4)*$A$2</f>
        <v>800</v>
      </c>
      <c r="AP4" s="92">
        <v>4</v>
      </c>
      <c r="AQ4" s="82">
        <v>4</v>
      </c>
      <c r="AR4" s="82">
        <v>4</v>
      </c>
      <c r="AS4" s="82">
        <v>4</v>
      </c>
      <c r="AT4" s="82">
        <v>2.5</v>
      </c>
      <c r="AU4" s="90">
        <f>SUM(AP4:AT4)*$A$2</f>
        <v>925</v>
      </c>
      <c r="AV4" s="82">
        <v>0</v>
      </c>
      <c r="AW4" s="82">
        <v>2.5</v>
      </c>
      <c r="AX4" s="82">
        <v>4</v>
      </c>
      <c r="AY4" s="82">
        <v>4</v>
      </c>
      <c r="AZ4" s="82">
        <v>4</v>
      </c>
      <c r="BA4" s="82">
        <f>SUM(AV4:AZ4)*$A$2</f>
        <v>725</v>
      </c>
      <c r="BB4" s="92">
        <v>4</v>
      </c>
      <c r="BC4" s="82">
        <v>4</v>
      </c>
      <c r="BD4" s="82">
        <v>4</v>
      </c>
      <c r="BE4" s="82">
        <v>4</v>
      </c>
      <c r="BF4" s="90">
        <f>SUM(BB4:BE4)*$A$2</f>
        <v>800</v>
      </c>
      <c r="BG4" s="82">
        <v>4</v>
      </c>
      <c r="BH4" s="82">
        <v>4</v>
      </c>
      <c r="BI4" s="82">
        <v>4</v>
      </c>
      <c r="BJ4" s="82">
        <v>4</v>
      </c>
      <c r="BK4" s="83">
        <f>SUM(BG4:BJ4)*$A$2</f>
        <v>800</v>
      </c>
      <c r="BL4" s="19"/>
      <c r="BM4" s="19"/>
      <c r="BN4" s="19"/>
      <c r="BO4" s="19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8"/>
      <c r="CB4" s="28"/>
      <c r="CC4" s="28"/>
      <c r="CD4" s="28"/>
      <c r="CE4" s="28"/>
      <c r="CF4" s="28"/>
    </row>
    <row r="5" spans="1:84" ht="14.25" customHeight="1">
      <c r="A5" s="77" t="s">
        <v>38</v>
      </c>
      <c r="B5" s="78">
        <v>2.5</v>
      </c>
      <c r="C5" s="86">
        <v>2.5</v>
      </c>
      <c r="D5" s="80">
        <v>0</v>
      </c>
      <c r="E5" s="80">
        <v>2.5</v>
      </c>
      <c r="F5" s="81">
        <f t="shared" ref="F5:F7" si="0">SUM(C5:E5)*$A$2</f>
        <v>250</v>
      </c>
      <c r="G5" s="79">
        <v>2.5</v>
      </c>
      <c r="H5" s="80">
        <v>2.5</v>
      </c>
      <c r="I5" s="80">
        <v>2.5</v>
      </c>
      <c r="J5" s="80"/>
      <c r="K5" s="80">
        <v>2.5</v>
      </c>
      <c r="L5" s="427">
        <f t="shared" ref="L5:L7" si="1">SUM(G5:K5)*$A$2</f>
        <v>500</v>
      </c>
      <c r="M5" s="80">
        <v>0</v>
      </c>
      <c r="N5" s="80">
        <v>2.5</v>
      </c>
      <c r="O5" s="80">
        <v>2.5</v>
      </c>
      <c r="P5" s="80">
        <v>2.5</v>
      </c>
      <c r="Q5" s="80">
        <v>2.5</v>
      </c>
      <c r="R5" s="427">
        <f t="shared" ref="R5:R7" si="2">SUM(M5:Q5)*$A$2</f>
        <v>500</v>
      </c>
      <c r="S5" s="80">
        <v>2.5</v>
      </c>
      <c r="T5" s="80">
        <v>2.5</v>
      </c>
      <c r="U5" s="80">
        <v>0</v>
      </c>
      <c r="V5" s="80">
        <v>0</v>
      </c>
      <c r="W5" s="90">
        <f t="shared" ref="W5:W7" si="3">SUM(S5:V5)*$A$2</f>
        <v>250</v>
      </c>
      <c r="X5" s="80">
        <v>2.5</v>
      </c>
      <c r="Y5" s="80">
        <v>2.5</v>
      </c>
      <c r="Z5" s="80">
        <v>2.5</v>
      </c>
      <c r="AA5" s="80">
        <v>2.5</v>
      </c>
      <c r="AB5" s="80">
        <v>2.5</v>
      </c>
      <c r="AC5" s="82">
        <f t="shared" ref="AC5:AC7" si="4">SUM(X5:AB5)*$A$2</f>
        <v>625</v>
      </c>
      <c r="AD5" s="92">
        <v>0</v>
      </c>
      <c r="AE5" s="82">
        <v>2.5</v>
      </c>
      <c r="AF5" s="82">
        <v>2.5</v>
      </c>
      <c r="AG5" s="82">
        <v>2.5</v>
      </c>
      <c r="AH5" s="82">
        <v>2.5</v>
      </c>
      <c r="AI5" s="90">
        <f t="shared" ref="AI5:AI7" si="5">SUM(AD5:AH5)*$A$2</f>
        <v>500</v>
      </c>
      <c r="AJ5" s="82">
        <v>0</v>
      </c>
      <c r="AK5" s="82">
        <v>2.5</v>
      </c>
      <c r="AL5" s="82">
        <v>2.5</v>
      </c>
      <c r="AM5" s="82">
        <v>2.5</v>
      </c>
      <c r="AN5" s="82">
        <v>2.5</v>
      </c>
      <c r="AO5" s="82">
        <f t="shared" ref="AO5:AO7" si="6">SUM(AJ5:AN5)*$A$2</f>
        <v>500</v>
      </c>
      <c r="AP5" s="92">
        <v>2.5</v>
      </c>
      <c r="AQ5" s="82">
        <v>2.5</v>
      </c>
      <c r="AR5" s="82">
        <v>2.5</v>
      </c>
      <c r="AS5" s="82">
        <v>2.5</v>
      </c>
      <c r="AT5" s="82">
        <v>0</v>
      </c>
      <c r="AU5" s="90">
        <f t="shared" ref="AU5:AU7" si="7">SUM(AP5:AT5)*$A$2</f>
        <v>500</v>
      </c>
      <c r="AV5" s="82">
        <v>0</v>
      </c>
      <c r="AW5" s="82">
        <v>0</v>
      </c>
      <c r="AX5" s="82">
        <v>2.5</v>
      </c>
      <c r="AY5" s="82">
        <v>2.5</v>
      </c>
      <c r="AZ5" s="82">
        <v>2.5</v>
      </c>
      <c r="BA5" s="82">
        <f t="shared" ref="BA5:BA7" si="8">SUM(AV5:AZ5)*$A$2</f>
        <v>375</v>
      </c>
      <c r="BB5" s="92">
        <v>2.5</v>
      </c>
      <c r="BC5" s="82">
        <v>2.5</v>
      </c>
      <c r="BD5" s="82">
        <v>2.5</v>
      </c>
      <c r="BE5" s="82">
        <v>2.5</v>
      </c>
      <c r="BF5" s="90">
        <f t="shared" ref="BF5:BF7" si="9">SUM(BB5:BE5)*$A$2</f>
        <v>500</v>
      </c>
      <c r="BG5" s="82">
        <v>2.5</v>
      </c>
      <c r="BH5" s="82">
        <v>2.5</v>
      </c>
      <c r="BI5" s="82">
        <v>2.5</v>
      </c>
      <c r="BJ5" s="82">
        <v>2.5</v>
      </c>
      <c r="BK5" s="83">
        <f t="shared" ref="BK5:BK7" si="10">SUM(BG5:BJ5)*$A$2</f>
        <v>500</v>
      </c>
      <c r="BL5" s="19"/>
      <c r="BM5" s="19"/>
      <c r="BN5" s="19"/>
      <c r="BO5" s="19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8"/>
      <c r="CB5" s="28"/>
      <c r="CC5" s="28"/>
      <c r="CD5" s="28"/>
      <c r="CE5" s="28"/>
      <c r="CF5" s="28"/>
    </row>
    <row r="6" spans="1:84" ht="14.25" customHeight="1">
      <c r="A6" s="77" t="s">
        <v>57</v>
      </c>
      <c r="B6" s="78">
        <v>4.5</v>
      </c>
      <c r="C6" s="86">
        <v>4.5</v>
      </c>
      <c r="D6" s="80">
        <v>4.5</v>
      </c>
      <c r="E6" s="80">
        <v>4</v>
      </c>
      <c r="F6" s="81">
        <f t="shared" si="0"/>
        <v>650</v>
      </c>
      <c r="G6" s="79">
        <v>4.5</v>
      </c>
      <c r="H6" s="80">
        <v>4.5</v>
      </c>
      <c r="I6" s="80">
        <v>4.5</v>
      </c>
      <c r="J6" s="80">
        <v>4.5</v>
      </c>
      <c r="K6" s="80">
        <v>2</v>
      </c>
      <c r="L6" s="427">
        <f t="shared" si="1"/>
        <v>1000</v>
      </c>
      <c r="M6" s="80">
        <v>0</v>
      </c>
      <c r="N6" s="80">
        <v>4.5</v>
      </c>
      <c r="O6" s="80">
        <v>4.5</v>
      </c>
      <c r="P6" s="80">
        <v>2</v>
      </c>
      <c r="Q6" s="80">
        <v>4</v>
      </c>
      <c r="R6" s="427">
        <f t="shared" si="2"/>
        <v>750</v>
      </c>
      <c r="S6" s="80">
        <v>4.5</v>
      </c>
      <c r="T6" s="80">
        <v>4.5</v>
      </c>
      <c r="U6" s="80">
        <v>2</v>
      </c>
      <c r="V6" s="80">
        <v>0</v>
      </c>
      <c r="W6" s="90">
        <f t="shared" si="3"/>
        <v>550</v>
      </c>
      <c r="X6" s="80">
        <v>4.5</v>
      </c>
      <c r="Y6" s="80">
        <v>4.5</v>
      </c>
      <c r="Z6" s="80">
        <v>4.5</v>
      </c>
      <c r="AA6" s="80">
        <v>4.5</v>
      </c>
      <c r="AB6" s="80">
        <v>2.5</v>
      </c>
      <c r="AC6" s="82">
        <f t="shared" si="4"/>
        <v>1025</v>
      </c>
      <c r="AD6" s="92">
        <v>2</v>
      </c>
      <c r="AE6" s="82">
        <v>4.5</v>
      </c>
      <c r="AF6" s="82">
        <v>4.5</v>
      </c>
      <c r="AG6" s="82">
        <v>4.5</v>
      </c>
      <c r="AH6" s="82">
        <v>4.5</v>
      </c>
      <c r="AI6" s="90">
        <f t="shared" si="5"/>
        <v>1000</v>
      </c>
      <c r="AJ6" s="82">
        <v>0</v>
      </c>
      <c r="AK6" s="82">
        <v>4.5</v>
      </c>
      <c r="AL6" s="82">
        <v>4.5</v>
      </c>
      <c r="AM6" s="82">
        <v>4.5</v>
      </c>
      <c r="AN6" s="82">
        <v>4.5</v>
      </c>
      <c r="AO6" s="82">
        <f t="shared" si="6"/>
        <v>900</v>
      </c>
      <c r="AP6" s="92">
        <v>4.5</v>
      </c>
      <c r="AQ6" s="82">
        <v>4.5</v>
      </c>
      <c r="AR6" s="82">
        <v>4.5</v>
      </c>
      <c r="AS6" s="82">
        <v>4.5</v>
      </c>
      <c r="AT6" s="82">
        <v>0</v>
      </c>
      <c r="AU6" s="90">
        <f t="shared" si="7"/>
        <v>900</v>
      </c>
      <c r="AV6" s="82">
        <v>2.5</v>
      </c>
      <c r="AW6" s="82">
        <v>2.5</v>
      </c>
      <c r="AX6" s="82">
        <v>4.5</v>
      </c>
      <c r="AY6" s="82">
        <v>4.5</v>
      </c>
      <c r="AZ6" s="82">
        <v>2</v>
      </c>
      <c r="BA6" s="82">
        <f t="shared" si="8"/>
        <v>800</v>
      </c>
      <c r="BB6" s="92">
        <v>4.5</v>
      </c>
      <c r="BC6" s="82">
        <v>4.5</v>
      </c>
      <c r="BD6" s="82">
        <v>4.5</v>
      </c>
      <c r="BE6" s="82">
        <v>4.5</v>
      </c>
      <c r="BF6" s="90">
        <f t="shared" si="9"/>
        <v>900</v>
      </c>
      <c r="BG6" s="82">
        <v>4.5</v>
      </c>
      <c r="BH6" s="82">
        <v>4.5</v>
      </c>
      <c r="BI6" s="82">
        <v>4.5</v>
      </c>
      <c r="BJ6" s="82">
        <v>4.5</v>
      </c>
      <c r="BK6" s="83">
        <f t="shared" si="10"/>
        <v>900</v>
      </c>
      <c r="BL6" s="19"/>
      <c r="BM6" s="19"/>
      <c r="BN6" s="19"/>
      <c r="BO6" s="19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8"/>
      <c r="CB6" s="28"/>
      <c r="CC6" s="28"/>
      <c r="CD6" s="28"/>
      <c r="CE6" s="28"/>
      <c r="CF6" s="28"/>
    </row>
    <row r="7" spans="1:84" ht="14.25" customHeight="1" thickBot="1">
      <c r="A7" s="77" t="s">
        <v>71</v>
      </c>
      <c r="B7" s="419">
        <v>7</v>
      </c>
      <c r="C7" s="87">
        <v>4</v>
      </c>
      <c r="D7" s="88">
        <v>4</v>
      </c>
      <c r="E7" s="88">
        <v>4</v>
      </c>
      <c r="F7" s="89">
        <f t="shared" si="0"/>
        <v>600</v>
      </c>
      <c r="G7" s="96">
        <v>7</v>
      </c>
      <c r="H7" s="88">
        <v>7</v>
      </c>
      <c r="I7" s="88">
        <v>7</v>
      </c>
      <c r="J7" s="88">
        <v>8</v>
      </c>
      <c r="K7" s="88">
        <v>5</v>
      </c>
      <c r="L7" s="428">
        <f t="shared" si="1"/>
        <v>1700</v>
      </c>
      <c r="M7" s="88">
        <v>4</v>
      </c>
      <c r="N7" s="88">
        <v>7</v>
      </c>
      <c r="O7" s="88">
        <v>7</v>
      </c>
      <c r="P7" s="88">
        <v>8</v>
      </c>
      <c r="Q7" s="88">
        <v>8</v>
      </c>
      <c r="R7" s="428">
        <f t="shared" si="2"/>
        <v>1700</v>
      </c>
      <c r="S7" s="88">
        <v>12</v>
      </c>
      <c r="T7" s="88">
        <v>12</v>
      </c>
      <c r="U7" s="88">
        <v>10</v>
      </c>
      <c r="V7" s="88">
        <v>0</v>
      </c>
      <c r="W7" s="91">
        <f t="shared" si="3"/>
        <v>1700</v>
      </c>
      <c r="X7" s="88">
        <v>6</v>
      </c>
      <c r="Y7" s="88">
        <v>7</v>
      </c>
      <c r="Z7" s="88">
        <v>7</v>
      </c>
      <c r="AA7" s="88">
        <v>7</v>
      </c>
      <c r="AB7" s="88">
        <v>7</v>
      </c>
      <c r="AC7" s="84">
        <f t="shared" si="4"/>
        <v>1700</v>
      </c>
      <c r="AD7" s="93">
        <v>4</v>
      </c>
      <c r="AE7" s="84">
        <v>7</v>
      </c>
      <c r="AF7" s="84">
        <v>7</v>
      </c>
      <c r="AG7" s="84">
        <v>8</v>
      </c>
      <c r="AH7" s="84">
        <v>8</v>
      </c>
      <c r="AI7" s="91">
        <f t="shared" si="5"/>
        <v>1700</v>
      </c>
      <c r="AJ7" s="84">
        <v>4</v>
      </c>
      <c r="AK7" s="84">
        <v>8</v>
      </c>
      <c r="AL7" s="84">
        <v>8</v>
      </c>
      <c r="AM7" s="84">
        <v>7</v>
      </c>
      <c r="AN7" s="84">
        <v>7</v>
      </c>
      <c r="AO7" s="84">
        <f t="shared" si="6"/>
        <v>1700</v>
      </c>
      <c r="AP7" s="93">
        <v>8</v>
      </c>
      <c r="AQ7" s="84">
        <v>7</v>
      </c>
      <c r="AR7" s="84">
        <v>7</v>
      </c>
      <c r="AS7" s="84">
        <v>7</v>
      </c>
      <c r="AT7" s="84">
        <v>5</v>
      </c>
      <c r="AU7" s="91">
        <f t="shared" si="7"/>
        <v>1700</v>
      </c>
      <c r="AV7" s="84">
        <v>5</v>
      </c>
      <c r="AW7" s="84">
        <v>8</v>
      </c>
      <c r="AX7" s="84">
        <v>7</v>
      </c>
      <c r="AY7" s="84">
        <v>7</v>
      </c>
      <c r="AZ7" s="84">
        <v>7</v>
      </c>
      <c r="BA7" s="84">
        <f t="shared" si="8"/>
        <v>1700</v>
      </c>
      <c r="BB7" s="93">
        <v>7</v>
      </c>
      <c r="BC7" s="84">
        <v>9</v>
      </c>
      <c r="BD7" s="84">
        <v>9</v>
      </c>
      <c r="BE7" s="84">
        <v>9</v>
      </c>
      <c r="BF7" s="91">
        <f t="shared" si="9"/>
        <v>1700</v>
      </c>
      <c r="BG7" s="84">
        <v>8</v>
      </c>
      <c r="BH7" s="84">
        <v>9</v>
      </c>
      <c r="BI7" s="84">
        <v>9</v>
      </c>
      <c r="BJ7" s="84">
        <v>8</v>
      </c>
      <c r="BK7" s="85">
        <f t="shared" si="10"/>
        <v>1700</v>
      </c>
      <c r="BL7" s="19"/>
      <c r="BM7" s="19"/>
      <c r="BN7" s="19"/>
      <c r="BO7" s="19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8"/>
      <c r="CB7" s="28"/>
      <c r="CC7" s="28"/>
      <c r="CD7" s="28"/>
      <c r="CE7" s="28"/>
      <c r="CF7" s="28"/>
    </row>
    <row r="8" spans="1:84" ht="14.25" customHeight="1">
      <c r="B8" s="418">
        <f>SUM(B4:B7)</f>
        <v>18</v>
      </c>
      <c r="C8" s="33"/>
      <c r="D8" s="33"/>
      <c r="E8" s="33"/>
      <c r="F8" s="34">
        <f>SUM(F4:F7)</f>
        <v>2025</v>
      </c>
      <c r="G8" s="33"/>
      <c r="H8" s="33"/>
      <c r="I8" s="33"/>
      <c r="J8" s="33"/>
      <c r="K8" s="33"/>
      <c r="L8" s="35">
        <f>SUM(L4:L7)</f>
        <v>4000</v>
      </c>
      <c r="M8" s="33"/>
      <c r="N8" s="33"/>
      <c r="O8" s="33"/>
      <c r="P8" s="33"/>
      <c r="Q8" s="33"/>
      <c r="R8" s="35">
        <f>SUM(R4:R7)</f>
        <v>3750</v>
      </c>
      <c r="S8" s="33"/>
      <c r="T8" s="33"/>
      <c r="U8" s="33"/>
      <c r="V8" s="33"/>
      <c r="W8" s="35">
        <f>SUM(W4:W7)</f>
        <v>3100</v>
      </c>
      <c r="X8" s="33"/>
      <c r="Y8" s="33"/>
      <c r="Z8" s="33"/>
      <c r="AA8" s="33"/>
      <c r="AB8" s="33"/>
      <c r="AC8" s="35">
        <f>SUM(AC4:AC7)</f>
        <v>4225</v>
      </c>
      <c r="AD8" s="33"/>
      <c r="AE8" s="33"/>
      <c r="AF8" s="33"/>
      <c r="AG8" s="33"/>
      <c r="AH8" s="33"/>
      <c r="AI8" s="35">
        <f>SUM(AI4:AI7)</f>
        <v>4000</v>
      </c>
      <c r="AJ8" s="33"/>
      <c r="AK8" s="33"/>
      <c r="AL8" s="33"/>
      <c r="AM8" s="33"/>
      <c r="AN8" s="33"/>
      <c r="AO8" s="35">
        <f>SUM(AO4:AO7)</f>
        <v>3900</v>
      </c>
      <c r="AP8" s="33"/>
      <c r="AQ8" s="33"/>
      <c r="AR8" s="33"/>
      <c r="AS8" s="33"/>
      <c r="AT8" s="33"/>
      <c r="AU8" s="35">
        <f>SUM(AU4:AU7)</f>
        <v>4025</v>
      </c>
      <c r="AV8" s="33"/>
      <c r="AW8" s="33"/>
      <c r="AX8" s="33"/>
      <c r="AY8" s="33"/>
      <c r="AZ8" s="33"/>
      <c r="BA8" s="35">
        <f>SUM(BA4:BA7)</f>
        <v>3600</v>
      </c>
      <c r="BB8" s="33"/>
      <c r="BC8" s="33"/>
      <c r="BD8" s="33"/>
      <c r="BE8" s="33"/>
      <c r="BF8" s="35">
        <f>SUM(BF4:BF7)</f>
        <v>3900</v>
      </c>
      <c r="BG8" s="33"/>
      <c r="BH8" s="33"/>
      <c r="BI8" s="33"/>
      <c r="BJ8" s="33"/>
      <c r="BK8" s="35">
        <f>SUM(BK4:BK7)</f>
        <v>3900</v>
      </c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</row>
    <row r="9" spans="1:84" ht="14.25" customHeight="1">
      <c r="B9" s="32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24"/>
      <c r="BQ9" s="24"/>
      <c r="BR9" s="24"/>
      <c r="BS9" s="24"/>
      <c r="BT9" s="24"/>
      <c r="BU9" s="33"/>
      <c r="BV9" s="33"/>
      <c r="BW9" s="33"/>
      <c r="BX9" s="33"/>
      <c r="BY9" s="33"/>
      <c r="BZ9" s="33"/>
    </row>
    <row r="10" spans="1:84" ht="14.25" customHeight="1" thickBot="1">
      <c r="B10" s="16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33"/>
      <c r="BT10" s="33"/>
      <c r="BU10" s="33"/>
      <c r="BV10" s="33"/>
      <c r="BW10" s="33"/>
      <c r="BX10" s="33"/>
      <c r="BY10" s="33"/>
      <c r="BZ10" s="33"/>
    </row>
    <row r="11" spans="1:84" s="70" customFormat="1" ht="20.25" customHeight="1" thickBot="1">
      <c r="A11" s="75" t="s">
        <v>105</v>
      </c>
      <c r="B11" s="549">
        <f>SUM(B12:C15)</f>
        <v>808.5</v>
      </c>
      <c r="C11" s="550"/>
      <c r="D11" s="76" t="s">
        <v>189</v>
      </c>
      <c r="E11" s="543">
        <f>SUM(E12:F15)</f>
        <v>40425</v>
      </c>
      <c r="F11" s="544"/>
      <c r="G11" s="68"/>
      <c r="H11" s="538">
        <f>E11</f>
        <v>40425</v>
      </c>
      <c r="I11" s="538"/>
      <c r="J11" s="538"/>
      <c r="K11" s="53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9"/>
      <c r="BT11" s="69"/>
      <c r="BU11" s="69"/>
      <c r="BV11" s="69"/>
      <c r="BW11" s="69"/>
      <c r="BX11" s="69"/>
      <c r="BY11" s="69"/>
      <c r="BZ11" s="69"/>
    </row>
    <row r="12" spans="1:84" ht="14.25" customHeight="1">
      <c r="A12" s="73" t="s">
        <v>19</v>
      </c>
      <c r="B12" s="539">
        <f>C4+D4+E4+G4+J4+K4+H4+I4+M4+N4+O4+Q4+P4+S4+T4+U4+V4+X4+Y4+Z4+AA4+AB4+AD4+AE4+AF4+AG4+AH4+AJ4+AK4+AL4+AM4+AN4+AP4+AQ4+AR4+AS4+AT4+AV4+AW4+AX4+AY4+AZ4+BO43+BB4+BC4+BD4+BE4+BG4+BH4+BI4+BJ4</f>
        <v>169</v>
      </c>
      <c r="C12" s="540"/>
      <c r="D12" s="71" t="s">
        <v>189</v>
      </c>
      <c r="E12" s="541">
        <f>F4+L4+R4+W4+AC4+AI4+AO4+AU4+BA4+BF4+BK4</f>
        <v>8450</v>
      </c>
      <c r="F12" s="542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</row>
    <row r="13" spans="1:84" ht="14.25" customHeight="1">
      <c r="A13" s="73" t="s">
        <v>38</v>
      </c>
      <c r="B13" s="539">
        <f>C5+D5+E5+G5+J5+K5+H5+I5+M5+N5+O5+Q5+P5+S5+T5+U5+V5+X5+Y5+Z5+AA5+AB5+AD5+AE5+AF5+AG5+AH5+AJ5+AK5+AL5+AM5+AN5+AP5+AQ5+AR5+AS5+AT5+AV5+AW5+AX5+AY5+AZ5+BO44+BB5+BC5+BD5+BE5+BG5+BH5+BI5+BJ5</f>
        <v>100</v>
      </c>
      <c r="C13" s="540"/>
      <c r="D13" s="71" t="s">
        <v>189</v>
      </c>
      <c r="E13" s="541">
        <f>F5+L5+R5+W5+AC5+AI5+AO5+AU5+BA5+BF5+BK5</f>
        <v>5000</v>
      </c>
      <c r="F13" s="542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</row>
    <row r="14" spans="1:84" ht="14.25" customHeight="1">
      <c r="A14" s="73" t="s">
        <v>57</v>
      </c>
      <c r="B14" s="539">
        <f t="shared" ref="B14:B15" si="11">C6+D6+E6+G6+J6+K6+H6+I6+M6+N6+O6+Q6+P6+S6+T6+U6+V6+X6+Y6+Z6+AA6+AB6+AD6+AE6+AF6+AG6+AH6+AJ6+AK6+AL6+AM6+AN6+AP6+AQ6+AR6+AS6+AT6+AV6+AW6+AX6+AY6+AZ6+BO45+BB6+BC6+BD6+BE6+BG6+BH6+BI6+BJ6</f>
        <v>187.5</v>
      </c>
      <c r="C14" s="540"/>
      <c r="D14" s="71" t="s">
        <v>189</v>
      </c>
      <c r="E14" s="541">
        <f>F6+L6+R6+W6+AC6+AI6+AO6+AU6+BA6+BF6+BK6</f>
        <v>9375</v>
      </c>
      <c r="F14" s="542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</row>
    <row r="15" spans="1:84" ht="14.25" customHeight="1" thickBot="1">
      <c r="A15" s="74" t="s">
        <v>71</v>
      </c>
      <c r="B15" s="547">
        <f t="shared" si="11"/>
        <v>352</v>
      </c>
      <c r="C15" s="548"/>
      <c r="D15" s="72" t="s">
        <v>189</v>
      </c>
      <c r="E15" s="545">
        <f>F7+L7+R7+W7+AC7+AI7+AO7+AU7+BA7+BF7+BK7</f>
        <v>17600</v>
      </c>
      <c r="F15" s="546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</row>
    <row r="16" spans="1:84" ht="14.25" customHeight="1">
      <c r="A16" s="107"/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09"/>
      <c r="BC16" s="109"/>
      <c r="BD16" s="109"/>
      <c r="BE16" s="109"/>
      <c r="BF16" s="109"/>
      <c r="BG16" s="109"/>
      <c r="BH16" s="109"/>
      <c r="BI16" s="109"/>
      <c r="BJ16" s="109"/>
      <c r="BK16" s="109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</row>
    <row r="17" spans="1:78" ht="14.25" customHeight="1" thickBot="1">
      <c r="A17" s="106" t="s">
        <v>190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</row>
    <row r="18" spans="1:78" ht="21.75" customHeight="1" thickBot="1">
      <c r="A18" s="67">
        <v>50</v>
      </c>
      <c r="B18" s="2"/>
      <c r="C18" s="555" t="s">
        <v>1</v>
      </c>
      <c r="D18" s="551"/>
      <c r="E18" s="551"/>
      <c r="F18" s="554"/>
      <c r="G18" s="553" t="s">
        <v>2</v>
      </c>
      <c r="H18" s="551"/>
      <c r="I18" s="551"/>
      <c r="J18" s="551"/>
      <c r="K18" s="551"/>
      <c r="L18" s="554"/>
      <c r="M18" s="551" t="s">
        <v>4</v>
      </c>
      <c r="N18" s="551"/>
      <c r="O18" s="551"/>
      <c r="P18" s="551"/>
      <c r="Q18" s="551"/>
      <c r="R18" s="554"/>
      <c r="S18" s="551" t="s">
        <v>5</v>
      </c>
      <c r="T18" s="551"/>
      <c r="U18" s="551"/>
      <c r="V18" s="551"/>
      <c r="W18" s="554"/>
      <c r="X18" s="551" t="s">
        <v>6</v>
      </c>
      <c r="Y18" s="551"/>
      <c r="Z18" s="551"/>
      <c r="AA18" s="551"/>
      <c r="AB18" s="551"/>
      <c r="AC18" s="551"/>
      <c r="AD18" s="553" t="s">
        <v>7</v>
      </c>
      <c r="AE18" s="551"/>
      <c r="AF18" s="551"/>
      <c r="AG18" s="551"/>
      <c r="AH18" s="551"/>
      <c r="AI18" s="554"/>
      <c r="AJ18" s="551" t="s">
        <v>8</v>
      </c>
      <c r="AK18" s="551"/>
      <c r="AL18" s="551"/>
      <c r="AM18" s="551"/>
      <c r="AN18" s="551"/>
      <c r="AO18" s="551"/>
      <c r="AP18" s="553" t="s">
        <v>9</v>
      </c>
      <c r="AQ18" s="551"/>
      <c r="AR18" s="551"/>
      <c r="AS18" s="551"/>
      <c r="AT18" s="551"/>
      <c r="AU18" s="554"/>
      <c r="AV18" s="551" t="s">
        <v>10</v>
      </c>
      <c r="AW18" s="551"/>
      <c r="AX18" s="551"/>
      <c r="AY18" s="551"/>
      <c r="AZ18" s="551"/>
      <c r="BA18" s="551"/>
      <c r="BB18" s="553" t="s">
        <v>11</v>
      </c>
      <c r="BC18" s="551"/>
      <c r="BD18" s="551"/>
      <c r="BE18" s="551"/>
      <c r="BF18" s="554"/>
      <c r="BG18" s="551" t="s">
        <v>12</v>
      </c>
      <c r="BH18" s="551"/>
      <c r="BI18" s="551"/>
      <c r="BJ18" s="551"/>
      <c r="BK18" s="552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</row>
    <row r="19" spans="1:78" ht="14.25" customHeight="1">
      <c r="A19" s="1"/>
      <c r="B19" s="2"/>
      <c r="C19" s="101">
        <v>37</v>
      </c>
      <c r="D19" s="98">
        <v>38</v>
      </c>
      <c r="E19" s="98">
        <v>39</v>
      </c>
      <c r="F19" s="99" t="s">
        <v>14</v>
      </c>
      <c r="G19" s="97">
        <v>40</v>
      </c>
      <c r="H19" s="98">
        <v>41</v>
      </c>
      <c r="I19" s="98">
        <v>42</v>
      </c>
      <c r="J19" s="98">
        <v>43</v>
      </c>
      <c r="K19" s="98">
        <v>44</v>
      </c>
      <c r="L19" s="99" t="s">
        <v>14</v>
      </c>
      <c r="M19" s="98">
        <v>44</v>
      </c>
      <c r="N19" s="98">
        <v>45</v>
      </c>
      <c r="O19" s="98">
        <v>46</v>
      </c>
      <c r="P19" s="98">
        <v>47</v>
      </c>
      <c r="Q19" s="98">
        <v>48</v>
      </c>
      <c r="R19" s="99" t="s">
        <v>14</v>
      </c>
      <c r="S19" s="98">
        <v>49</v>
      </c>
      <c r="T19" s="98">
        <v>50</v>
      </c>
      <c r="U19" s="98">
        <v>51</v>
      </c>
      <c r="V19" s="98">
        <v>52</v>
      </c>
      <c r="W19" s="99" t="s">
        <v>14</v>
      </c>
      <c r="X19" s="98">
        <v>1</v>
      </c>
      <c r="Y19" s="98">
        <v>2</v>
      </c>
      <c r="Z19" s="98">
        <v>3</v>
      </c>
      <c r="AA19" s="98">
        <v>4</v>
      </c>
      <c r="AB19" s="98">
        <v>5</v>
      </c>
      <c r="AC19" s="100" t="s">
        <v>14</v>
      </c>
      <c r="AD19" s="97">
        <v>5</v>
      </c>
      <c r="AE19" s="98">
        <v>6</v>
      </c>
      <c r="AF19" s="98">
        <v>7</v>
      </c>
      <c r="AG19" s="98">
        <v>8</v>
      </c>
      <c r="AH19" s="98">
        <v>9</v>
      </c>
      <c r="AI19" s="99" t="s">
        <v>14</v>
      </c>
      <c r="AJ19" s="98">
        <v>9</v>
      </c>
      <c r="AK19" s="98">
        <v>10</v>
      </c>
      <c r="AL19" s="98">
        <v>11</v>
      </c>
      <c r="AM19" s="98">
        <v>12</v>
      </c>
      <c r="AN19" s="98">
        <v>13</v>
      </c>
      <c r="AO19" s="100" t="s">
        <v>14</v>
      </c>
      <c r="AP19" s="97">
        <v>14</v>
      </c>
      <c r="AQ19" s="98">
        <v>15</v>
      </c>
      <c r="AR19" s="98">
        <v>16</v>
      </c>
      <c r="AS19" s="98">
        <v>17</v>
      </c>
      <c r="AT19" s="98">
        <v>18</v>
      </c>
      <c r="AU19" s="99" t="s">
        <v>14</v>
      </c>
      <c r="AV19" s="98">
        <v>18</v>
      </c>
      <c r="AW19" s="98">
        <v>19</v>
      </c>
      <c r="AX19" s="98">
        <v>20</v>
      </c>
      <c r="AY19" s="98">
        <v>21</v>
      </c>
      <c r="AZ19" s="98">
        <v>22</v>
      </c>
      <c r="BA19" s="100" t="s">
        <v>14</v>
      </c>
      <c r="BB19" s="97">
        <v>23</v>
      </c>
      <c r="BC19" s="98">
        <v>24</v>
      </c>
      <c r="BD19" s="98">
        <v>25</v>
      </c>
      <c r="BE19" s="98">
        <v>26</v>
      </c>
      <c r="BF19" s="99" t="s">
        <v>14</v>
      </c>
      <c r="BG19" s="98">
        <v>27</v>
      </c>
      <c r="BH19" s="98">
        <v>28</v>
      </c>
      <c r="BI19" s="98">
        <v>29</v>
      </c>
      <c r="BJ19" s="98">
        <v>30</v>
      </c>
      <c r="BK19" s="102" t="s">
        <v>14</v>
      </c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</row>
    <row r="20" spans="1:78" ht="14.25" customHeight="1">
      <c r="A20" s="77" t="s">
        <v>19</v>
      </c>
      <c r="B20" s="78">
        <v>4</v>
      </c>
      <c r="C20" s="86">
        <f>+$B$20</f>
        <v>4</v>
      </c>
      <c r="D20" s="80">
        <f>+$B$20</f>
        <v>4</v>
      </c>
      <c r="E20" s="80">
        <f>+$B$20</f>
        <v>4</v>
      </c>
      <c r="F20" s="90">
        <f>SUM(C20:E20)*$A$2</f>
        <v>600</v>
      </c>
      <c r="G20" s="103">
        <f>+$B$20</f>
        <v>4</v>
      </c>
      <c r="H20" s="82">
        <f>+$B$20</f>
        <v>4</v>
      </c>
      <c r="I20" s="82">
        <f t="shared" ref="I20:K20" si="12">+$B$20</f>
        <v>4</v>
      </c>
      <c r="J20" s="82">
        <f t="shared" si="12"/>
        <v>4</v>
      </c>
      <c r="K20" s="82">
        <f t="shared" si="12"/>
        <v>4</v>
      </c>
      <c r="L20" s="90">
        <f>SUM(G20:K20)*$A$2</f>
        <v>1000</v>
      </c>
      <c r="M20" s="86">
        <f>+$B$20</f>
        <v>4</v>
      </c>
      <c r="N20" s="80">
        <f>+$B$20</f>
        <v>4</v>
      </c>
      <c r="O20" s="80">
        <f t="shared" ref="O20:Q20" si="13">+$B$20</f>
        <v>4</v>
      </c>
      <c r="P20" s="80">
        <f t="shared" si="13"/>
        <v>4</v>
      </c>
      <c r="Q20" s="80">
        <f t="shared" si="13"/>
        <v>4</v>
      </c>
      <c r="R20" s="94">
        <f>SUM(M20:Q20)*$A$2</f>
        <v>1000</v>
      </c>
      <c r="S20" s="86">
        <f>+$B$20</f>
        <v>4</v>
      </c>
      <c r="T20" s="80">
        <f>+$B$20</f>
        <v>4</v>
      </c>
      <c r="U20" s="80">
        <f t="shared" ref="U20:V20" si="14">+$B$20</f>
        <v>4</v>
      </c>
      <c r="V20" s="80">
        <f t="shared" si="14"/>
        <v>4</v>
      </c>
      <c r="W20" s="90">
        <f>SUM(S20:V20)*$A$2</f>
        <v>800</v>
      </c>
      <c r="X20" s="86">
        <f>+$B$20</f>
        <v>4</v>
      </c>
      <c r="Y20" s="80">
        <f>+$B$20</f>
        <v>4</v>
      </c>
      <c r="Z20" s="80">
        <f t="shared" ref="Z20:AB20" si="15">+$B$20</f>
        <v>4</v>
      </c>
      <c r="AA20" s="80">
        <f t="shared" si="15"/>
        <v>4</v>
      </c>
      <c r="AB20" s="80">
        <f t="shared" si="15"/>
        <v>4</v>
      </c>
      <c r="AC20" s="82">
        <f>SUM(X20:AB20)*$A$2</f>
        <v>1000</v>
      </c>
      <c r="AD20" s="86">
        <f>+$B$20</f>
        <v>4</v>
      </c>
      <c r="AE20" s="80">
        <f>+$B$20</f>
        <v>4</v>
      </c>
      <c r="AF20" s="80">
        <f t="shared" ref="AF20:AH20" si="16">+$B$20</f>
        <v>4</v>
      </c>
      <c r="AG20" s="80">
        <f t="shared" si="16"/>
        <v>4</v>
      </c>
      <c r="AH20" s="80">
        <f t="shared" si="16"/>
        <v>4</v>
      </c>
      <c r="AI20" s="90">
        <f>SUM(AD20:AH20)*$A$2</f>
        <v>1000</v>
      </c>
      <c r="AJ20" s="86">
        <f>+$B$20</f>
        <v>4</v>
      </c>
      <c r="AK20" s="80">
        <f>+$B$20</f>
        <v>4</v>
      </c>
      <c r="AL20" s="80">
        <f t="shared" ref="AL20:AN20" si="17">+$B$20</f>
        <v>4</v>
      </c>
      <c r="AM20" s="80">
        <f t="shared" si="17"/>
        <v>4</v>
      </c>
      <c r="AN20" s="80">
        <f t="shared" si="17"/>
        <v>4</v>
      </c>
      <c r="AO20" s="82">
        <f>SUM(AJ20:AN20)*$A$2</f>
        <v>1000</v>
      </c>
      <c r="AP20" s="86">
        <f>+$B$20</f>
        <v>4</v>
      </c>
      <c r="AQ20" s="80">
        <f>+$B$20</f>
        <v>4</v>
      </c>
      <c r="AR20" s="80">
        <f t="shared" ref="AR20:AT20" si="18">+$B$20</f>
        <v>4</v>
      </c>
      <c r="AS20" s="80">
        <f t="shared" si="18"/>
        <v>4</v>
      </c>
      <c r="AT20" s="80">
        <f t="shared" si="18"/>
        <v>4</v>
      </c>
      <c r="AU20" s="90">
        <f>SUM(AP20:AT20)*$A$2</f>
        <v>1000</v>
      </c>
      <c r="AV20" s="86">
        <f>+$B$20</f>
        <v>4</v>
      </c>
      <c r="AW20" s="80">
        <f>+$B$20</f>
        <v>4</v>
      </c>
      <c r="AX20" s="80">
        <f t="shared" ref="AX20:AZ20" si="19">+$B$20</f>
        <v>4</v>
      </c>
      <c r="AY20" s="80">
        <f t="shared" si="19"/>
        <v>4</v>
      </c>
      <c r="AZ20" s="80">
        <f t="shared" si="19"/>
        <v>4</v>
      </c>
      <c r="BA20" s="82">
        <f>SUM(AV20:AZ20)*$A$2</f>
        <v>1000</v>
      </c>
      <c r="BB20" s="86">
        <f>+$B$20</f>
        <v>4</v>
      </c>
      <c r="BC20" s="80">
        <f>+$B$20</f>
        <v>4</v>
      </c>
      <c r="BD20" s="80">
        <f t="shared" ref="BD20:BE20" si="20">+$B$20</f>
        <v>4</v>
      </c>
      <c r="BE20" s="80">
        <f t="shared" si="20"/>
        <v>4</v>
      </c>
      <c r="BF20" s="90">
        <f>SUM(BB20:BE20)*$A$2</f>
        <v>800</v>
      </c>
      <c r="BG20" s="86">
        <f>+$B$20</f>
        <v>4</v>
      </c>
      <c r="BH20" s="80">
        <f>+$B$20</f>
        <v>4</v>
      </c>
      <c r="BI20" s="80">
        <f t="shared" ref="BI20:BJ20" si="21">+$B$20</f>
        <v>4</v>
      </c>
      <c r="BJ20" s="80">
        <f t="shared" si="21"/>
        <v>4</v>
      </c>
      <c r="BK20" s="83">
        <f>SUM(BG20:BJ20)*$A$2</f>
        <v>800</v>
      </c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</row>
    <row r="21" spans="1:78" ht="14.25" customHeight="1">
      <c r="A21" s="77" t="s">
        <v>38</v>
      </c>
      <c r="B21" s="78">
        <v>2.5</v>
      </c>
      <c r="C21" s="86">
        <f>+$B$21</f>
        <v>2.5</v>
      </c>
      <c r="D21" s="80">
        <f>+$B$21</f>
        <v>2.5</v>
      </c>
      <c r="E21" s="80">
        <f>+$B$21</f>
        <v>2.5</v>
      </c>
      <c r="F21" s="90">
        <f t="shared" ref="F21:F23" si="22">SUM(C21:E21)*$A$2</f>
        <v>375</v>
      </c>
      <c r="G21" s="103">
        <f>+$B$21</f>
        <v>2.5</v>
      </c>
      <c r="H21" s="82">
        <f>+$B$21</f>
        <v>2.5</v>
      </c>
      <c r="I21" s="82">
        <f t="shared" ref="I21:K21" si="23">+$B$21</f>
        <v>2.5</v>
      </c>
      <c r="J21" s="82">
        <f t="shared" si="23"/>
        <v>2.5</v>
      </c>
      <c r="K21" s="82">
        <f t="shared" si="23"/>
        <v>2.5</v>
      </c>
      <c r="L21" s="90">
        <f t="shared" ref="L21:L23" si="24">SUM(G21:K21)*$A$2</f>
        <v>625</v>
      </c>
      <c r="M21" s="86">
        <f>+$B$21</f>
        <v>2.5</v>
      </c>
      <c r="N21" s="80">
        <f>+$B$21</f>
        <v>2.5</v>
      </c>
      <c r="O21" s="80">
        <f t="shared" ref="O21:Q21" si="25">+$B$21</f>
        <v>2.5</v>
      </c>
      <c r="P21" s="80">
        <f t="shared" si="25"/>
        <v>2.5</v>
      </c>
      <c r="Q21" s="80">
        <f t="shared" si="25"/>
        <v>2.5</v>
      </c>
      <c r="R21" s="94">
        <f t="shared" ref="R21:R23" si="26">SUM(M21:Q21)*$A$2</f>
        <v>625</v>
      </c>
      <c r="S21" s="86">
        <f>+$B$21</f>
        <v>2.5</v>
      </c>
      <c r="T21" s="80">
        <f>+$B$21</f>
        <v>2.5</v>
      </c>
      <c r="U21" s="80">
        <f t="shared" ref="U21:V21" si="27">+$B$21</f>
        <v>2.5</v>
      </c>
      <c r="V21" s="80">
        <f t="shared" si="27"/>
        <v>2.5</v>
      </c>
      <c r="W21" s="90">
        <f t="shared" ref="W21:W23" si="28">SUM(S21:V21)*$A$2</f>
        <v>500</v>
      </c>
      <c r="X21" s="86">
        <f>+$B$21</f>
        <v>2.5</v>
      </c>
      <c r="Y21" s="80">
        <f>+$B$21</f>
        <v>2.5</v>
      </c>
      <c r="Z21" s="80">
        <f t="shared" ref="Z21:AB21" si="29">+$B$21</f>
        <v>2.5</v>
      </c>
      <c r="AA21" s="80">
        <f t="shared" si="29"/>
        <v>2.5</v>
      </c>
      <c r="AB21" s="80">
        <f t="shared" si="29"/>
        <v>2.5</v>
      </c>
      <c r="AC21" s="82">
        <f t="shared" ref="AC21:AC23" si="30">SUM(X21:AB21)*$A$2</f>
        <v>625</v>
      </c>
      <c r="AD21" s="86">
        <f>+$B$21</f>
        <v>2.5</v>
      </c>
      <c r="AE21" s="80">
        <f>+$B$21</f>
        <v>2.5</v>
      </c>
      <c r="AF21" s="80">
        <f t="shared" ref="AF21:AH21" si="31">+$B$21</f>
        <v>2.5</v>
      </c>
      <c r="AG21" s="80">
        <f t="shared" si="31"/>
        <v>2.5</v>
      </c>
      <c r="AH21" s="80">
        <f t="shared" si="31"/>
        <v>2.5</v>
      </c>
      <c r="AI21" s="90">
        <f t="shared" ref="AI21:AI23" si="32">SUM(AD21:AH21)*$A$2</f>
        <v>625</v>
      </c>
      <c r="AJ21" s="86">
        <f>+$B$21</f>
        <v>2.5</v>
      </c>
      <c r="AK21" s="80">
        <f>+$B$21</f>
        <v>2.5</v>
      </c>
      <c r="AL21" s="80">
        <f t="shared" ref="AL21:AN21" si="33">+$B$21</f>
        <v>2.5</v>
      </c>
      <c r="AM21" s="80">
        <f t="shared" si="33"/>
        <v>2.5</v>
      </c>
      <c r="AN21" s="80">
        <f t="shared" si="33"/>
        <v>2.5</v>
      </c>
      <c r="AO21" s="82">
        <f t="shared" ref="AO21:AO23" si="34">SUM(AJ21:AN21)*$A$2</f>
        <v>625</v>
      </c>
      <c r="AP21" s="86">
        <f>+$B$21</f>
        <v>2.5</v>
      </c>
      <c r="AQ21" s="80">
        <f>+$B$21</f>
        <v>2.5</v>
      </c>
      <c r="AR21" s="80">
        <f t="shared" ref="AR21:AT21" si="35">+$B$21</f>
        <v>2.5</v>
      </c>
      <c r="AS21" s="80">
        <f t="shared" si="35"/>
        <v>2.5</v>
      </c>
      <c r="AT21" s="80">
        <f t="shared" si="35"/>
        <v>2.5</v>
      </c>
      <c r="AU21" s="90">
        <f t="shared" ref="AU21:AU23" si="36">SUM(AP21:AT21)*$A$2</f>
        <v>625</v>
      </c>
      <c r="AV21" s="86">
        <f>+$B$21</f>
        <v>2.5</v>
      </c>
      <c r="AW21" s="80">
        <f>+$B$21</f>
        <v>2.5</v>
      </c>
      <c r="AX21" s="80">
        <f t="shared" ref="AX21:AZ21" si="37">+$B$21</f>
        <v>2.5</v>
      </c>
      <c r="AY21" s="80">
        <f t="shared" si="37"/>
        <v>2.5</v>
      </c>
      <c r="AZ21" s="80">
        <f t="shared" si="37"/>
        <v>2.5</v>
      </c>
      <c r="BA21" s="82">
        <f t="shared" ref="BA21:BA23" si="38">SUM(AV21:AZ21)*$A$2</f>
        <v>625</v>
      </c>
      <c r="BB21" s="86">
        <f>+$B$21</f>
        <v>2.5</v>
      </c>
      <c r="BC21" s="80">
        <f>+$B$21</f>
        <v>2.5</v>
      </c>
      <c r="BD21" s="80">
        <f t="shared" ref="BD21:BE21" si="39">+$B$21</f>
        <v>2.5</v>
      </c>
      <c r="BE21" s="80">
        <f t="shared" si="39"/>
        <v>2.5</v>
      </c>
      <c r="BF21" s="90">
        <f t="shared" ref="BF21:BF23" si="40">SUM(BB21:BE21)*$A$2</f>
        <v>500</v>
      </c>
      <c r="BG21" s="86">
        <f>+$B$21</f>
        <v>2.5</v>
      </c>
      <c r="BH21" s="80">
        <f>+$B$21</f>
        <v>2.5</v>
      </c>
      <c r="BI21" s="80">
        <f t="shared" ref="BI21:BJ21" si="41">+$B$21</f>
        <v>2.5</v>
      </c>
      <c r="BJ21" s="80">
        <f t="shared" si="41"/>
        <v>2.5</v>
      </c>
      <c r="BK21" s="83">
        <f t="shared" ref="BK21:BK23" si="42">SUM(BG21:BJ21)*$A$2</f>
        <v>500</v>
      </c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</row>
    <row r="22" spans="1:78" ht="14.25" customHeight="1">
      <c r="A22" s="77" t="s">
        <v>57</v>
      </c>
      <c r="B22" s="78">
        <v>4.5</v>
      </c>
      <c r="C22" s="86">
        <f>+$B$22</f>
        <v>4.5</v>
      </c>
      <c r="D22" s="80">
        <f>+$B$22</f>
        <v>4.5</v>
      </c>
      <c r="E22" s="80">
        <f>+$B$22</f>
        <v>4.5</v>
      </c>
      <c r="F22" s="90">
        <f t="shared" si="22"/>
        <v>675</v>
      </c>
      <c r="G22" s="103">
        <f>+$B$22</f>
        <v>4.5</v>
      </c>
      <c r="H22" s="82">
        <f>+$B$22</f>
        <v>4.5</v>
      </c>
      <c r="I22" s="82">
        <f t="shared" ref="I22:K22" si="43">+$B$22</f>
        <v>4.5</v>
      </c>
      <c r="J22" s="82">
        <f t="shared" si="43"/>
        <v>4.5</v>
      </c>
      <c r="K22" s="82">
        <f t="shared" si="43"/>
        <v>4.5</v>
      </c>
      <c r="L22" s="90">
        <f t="shared" si="24"/>
        <v>1125</v>
      </c>
      <c r="M22" s="86">
        <v>2</v>
      </c>
      <c r="N22" s="80">
        <f>+$B$22</f>
        <v>4.5</v>
      </c>
      <c r="O22" s="80">
        <f t="shared" ref="O22:Q22" si="44">+$B$22</f>
        <v>4.5</v>
      </c>
      <c r="P22" s="80">
        <f t="shared" si="44"/>
        <v>4.5</v>
      </c>
      <c r="Q22" s="80">
        <f t="shared" si="44"/>
        <v>4.5</v>
      </c>
      <c r="R22" s="94">
        <f t="shared" si="26"/>
        <v>1000</v>
      </c>
      <c r="S22" s="86">
        <f>+$B$22</f>
        <v>4.5</v>
      </c>
      <c r="T22" s="80">
        <f>+$B$22</f>
        <v>4.5</v>
      </c>
      <c r="U22" s="80">
        <f t="shared" ref="U22:V22" si="45">+$B$22</f>
        <v>4.5</v>
      </c>
      <c r="V22" s="80">
        <f t="shared" si="45"/>
        <v>4.5</v>
      </c>
      <c r="W22" s="90">
        <f t="shared" si="28"/>
        <v>900</v>
      </c>
      <c r="X22" s="86">
        <f>+$B$22</f>
        <v>4.5</v>
      </c>
      <c r="Y22" s="80">
        <f>+$B$22</f>
        <v>4.5</v>
      </c>
      <c r="Z22" s="80">
        <f t="shared" ref="Z22:AB22" si="46">+$B$22</f>
        <v>4.5</v>
      </c>
      <c r="AA22" s="80">
        <f t="shared" si="46"/>
        <v>4.5</v>
      </c>
      <c r="AB22" s="80">
        <f t="shared" si="46"/>
        <v>4.5</v>
      </c>
      <c r="AC22" s="82">
        <f t="shared" si="30"/>
        <v>1125</v>
      </c>
      <c r="AD22" s="86">
        <f>+$B$22</f>
        <v>4.5</v>
      </c>
      <c r="AE22" s="80">
        <f>+$B$22</f>
        <v>4.5</v>
      </c>
      <c r="AF22" s="80">
        <f t="shared" ref="AF22:AH22" si="47">+$B$22</f>
        <v>4.5</v>
      </c>
      <c r="AG22" s="80">
        <f t="shared" si="47"/>
        <v>4.5</v>
      </c>
      <c r="AH22" s="80">
        <f t="shared" si="47"/>
        <v>4.5</v>
      </c>
      <c r="AI22" s="90">
        <f t="shared" si="32"/>
        <v>1125</v>
      </c>
      <c r="AJ22" s="86">
        <f>+$B$22</f>
        <v>4.5</v>
      </c>
      <c r="AK22" s="80">
        <f>+$B$22</f>
        <v>4.5</v>
      </c>
      <c r="AL22" s="80">
        <f t="shared" ref="AL22:AN22" si="48">+$B$22</f>
        <v>4.5</v>
      </c>
      <c r="AM22" s="80">
        <f t="shared" si="48"/>
        <v>4.5</v>
      </c>
      <c r="AN22" s="80">
        <f t="shared" si="48"/>
        <v>4.5</v>
      </c>
      <c r="AO22" s="82">
        <f t="shared" si="34"/>
        <v>1125</v>
      </c>
      <c r="AP22" s="86">
        <f>+$B$22</f>
        <v>4.5</v>
      </c>
      <c r="AQ22" s="80">
        <f>+$B$22</f>
        <v>4.5</v>
      </c>
      <c r="AR22" s="80">
        <f t="shared" ref="AR22:AT22" si="49">+$B$22</f>
        <v>4.5</v>
      </c>
      <c r="AS22" s="80">
        <f t="shared" si="49"/>
        <v>4.5</v>
      </c>
      <c r="AT22" s="80">
        <f t="shared" si="49"/>
        <v>4.5</v>
      </c>
      <c r="AU22" s="90">
        <f t="shared" si="36"/>
        <v>1125</v>
      </c>
      <c r="AV22" s="86">
        <f>+$B$22</f>
        <v>4.5</v>
      </c>
      <c r="AW22" s="80">
        <f>+$B$22</f>
        <v>4.5</v>
      </c>
      <c r="AX22" s="80">
        <f t="shared" ref="AX22:AZ22" si="50">+$B$22</f>
        <v>4.5</v>
      </c>
      <c r="AY22" s="80">
        <f t="shared" si="50"/>
        <v>4.5</v>
      </c>
      <c r="AZ22" s="80">
        <f t="shared" si="50"/>
        <v>4.5</v>
      </c>
      <c r="BA22" s="82">
        <f t="shared" si="38"/>
        <v>1125</v>
      </c>
      <c r="BB22" s="86">
        <f>+$B$22</f>
        <v>4.5</v>
      </c>
      <c r="BC22" s="80">
        <f>+$B$22</f>
        <v>4.5</v>
      </c>
      <c r="BD22" s="80">
        <f t="shared" ref="BD22:BE22" si="51">+$B$22</f>
        <v>4.5</v>
      </c>
      <c r="BE22" s="80">
        <f t="shared" si="51"/>
        <v>4.5</v>
      </c>
      <c r="BF22" s="90">
        <f t="shared" si="40"/>
        <v>900</v>
      </c>
      <c r="BG22" s="86">
        <f>+$B$22</f>
        <v>4.5</v>
      </c>
      <c r="BH22" s="80">
        <f>+$B$22</f>
        <v>4.5</v>
      </c>
      <c r="BI22" s="80">
        <f t="shared" ref="BI22:BJ22" si="52">+$B$22</f>
        <v>4.5</v>
      </c>
      <c r="BJ22" s="80">
        <f t="shared" si="52"/>
        <v>4.5</v>
      </c>
      <c r="BK22" s="83">
        <f t="shared" si="42"/>
        <v>900</v>
      </c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</row>
    <row r="23" spans="1:78" ht="14.25" customHeight="1" thickBot="1">
      <c r="A23" s="77" t="s">
        <v>71</v>
      </c>
      <c r="B23" s="78">
        <v>7</v>
      </c>
      <c r="C23" s="87">
        <f>+$B$23</f>
        <v>7</v>
      </c>
      <c r="D23" s="88">
        <f>+$B$23</f>
        <v>7</v>
      </c>
      <c r="E23" s="88">
        <f>+$B$23</f>
        <v>7</v>
      </c>
      <c r="F23" s="91">
        <f t="shared" si="22"/>
        <v>1050</v>
      </c>
      <c r="G23" s="104">
        <f>+$B$23</f>
        <v>7</v>
      </c>
      <c r="H23" s="84">
        <f>+$B$23</f>
        <v>7</v>
      </c>
      <c r="I23" s="84">
        <f t="shared" ref="I23:K23" si="53">+$B$23</f>
        <v>7</v>
      </c>
      <c r="J23" s="84">
        <f t="shared" si="53"/>
        <v>7</v>
      </c>
      <c r="K23" s="84">
        <f t="shared" si="53"/>
        <v>7</v>
      </c>
      <c r="L23" s="91">
        <f t="shared" si="24"/>
        <v>1750</v>
      </c>
      <c r="M23" s="87">
        <f>+$B$23</f>
        <v>7</v>
      </c>
      <c r="N23" s="88">
        <f>+$B$23</f>
        <v>7</v>
      </c>
      <c r="O23" s="88">
        <f t="shared" ref="O23:Q23" si="54">+$B$23</f>
        <v>7</v>
      </c>
      <c r="P23" s="88">
        <f t="shared" si="54"/>
        <v>7</v>
      </c>
      <c r="Q23" s="88">
        <f t="shared" si="54"/>
        <v>7</v>
      </c>
      <c r="R23" s="95">
        <f t="shared" si="26"/>
        <v>1750</v>
      </c>
      <c r="S23" s="87">
        <f>+$B$23</f>
        <v>7</v>
      </c>
      <c r="T23" s="88">
        <f>+$B$23</f>
        <v>7</v>
      </c>
      <c r="U23" s="88">
        <f t="shared" ref="U23:V23" si="55">+$B$23</f>
        <v>7</v>
      </c>
      <c r="V23" s="88">
        <f t="shared" si="55"/>
        <v>7</v>
      </c>
      <c r="W23" s="91">
        <f t="shared" si="28"/>
        <v>1400</v>
      </c>
      <c r="X23" s="87">
        <f>+$B$23</f>
        <v>7</v>
      </c>
      <c r="Y23" s="88">
        <f>+$B$23</f>
        <v>7</v>
      </c>
      <c r="Z23" s="88">
        <f t="shared" ref="Z23:AB23" si="56">+$B$23</f>
        <v>7</v>
      </c>
      <c r="AA23" s="88">
        <f t="shared" si="56"/>
        <v>7</v>
      </c>
      <c r="AB23" s="88">
        <f t="shared" si="56"/>
        <v>7</v>
      </c>
      <c r="AC23" s="84">
        <f t="shared" si="30"/>
        <v>1750</v>
      </c>
      <c r="AD23" s="87">
        <f>+$B$23</f>
        <v>7</v>
      </c>
      <c r="AE23" s="88">
        <f>+$B$23</f>
        <v>7</v>
      </c>
      <c r="AF23" s="88">
        <f t="shared" ref="AF23:AH23" si="57">+$B$23</f>
        <v>7</v>
      </c>
      <c r="AG23" s="88">
        <f t="shared" si="57"/>
        <v>7</v>
      </c>
      <c r="AH23" s="88">
        <f t="shared" si="57"/>
        <v>7</v>
      </c>
      <c r="AI23" s="91">
        <f t="shared" si="32"/>
        <v>1750</v>
      </c>
      <c r="AJ23" s="87">
        <f>+$B$23</f>
        <v>7</v>
      </c>
      <c r="AK23" s="88">
        <f>+$B$23</f>
        <v>7</v>
      </c>
      <c r="AL23" s="88">
        <f t="shared" ref="AL23:AN23" si="58">+$B$23</f>
        <v>7</v>
      </c>
      <c r="AM23" s="88">
        <f t="shared" si="58"/>
        <v>7</v>
      </c>
      <c r="AN23" s="88">
        <f t="shared" si="58"/>
        <v>7</v>
      </c>
      <c r="AO23" s="84">
        <f t="shared" si="34"/>
        <v>1750</v>
      </c>
      <c r="AP23" s="87">
        <f>+$B$23</f>
        <v>7</v>
      </c>
      <c r="AQ23" s="88">
        <f>+$B$23</f>
        <v>7</v>
      </c>
      <c r="AR23" s="88">
        <f t="shared" ref="AR23:AT23" si="59">+$B$23</f>
        <v>7</v>
      </c>
      <c r="AS23" s="88">
        <f t="shared" si="59"/>
        <v>7</v>
      </c>
      <c r="AT23" s="88">
        <f t="shared" si="59"/>
        <v>7</v>
      </c>
      <c r="AU23" s="91">
        <f t="shared" si="36"/>
        <v>1750</v>
      </c>
      <c r="AV23" s="87">
        <f>+$B$23</f>
        <v>7</v>
      </c>
      <c r="AW23" s="88">
        <f>+$B$23</f>
        <v>7</v>
      </c>
      <c r="AX23" s="88">
        <f t="shared" ref="AX23:AZ23" si="60">+$B$23</f>
        <v>7</v>
      </c>
      <c r="AY23" s="88">
        <f t="shared" si="60"/>
        <v>7</v>
      </c>
      <c r="AZ23" s="88">
        <f t="shared" si="60"/>
        <v>7</v>
      </c>
      <c r="BA23" s="84">
        <f t="shared" si="38"/>
        <v>1750</v>
      </c>
      <c r="BB23" s="87">
        <f>+$B$23</f>
        <v>7</v>
      </c>
      <c r="BC23" s="88">
        <f>+$B$23</f>
        <v>7</v>
      </c>
      <c r="BD23" s="88">
        <f t="shared" ref="BD23:BE23" si="61">+$B$23</f>
        <v>7</v>
      </c>
      <c r="BE23" s="88">
        <f t="shared" si="61"/>
        <v>7</v>
      </c>
      <c r="BF23" s="91">
        <f t="shared" si="40"/>
        <v>1400</v>
      </c>
      <c r="BG23" s="87">
        <f>+$B$23</f>
        <v>7</v>
      </c>
      <c r="BH23" s="88">
        <f>+$B$23</f>
        <v>7</v>
      </c>
      <c r="BI23" s="88">
        <f t="shared" ref="BI23:BJ23" si="62">+$B$23</f>
        <v>7</v>
      </c>
      <c r="BJ23" s="88">
        <f t="shared" si="62"/>
        <v>7</v>
      </c>
      <c r="BK23" s="85">
        <f t="shared" si="42"/>
        <v>1400</v>
      </c>
      <c r="BL23" s="24"/>
      <c r="BM23" s="24"/>
      <c r="BN23" s="24"/>
      <c r="BO23" s="24"/>
      <c r="BP23" s="24"/>
      <c r="BQ23" s="24"/>
      <c r="BR23" s="24"/>
      <c r="BS23" s="33"/>
      <c r="BT23" s="33"/>
      <c r="BU23" s="33"/>
      <c r="BV23" s="33"/>
      <c r="BW23" s="33"/>
      <c r="BX23" s="33"/>
      <c r="BY23" s="33"/>
      <c r="BZ23" s="33"/>
    </row>
    <row r="24" spans="1:78" ht="14.25" customHeight="1">
      <c r="A24" s="54"/>
      <c r="B24" s="32"/>
      <c r="C24" s="33"/>
      <c r="D24" s="33"/>
      <c r="E24" s="33"/>
      <c r="F24" s="34">
        <f>SUM(F20:F23)</f>
        <v>2700</v>
      </c>
      <c r="G24" s="33"/>
      <c r="H24" s="33"/>
      <c r="I24" s="33"/>
      <c r="J24" s="33"/>
      <c r="K24" s="33"/>
      <c r="L24" s="35">
        <f>SUM(L20:L23)</f>
        <v>4500</v>
      </c>
      <c r="M24" s="33"/>
      <c r="N24" s="33"/>
      <c r="O24" s="33"/>
      <c r="P24" s="33"/>
      <c r="Q24" s="33"/>
      <c r="R24" s="35">
        <f>SUM(R20:R23)</f>
        <v>4375</v>
      </c>
      <c r="S24" s="33"/>
      <c r="T24" s="33"/>
      <c r="U24" s="33"/>
      <c r="V24" s="33"/>
      <c r="W24" s="35">
        <f>SUM(W20:W23)</f>
        <v>3600</v>
      </c>
      <c r="X24" s="33"/>
      <c r="Y24" s="33"/>
      <c r="Z24" s="33"/>
      <c r="AA24" s="33"/>
      <c r="AB24" s="33"/>
      <c r="AC24" s="35">
        <f>SUM(AC20:AC23)</f>
        <v>4500</v>
      </c>
      <c r="AD24" s="33"/>
      <c r="AE24" s="33"/>
      <c r="AF24" s="33"/>
      <c r="AG24" s="33"/>
      <c r="AH24" s="33"/>
      <c r="AI24" s="35">
        <f>SUM(AI20:AI23)</f>
        <v>4500</v>
      </c>
      <c r="AJ24" s="33"/>
      <c r="AK24" s="33"/>
      <c r="AL24" s="33"/>
      <c r="AM24" s="33"/>
      <c r="AN24" s="33"/>
      <c r="AO24" s="35">
        <f>SUM(AO20:AO23)</f>
        <v>4500</v>
      </c>
      <c r="AP24" s="33"/>
      <c r="AQ24" s="33"/>
      <c r="AR24" s="33"/>
      <c r="AS24" s="33"/>
      <c r="AT24" s="33"/>
      <c r="AU24" s="35">
        <f>SUM(AU20:AU23)</f>
        <v>4500</v>
      </c>
      <c r="AV24" s="33"/>
      <c r="AW24" s="33"/>
      <c r="AX24" s="33"/>
      <c r="AY24" s="33"/>
      <c r="AZ24" s="33"/>
      <c r="BA24" s="35">
        <f>SUM(BA20:BA23)</f>
        <v>4500</v>
      </c>
      <c r="BB24" s="33"/>
      <c r="BC24" s="33"/>
      <c r="BD24" s="33"/>
      <c r="BE24" s="33"/>
      <c r="BF24" s="35">
        <f>SUM(BF20:BF23)</f>
        <v>3600</v>
      </c>
      <c r="BG24" s="33"/>
      <c r="BH24" s="33"/>
      <c r="BI24" s="33"/>
      <c r="BJ24" s="33"/>
      <c r="BK24" s="35">
        <f>SUM(BK20:BK23)</f>
        <v>3600</v>
      </c>
      <c r="BL24" s="24"/>
      <c r="BM24" s="24"/>
      <c r="BN24" s="24"/>
      <c r="BO24" s="24"/>
      <c r="BP24" s="24"/>
      <c r="BQ24" s="24"/>
      <c r="BR24" s="33"/>
      <c r="BS24" s="33"/>
      <c r="BT24" s="33"/>
      <c r="BU24" s="33"/>
      <c r="BV24" s="33"/>
      <c r="BW24" s="33"/>
      <c r="BX24" s="33"/>
      <c r="BY24" s="33"/>
      <c r="BZ24" s="33"/>
    </row>
    <row r="25" spans="1:78" ht="14.25" customHeight="1">
      <c r="A25" s="54"/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24"/>
      <c r="BM25" s="24"/>
      <c r="BN25" s="24"/>
      <c r="BO25" s="24"/>
      <c r="BP25" s="24"/>
      <c r="BQ25" s="24"/>
      <c r="BR25" s="33"/>
      <c r="BS25" s="33"/>
      <c r="BT25" s="33"/>
      <c r="BU25" s="33"/>
      <c r="BV25" s="33"/>
      <c r="BW25" s="33"/>
      <c r="BX25" s="33"/>
      <c r="BY25" s="33"/>
      <c r="BZ25" s="33"/>
    </row>
    <row r="26" spans="1:78" ht="14.25" customHeight="1" thickBot="1">
      <c r="A26" s="54"/>
      <c r="B26" s="16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33"/>
      <c r="BS26" s="33"/>
      <c r="BT26" s="33"/>
      <c r="BU26" s="33"/>
      <c r="BV26" s="33"/>
      <c r="BW26" s="33"/>
      <c r="BX26" s="33"/>
      <c r="BY26" s="33"/>
      <c r="BZ26" s="33"/>
    </row>
    <row r="27" spans="1:78" ht="14.25" customHeight="1" thickBot="1">
      <c r="A27" s="75" t="s">
        <v>105</v>
      </c>
      <c r="B27" s="549">
        <f>SUM(B28:C31)</f>
        <v>897.5</v>
      </c>
      <c r="C27" s="550"/>
      <c r="D27" s="76" t="s">
        <v>189</v>
      </c>
      <c r="E27" s="543">
        <f>SUM(E28:F31)</f>
        <v>44875</v>
      </c>
      <c r="F27" s="544"/>
      <c r="G27" s="68"/>
      <c r="H27" s="538">
        <f>E27</f>
        <v>44875</v>
      </c>
      <c r="I27" s="538"/>
      <c r="J27" s="538"/>
      <c r="K27" s="53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24"/>
      <c r="BM27" s="24"/>
      <c r="BN27" s="24"/>
      <c r="BO27" s="24"/>
      <c r="BP27" s="24"/>
      <c r="BQ27" s="24"/>
      <c r="BR27" s="33"/>
      <c r="BS27" s="33"/>
      <c r="BT27" s="33"/>
      <c r="BU27" s="33"/>
      <c r="BV27" s="33"/>
      <c r="BW27" s="33"/>
      <c r="BX27" s="33"/>
      <c r="BY27" s="33"/>
      <c r="BZ27" s="33"/>
    </row>
    <row r="28" spans="1:78" ht="14.25" customHeight="1">
      <c r="A28" s="73" t="s">
        <v>19</v>
      </c>
      <c r="B28" s="539">
        <f>C20+D20+E20+G20+J20+K20+H20+I20+M20+N20+O20+Q20+P20+S20+T20+U20+V20+X20+Y20+Z20+AA20+AB20+AD20+AE20+AF20+AG20+AH20+AJ20+AK20+AL20+AM20+AN20+AP20+AQ20+AR20+AS20+AT20+AV20+AW20+AX20+AY20+AZ20+BO59+BB20+BC20+BD20+BE20+BG20+BH20+BI20+BJ20</f>
        <v>200</v>
      </c>
      <c r="C28" s="540"/>
      <c r="D28" s="71" t="s">
        <v>189</v>
      </c>
      <c r="E28" s="541">
        <f>F20+L20+R20+W20+AC20+AI20+AO20+AU20+BA20+BF20+BK20</f>
        <v>10000</v>
      </c>
      <c r="F28" s="542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</row>
    <row r="29" spans="1:78" ht="14.25" customHeight="1">
      <c r="A29" s="73" t="s">
        <v>38</v>
      </c>
      <c r="B29" s="539">
        <f t="shared" ref="B29:B31" si="63">C21+D21+E21+G21+J21+K21+H21+I21+M21+N21+O21+Q21+P21+S21+T21+U21+V21+X21+Y21+Z21+AA21+AB21+AD21+AE21+AF21+AG21+AH21+AJ21+AK21+AL21+AM21+AN21+AP21+AQ21+AR21+AS21+AT21+AV21+AW21+AX21+AY21+AZ21+BO60+BB21+BC21+BD21+BE21+BG21+BH21+BI21+BJ21</f>
        <v>125</v>
      </c>
      <c r="C29" s="540"/>
      <c r="D29" s="71" t="s">
        <v>189</v>
      </c>
      <c r="E29" s="541">
        <f>F21+L21+R21+W21+AC21+AI21+AO21+AU21+BA21+BF21+BK21</f>
        <v>6250</v>
      </c>
      <c r="F29" s="542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</row>
    <row r="30" spans="1:78" ht="14.25" customHeight="1">
      <c r="A30" s="73" t="s">
        <v>57</v>
      </c>
      <c r="B30" s="539">
        <f t="shared" si="63"/>
        <v>222.5</v>
      </c>
      <c r="C30" s="540"/>
      <c r="D30" s="71" t="s">
        <v>189</v>
      </c>
      <c r="E30" s="541">
        <f>F22+L22+R22+W22+AC22+AI22+AO22+AU22+BA22+BF22+BK22</f>
        <v>11125</v>
      </c>
      <c r="F30" s="542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</row>
    <row r="31" spans="1:78" ht="14.25" customHeight="1" thickBot="1">
      <c r="A31" s="74" t="s">
        <v>71</v>
      </c>
      <c r="B31" s="547">
        <f t="shared" si="63"/>
        <v>350</v>
      </c>
      <c r="C31" s="548"/>
      <c r="D31" s="72" t="s">
        <v>189</v>
      </c>
      <c r="E31" s="545">
        <f>F23+L23+R23+W23+AC23+AI23+AO23+AU23+BA23+BF23+BK23</f>
        <v>17500</v>
      </c>
      <c r="F31" s="546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</row>
    <row r="32" spans="1:78" ht="14.25" customHeight="1">
      <c r="A32" s="54"/>
      <c r="B32" s="32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</row>
    <row r="33" spans="1:78" ht="14.25" customHeight="1">
      <c r="A33" s="54"/>
      <c r="B33" s="32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</row>
    <row r="34" spans="1:78" ht="14.25" customHeight="1">
      <c r="B34" s="32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</row>
    <row r="35" spans="1:78" ht="14.25" customHeight="1">
      <c r="B35" s="32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</row>
    <row r="36" spans="1:78" ht="14.25" customHeight="1">
      <c r="B36" s="32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</row>
    <row r="37" spans="1:78" ht="14.25" customHeight="1">
      <c r="B37" s="32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</row>
    <row r="38" spans="1:78" ht="14.25" customHeight="1">
      <c r="B38" s="32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</row>
    <row r="39" spans="1:78" ht="14.25" customHeight="1">
      <c r="B39" s="32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</row>
    <row r="40" spans="1:78" ht="14.25" customHeight="1">
      <c r="B40" s="32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</row>
    <row r="41" spans="1:78" ht="14.25" customHeight="1">
      <c r="B41" s="32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</row>
    <row r="42" spans="1:78" ht="14.25" customHeight="1">
      <c r="B42" s="32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</row>
    <row r="43" spans="1:78" ht="14.25" customHeight="1">
      <c r="B43" s="32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</row>
    <row r="44" spans="1:78" ht="14.25" customHeight="1">
      <c r="B44" s="32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</row>
    <row r="45" spans="1:78" ht="14.25" customHeight="1">
      <c r="B45" s="32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</row>
    <row r="46" spans="1:78" ht="14.25" customHeight="1">
      <c r="B46" s="32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</row>
    <row r="47" spans="1:78" ht="14.25" customHeight="1">
      <c r="B47" s="32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</row>
    <row r="48" spans="1:78" ht="14.25" customHeight="1">
      <c r="B48" s="32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</row>
    <row r="49" spans="2:78" ht="14.25" customHeight="1">
      <c r="B49" s="32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</row>
    <row r="50" spans="2:78" ht="14.25" customHeight="1">
      <c r="B50" s="32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</row>
    <row r="51" spans="2:78" ht="14.25" customHeight="1">
      <c r="B51" s="32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</row>
    <row r="52" spans="2:78" ht="14.25" customHeight="1">
      <c r="B52" s="32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</row>
    <row r="53" spans="2:78" ht="14.25" customHeight="1">
      <c r="B53" s="32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</row>
    <row r="54" spans="2:78" ht="14.25" customHeight="1">
      <c r="B54" s="32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</row>
    <row r="55" spans="2:78" ht="14.25" customHeight="1">
      <c r="B55" s="32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</row>
    <row r="56" spans="2:78" ht="14.25" customHeight="1">
      <c r="B56" s="32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</row>
    <row r="57" spans="2:78" ht="14.25" customHeight="1">
      <c r="B57" s="32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</row>
    <row r="58" spans="2:78" ht="14.25" customHeight="1">
      <c r="B58" s="32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  <c r="BZ58" s="33"/>
    </row>
    <row r="59" spans="2:78" ht="14.25" customHeight="1">
      <c r="B59" s="32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3"/>
    </row>
    <row r="60" spans="2:78" ht="14.25" customHeight="1">
      <c r="B60" s="32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  <c r="BZ60" s="33"/>
    </row>
    <row r="61" spans="2:78" ht="14.25" customHeight="1">
      <c r="B61" s="32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</row>
    <row r="62" spans="2:78" ht="14.25" customHeight="1">
      <c r="B62" s="32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</row>
    <row r="63" spans="2:78" ht="14.25" customHeight="1">
      <c r="B63" s="32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</row>
    <row r="64" spans="2:78" ht="14.25" customHeight="1">
      <c r="B64" s="32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</row>
    <row r="65" spans="2:78" ht="14.25" customHeight="1">
      <c r="B65" s="32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  <c r="BZ65" s="33"/>
    </row>
    <row r="66" spans="2:78" ht="14.25" customHeight="1">
      <c r="B66" s="32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</row>
    <row r="67" spans="2:78" ht="14.25" customHeight="1">
      <c r="B67" s="32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</row>
    <row r="68" spans="2:78" ht="14.25" customHeight="1">
      <c r="B68" s="32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</row>
    <row r="69" spans="2:78" ht="14.25" customHeight="1">
      <c r="B69" s="32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</row>
    <row r="70" spans="2:78" ht="14.25" customHeight="1">
      <c r="B70" s="32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</row>
    <row r="71" spans="2:78" ht="14.25" customHeight="1">
      <c r="B71" s="32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  <c r="BZ71" s="33"/>
    </row>
    <row r="72" spans="2:78" ht="14.25" customHeight="1">
      <c r="B72" s="32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  <c r="BZ72" s="33"/>
    </row>
    <row r="73" spans="2:78" ht="14.25" customHeight="1">
      <c r="B73" s="32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</row>
    <row r="74" spans="2:78" ht="14.25" customHeight="1">
      <c r="B74" s="32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</row>
    <row r="75" spans="2:78" ht="14.25" customHeight="1">
      <c r="B75" s="32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</row>
    <row r="76" spans="2:78" ht="14.25" customHeight="1"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  <c r="BU76" s="33"/>
      <c r="BV76" s="33"/>
      <c r="BW76" s="33"/>
      <c r="BX76" s="33"/>
      <c r="BY76" s="33"/>
      <c r="BZ76" s="33"/>
    </row>
    <row r="77" spans="2:78" ht="14.25" customHeight="1">
      <c r="B77" s="32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  <c r="BY77" s="33"/>
      <c r="BZ77" s="33"/>
    </row>
    <row r="78" spans="2:78" ht="14.25" customHeight="1">
      <c r="B78" s="32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  <c r="BU78" s="33"/>
      <c r="BV78" s="33"/>
      <c r="BW78" s="33"/>
      <c r="BX78" s="33"/>
      <c r="BY78" s="33"/>
      <c r="BZ78" s="33"/>
    </row>
    <row r="79" spans="2:78" ht="14.25" customHeight="1">
      <c r="B79" s="32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  <c r="BU79" s="33"/>
      <c r="BV79" s="33"/>
      <c r="BW79" s="33"/>
      <c r="BX79" s="33"/>
      <c r="BY79" s="33"/>
      <c r="BZ79" s="33"/>
    </row>
    <row r="80" spans="2:78" ht="14.25" customHeight="1">
      <c r="B80" s="32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  <c r="BU80" s="33"/>
      <c r="BV80" s="33"/>
      <c r="BW80" s="33"/>
      <c r="BX80" s="33"/>
      <c r="BY80" s="33"/>
      <c r="BZ80" s="33"/>
    </row>
    <row r="81" spans="2:78" ht="14.25" customHeight="1">
      <c r="B81" s="32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  <c r="BU81" s="33"/>
      <c r="BV81" s="33"/>
      <c r="BW81" s="33"/>
      <c r="BX81" s="33"/>
      <c r="BY81" s="33"/>
      <c r="BZ81" s="33"/>
    </row>
    <row r="82" spans="2:78" ht="14.25" customHeight="1">
      <c r="B82" s="32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  <c r="BU82" s="33"/>
      <c r="BV82" s="33"/>
      <c r="BW82" s="33"/>
      <c r="BX82" s="33"/>
      <c r="BY82" s="33"/>
      <c r="BZ82" s="33"/>
    </row>
    <row r="83" spans="2:78" ht="14.25" customHeight="1">
      <c r="B83" s="32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  <c r="BU83" s="33"/>
      <c r="BV83" s="33"/>
      <c r="BW83" s="33"/>
      <c r="BX83" s="33"/>
      <c r="BY83" s="33"/>
      <c r="BZ83" s="33"/>
    </row>
    <row r="84" spans="2:78" ht="14.25" customHeight="1">
      <c r="B84" s="32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  <c r="BU84" s="33"/>
      <c r="BV84" s="33"/>
      <c r="BW84" s="33"/>
      <c r="BX84" s="33"/>
      <c r="BY84" s="33"/>
      <c r="BZ84" s="33"/>
    </row>
    <row r="85" spans="2:78" ht="14.25" customHeight="1">
      <c r="B85" s="32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  <c r="BU85" s="33"/>
      <c r="BV85" s="33"/>
      <c r="BW85" s="33"/>
      <c r="BX85" s="33"/>
      <c r="BY85" s="33"/>
      <c r="BZ85" s="33"/>
    </row>
    <row r="86" spans="2:78" ht="14.25" customHeight="1">
      <c r="B86" s="32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  <c r="BU86" s="33"/>
      <c r="BV86" s="33"/>
      <c r="BW86" s="33"/>
      <c r="BX86" s="33"/>
      <c r="BY86" s="33"/>
      <c r="BZ86" s="33"/>
    </row>
    <row r="87" spans="2:78" ht="14.25" customHeight="1">
      <c r="B87" s="32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  <c r="BU87" s="33"/>
      <c r="BV87" s="33"/>
      <c r="BW87" s="33"/>
      <c r="BX87" s="33"/>
      <c r="BY87" s="33"/>
      <c r="BZ87" s="33"/>
    </row>
    <row r="88" spans="2:78" ht="14.25" customHeight="1">
      <c r="B88" s="32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  <c r="BU88" s="33"/>
      <c r="BV88" s="33"/>
      <c r="BW88" s="33"/>
      <c r="BX88" s="33"/>
      <c r="BY88" s="33"/>
      <c r="BZ88" s="33"/>
    </row>
    <row r="89" spans="2:78" ht="14.25" customHeight="1">
      <c r="B89" s="32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  <c r="BR89" s="33"/>
      <c r="BS89" s="33"/>
      <c r="BT89" s="33"/>
      <c r="BU89" s="33"/>
      <c r="BV89" s="33"/>
      <c r="BW89" s="33"/>
      <c r="BX89" s="33"/>
      <c r="BY89" s="33"/>
      <c r="BZ89" s="33"/>
    </row>
    <row r="90" spans="2:78" ht="14.25" customHeight="1">
      <c r="B90" s="32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3"/>
      <c r="BQ90" s="33"/>
      <c r="BR90" s="33"/>
      <c r="BS90" s="33"/>
      <c r="BT90" s="33"/>
      <c r="BU90" s="33"/>
      <c r="BV90" s="33"/>
      <c r="BW90" s="33"/>
      <c r="BX90" s="33"/>
      <c r="BY90" s="33"/>
      <c r="BZ90" s="33"/>
    </row>
    <row r="91" spans="2:78" ht="14.25" customHeight="1">
      <c r="B91" s="32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  <c r="BU91" s="33"/>
      <c r="BV91" s="33"/>
      <c r="BW91" s="33"/>
      <c r="BX91" s="33"/>
      <c r="BY91" s="33"/>
      <c r="BZ91" s="33"/>
    </row>
    <row r="92" spans="2:78" ht="14.25" customHeight="1">
      <c r="B92" s="32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  <c r="BU92" s="33"/>
      <c r="BV92" s="33"/>
      <c r="BW92" s="33"/>
      <c r="BX92" s="33"/>
      <c r="BY92" s="33"/>
      <c r="BZ92" s="33"/>
    </row>
    <row r="93" spans="2:78" ht="14.25" customHeight="1">
      <c r="B93" s="32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  <c r="BU93" s="33"/>
      <c r="BV93" s="33"/>
      <c r="BW93" s="33"/>
      <c r="BX93" s="33"/>
      <c r="BY93" s="33"/>
      <c r="BZ93" s="33"/>
    </row>
    <row r="94" spans="2:78" ht="14.25" customHeight="1">
      <c r="B94" s="32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  <c r="BU94" s="33"/>
      <c r="BV94" s="33"/>
      <c r="BW94" s="33"/>
      <c r="BX94" s="33"/>
      <c r="BY94" s="33"/>
      <c r="BZ94" s="33"/>
    </row>
    <row r="95" spans="2:78" ht="14.25" customHeight="1">
      <c r="B95" s="32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33"/>
      <c r="BE95" s="33"/>
      <c r="BF95" s="33"/>
      <c r="BG95" s="33"/>
      <c r="BH95" s="33"/>
      <c r="BI95" s="33"/>
      <c r="BJ95" s="33"/>
      <c r="BK95" s="33"/>
      <c r="BL95" s="33"/>
      <c r="BM95" s="33"/>
      <c r="BN95" s="33"/>
      <c r="BO95" s="33"/>
      <c r="BP95" s="33"/>
      <c r="BQ95" s="33"/>
      <c r="BR95" s="33"/>
      <c r="BS95" s="33"/>
      <c r="BT95" s="33"/>
      <c r="BU95" s="33"/>
      <c r="BV95" s="33"/>
      <c r="BW95" s="33"/>
      <c r="BX95" s="33"/>
      <c r="BY95" s="33"/>
      <c r="BZ95" s="33"/>
    </row>
    <row r="96" spans="2:78" ht="14.25" customHeight="1">
      <c r="B96" s="32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3"/>
      <c r="BH96" s="33"/>
      <c r="BI96" s="33"/>
      <c r="BJ96" s="33"/>
      <c r="BK96" s="33"/>
      <c r="BL96" s="33"/>
      <c r="BM96" s="33"/>
      <c r="BN96" s="33"/>
      <c r="BO96" s="33"/>
      <c r="BP96" s="33"/>
      <c r="BQ96" s="33"/>
      <c r="BR96" s="33"/>
      <c r="BS96" s="33"/>
      <c r="BT96" s="33"/>
      <c r="BU96" s="33"/>
      <c r="BV96" s="33"/>
      <c r="BW96" s="33"/>
      <c r="BX96" s="33"/>
      <c r="BY96" s="33"/>
      <c r="BZ96" s="33"/>
    </row>
    <row r="97" spans="2:78" ht="14.25" customHeight="1">
      <c r="B97" s="32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  <c r="BU97" s="33"/>
      <c r="BV97" s="33"/>
      <c r="BW97" s="33"/>
      <c r="BX97" s="33"/>
      <c r="BY97" s="33"/>
      <c r="BZ97" s="33"/>
    </row>
    <row r="98" spans="2:78" ht="14.25" customHeight="1">
      <c r="B98" s="32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  <c r="BF98" s="33"/>
      <c r="BG98" s="33"/>
      <c r="BH98" s="33"/>
      <c r="BI98" s="33"/>
      <c r="BJ98" s="33"/>
      <c r="BK98" s="33"/>
      <c r="BL98" s="33"/>
      <c r="BM98" s="33"/>
      <c r="BN98" s="33"/>
      <c r="BO98" s="33"/>
      <c r="BP98" s="33"/>
      <c r="BQ98" s="33"/>
      <c r="BR98" s="33"/>
      <c r="BS98" s="33"/>
      <c r="BT98" s="33"/>
      <c r="BU98" s="33"/>
      <c r="BV98" s="33"/>
      <c r="BW98" s="33"/>
      <c r="BX98" s="33"/>
      <c r="BY98" s="33"/>
      <c r="BZ98" s="33"/>
    </row>
    <row r="99" spans="2:78" ht="14.25" customHeight="1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  <c r="BU99" s="33"/>
      <c r="BV99" s="33"/>
      <c r="BW99" s="33"/>
      <c r="BX99" s="33"/>
      <c r="BY99" s="33"/>
      <c r="BZ99" s="33"/>
    </row>
    <row r="100" spans="2:78" ht="14.25" customHeight="1">
      <c r="B100" s="32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  <c r="BU100" s="33"/>
      <c r="BV100" s="33"/>
      <c r="BW100" s="33"/>
      <c r="BX100" s="33"/>
      <c r="BY100" s="33"/>
      <c r="BZ100" s="33"/>
    </row>
    <row r="101" spans="2:78" ht="14.25" customHeight="1">
      <c r="B101" s="32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3"/>
      <c r="BH101" s="33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  <c r="BU101" s="33"/>
      <c r="BV101" s="33"/>
      <c r="BW101" s="33"/>
      <c r="BX101" s="33"/>
      <c r="BY101" s="33"/>
      <c r="BZ101" s="33"/>
    </row>
    <row r="102" spans="2:78" ht="14.25" customHeight="1">
      <c r="B102" s="32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3"/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  <c r="BU102" s="33"/>
      <c r="BV102" s="33"/>
      <c r="BW102" s="33"/>
      <c r="BX102" s="33"/>
      <c r="BY102" s="33"/>
      <c r="BZ102" s="33"/>
    </row>
    <row r="103" spans="2:78" ht="14.25" customHeight="1"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  <c r="BU103" s="33"/>
      <c r="BV103" s="33"/>
      <c r="BW103" s="33"/>
      <c r="BX103" s="33"/>
      <c r="BY103" s="33"/>
      <c r="BZ103" s="33"/>
    </row>
    <row r="104" spans="2:78" ht="14.25" customHeight="1">
      <c r="B104" s="32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3"/>
      <c r="BX104" s="33"/>
      <c r="BY104" s="33"/>
      <c r="BZ104" s="33"/>
    </row>
    <row r="105" spans="2:78" ht="14.25" customHeight="1">
      <c r="B105" s="32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3"/>
      <c r="BH105" s="33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  <c r="BU105" s="33"/>
      <c r="BV105" s="33"/>
      <c r="BW105" s="33"/>
      <c r="BX105" s="33"/>
      <c r="BY105" s="33"/>
      <c r="BZ105" s="33"/>
    </row>
    <row r="106" spans="2:78" ht="14.25" customHeight="1">
      <c r="B106" s="32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  <c r="BU106" s="33"/>
      <c r="BV106" s="33"/>
      <c r="BW106" s="33"/>
      <c r="BX106" s="33"/>
      <c r="BY106" s="33"/>
      <c r="BZ106" s="33"/>
    </row>
    <row r="107" spans="2:78" ht="14.25" customHeight="1">
      <c r="B107" s="32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3"/>
      <c r="BH107" s="33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  <c r="BU107" s="33"/>
      <c r="BV107" s="33"/>
      <c r="BW107" s="33"/>
      <c r="BX107" s="33"/>
      <c r="BY107" s="33"/>
      <c r="BZ107" s="33"/>
    </row>
    <row r="108" spans="2:78" ht="14.25" customHeight="1">
      <c r="B108" s="32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3"/>
      <c r="BH108" s="33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  <c r="BU108" s="33"/>
      <c r="BV108" s="33"/>
      <c r="BW108" s="33"/>
      <c r="BX108" s="33"/>
      <c r="BY108" s="33"/>
      <c r="BZ108" s="33"/>
    </row>
    <row r="109" spans="2:78" ht="14.25" customHeight="1">
      <c r="B109" s="32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  <c r="BU109" s="33"/>
      <c r="BV109" s="33"/>
      <c r="BW109" s="33"/>
      <c r="BX109" s="33"/>
      <c r="BY109" s="33"/>
      <c r="BZ109" s="33"/>
    </row>
    <row r="110" spans="2:78" ht="14.25" customHeight="1">
      <c r="B110" s="32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  <c r="BU110" s="33"/>
      <c r="BV110" s="33"/>
      <c r="BW110" s="33"/>
      <c r="BX110" s="33"/>
      <c r="BY110" s="33"/>
      <c r="BZ110" s="33"/>
    </row>
    <row r="111" spans="2:78" ht="14.25" customHeight="1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3"/>
      <c r="BH111" s="33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  <c r="BU111" s="33"/>
      <c r="BV111" s="33"/>
      <c r="BW111" s="33"/>
      <c r="BX111" s="33"/>
      <c r="BY111" s="33"/>
      <c r="BZ111" s="33"/>
    </row>
    <row r="112" spans="2:78" ht="14.25" customHeight="1">
      <c r="B112" s="32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  <c r="BU112" s="33"/>
      <c r="BV112" s="33"/>
      <c r="BW112" s="33"/>
      <c r="BX112" s="33"/>
      <c r="BY112" s="33"/>
      <c r="BZ112" s="33"/>
    </row>
    <row r="113" spans="2:78" ht="14.25" customHeight="1">
      <c r="B113" s="32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  <c r="BU113" s="33"/>
      <c r="BV113" s="33"/>
      <c r="BW113" s="33"/>
      <c r="BX113" s="33"/>
      <c r="BY113" s="33"/>
      <c r="BZ113" s="33"/>
    </row>
    <row r="114" spans="2:78" ht="14.25" customHeight="1">
      <c r="B114" s="32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3"/>
      <c r="BH114" s="33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  <c r="BU114" s="33"/>
      <c r="BV114" s="33"/>
      <c r="BW114" s="33"/>
      <c r="BX114" s="33"/>
      <c r="BY114" s="33"/>
      <c r="BZ114" s="33"/>
    </row>
    <row r="115" spans="2:78" ht="14.25" customHeight="1">
      <c r="B115" s="32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  <c r="BU115" s="33"/>
      <c r="BV115" s="33"/>
      <c r="BW115" s="33"/>
      <c r="BX115" s="33"/>
      <c r="BY115" s="33"/>
      <c r="BZ115" s="33"/>
    </row>
    <row r="116" spans="2:78" ht="14.25" customHeight="1">
      <c r="B116" s="32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3"/>
      <c r="BH116" s="33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  <c r="BU116" s="33"/>
      <c r="BV116" s="33"/>
      <c r="BW116" s="33"/>
      <c r="BX116" s="33"/>
      <c r="BY116" s="33"/>
      <c r="BZ116" s="33"/>
    </row>
    <row r="117" spans="2:78" ht="14.25" customHeight="1">
      <c r="B117" s="32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  <c r="BU117" s="33"/>
      <c r="BV117" s="33"/>
      <c r="BW117" s="33"/>
      <c r="BX117" s="33"/>
      <c r="BY117" s="33"/>
      <c r="BZ117" s="33"/>
    </row>
    <row r="118" spans="2:78" ht="14.25" customHeight="1">
      <c r="B118" s="32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  <c r="BU118" s="33"/>
      <c r="BV118" s="33"/>
      <c r="BW118" s="33"/>
      <c r="BX118" s="33"/>
      <c r="BY118" s="33"/>
      <c r="BZ118" s="33"/>
    </row>
    <row r="119" spans="2:78" ht="14.25" customHeight="1">
      <c r="B119" s="32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  <c r="BU119" s="33"/>
      <c r="BV119" s="33"/>
      <c r="BW119" s="33"/>
      <c r="BX119" s="33"/>
      <c r="BY119" s="33"/>
      <c r="BZ119" s="33"/>
    </row>
    <row r="120" spans="2:78" ht="14.25" customHeight="1">
      <c r="B120" s="32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3"/>
      <c r="BH120" s="33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  <c r="BU120" s="33"/>
      <c r="BV120" s="33"/>
      <c r="BW120" s="33"/>
      <c r="BX120" s="33"/>
      <c r="BY120" s="33"/>
      <c r="BZ120" s="33"/>
    </row>
    <row r="121" spans="2:78" ht="14.25" customHeight="1">
      <c r="B121" s="32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</row>
    <row r="122" spans="2:78" ht="14.25" customHeight="1">
      <c r="B122" s="32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</row>
    <row r="123" spans="2:78" ht="14.25" customHeight="1">
      <c r="B123" s="32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</row>
    <row r="124" spans="2:78" ht="14.25" customHeight="1">
      <c r="B124" s="32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</row>
    <row r="125" spans="2:78" ht="14.25" customHeight="1">
      <c r="B125" s="32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</row>
    <row r="126" spans="2:78" ht="14.25" customHeight="1">
      <c r="B126" s="32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</row>
    <row r="127" spans="2:78" ht="14.25" customHeight="1">
      <c r="B127" s="32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</row>
    <row r="128" spans="2:78" ht="14.25" customHeight="1">
      <c r="B128" s="32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</row>
    <row r="129" spans="2:78" ht="14.25" customHeight="1">
      <c r="B129" s="32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</row>
    <row r="130" spans="2:78" ht="14.25" customHeight="1">
      <c r="B130" s="32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</row>
    <row r="131" spans="2:78" ht="14.25" customHeight="1">
      <c r="B131" s="32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</row>
    <row r="132" spans="2:78" ht="14.25" customHeight="1">
      <c r="B132" s="32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  <c r="BY132" s="33"/>
      <c r="BZ132" s="33"/>
    </row>
    <row r="133" spans="2:78" ht="14.25" customHeight="1">
      <c r="B133" s="32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  <c r="BY133" s="33"/>
      <c r="BZ133" s="33"/>
    </row>
    <row r="134" spans="2:78" ht="14.25" customHeight="1">
      <c r="B134" s="32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</row>
    <row r="135" spans="2:78" ht="14.25" customHeight="1">
      <c r="B135" s="32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  <c r="BY135" s="33"/>
      <c r="BZ135" s="33"/>
    </row>
    <row r="136" spans="2:78" ht="14.25" customHeight="1">
      <c r="B136" s="32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</row>
    <row r="137" spans="2:78" ht="14.25" customHeight="1">
      <c r="B137" s="32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  <c r="BY137" s="33"/>
      <c r="BZ137" s="33"/>
    </row>
    <row r="138" spans="2:78" ht="14.25" customHeight="1">
      <c r="B138" s="32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  <c r="BY138" s="33"/>
      <c r="BZ138" s="33"/>
    </row>
    <row r="139" spans="2:78" ht="14.25" customHeight="1">
      <c r="B139" s="32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</row>
    <row r="140" spans="2:78" ht="14.25" customHeight="1">
      <c r="B140" s="32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</row>
    <row r="141" spans="2:78" ht="14.25" customHeight="1">
      <c r="B141" s="32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3"/>
      <c r="BH141" s="33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  <c r="BU141" s="33"/>
      <c r="BV141" s="33"/>
      <c r="BW141" s="33"/>
      <c r="BX141" s="33"/>
      <c r="BY141" s="33"/>
      <c r="BZ141" s="33"/>
    </row>
    <row r="142" spans="2:78" ht="14.25" customHeight="1">
      <c r="B142" s="32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3"/>
      <c r="BH142" s="33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  <c r="BU142" s="33"/>
      <c r="BV142" s="33"/>
      <c r="BW142" s="33"/>
      <c r="BX142" s="33"/>
      <c r="BY142" s="33"/>
      <c r="BZ142" s="33"/>
    </row>
    <row r="143" spans="2:78" ht="14.25" customHeight="1">
      <c r="B143" s="32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  <c r="BU143" s="33"/>
      <c r="BV143" s="33"/>
      <c r="BW143" s="33"/>
      <c r="BX143" s="33"/>
      <c r="BY143" s="33"/>
      <c r="BZ143" s="33"/>
    </row>
    <row r="144" spans="2:78" ht="14.25" customHeight="1">
      <c r="B144" s="32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  <c r="BU144" s="33"/>
      <c r="BV144" s="33"/>
      <c r="BW144" s="33"/>
      <c r="BX144" s="33"/>
      <c r="BY144" s="33"/>
      <c r="BZ144" s="33"/>
    </row>
    <row r="145" spans="2:78" ht="14.25" customHeight="1">
      <c r="B145" s="32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3"/>
      <c r="BH145" s="33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  <c r="BU145" s="33"/>
      <c r="BV145" s="33"/>
      <c r="BW145" s="33"/>
      <c r="BX145" s="33"/>
      <c r="BY145" s="33"/>
      <c r="BZ145" s="33"/>
    </row>
    <row r="146" spans="2:78" ht="14.25" customHeight="1">
      <c r="B146" s="32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3"/>
      <c r="BH146" s="33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  <c r="BU146" s="33"/>
      <c r="BV146" s="33"/>
      <c r="BW146" s="33"/>
      <c r="BX146" s="33"/>
      <c r="BY146" s="33"/>
      <c r="BZ146" s="33"/>
    </row>
    <row r="147" spans="2:78" ht="14.25" customHeight="1">
      <c r="B147" s="32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3"/>
      <c r="BH147" s="33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  <c r="BU147" s="33"/>
      <c r="BV147" s="33"/>
      <c r="BW147" s="33"/>
      <c r="BX147" s="33"/>
      <c r="BY147" s="33"/>
      <c r="BZ147" s="33"/>
    </row>
    <row r="148" spans="2:78" ht="14.25" customHeight="1">
      <c r="B148" s="32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3"/>
      <c r="BH148" s="33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  <c r="BU148" s="33"/>
      <c r="BV148" s="33"/>
      <c r="BW148" s="33"/>
      <c r="BX148" s="33"/>
      <c r="BY148" s="33"/>
      <c r="BZ148" s="33"/>
    </row>
    <row r="149" spans="2:78" ht="14.25" customHeight="1">
      <c r="B149" s="32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3"/>
      <c r="BH149" s="33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  <c r="BU149" s="33"/>
      <c r="BV149" s="33"/>
      <c r="BW149" s="33"/>
      <c r="BX149" s="33"/>
      <c r="BY149" s="33"/>
      <c r="BZ149" s="33"/>
    </row>
    <row r="150" spans="2:78" ht="14.25" customHeight="1">
      <c r="B150" s="32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3"/>
      <c r="BH150" s="33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  <c r="BU150" s="33"/>
      <c r="BV150" s="33"/>
      <c r="BW150" s="33"/>
      <c r="BX150" s="33"/>
      <c r="BY150" s="33"/>
      <c r="BZ150" s="33"/>
    </row>
    <row r="151" spans="2:78" ht="14.25" customHeight="1">
      <c r="B151" s="32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  <c r="BU151" s="33"/>
      <c r="BV151" s="33"/>
      <c r="BW151" s="33"/>
      <c r="BX151" s="33"/>
      <c r="BY151" s="33"/>
      <c r="BZ151" s="33"/>
    </row>
    <row r="152" spans="2:78" ht="14.25" customHeight="1">
      <c r="B152" s="32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  <c r="BU152" s="33"/>
      <c r="BV152" s="33"/>
      <c r="BW152" s="33"/>
      <c r="BX152" s="33"/>
      <c r="BY152" s="33"/>
      <c r="BZ152" s="33"/>
    </row>
    <row r="153" spans="2:78" ht="14.25" customHeight="1">
      <c r="B153" s="32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3"/>
      <c r="BH153" s="33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  <c r="BU153" s="33"/>
      <c r="BV153" s="33"/>
      <c r="BW153" s="33"/>
      <c r="BX153" s="33"/>
      <c r="BY153" s="33"/>
      <c r="BZ153" s="33"/>
    </row>
    <row r="154" spans="2:78" ht="14.25" customHeight="1">
      <c r="B154" s="32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3"/>
      <c r="BX154" s="33"/>
      <c r="BY154" s="33"/>
      <c r="BZ154" s="33"/>
    </row>
    <row r="155" spans="2:78" ht="14.25" customHeight="1">
      <c r="B155" s="32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</row>
    <row r="156" spans="2:78" ht="14.25" customHeight="1">
      <c r="B156" s="32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  <c r="BU156" s="33"/>
      <c r="BV156" s="33"/>
      <c r="BW156" s="33"/>
      <c r="BX156" s="33"/>
      <c r="BY156" s="33"/>
      <c r="BZ156" s="33"/>
    </row>
    <row r="157" spans="2:78" ht="14.25" customHeight="1">
      <c r="B157" s="32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  <c r="BU157" s="33"/>
      <c r="BV157" s="33"/>
      <c r="BW157" s="33"/>
      <c r="BX157" s="33"/>
      <c r="BY157" s="33"/>
      <c r="BZ157" s="33"/>
    </row>
    <row r="158" spans="2:78" ht="14.25" customHeight="1">
      <c r="B158" s="32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  <c r="BU158" s="33"/>
      <c r="BV158" s="33"/>
      <c r="BW158" s="33"/>
      <c r="BX158" s="33"/>
      <c r="BY158" s="33"/>
      <c r="BZ158" s="33"/>
    </row>
    <row r="159" spans="2:78" ht="14.25" customHeight="1">
      <c r="B159" s="32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  <c r="BU159" s="33"/>
      <c r="BV159" s="33"/>
      <c r="BW159" s="33"/>
      <c r="BX159" s="33"/>
      <c r="BY159" s="33"/>
      <c r="BZ159" s="33"/>
    </row>
    <row r="160" spans="2:78" ht="14.25" customHeight="1">
      <c r="B160" s="32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  <c r="BU160" s="33"/>
      <c r="BV160" s="33"/>
      <c r="BW160" s="33"/>
      <c r="BX160" s="33"/>
      <c r="BY160" s="33"/>
      <c r="BZ160" s="33"/>
    </row>
    <row r="161" spans="2:78" ht="14.25" customHeight="1">
      <c r="B161" s="32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3"/>
      <c r="BH161" s="33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  <c r="BU161" s="33"/>
      <c r="BV161" s="33"/>
      <c r="BW161" s="33"/>
      <c r="BX161" s="33"/>
      <c r="BY161" s="33"/>
      <c r="BZ161" s="33"/>
    </row>
    <row r="162" spans="2:78" ht="14.25" customHeight="1">
      <c r="B162" s="32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3"/>
      <c r="BH162" s="33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  <c r="BU162" s="33"/>
      <c r="BV162" s="33"/>
      <c r="BW162" s="33"/>
      <c r="BX162" s="33"/>
      <c r="BY162" s="33"/>
      <c r="BZ162" s="33"/>
    </row>
    <row r="163" spans="2:78" ht="14.25" customHeight="1">
      <c r="B163" s="32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  <c r="BU163" s="33"/>
      <c r="BV163" s="33"/>
      <c r="BW163" s="33"/>
      <c r="BX163" s="33"/>
      <c r="BY163" s="33"/>
      <c r="BZ163" s="33"/>
    </row>
    <row r="164" spans="2:78" ht="14.25" customHeight="1">
      <c r="B164" s="32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  <c r="BU164" s="33"/>
      <c r="BV164" s="33"/>
      <c r="BW164" s="33"/>
      <c r="BX164" s="33"/>
      <c r="BY164" s="33"/>
      <c r="BZ164" s="33"/>
    </row>
    <row r="165" spans="2:78" ht="14.25" customHeight="1">
      <c r="B165" s="32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  <c r="BU165" s="33"/>
      <c r="BV165" s="33"/>
      <c r="BW165" s="33"/>
      <c r="BX165" s="33"/>
      <c r="BY165" s="33"/>
      <c r="BZ165" s="33"/>
    </row>
    <row r="166" spans="2:78" ht="14.25" customHeight="1">
      <c r="B166" s="32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  <c r="BU166" s="33"/>
      <c r="BV166" s="33"/>
      <c r="BW166" s="33"/>
      <c r="BX166" s="33"/>
      <c r="BY166" s="33"/>
      <c r="BZ166" s="33"/>
    </row>
    <row r="167" spans="2:78" ht="14.25" customHeight="1">
      <c r="B167" s="32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  <c r="BY167" s="33"/>
      <c r="BZ167" s="33"/>
    </row>
    <row r="168" spans="2:78" ht="14.25" customHeight="1">
      <c r="B168" s="32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3"/>
      <c r="BH168" s="33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  <c r="BU168" s="33"/>
      <c r="BV168" s="33"/>
      <c r="BW168" s="33"/>
      <c r="BX168" s="33"/>
      <c r="BY168" s="33"/>
      <c r="BZ168" s="33"/>
    </row>
    <row r="169" spans="2:78" ht="14.25" customHeight="1">
      <c r="B169" s="32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3"/>
      <c r="BH169" s="33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  <c r="BU169" s="33"/>
      <c r="BV169" s="33"/>
      <c r="BW169" s="33"/>
      <c r="BX169" s="33"/>
      <c r="BY169" s="33"/>
      <c r="BZ169" s="33"/>
    </row>
    <row r="170" spans="2:78" ht="14.25" customHeight="1">
      <c r="B170" s="32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  <c r="BU170" s="33"/>
      <c r="BV170" s="33"/>
      <c r="BW170" s="33"/>
      <c r="BX170" s="33"/>
      <c r="BY170" s="33"/>
      <c r="BZ170" s="33"/>
    </row>
    <row r="171" spans="2:78" ht="14.25" customHeight="1">
      <c r="B171" s="32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  <c r="BU171" s="33"/>
      <c r="BV171" s="33"/>
      <c r="BW171" s="33"/>
      <c r="BX171" s="33"/>
      <c r="BY171" s="33"/>
      <c r="BZ171" s="33"/>
    </row>
    <row r="172" spans="2:78" ht="14.25" customHeight="1">
      <c r="B172" s="32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3"/>
      <c r="BH172" s="33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  <c r="BU172" s="33"/>
      <c r="BV172" s="33"/>
      <c r="BW172" s="33"/>
      <c r="BX172" s="33"/>
      <c r="BY172" s="33"/>
      <c r="BZ172" s="33"/>
    </row>
    <row r="173" spans="2:78" ht="14.25" customHeight="1">
      <c r="B173" s="32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3"/>
      <c r="BH173" s="33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  <c r="BU173" s="33"/>
      <c r="BV173" s="33"/>
      <c r="BW173" s="33"/>
      <c r="BX173" s="33"/>
      <c r="BY173" s="33"/>
      <c r="BZ173" s="33"/>
    </row>
    <row r="174" spans="2:78" ht="14.25" customHeight="1">
      <c r="B174" s="32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3"/>
      <c r="BH174" s="33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  <c r="BU174" s="33"/>
      <c r="BV174" s="33"/>
      <c r="BW174" s="33"/>
      <c r="BX174" s="33"/>
      <c r="BY174" s="33"/>
      <c r="BZ174" s="33"/>
    </row>
    <row r="175" spans="2:78" ht="14.25" customHeight="1">
      <c r="B175" s="32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3"/>
      <c r="BH175" s="33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  <c r="BU175" s="33"/>
      <c r="BV175" s="33"/>
      <c r="BW175" s="33"/>
      <c r="BX175" s="33"/>
      <c r="BY175" s="33"/>
      <c r="BZ175" s="33"/>
    </row>
    <row r="176" spans="2:78" ht="14.25" customHeight="1">
      <c r="B176" s="32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  <c r="BU176" s="33"/>
      <c r="BV176" s="33"/>
      <c r="BW176" s="33"/>
      <c r="BX176" s="33"/>
      <c r="BY176" s="33"/>
      <c r="BZ176" s="33"/>
    </row>
    <row r="177" spans="2:78" ht="14.25" customHeight="1">
      <c r="B177" s="32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3"/>
      <c r="BH177" s="33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  <c r="BU177" s="33"/>
      <c r="BV177" s="33"/>
      <c r="BW177" s="33"/>
      <c r="BX177" s="33"/>
      <c r="BY177" s="33"/>
      <c r="BZ177" s="33"/>
    </row>
    <row r="178" spans="2:78" ht="14.25" customHeight="1">
      <c r="B178" s="32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3"/>
      <c r="BH178" s="33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  <c r="BU178" s="33"/>
      <c r="BV178" s="33"/>
      <c r="BW178" s="33"/>
      <c r="BX178" s="33"/>
      <c r="BY178" s="33"/>
      <c r="BZ178" s="33"/>
    </row>
    <row r="179" spans="2:78" ht="14.25" customHeight="1">
      <c r="B179" s="32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3"/>
      <c r="BH179" s="33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  <c r="BU179" s="33"/>
      <c r="BV179" s="33"/>
      <c r="BW179" s="33"/>
      <c r="BX179" s="33"/>
      <c r="BY179" s="33"/>
      <c r="BZ179" s="33"/>
    </row>
    <row r="180" spans="2:78" ht="14.25" customHeight="1">
      <c r="B180" s="32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3"/>
      <c r="BH180" s="33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  <c r="BU180" s="33"/>
      <c r="BV180" s="33"/>
      <c r="BW180" s="33"/>
      <c r="BX180" s="33"/>
      <c r="BY180" s="33"/>
      <c r="BZ180" s="33"/>
    </row>
    <row r="181" spans="2:78" ht="14.25" customHeight="1">
      <c r="B181" s="32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3"/>
      <c r="BH181" s="33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  <c r="BU181" s="33"/>
      <c r="BV181" s="33"/>
      <c r="BW181" s="33"/>
      <c r="BX181" s="33"/>
      <c r="BY181" s="33"/>
      <c r="BZ181" s="33"/>
    </row>
    <row r="182" spans="2:78" ht="14.25" customHeight="1">
      <c r="B182" s="32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  <c r="BU182" s="33"/>
      <c r="BV182" s="33"/>
      <c r="BW182" s="33"/>
      <c r="BX182" s="33"/>
      <c r="BY182" s="33"/>
      <c r="BZ182" s="33"/>
    </row>
    <row r="183" spans="2:78" ht="14.25" customHeight="1">
      <c r="B183" s="32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</row>
    <row r="184" spans="2:78" ht="14.25" customHeight="1">
      <c r="B184" s="32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  <c r="BY184" s="33"/>
      <c r="BZ184" s="33"/>
    </row>
    <row r="185" spans="2:78" ht="14.25" customHeight="1">
      <c r="B185" s="32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  <c r="BU185" s="33"/>
      <c r="BV185" s="33"/>
      <c r="BW185" s="33"/>
      <c r="BX185" s="33"/>
      <c r="BY185" s="33"/>
      <c r="BZ185" s="33"/>
    </row>
    <row r="186" spans="2:78" ht="14.25" customHeight="1">
      <c r="B186" s="32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3"/>
      <c r="BH186" s="33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  <c r="BU186" s="33"/>
      <c r="BV186" s="33"/>
      <c r="BW186" s="33"/>
      <c r="BX186" s="33"/>
      <c r="BY186" s="33"/>
      <c r="BZ186" s="33"/>
    </row>
    <row r="187" spans="2:78" ht="14.25" customHeight="1">
      <c r="B187" s="32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  <c r="BY187" s="33"/>
      <c r="BZ187" s="33"/>
    </row>
    <row r="188" spans="2:78" ht="14.25" customHeight="1">
      <c r="B188" s="32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3"/>
      <c r="BH188" s="33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  <c r="BU188" s="33"/>
      <c r="BV188" s="33"/>
      <c r="BW188" s="33"/>
      <c r="BX188" s="33"/>
      <c r="BY188" s="33"/>
      <c r="BZ188" s="33"/>
    </row>
    <row r="189" spans="2:78" ht="14.25" customHeight="1">
      <c r="B189" s="32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3"/>
      <c r="BH189" s="33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  <c r="BU189" s="33"/>
      <c r="BV189" s="33"/>
      <c r="BW189" s="33"/>
      <c r="BX189" s="33"/>
      <c r="BY189" s="33"/>
      <c r="BZ189" s="33"/>
    </row>
    <row r="190" spans="2:78" ht="14.25" customHeight="1">
      <c r="B190" s="32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3"/>
      <c r="BH190" s="33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  <c r="BU190" s="33"/>
      <c r="BV190" s="33"/>
      <c r="BW190" s="33"/>
      <c r="BX190" s="33"/>
      <c r="BY190" s="33"/>
      <c r="BZ190" s="33"/>
    </row>
    <row r="191" spans="2:78" ht="14.25" customHeight="1">
      <c r="B191" s="32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  <c r="BU191" s="33"/>
      <c r="BV191" s="33"/>
      <c r="BW191" s="33"/>
      <c r="BX191" s="33"/>
      <c r="BY191" s="33"/>
      <c r="BZ191" s="33"/>
    </row>
    <row r="192" spans="2:78" ht="14.25" customHeight="1">
      <c r="B192" s="32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3"/>
      <c r="BH192" s="33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  <c r="BU192" s="33"/>
      <c r="BV192" s="33"/>
      <c r="BW192" s="33"/>
      <c r="BX192" s="33"/>
      <c r="BY192" s="33"/>
      <c r="BZ192" s="33"/>
    </row>
    <row r="193" spans="2:78" ht="14.25" customHeight="1">
      <c r="B193" s="32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3"/>
      <c r="BH193" s="33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  <c r="BU193" s="33"/>
      <c r="BV193" s="33"/>
      <c r="BW193" s="33"/>
      <c r="BX193" s="33"/>
      <c r="BY193" s="33"/>
      <c r="BZ193" s="33"/>
    </row>
    <row r="194" spans="2:78" ht="14.25" customHeight="1">
      <c r="B194" s="32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3"/>
      <c r="BH194" s="33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  <c r="BU194" s="33"/>
      <c r="BV194" s="33"/>
      <c r="BW194" s="33"/>
      <c r="BX194" s="33"/>
      <c r="BY194" s="33"/>
      <c r="BZ194" s="33"/>
    </row>
    <row r="195" spans="2:78" ht="14.25" customHeight="1">
      <c r="B195" s="32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  <c r="BU195" s="33"/>
      <c r="BV195" s="33"/>
      <c r="BW195" s="33"/>
      <c r="BX195" s="33"/>
      <c r="BY195" s="33"/>
      <c r="BZ195" s="33"/>
    </row>
    <row r="196" spans="2:78" ht="14.25" customHeight="1">
      <c r="B196" s="32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  <c r="BU196" s="33"/>
      <c r="BV196" s="33"/>
      <c r="BW196" s="33"/>
      <c r="BX196" s="33"/>
      <c r="BY196" s="33"/>
      <c r="BZ196" s="33"/>
    </row>
    <row r="197" spans="2:78" ht="14.25" customHeight="1">
      <c r="B197" s="32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  <c r="BU197" s="33"/>
      <c r="BV197" s="33"/>
      <c r="BW197" s="33"/>
      <c r="BX197" s="33"/>
      <c r="BY197" s="33"/>
      <c r="BZ197" s="33"/>
    </row>
    <row r="198" spans="2:78" ht="14.25" customHeight="1">
      <c r="B198" s="32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  <c r="BY198" s="33"/>
      <c r="BZ198" s="33"/>
    </row>
    <row r="199" spans="2:78" ht="14.25" customHeight="1">
      <c r="B199" s="32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</row>
    <row r="200" spans="2:78" ht="14.25" customHeight="1">
      <c r="B200" s="32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  <c r="BY200" s="33"/>
      <c r="BZ200" s="33"/>
    </row>
    <row r="201" spans="2:78" ht="14.25" customHeight="1">
      <c r="B201" s="32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  <c r="BU201" s="33"/>
      <c r="BV201" s="33"/>
      <c r="BW201" s="33"/>
      <c r="BX201" s="33"/>
      <c r="BY201" s="33"/>
      <c r="BZ201" s="33"/>
    </row>
    <row r="202" spans="2:78" ht="14.25" customHeight="1">
      <c r="B202" s="32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3"/>
      <c r="BH202" s="33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  <c r="BU202" s="33"/>
      <c r="BV202" s="33"/>
      <c r="BW202" s="33"/>
      <c r="BX202" s="33"/>
      <c r="BY202" s="33"/>
      <c r="BZ202" s="33"/>
    </row>
    <row r="203" spans="2:78" ht="14.25" customHeight="1">
      <c r="B203" s="32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3"/>
      <c r="BH203" s="33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  <c r="BU203" s="33"/>
      <c r="BV203" s="33"/>
      <c r="BW203" s="33"/>
      <c r="BX203" s="33"/>
      <c r="BY203" s="33"/>
      <c r="BZ203" s="33"/>
    </row>
    <row r="204" spans="2:78" ht="14.25" customHeight="1">
      <c r="B204" s="32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3"/>
      <c r="BH204" s="33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  <c r="BU204" s="33"/>
      <c r="BV204" s="33"/>
      <c r="BW204" s="33"/>
      <c r="BX204" s="33"/>
      <c r="BY204" s="33"/>
      <c r="BZ204" s="33"/>
    </row>
    <row r="205" spans="2:78" ht="14.25" customHeight="1">
      <c r="B205" s="32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  <c r="BU205" s="33"/>
      <c r="BV205" s="33"/>
      <c r="BW205" s="33"/>
      <c r="BX205" s="33"/>
      <c r="BY205" s="33"/>
      <c r="BZ205" s="33"/>
    </row>
    <row r="206" spans="2:78" ht="14.25" customHeight="1">
      <c r="B206" s="32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3"/>
      <c r="BH206" s="33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  <c r="BU206" s="33"/>
      <c r="BV206" s="33"/>
      <c r="BW206" s="33"/>
      <c r="BX206" s="33"/>
      <c r="BY206" s="33"/>
      <c r="BZ206" s="33"/>
    </row>
    <row r="207" spans="2:78" ht="14.25" customHeight="1">
      <c r="B207" s="32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3"/>
      <c r="BH207" s="33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  <c r="BU207" s="33"/>
      <c r="BV207" s="33"/>
      <c r="BW207" s="33"/>
      <c r="BX207" s="33"/>
      <c r="BY207" s="33"/>
      <c r="BZ207" s="33"/>
    </row>
    <row r="208" spans="2:78" ht="14.25" customHeight="1">
      <c r="B208" s="32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  <c r="BU208" s="33"/>
      <c r="BV208" s="33"/>
      <c r="BW208" s="33"/>
      <c r="BX208" s="33"/>
      <c r="BY208" s="33"/>
      <c r="BZ208" s="33"/>
    </row>
    <row r="209" spans="2:78" ht="14.25" customHeight="1">
      <c r="B209" s="32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  <c r="BU209" s="33"/>
      <c r="BV209" s="33"/>
      <c r="BW209" s="33"/>
      <c r="BX209" s="33"/>
      <c r="BY209" s="33"/>
      <c r="BZ209" s="33"/>
    </row>
    <row r="210" spans="2:78" ht="14.25" customHeight="1">
      <c r="B210" s="32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3"/>
      <c r="BH210" s="33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  <c r="BU210" s="33"/>
      <c r="BV210" s="33"/>
      <c r="BW210" s="33"/>
      <c r="BX210" s="33"/>
      <c r="BY210" s="33"/>
      <c r="BZ210" s="33"/>
    </row>
    <row r="211" spans="2:78" ht="14.25" customHeight="1">
      <c r="B211" s="32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3"/>
      <c r="BH211" s="33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  <c r="BU211" s="33"/>
      <c r="BV211" s="33"/>
      <c r="BW211" s="33"/>
      <c r="BX211" s="33"/>
      <c r="BY211" s="33"/>
      <c r="BZ211" s="33"/>
    </row>
    <row r="212" spans="2:78" ht="14.25" customHeight="1">
      <c r="B212" s="32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  <c r="BU212" s="33"/>
      <c r="BV212" s="33"/>
      <c r="BW212" s="33"/>
      <c r="BX212" s="33"/>
      <c r="BY212" s="33"/>
      <c r="BZ212" s="33"/>
    </row>
    <row r="213" spans="2:78" ht="14.25" customHeight="1">
      <c r="B213" s="32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3"/>
      <c r="BH213" s="33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  <c r="BU213" s="33"/>
      <c r="BV213" s="33"/>
      <c r="BW213" s="33"/>
      <c r="BX213" s="33"/>
      <c r="BY213" s="33"/>
      <c r="BZ213" s="33"/>
    </row>
    <row r="214" spans="2:78" ht="14.25" customHeight="1">
      <c r="B214" s="32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3"/>
      <c r="BH214" s="33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  <c r="BU214" s="33"/>
      <c r="BV214" s="33"/>
      <c r="BW214" s="33"/>
      <c r="BX214" s="33"/>
      <c r="BY214" s="33"/>
      <c r="BZ214" s="33"/>
    </row>
    <row r="215" spans="2:78" ht="14.25" customHeight="1">
      <c r="B215" s="32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3"/>
      <c r="BH215" s="33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  <c r="BU215" s="33"/>
      <c r="BV215" s="33"/>
      <c r="BW215" s="33"/>
      <c r="BX215" s="33"/>
      <c r="BY215" s="33"/>
      <c r="BZ215" s="33"/>
    </row>
    <row r="216" spans="2:78" ht="14.25" customHeight="1">
      <c r="B216" s="32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3"/>
      <c r="BH216" s="33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  <c r="BU216" s="33"/>
      <c r="BV216" s="33"/>
      <c r="BW216" s="33"/>
      <c r="BX216" s="33"/>
      <c r="BY216" s="33"/>
      <c r="BZ216" s="33"/>
    </row>
    <row r="217" spans="2:78" ht="14.25" customHeight="1">
      <c r="B217" s="32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  <c r="BU217" s="33"/>
      <c r="BV217" s="33"/>
      <c r="BW217" s="33"/>
      <c r="BX217" s="33"/>
      <c r="BY217" s="33"/>
      <c r="BZ217" s="33"/>
    </row>
    <row r="218" spans="2:78" ht="14.25" customHeight="1">
      <c r="B218" s="32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  <c r="BU218" s="33"/>
      <c r="BV218" s="33"/>
      <c r="BW218" s="33"/>
      <c r="BX218" s="33"/>
      <c r="BY218" s="33"/>
      <c r="BZ218" s="33"/>
    </row>
    <row r="219" spans="2:78" ht="14.25" customHeight="1">
      <c r="B219" s="32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3"/>
      <c r="BH219" s="33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  <c r="BU219" s="33"/>
      <c r="BV219" s="33"/>
      <c r="BW219" s="33"/>
      <c r="BX219" s="33"/>
      <c r="BY219" s="33"/>
      <c r="BZ219" s="33"/>
    </row>
    <row r="220" spans="2:78" ht="14.25" customHeight="1">
      <c r="B220" s="32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3"/>
      <c r="BH220" s="33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  <c r="BU220" s="33"/>
      <c r="BV220" s="33"/>
      <c r="BW220" s="33"/>
      <c r="BX220" s="33"/>
      <c r="BY220" s="33"/>
      <c r="BZ220" s="33"/>
    </row>
    <row r="221" spans="2:78" ht="14.25" customHeight="1">
      <c r="B221" s="32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  <c r="BG221" s="33"/>
      <c r="BH221" s="33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  <c r="BU221" s="33"/>
      <c r="BV221" s="33"/>
      <c r="BW221" s="33"/>
      <c r="BX221" s="33"/>
      <c r="BY221" s="33"/>
      <c r="BZ221" s="33"/>
    </row>
    <row r="222" spans="2:78" ht="14.25" customHeight="1">
      <c r="B222" s="32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  <c r="BG222" s="33"/>
      <c r="BH222" s="33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  <c r="BU222" s="33"/>
      <c r="BV222" s="33"/>
      <c r="BW222" s="33"/>
      <c r="BX222" s="33"/>
      <c r="BY222" s="33"/>
      <c r="BZ222" s="33"/>
    </row>
    <row r="223" spans="2:78" ht="14.25" customHeight="1">
      <c r="B223" s="32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3"/>
      <c r="BH223" s="33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  <c r="BU223" s="33"/>
      <c r="BV223" s="33"/>
      <c r="BW223" s="33"/>
      <c r="BX223" s="33"/>
      <c r="BY223" s="33"/>
      <c r="BZ223" s="33"/>
    </row>
    <row r="224" spans="2:78" ht="14.25" customHeight="1">
      <c r="B224" s="32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3"/>
      <c r="BH224" s="33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  <c r="BU224" s="33"/>
      <c r="BV224" s="33"/>
      <c r="BW224" s="33"/>
      <c r="BX224" s="33"/>
      <c r="BY224" s="33"/>
      <c r="BZ224" s="33"/>
    </row>
    <row r="225" spans="2:78" ht="14.25" customHeight="1">
      <c r="B225" s="32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3"/>
      <c r="BA225" s="33"/>
      <c r="BB225" s="33"/>
      <c r="BC225" s="33"/>
      <c r="BD225" s="33"/>
      <c r="BE225" s="33"/>
      <c r="BF225" s="33"/>
      <c r="BG225" s="33"/>
      <c r="BH225" s="33"/>
      <c r="BI225" s="33"/>
      <c r="BJ225" s="33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  <c r="BU225" s="33"/>
      <c r="BV225" s="33"/>
      <c r="BW225" s="33"/>
      <c r="BX225" s="33"/>
      <c r="BY225" s="33"/>
      <c r="BZ225" s="33"/>
    </row>
    <row r="226" spans="2:78" ht="14.25" customHeight="1">
      <c r="B226" s="32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  <c r="BG226" s="33"/>
      <c r="BH226" s="33"/>
      <c r="BI226" s="33"/>
      <c r="BJ226" s="33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  <c r="BU226" s="33"/>
      <c r="BV226" s="33"/>
      <c r="BW226" s="33"/>
      <c r="BX226" s="33"/>
      <c r="BY226" s="33"/>
      <c r="BZ226" s="33"/>
    </row>
    <row r="227" spans="2:78" ht="14.25" customHeight="1">
      <c r="B227" s="32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3"/>
      <c r="BH227" s="33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  <c r="BU227" s="33"/>
      <c r="BV227" s="33"/>
      <c r="BW227" s="33"/>
      <c r="BX227" s="33"/>
      <c r="BY227" s="33"/>
      <c r="BZ227" s="33"/>
    </row>
    <row r="228" spans="2:78" ht="14.25" customHeight="1">
      <c r="B228" s="32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3"/>
      <c r="BB228" s="33"/>
      <c r="BC228" s="33"/>
      <c r="BD228" s="33"/>
      <c r="BE228" s="33"/>
      <c r="BF228" s="33"/>
      <c r="BG228" s="33"/>
      <c r="BH228" s="33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  <c r="BU228" s="33"/>
      <c r="BV228" s="33"/>
      <c r="BW228" s="33"/>
      <c r="BX228" s="33"/>
      <c r="BY228" s="33"/>
      <c r="BZ228" s="33"/>
    </row>
    <row r="229" spans="2:78" ht="14.25" customHeight="1">
      <c r="B229" s="32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3"/>
      <c r="BB229" s="33"/>
      <c r="BC229" s="33"/>
      <c r="BD229" s="33"/>
      <c r="BE229" s="33"/>
      <c r="BF229" s="33"/>
      <c r="BG229" s="33"/>
      <c r="BH229" s="33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  <c r="BU229" s="33"/>
      <c r="BV229" s="33"/>
      <c r="BW229" s="33"/>
      <c r="BX229" s="33"/>
      <c r="BY229" s="33"/>
      <c r="BZ229" s="33"/>
    </row>
    <row r="230" spans="2:78" ht="14.25" customHeight="1">
      <c r="B230" s="32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  <c r="BG230" s="33"/>
      <c r="BH230" s="33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  <c r="BU230" s="33"/>
      <c r="BV230" s="33"/>
      <c r="BW230" s="33"/>
      <c r="BX230" s="33"/>
      <c r="BY230" s="33"/>
      <c r="BZ230" s="33"/>
    </row>
    <row r="231" spans="2:78" ht="14.25" customHeight="1">
      <c r="B231" s="32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3"/>
      <c r="BB231" s="33"/>
      <c r="BC231" s="33"/>
      <c r="BD231" s="33"/>
      <c r="BE231" s="33"/>
      <c r="BF231" s="33"/>
      <c r="BG231" s="33"/>
      <c r="BH231" s="33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  <c r="BU231" s="33"/>
      <c r="BV231" s="33"/>
      <c r="BW231" s="33"/>
      <c r="BX231" s="33"/>
      <c r="BY231" s="33"/>
      <c r="BZ231" s="33"/>
    </row>
    <row r="232" spans="2:78" ht="14.25" customHeight="1">
      <c r="B232" s="32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3"/>
      <c r="BB232" s="33"/>
      <c r="BC232" s="33"/>
      <c r="BD232" s="33"/>
      <c r="BE232" s="33"/>
      <c r="BF232" s="33"/>
      <c r="BG232" s="33"/>
      <c r="BH232" s="33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  <c r="BU232" s="33"/>
      <c r="BV232" s="33"/>
      <c r="BW232" s="33"/>
      <c r="BX232" s="33"/>
      <c r="BY232" s="33"/>
      <c r="BZ232" s="33"/>
    </row>
    <row r="233" spans="2:78" ht="14.25" customHeight="1">
      <c r="B233" s="32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3"/>
      <c r="BB233" s="33"/>
      <c r="BC233" s="33"/>
      <c r="BD233" s="33"/>
      <c r="BE233" s="33"/>
      <c r="BF233" s="33"/>
      <c r="BG233" s="33"/>
      <c r="BH233" s="33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  <c r="BU233" s="33"/>
      <c r="BV233" s="33"/>
      <c r="BW233" s="33"/>
      <c r="BX233" s="33"/>
      <c r="BY233" s="33"/>
      <c r="BZ233" s="33"/>
    </row>
    <row r="234" spans="2:78" ht="14.25" customHeight="1">
      <c r="B234" s="32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3"/>
      <c r="BA234" s="33"/>
      <c r="BB234" s="33"/>
      <c r="BC234" s="33"/>
      <c r="BD234" s="33"/>
      <c r="BE234" s="33"/>
      <c r="BF234" s="33"/>
      <c r="BG234" s="33"/>
      <c r="BH234" s="33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  <c r="BU234" s="33"/>
      <c r="BV234" s="33"/>
      <c r="BW234" s="33"/>
      <c r="BX234" s="33"/>
      <c r="BY234" s="33"/>
      <c r="BZ234" s="33"/>
    </row>
    <row r="235" spans="2:78" ht="14.25" customHeight="1">
      <c r="B235" s="32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3"/>
      <c r="BB235" s="33"/>
      <c r="BC235" s="33"/>
      <c r="BD235" s="33"/>
      <c r="BE235" s="33"/>
      <c r="BF235" s="33"/>
      <c r="BG235" s="33"/>
      <c r="BH235" s="33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  <c r="BU235" s="33"/>
      <c r="BV235" s="33"/>
      <c r="BW235" s="33"/>
      <c r="BX235" s="33"/>
      <c r="BY235" s="33"/>
      <c r="BZ235" s="33"/>
    </row>
    <row r="236" spans="2:78" ht="14.25" customHeight="1">
      <c r="B236" s="32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  <c r="BG236" s="33"/>
      <c r="BH236" s="33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  <c r="BU236" s="33"/>
      <c r="BV236" s="33"/>
      <c r="BW236" s="33"/>
      <c r="BX236" s="33"/>
      <c r="BY236" s="33"/>
      <c r="BZ236" s="33"/>
    </row>
    <row r="237" spans="2:78" ht="14.25" customHeight="1">
      <c r="B237" s="32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  <c r="BU237" s="33"/>
      <c r="BV237" s="33"/>
      <c r="BW237" s="33"/>
      <c r="BX237" s="33"/>
      <c r="BY237" s="33"/>
      <c r="BZ237" s="33"/>
    </row>
    <row r="238" spans="2:78" ht="14.25" customHeight="1">
      <c r="B238" s="32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  <c r="BU238" s="33"/>
      <c r="BV238" s="33"/>
      <c r="BW238" s="33"/>
      <c r="BX238" s="33"/>
      <c r="BY238" s="33"/>
      <c r="BZ238" s="33"/>
    </row>
    <row r="239" spans="2:78" ht="14.25" customHeight="1">
      <c r="B239" s="32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  <c r="BU239" s="33"/>
      <c r="BV239" s="33"/>
      <c r="BW239" s="33"/>
      <c r="BX239" s="33"/>
      <c r="BY239" s="33"/>
      <c r="BZ239" s="33"/>
    </row>
    <row r="240" spans="2:78" ht="14.25" customHeight="1">
      <c r="B240" s="32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3"/>
      <c r="BH240" s="33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  <c r="BU240" s="33"/>
      <c r="BV240" s="33"/>
      <c r="BW240" s="33"/>
      <c r="BX240" s="33"/>
      <c r="BY240" s="33"/>
      <c r="BZ240" s="33"/>
    </row>
    <row r="241" spans="2:78" ht="14.25" customHeight="1">
      <c r="B241" s="32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3"/>
      <c r="AW241" s="33"/>
      <c r="AX241" s="33"/>
      <c r="AY241" s="33"/>
      <c r="AZ241" s="33"/>
      <c r="BA241" s="33"/>
      <c r="BB241" s="33"/>
      <c r="BC241" s="33"/>
      <c r="BD241" s="33"/>
      <c r="BE241" s="33"/>
      <c r="BF241" s="33"/>
      <c r="BG241" s="33"/>
      <c r="BH241" s="33"/>
      <c r="BI241" s="33"/>
      <c r="BJ241" s="33"/>
      <c r="BK241" s="33"/>
      <c r="BL241" s="33"/>
      <c r="BM241" s="33"/>
      <c r="BN241" s="33"/>
      <c r="BO241" s="33"/>
      <c r="BP241" s="33"/>
      <c r="BQ241" s="33"/>
      <c r="BR241" s="33"/>
      <c r="BS241" s="33"/>
      <c r="BT241" s="33"/>
      <c r="BU241" s="33"/>
      <c r="BV241" s="33"/>
      <c r="BW241" s="33"/>
      <c r="BX241" s="33"/>
      <c r="BY241" s="33"/>
      <c r="BZ241" s="33"/>
    </row>
    <row r="242" spans="2:78" ht="14.25" customHeight="1">
      <c r="B242" s="32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3"/>
      <c r="BA242" s="33"/>
      <c r="BB242" s="33"/>
      <c r="BC242" s="33"/>
      <c r="BD242" s="33"/>
      <c r="BE242" s="33"/>
      <c r="BF242" s="33"/>
      <c r="BG242" s="33"/>
      <c r="BH242" s="33"/>
      <c r="BI242" s="33"/>
      <c r="BJ242" s="33"/>
      <c r="BK242" s="33"/>
      <c r="BL242" s="33"/>
      <c r="BM242" s="33"/>
      <c r="BN242" s="33"/>
      <c r="BO242" s="33"/>
      <c r="BP242" s="33"/>
      <c r="BQ242" s="33"/>
      <c r="BR242" s="33"/>
      <c r="BS242" s="33"/>
      <c r="BT242" s="33"/>
      <c r="BU242" s="33"/>
      <c r="BV242" s="33"/>
      <c r="BW242" s="33"/>
      <c r="BX242" s="33"/>
      <c r="BY242" s="33"/>
      <c r="BZ242" s="33"/>
    </row>
    <row r="243" spans="2:78" ht="14.25" customHeight="1">
      <c r="B243" s="32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3"/>
      <c r="BA243" s="33"/>
      <c r="BB243" s="33"/>
      <c r="BC243" s="33"/>
      <c r="BD243" s="33"/>
      <c r="BE243" s="33"/>
      <c r="BF243" s="33"/>
      <c r="BG243" s="33"/>
      <c r="BH243" s="33"/>
      <c r="BI243" s="33"/>
      <c r="BJ243" s="33"/>
      <c r="BK243" s="33"/>
      <c r="BL243" s="33"/>
      <c r="BM243" s="33"/>
      <c r="BN243" s="33"/>
      <c r="BO243" s="33"/>
      <c r="BP243" s="33"/>
      <c r="BQ243" s="33"/>
      <c r="BR243" s="33"/>
      <c r="BS243" s="33"/>
      <c r="BT243" s="33"/>
      <c r="BU243" s="33"/>
      <c r="BV243" s="33"/>
      <c r="BW243" s="33"/>
      <c r="BX243" s="33"/>
      <c r="BY243" s="33"/>
      <c r="BZ243" s="33"/>
    </row>
    <row r="244" spans="2:78" ht="14.25" customHeight="1">
      <c r="B244" s="32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3"/>
      <c r="BA244" s="33"/>
      <c r="BB244" s="33"/>
      <c r="BC244" s="33"/>
      <c r="BD244" s="33"/>
      <c r="BE244" s="33"/>
      <c r="BF244" s="33"/>
      <c r="BG244" s="33"/>
      <c r="BH244" s="33"/>
      <c r="BI244" s="33"/>
      <c r="BJ244" s="33"/>
      <c r="BK244" s="33"/>
      <c r="BL244" s="33"/>
      <c r="BM244" s="33"/>
      <c r="BN244" s="33"/>
      <c r="BO244" s="33"/>
      <c r="BP244" s="33"/>
      <c r="BQ244" s="33"/>
      <c r="BR244" s="33"/>
      <c r="BS244" s="33"/>
      <c r="BT244" s="33"/>
      <c r="BU244" s="33"/>
      <c r="BV244" s="33"/>
      <c r="BW244" s="33"/>
      <c r="BX244" s="33"/>
      <c r="BY244" s="33"/>
      <c r="BZ244" s="33"/>
    </row>
    <row r="245" spans="2:78" ht="14.25" customHeight="1">
      <c r="B245" s="32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3"/>
      <c r="BH245" s="33"/>
      <c r="BI245" s="33"/>
      <c r="BJ245" s="33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  <c r="BU245" s="33"/>
      <c r="BV245" s="33"/>
      <c r="BW245" s="33"/>
      <c r="BX245" s="33"/>
      <c r="BY245" s="33"/>
      <c r="BZ245" s="33"/>
    </row>
    <row r="246" spans="2:78" ht="14.25" customHeight="1">
      <c r="B246" s="32"/>
      <c r="C246" s="33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3"/>
      <c r="AW246" s="33"/>
      <c r="AX246" s="33"/>
      <c r="AY246" s="33"/>
      <c r="AZ246" s="33"/>
      <c r="BA246" s="33"/>
      <c r="BB246" s="33"/>
      <c r="BC246" s="33"/>
      <c r="BD246" s="33"/>
      <c r="BE246" s="33"/>
      <c r="BF246" s="33"/>
      <c r="BG246" s="33"/>
      <c r="BH246" s="33"/>
      <c r="BI246" s="33"/>
      <c r="BJ246" s="33"/>
      <c r="BK246" s="33"/>
      <c r="BL246" s="33"/>
      <c r="BM246" s="33"/>
      <c r="BN246" s="33"/>
      <c r="BO246" s="33"/>
      <c r="BP246" s="33"/>
      <c r="BQ246" s="33"/>
      <c r="BR246" s="33"/>
      <c r="BS246" s="33"/>
      <c r="BT246" s="33"/>
      <c r="BU246" s="33"/>
      <c r="BV246" s="33"/>
      <c r="BW246" s="33"/>
      <c r="BX246" s="33"/>
      <c r="BY246" s="33"/>
      <c r="BZ246" s="33"/>
    </row>
    <row r="247" spans="2:78" ht="14.25" customHeight="1">
      <c r="B247" s="32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3"/>
      <c r="BB247" s="33"/>
      <c r="BC247" s="33"/>
      <c r="BD247" s="33"/>
      <c r="BE247" s="33"/>
      <c r="BF247" s="33"/>
      <c r="BG247" s="33"/>
      <c r="BH247" s="33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  <c r="BU247" s="33"/>
      <c r="BV247" s="33"/>
      <c r="BW247" s="33"/>
      <c r="BX247" s="33"/>
      <c r="BY247" s="33"/>
      <c r="BZ247" s="33"/>
    </row>
    <row r="248" spans="2:78" ht="14.25" customHeight="1">
      <c r="B248" s="32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3"/>
      <c r="AW248" s="33"/>
      <c r="AX248" s="33"/>
      <c r="AY248" s="33"/>
      <c r="AZ248" s="33"/>
      <c r="BA248" s="33"/>
      <c r="BB248" s="33"/>
      <c r="BC248" s="33"/>
      <c r="BD248" s="33"/>
      <c r="BE248" s="33"/>
      <c r="BF248" s="33"/>
      <c r="BG248" s="33"/>
      <c r="BH248" s="33"/>
      <c r="BI248" s="33"/>
      <c r="BJ248" s="33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  <c r="BU248" s="33"/>
      <c r="BV248" s="33"/>
      <c r="BW248" s="33"/>
      <c r="BX248" s="33"/>
      <c r="BY248" s="33"/>
      <c r="BZ248" s="33"/>
    </row>
    <row r="249" spans="2:78" ht="14.25" customHeight="1">
      <c r="B249" s="32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3"/>
      <c r="BH249" s="33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  <c r="BU249" s="33"/>
      <c r="BV249" s="33"/>
      <c r="BW249" s="33"/>
      <c r="BX249" s="33"/>
      <c r="BY249" s="33"/>
      <c r="BZ249" s="33"/>
    </row>
    <row r="250" spans="2:78" ht="14.25" customHeight="1">
      <c r="B250" s="32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3"/>
      <c r="BH250" s="33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  <c r="BU250" s="33"/>
      <c r="BV250" s="33"/>
      <c r="BW250" s="33"/>
      <c r="BX250" s="33"/>
      <c r="BY250" s="33"/>
      <c r="BZ250" s="33"/>
    </row>
    <row r="251" spans="2:78" ht="14.25" customHeight="1">
      <c r="B251" s="32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3"/>
      <c r="BH251" s="33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  <c r="BU251" s="33"/>
      <c r="BV251" s="33"/>
      <c r="BW251" s="33"/>
      <c r="BX251" s="33"/>
      <c r="BY251" s="33"/>
      <c r="BZ251" s="33"/>
    </row>
    <row r="252" spans="2:78" ht="14.25" customHeight="1">
      <c r="B252" s="32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3"/>
      <c r="BH252" s="33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  <c r="BU252" s="33"/>
      <c r="BV252" s="33"/>
      <c r="BW252" s="33"/>
      <c r="BX252" s="33"/>
      <c r="BY252" s="33"/>
      <c r="BZ252" s="33"/>
    </row>
    <row r="253" spans="2:78" ht="14.25" customHeight="1">
      <c r="B253" s="32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3"/>
      <c r="BH253" s="33"/>
      <c r="BI253" s="33"/>
      <c r="BJ253" s="33"/>
      <c r="BK253" s="33"/>
      <c r="BL253" s="33"/>
      <c r="BM253" s="33"/>
      <c r="BN253" s="33"/>
      <c r="BO253" s="33"/>
      <c r="BP253" s="33"/>
      <c r="BQ253" s="33"/>
      <c r="BR253" s="33"/>
      <c r="BS253" s="33"/>
      <c r="BT253" s="33"/>
      <c r="BU253" s="33"/>
      <c r="BV253" s="33"/>
      <c r="BW253" s="33"/>
      <c r="BX253" s="33"/>
      <c r="BY253" s="33"/>
      <c r="BZ253" s="33"/>
    </row>
    <row r="254" spans="2:78" ht="14.25" customHeight="1">
      <c r="B254" s="32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3"/>
      <c r="BH254" s="33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  <c r="BU254" s="33"/>
      <c r="BV254" s="33"/>
      <c r="BW254" s="33"/>
      <c r="BX254" s="33"/>
      <c r="BY254" s="33"/>
      <c r="BZ254" s="33"/>
    </row>
    <row r="255" spans="2:78" ht="14.25" customHeight="1">
      <c r="B255" s="32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3"/>
      <c r="BH255" s="33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  <c r="BU255" s="33"/>
      <c r="BV255" s="33"/>
      <c r="BW255" s="33"/>
      <c r="BX255" s="33"/>
      <c r="BY255" s="33"/>
      <c r="BZ255" s="33"/>
    </row>
    <row r="256" spans="2:78" ht="14.25" customHeight="1">
      <c r="B256" s="32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  <c r="BG256" s="33"/>
      <c r="BH256" s="33"/>
      <c r="BI256" s="33"/>
      <c r="BJ256" s="33"/>
      <c r="BK256" s="33"/>
      <c r="BL256" s="33"/>
      <c r="BM256" s="33"/>
      <c r="BN256" s="33"/>
      <c r="BO256" s="33"/>
      <c r="BP256" s="33"/>
      <c r="BQ256" s="33"/>
      <c r="BR256" s="33"/>
      <c r="BS256" s="33"/>
      <c r="BT256" s="33"/>
      <c r="BU256" s="33"/>
      <c r="BV256" s="33"/>
      <c r="BW256" s="33"/>
      <c r="BX256" s="33"/>
      <c r="BY256" s="33"/>
      <c r="BZ256" s="33"/>
    </row>
    <row r="257" spans="2:78" ht="14.25" customHeight="1">
      <c r="B257" s="32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  <c r="BU257" s="33"/>
      <c r="BV257" s="33"/>
      <c r="BW257" s="33"/>
      <c r="BX257" s="33"/>
      <c r="BY257" s="33"/>
      <c r="BZ257" s="33"/>
    </row>
    <row r="258" spans="2:78" ht="14.25" customHeight="1">
      <c r="B258" s="32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3"/>
      <c r="BH258" s="33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  <c r="BU258" s="33"/>
      <c r="BV258" s="33"/>
      <c r="BW258" s="33"/>
      <c r="BX258" s="33"/>
      <c r="BY258" s="33"/>
      <c r="BZ258" s="33"/>
    </row>
    <row r="259" spans="2:78" ht="14.25" customHeight="1">
      <c r="B259" s="32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  <c r="BG259" s="33"/>
      <c r="BH259" s="33"/>
      <c r="BI259" s="33"/>
      <c r="BJ259" s="33"/>
      <c r="BK259" s="33"/>
      <c r="BL259" s="33"/>
      <c r="BM259" s="33"/>
      <c r="BN259" s="33"/>
      <c r="BO259" s="33"/>
      <c r="BP259" s="33"/>
      <c r="BQ259" s="33"/>
      <c r="BR259" s="33"/>
      <c r="BS259" s="33"/>
      <c r="BT259" s="33"/>
      <c r="BU259" s="33"/>
      <c r="BV259" s="33"/>
      <c r="BW259" s="33"/>
      <c r="BX259" s="33"/>
      <c r="BY259" s="33"/>
      <c r="BZ259" s="33"/>
    </row>
    <row r="260" spans="2:78" ht="14.25" customHeight="1">
      <c r="B260" s="32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3"/>
      <c r="BB260" s="33"/>
      <c r="BC260" s="33"/>
      <c r="BD260" s="33"/>
      <c r="BE260" s="33"/>
      <c r="BF260" s="33"/>
      <c r="BG260" s="33"/>
      <c r="BH260" s="33"/>
      <c r="BI260" s="33"/>
      <c r="BJ260" s="33"/>
      <c r="BK260" s="33"/>
      <c r="BL260" s="33"/>
      <c r="BM260" s="33"/>
      <c r="BN260" s="33"/>
      <c r="BO260" s="33"/>
      <c r="BP260" s="33"/>
      <c r="BQ260" s="33"/>
      <c r="BR260" s="33"/>
      <c r="BS260" s="33"/>
      <c r="BT260" s="33"/>
      <c r="BU260" s="33"/>
      <c r="BV260" s="33"/>
      <c r="BW260" s="33"/>
      <c r="BX260" s="33"/>
      <c r="BY260" s="33"/>
      <c r="BZ260" s="33"/>
    </row>
    <row r="261" spans="2:78" ht="14.25" customHeight="1">
      <c r="B261" s="32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  <c r="BU261" s="33"/>
      <c r="BV261" s="33"/>
      <c r="BW261" s="33"/>
      <c r="BX261" s="33"/>
      <c r="BY261" s="33"/>
      <c r="BZ261" s="33"/>
    </row>
    <row r="262" spans="2:78" ht="14.25" customHeight="1">
      <c r="B262" s="32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  <c r="BU262" s="33"/>
      <c r="BV262" s="33"/>
      <c r="BW262" s="33"/>
      <c r="BX262" s="33"/>
      <c r="BY262" s="33"/>
      <c r="BZ262" s="33"/>
    </row>
    <row r="263" spans="2:78" ht="14.25" customHeight="1">
      <c r="B263" s="32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3"/>
      <c r="BH263" s="33"/>
      <c r="BI263" s="33"/>
      <c r="BJ263" s="33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  <c r="BU263" s="33"/>
      <c r="BV263" s="33"/>
      <c r="BW263" s="33"/>
      <c r="BX263" s="33"/>
      <c r="BY263" s="33"/>
      <c r="BZ263" s="33"/>
    </row>
    <row r="264" spans="2:78" ht="14.25" customHeight="1">
      <c r="B264" s="32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3"/>
      <c r="BB264" s="33"/>
      <c r="BC264" s="33"/>
      <c r="BD264" s="33"/>
      <c r="BE264" s="33"/>
      <c r="BF264" s="33"/>
      <c r="BG264" s="33"/>
      <c r="BH264" s="33"/>
      <c r="BI264" s="33"/>
      <c r="BJ264" s="33"/>
      <c r="BK264" s="33"/>
      <c r="BL264" s="33"/>
      <c r="BM264" s="33"/>
      <c r="BN264" s="33"/>
      <c r="BO264" s="33"/>
      <c r="BP264" s="33"/>
      <c r="BQ264" s="33"/>
      <c r="BR264" s="33"/>
      <c r="BS264" s="33"/>
      <c r="BT264" s="33"/>
      <c r="BU264" s="33"/>
      <c r="BV264" s="33"/>
      <c r="BW264" s="33"/>
      <c r="BX264" s="33"/>
      <c r="BY264" s="33"/>
      <c r="BZ264" s="33"/>
    </row>
    <row r="265" spans="2:78" ht="14.25" customHeight="1">
      <c r="B265" s="32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3"/>
      <c r="BB265" s="33"/>
      <c r="BC265" s="33"/>
      <c r="BD265" s="33"/>
      <c r="BE265" s="33"/>
      <c r="BF265" s="33"/>
      <c r="BG265" s="33"/>
      <c r="BH265" s="33"/>
      <c r="BI265" s="33"/>
      <c r="BJ265" s="33"/>
      <c r="BK265" s="33"/>
      <c r="BL265" s="33"/>
      <c r="BM265" s="33"/>
      <c r="BN265" s="33"/>
      <c r="BO265" s="33"/>
      <c r="BP265" s="33"/>
      <c r="BQ265" s="33"/>
      <c r="BR265" s="33"/>
      <c r="BS265" s="33"/>
      <c r="BT265" s="33"/>
      <c r="BU265" s="33"/>
      <c r="BV265" s="33"/>
      <c r="BW265" s="33"/>
      <c r="BX265" s="33"/>
      <c r="BY265" s="33"/>
      <c r="BZ265" s="33"/>
    </row>
    <row r="266" spans="2:78" ht="14.25" customHeight="1">
      <c r="B266" s="32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3"/>
      <c r="BA266" s="33"/>
      <c r="BB266" s="33"/>
      <c r="BC266" s="33"/>
      <c r="BD266" s="33"/>
      <c r="BE266" s="33"/>
      <c r="BF266" s="33"/>
      <c r="BG266" s="33"/>
      <c r="BH266" s="33"/>
      <c r="BI266" s="33"/>
      <c r="BJ266" s="33"/>
      <c r="BK266" s="33"/>
      <c r="BL266" s="33"/>
      <c r="BM266" s="33"/>
      <c r="BN266" s="33"/>
      <c r="BO266" s="33"/>
      <c r="BP266" s="33"/>
      <c r="BQ266" s="33"/>
      <c r="BR266" s="33"/>
      <c r="BS266" s="33"/>
      <c r="BT266" s="33"/>
      <c r="BU266" s="33"/>
      <c r="BV266" s="33"/>
      <c r="BW266" s="33"/>
      <c r="BX266" s="33"/>
      <c r="BY266" s="33"/>
      <c r="BZ266" s="33"/>
    </row>
    <row r="267" spans="2:78" ht="14.25" customHeight="1">
      <c r="B267" s="32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  <c r="BU267" s="33"/>
      <c r="BV267" s="33"/>
      <c r="BW267" s="33"/>
      <c r="BX267" s="33"/>
      <c r="BY267" s="33"/>
      <c r="BZ267" s="33"/>
    </row>
    <row r="268" spans="2:78" ht="14.25" customHeight="1">
      <c r="B268" s="32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  <c r="BU268" s="33"/>
      <c r="BV268" s="33"/>
      <c r="BW268" s="33"/>
      <c r="BX268" s="33"/>
      <c r="BY268" s="33"/>
      <c r="BZ268" s="33"/>
    </row>
    <row r="269" spans="2:78" ht="14.25" customHeight="1">
      <c r="B269" s="32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3"/>
      <c r="BB269" s="33"/>
      <c r="BC269" s="33"/>
      <c r="BD269" s="33"/>
      <c r="BE269" s="33"/>
      <c r="BF269" s="33"/>
      <c r="BG269" s="33"/>
      <c r="BH269" s="33"/>
      <c r="BI269" s="33"/>
      <c r="BJ269" s="33"/>
      <c r="BK269" s="33"/>
      <c r="BL269" s="33"/>
      <c r="BM269" s="33"/>
      <c r="BN269" s="33"/>
      <c r="BO269" s="33"/>
      <c r="BP269" s="33"/>
      <c r="BQ269" s="33"/>
      <c r="BR269" s="33"/>
      <c r="BS269" s="33"/>
      <c r="BT269" s="33"/>
      <c r="BU269" s="33"/>
      <c r="BV269" s="33"/>
      <c r="BW269" s="33"/>
      <c r="BX269" s="33"/>
      <c r="BY269" s="33"/>
      <c r="BZ269" s="33"/>
    </row>
    <row r="270" spans="2:78" ht="14.25" customHeight="1">
      <c r="B270" s="32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3"/>
      <c r="BH270" s="33"/>
      <c r="BI270" s="33"/>
      <c r="BJ270" s="33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  <c r="BU270" s="33"/>
      <c r="BV270" s="33"/>
      <c r="BW270" s="33"/>
      <c r="BX270" s="33"/>
      <c r="BY270" s="33"/>
      <c r="BZ270" s="33"/>
    </row>
    <row r="271" spans="2:78" ht="14.25" customHeight="1">
      <c r="B271" s="32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3"/>
      <c r="BH271" s="33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  <c r="BU271" s="33"/>
      <c r="BV271" s="33"/>
      <c r="BW271" s="33"/>
      <c r="BX271" s="33"/>
      <c r="BY271" s="33"/>
      <c r="BZ271" s="33"/>
    </row>
    <row r="272" spans="2:78" ht="14.25" customHeight="1">
      <c r="B272" s="32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3"/>
      <c r="BH272" s="33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  <c r="BU272" s="33"/>
      <c r="BV272" s="33"/>
      <c r="BW272" s="33"/>
      <c r="BX272" s="33"/>
      <c r="BY272" s="33"/>
      <c r="BZ272" s="33"/>
    </row>
    <row r="273" spans="2:78" ht="14.25" customHeight="1">
      <c r="B273" s="32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3"/>
      <c r="BB273" s="33"/>
      <c r="BC273" s="33"/>
      <c r="BD273" s="33"/>
      <c r="BE273" s="33"/>
      <c r="BF273" s="33"/>
      <c r="BG273" s="33"/>
      <c r="BH273" s="33"/>
      <c r="BI273" s="33"/>
      <c r="BJ273" s="33"/>
      <c r="BK273" s="33"/>
      <c r="BL273" s="33"/>
      <c r="BM273" s="33"/>
      <c r="BN273" s="33"/>
      <c r="BO273" s="33"/>
      <c r="BP273" s="33"/>
      <c r="BQ273" s="33"/>
      <c r="BR273" s="33"/>
      <c r="BS273" s="33"/>
      <c r="BT273" s="33"/>
      <c r="BU273" s="33"/>
      <c r="BV273" s="33"/>
      <c r="BW273" s="33"/>
      <c r="BX273" s="33"/>
      <c r="BY273" s="33"/>
      <c r="BZ273" s="33"/>
    </row>
    <row r="274" spans="2:78" ht="14.25" customHeight="1">
      <c r="B274" s="32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3"/>
      <c r="BA274" s="33"/>
      <c r="BB274" s="33"/>
      <c r="BC274" s="33"/>
      <c r="BD274" s="33"/>
      <c r="BE274" s="33"/>
      <c r="BF274" s="33"/>
      <c r="BG274" s="33"/>
      <c r="BH274" s="33"/>
      <c r="BI274" s="33"/>
      <c r="BJ274" s="33"/>
      <c r="BK274" s="33"/>
      <c r="BL274" s="33"/>
      <c r="BM274" s="33"/>
      <c r="BN274" s="33"/>
      <c r="BO274" s="33"/>
      <c r="BP274" s="33"/>
      <c r="BQ274" s="33"/>
      <c r="BR274" s="33"/>
      <c r="BS274" s="33"/>
      <c r="BT274" s="33"/>
      <c r="BU274" s="33"/>
      <c r="BV274" s="33"/>
      <c r="BW274" s="33"/>
      <c r="BX274" s="33"/>
      <c r="BY274" s="33"/>
      <c r="BZ274" s="33"/>
    </row>
    <row r="275" spans="2:78" ht="14.25" customHeight="1">
      <c r="B275" s="32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3"/>
      <c r="BH275" s="33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  <c r="BU275" s="33"/>
      <c r="BV275" s="33"/>
      <c r="BW275" s="33"/>
      <c r="BX275" s="33"/>
      <c r="BY275" s="33"/>
      <c r="BZ275" s="33"/>
    </row>
    <row r="276" spans="2:78" ht="14.25" customHeight="1">
      <c r="B276" s="32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3"/>
      <c r="BB276" s="33"/>
      <c r="BC276" s="33"/>
      <c r="BD276" s="33"/>
      <c r="BE276" s="33"/>
      <c r="BF276" s="33"/>
      <c r="BG276" s="33"/>
      <c r="BH276" s="33"/>
      <c r="BI276" s="33"/>
      <c r="BJ276" s="33"/>
      <c r="BK276" s="33"/>
      <c r="BL276" s="33"/>
      <c r="BM276" s="33"/>
      <c r="BN276" s="33"/>
      <c r="BO276" s="33"/>
      <c r="BP276" s="33"/>
      <c r="BQ276" s="33"/>
      <c r="BR276" s="33"/>
      <c r="BS276" s="33"/>
      <c r="BT276" s="33"/>
      <c r="BU276" s="33"/>
      <c r="BV276" s="33"/>
      <c r="BW276" s="33"/>
      <c r="BX276" s="33"/>
      <c r="BY276" s="33"/>
      <c r="BZ276" s="33"/>
    </row>
    <row r="277" spans="2:78" ht="14.25" customHeight="1">
      <c r="B277" s="32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3"/>
      <c r="BH277" s="33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  <c r="BU277" s="33"/>
      <c r="BV277" s="33"/>
      <c r="BW277" s="33"/>
      <c r="BX277" s="33"/>
      <c r="BY277" s="33"/>
      <c r="BZ277" s="33"/>
    </row>
    <row r="278" spans="2:78" ht="14.25" customHeight="1">
      <c r="B278" s="32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3"/>
      <c r="BH278" s="33"/>
      <c r="BI278" s="33"/>
      <c r="BJ278" s="33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  <c r="BU278" s="33"/>
      <c r="BV278" s="33"/>
      <c r="BW278" s="33"/>
      <c r="BX278" s="33"/>
      <c r="BY278" s="33"/>
      <c r="BZ278" s="33"/>
    </row>
    <row r="279" spans="2:78" ht="14.25" customHeight="1">
      <c r="B279" s="32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3"/>
      <c r="BB279" s="33"/>
      <c r="BC279" s="33"/>
      <c r="BD279" s="33"/>
      <c r="BE279" s="33"/>
      <c r="BF279" s="33"/>
      <c r="BG279" s="33"/>
      <c r="BH279" s="33"/>
      <c r="BI279" s="33"/>
      <c r="BJ279" s="33"/>
      <c r="BK279" s="33"/>
      <c r="BL279" s="33"/>
      <c r="BM279" s="33"/>
      <c r="BN279" s="33"/>
      <c r="BO279" s="33"/>
      <c r="BP279" s="33"/>
      <c r="BQ279" s="33"/>
      <c r="BR279" s="33"/>
      <c r="BS279" s="33"/>
      <c r="BT279" s="33"/>
      <c r="BU279" s="33"/>
      <c r="BV279" s="33"/>
      <c r="BW279" s="33"/>
      <c r="BX279" s="33"/>
      <c r="BY279" s="33"/>
      <c r="BZ279" s="33"/>
    </row>
    <row r="280" spans="2:78" ht="14.25" customHeight="1">
      <c r="B280" s="32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3"/>
      <c r="BB280" s="33"/>
      <c r="BC280" s="33"/>
      <c r="BD280" s="33"/>
      <c r="BE280" s="33"/>
      <c r="BF280" s="33"/>
      <c r="BG280" s="33"/>
      <c r="BH280" s="33"/>
      <c r="BI280" s="33"/>
      <c r="BJ280" s="33"/>
      <c r="BK280" s="33"/>
      <c r="BL280" s="33"/>
      <c r="BM280" s="33"/>
      <c r="BN280" s="33"/>
      <c r="BO280" s="33"/>
      <c r="BP280" s="33"/>
      <c r="BQ280" s="33"/>
      <c r="BR280" s="33"/>
      <c r="BS280" s="33"/>
      <c r="BT280" s="33"/>
      <c r="BU280" s="33"/>
      <c r="BV280" s="33"/>
      <c r="BW280" s="33"/>
      <c r="BX280" s="33"/>
      <c r="BY280" s="33"/>
      <c r="BZ280" s="33"/>
    </row>
    <row r="281" spans="2:78" ht="14.25" customHeight="1">
      <c r="B281" s="32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3"/>
      <c r="BB281" s="33"/>
      <c r="BC281" s="33"/>
      <c r="BD281" s="33"/>
      <c r="BE281" s="33"/>
      <c r="BF281" s="33"/>
      <c r="BG281" s="33"/>
      <c r="BH281" s="33"/>
      <c r="BI281" s="33"/>
      <c r="BJ281" s="33"/>
      <c r="BK281" s="33"/>
      <c r="BL281" s="33"/>
      <c r="BM281" s="33"/>
      <c r="BN281" s="33"/>
      <c r="BO281" s="33"/>
      <c r="BP281" s="33"/>
      <c r="BQ281" s="33"/>
      <c r="BR281" s="33"/>
      <c r="BS281" s="33"/>
      <c r="BT281" s="33"/>
      <c r="BU281" s="33"/>
      <c r="BV281" s="33"/>
      <c r="BW281" s="33"/>
      <c r="BX281" s="33"/>
      <c r="BY281" s="33"/>
      <c r="BZ281" s="33"/>
    </row>
    <row r="282" spans="2:78" ht="14.25" customHeight="1">
      <c r="B282" s="32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3"/>
      <c r="BH282" s="33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  <c r="BU282" s="33"/>
      <c r="BV282" s="33"/>
      <c r="BW282" s="33"/>
      <c r="BX282" s="33"/>
      <c r="BY282" s="33"/>
      <c r="BZ282" s="33"/>
    </row>
    <row r="283" spans="2:78" ht="14.25" customHeight="1">
      <c r="B283" s="32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3"/>
      <c r="BB283" s="33"/>
      <c r="BC283" s="33"/>
      <c r="BD283" s="33"/>
      <c r="BE283" s="33"/>
      <c r="BF283" s="33"/>
      <c r="BG283" s="33"/>
      <c r="BH283" s="33"/>
      <c r="BI283" s="33"/>
      <c r="BJ283" s="33"/>
      <c r="BK283" s="33"/>
      <c r="BL283" s="33"/>
      <c r="BM283" s="33"/>
      <c r="BN283" s="33"/>
      <c r="BO283" s="33"/>
      <c r="BP283" s="33"/>
      <c r="BQ283" s="33"/>
      <c r="BR283" s="33"/>
      <c r="BS283" s="33"/>
      <c r="BT283" s="33"/>
      <c r="BU283" s="33"/>
      <c r="BV283" s="33"/>
      <c r="BW283" s="33"/>
      <c r="BX283" s="33"/>
      <c r="BY283" s="33"/>
      <c r="BZ283" s="33"/>
    </row>
    <row r="284" spans="2:78" ht="14.25" customHeight="1">
      <c r="B284" s="32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3"/>
      <c r="BB284" s="33"/>
      <c r="BC284" s="33"/>
      <c r="BD284" s="33"/>
      <c r="BE284" s="33"/>
      <c r="BF284" s="33"/>
      <c r="BG284" s="33"/>
      <c r="BH284" s="33"/>
      <c r="BI284" s="33"/>
      <c r="BJ284" s="33"/>
      <c r="BK284" s="33"/>
      <c r="BL284" s="33"/>
      <c r="BM284" s="33"/>
      <c r="BN284" s="33"/>
      <c r="BO284" s="33"/>
      <c r="BP284" s="33"/>
      <c r="BQ284" s="33"/>
      <c r="BR284" s="33"/>
      <c r="BS284" s="33"/>
      <c r="BT284" s="33"/>
      <c r="BU284" s="33"/>
      <c r="BV284" s="33"/>
      <c r="BW284" s="33"/>
      <c r="BX284" s="33"/>
      <c r="BY284" s="33"/>
      <c r="BZ284" s="33"/>
    </row>
    <row r="285" spans="2:78" ht="14.25" customHeight="1">
      <c r="B285" s="32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3"/>
      <c r="BH285" s="33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  <c r="BU285" s="33"/>
      <c r="BV285" s="33"/>
      <c r="BW285" s="33"/>
      <c r="BX285" s="33"/>
      <c r="BY285" s="33"/>
      <c r="BZ285" s="33"/>
    </row>
    <row r="286" spans="2:78" ht="14.25" customHeight="1">
      <c r="B286" s="32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3"/>
      <c r="BB286" s="33"/>
      <c r="BC286" s="33"/>
      <c r="BD286" s="33"/>
      <c r="BE286" s="33"/>
      <c r="BF286" s="33"/>
      <c r="BG286" s="33"/>
      <c r="BH286" s="33"/>
      <c r="BI286" s="33"/>
      <c r="BJ286" s="33"/>
      <c r="BK286" s="33"/>
      <c r="BL286" s="33"/>
      <c r="BM286" s="33"/>
      <c r="BN286" s="33"/>
      <c r="BO286" s="33"/>
      <c r="BP286" s="33"/>
      <c r="BQ286" s="33"/>
      <c r="BR286" s="33"/>
      <c r="BS286" s="33"/>
      <c r="BT286" s="33"/>
      <c r="BU286" s="33"/>
      <c r="BV286" s="33"/>
      <c r="BW286" s="33"/>
      <c r="BX286" s="33"/>
      <c r="BY286" s="33"/>
      <c r="BZ286" s="33"/>
    </row>
    <row r="287" spans="2:78" ht="14.25" customHeight="1">
      <c r="B287" s="32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3"/>
      <c r="BB287" s="33"/>
      <c r="BC287" s="33"/>
      <c r="BD287" s="33"/>
      <c r="BE287" s="33"/>
      <c r="BF287" s="33"/>
      <c r="BG287" s="33"/>
      <c r="BH287" s="33"/>
      <c r="BI287" s="33"/>
      <c r="BJ287" s="33"/>
      <c r="BK287" s="33"/>
      <c r="BL287" s="33"/>
      <c r="BM287" s="33"/>
      <c r="BN287" s="33"/>
      <c r="BO287" s="33"/>
      <c r="BP287" s="33"/>
      <c r="BQ287" s="33"/>
      <c r="BR287" s="33"/>
      <c r="BS287" s="33"/>
      <c r="BT287" s="33"/>
      <c r="BU287" s="33"/>
      <c r="BV287" s="33"/>
      <c r="BW287" s="33"/>
      <c r="BX287" s="33"/>
      <c r="BY287" s="33"/>
      <c r="BZ287" s="33"/>
    </row>
    <row r="288" spans="2:78" ht="14.25" customHeight="1">
      <c r="B288" s="32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  <c r="BG288" s="33"/>
      <c r="BH288" s="33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  <c r="BU288" s="33"/>
      <c r="BV288" s="33"/>
      <c r="BW288" s="33"/>
      <c r="BX288" s="33"/>
      <c r="BY288" s="33"/>
      <c r="BZ288" s="33"/>
    </row>
    <row r="289" spans="2:78" ht="14.25" customHeight="1">
      <c r="B289" s="32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3"/>
      <c r="BH289" s="33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  <c r="BU289" s="33"/>
      <c r="BV289" s="33"/>
      <c r="BW289" s="33"/>
      <c r="BX289" s="33"/>
      <c r="BY289" s="33"/>
      <c r="BZ289" s="33"/>
    </row>
    <row r="290" spans="2:78" ht="14.25" customHeight="1">
      <c r="B290" s="32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  <c r="BU290" s="33"/>
      <c r="BV290" s="33"/>
      <c r="BW290" s="33"/>
      <c r="BX290" s="33"/>
      <c r="BY290" s="33"/>
      <c r="BZ290" s="33"/>
    </row>
    <row r="291" spans="2:78" ht="14.25" customHeight="1">
      <c r="B291" s="32"/>
      <c r="C291" s="33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3"/>
      <c r="BB291" s="33"/>
      <c r="BC291" s="33"/>
      <c r="BD291" s="33"/>
      <c r="BE291" s="33"/>
      <c r="BF291" s="33"/>
      <c r="BG291" s="33"/>
      <c r="BH291" s="33"/>
      <c r="BI291" s="33"/>
      <c r="BJ291" s="33"/>
      <c r="BK291" s="33"/>
      <c r="BL291" s="33"/>
      <c r="BM291" s="33"/>
      <c r="BN291" s="33"/>
      <c r="BO291" s="33"/>
      <c r="BP291" s="33"/>
      <c r="BQ291" s="33"/>
      <c r="BR291" s="33"/>
      <c r="BS291" s="33"/>
      <c r="BT291" s="33"/>
      <c r="BU291" s="33"/>
      <c r="BV291" s="33"/>
      <c r="BW291" s="33"/>
      <c r="BX291" s="33"/>
      <c r="BY291" s="33"/>
      <c r="BZ291" s="33"/>
    </row>
    <row r="292" spans="2:78" ht="14.25" customHeight="1">
      <c r="B292" s="32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3"/>
      <c r="BH292" s="33"/>
      <c r="BI292" s="33"/>
      <c r="BJ292" s="33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  <c r="BU292" s="33"/>
      <c r="BV292" s="33"/>
      <c r="BW292" s="33"/>
      <c r="BX292" s="33"/>
      <c r="BY292" s="33"/>
      <c r="BZ292" s="33"/>
    </row>
    <row r="293" spans="2:78" ht="14.25" customHeight="1">
      <c r="B293" s="32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3"/>
      <c r="BB293" s="33"/>
      <c r="BC293" s="33"/>
      <c r="BD293" s="33"/>
      <c r="BE293" s="33"/>
      <c r="BF293" s="33"/>
      <c r="BG293" s="33"/>
      <c r="BH293" s="33"/>
      <c r="BI293" s="33"/>
      <c r="BJ293" s="33"/>
      <c r="BK293" s="33"/>
      <c r="BL293" s="33"/>
      <c r="BM293" s="33"/>
      <c r="BN293" s="33"/>
      <c r="BO293" s="33"/>
      <c r="BP293" s="33"/>
      <c r="BQ293" s="33"/>
      <c r="BR293" s="33"/>
      <c r="BS293" s="33"/>
      <c r="BT293" s="33"/>
      <c r="BU293" s="33"/>
      <c r="BV293" s="33"/>
      <c r="BW293" s="33"/>
      <c r="BX293" s="33"/>
      <c r="BY293" s="33"/>
      <c r="BZ293" s="33"/>
    </row>
    <row r="294" spans="2:78" ht="14.25" customHeight="1">
      <c r="B294" s="32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3"/>
      <c r="BH294" s="33"/>
      <c r="BI294" s="33"/>
      <c r="BJ294" s="33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  <c r="BU294" s="33"/>
      <c r="BV294" s="33"/>
      <c r="BW294" s="33"/>
      <c r="BX294" s="33"/>
      <c r="BY294" s="33"/>
      <c r="BZ294" s="33"/>
    </row>
    <row r="295" spans="2:78" ht="14.25" customHeight="1">
      <c r="B295" s="32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3"/>
      <c r="BB295" s="33"/>
      <c r="BC295" s="33"/>
      <c r="BD295" s="33"/>
      <c r="BE295" s="33"/>
      <c r="BF295" s="33"/>
      <c r="BG295" s="33"/>
      <c r="BH295" s="33"/>
      <c r="BI295" s="33"/>
      <c r="BJ295" s="33"/>
      <c r="BK295" s="33"/>
      <c r="BL295" s="33"/>
      <c r="BM295" s="33"/>
      <c r="BN295" s="33"/>
      <c r="BO295" s="33"/>
      <c r="BP295" s="33"/>
      <c r="BQ295" s="33"/>
      <c r="BR295" s="33"/>
      <c r="BS295" s="33"/>
      <c r="BT295" s="33"/>
      <c r="BU295" s="33"/>
      <c r="BV295" s="33"/>
      <c r="BW295" s="33"/>
      <c r="BX295" s="33"/>
      <c r="BY295" s="33"/>
      <c r="BZ295" s="33"/>
    </row>
    <row r="296" spans="2:78" ht="14.25" customHeight="1">
      <c r="B296" s="32"/>
      <c r="C296" s="33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3"/>
      <c r="BB296" s="33"/>
      <c r="BC296" s="33"/>
      <c r="BD296" s="33"/>
      <c r="BE296" s="33"/>
      <c r="BF296" s="33"/>
      <c r="BG296" s="33"/>
      <c r="BH296" s="33"/>
      <c r="BI296" s="33"/>
      <c r="BJ296" s="33"/>
      <c r="BK296" s="33"/>
      <c r="BL296" s="33"/>
      <c r="BM296" s="33"/>
      <c r="BN296" s="33"/>
      <c r="BO296" s="33"/>
      <c r="BP296" s="33"/>
      <c r="BQ296" s="33"/>
      <c r="BR296" s="33"/>
      <c r="BS296" s="33"/>
      <c r="BT296" s="33"/>
      <c r="BU296" s="33"/>
      <c r="BV296" s="33"/>
      <c r="BW296" s="33"/>
      <c r="BX296" s="33"/>
      <c r="BY296" s="33"/>
      <c r="BZ296" s="33"/>
    </row>
    <row r="297" spans="2:78" ht="14.25" customHeight="1">
      <c r="B297" s="32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3"/>
      <c r="BA297" s="33"/>
      <c r="BB297" s="33"/>
      <c r="BC297" s="33"/>
      <c r="BD297" s="33"/>
      <c r="BE297" s="33"/>
      <c r="BF297" s="33"/>
      <c r="BG297" s="33"/>
      <c r="BH297" s="33"/>
      <c r="BI297" s="33"/>
      <c r="BJ297" s="33"/>
      <c r="BK297" s="33"/>
      <c r="BL297" s="33"/>
      <c r="BM297" s="33"/>
      <c r="BN297" s="33"/>
      <c r="BO297" s="33"/>
      <c r="BP297" s="33"/>
      <c r="BQ297" s="33"/>
      <c r="BR297" s="33"/>
      <c r="BS297" s="33"/>
      <c r="BT297" s="33"/>
      <c r="BU297" s="33"/>
      <c r="BV297" s="33"/>
      <c r="BW297" s="33"/>
      <c r="BX297" s="33"/>
      <c r="BY297" s="33"/>
      <c r="BZ297" s="33"/>
    </row>
    <row r="298" spans="2:78" ht="14.25" customHeight="1">
      <c r="B298" s="32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3"/>
      <c r="BA298" s="33"/>
      <c r="BB298" s="33"/>
      <c r="BC298" s="33"/>
      <c r="BD298" s="33"/>
      <c r="BE298" s="33"/>
      <c r="BF298" s="33"/>
      <c r="BG298" s="33"/>
      <c r="BH298" s="33"/>
      <c r="BI298" s="33"/>
      <c r="BJ298" s="33"/>
      <c r="BK298" s="33"/>
      <c r="BL298" s="33"/>
      <c r="BM298" s="33"/>
      <c r="BN298" s="33"/>
      <c r="BO298" s="33"/>
      <c r="BP298" s="33"/>
      <c r="BQ298" s="33"/>
      <c r="BR298" s="33"/>
      <c r="BS298" s="33"/>
      <c r="BT298" s="33"/>
      <c r="BU298" s="33"/>
      <c r="BV298" s="33"/>
      <c r="BW298" s="33"/>
      <c r="BX298" s="33"/>
      <c r="BY298" s="33"/>
      <c r="BZ298" s="33"/>
    </row>
    <row r="299" spans="2:78" ht="14.25" customHeight="1">
      <c r="B299" s="32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3"/>
      <c r="BA299" s="33"/>
      <c r="BB299" s="33"/>
      <c r="BC299" s="33"/>
      <c r="BD299" s="33"/>
      <c r="BE299" s="33"/>
      <c r="BF299" s="33"/>
      <c r="BG299" s="33"/>
      <c r="BH299" s="33"/>
      <c r="BI299" s="33"/>
      <c r="BJ299" s="33"/>
      <c r="BK299" s="33"/>
      <c r="BL299" s="33"/>
      <c r="BM299" s="33"/>
      <c r="BN299" s="33"/>
      <c r="BO299" s="33"/>
      <c r="BP299" s="33"/>
      <c r="BQ299" s="33"/>
      <c r="BR299" s="33"/>
      <c r="BS299" s="33"/>
      <c r="BT299" s="33"/>
      <c r="BU299" s="33"/>
      <c r="BV299" s="33"/>
      <c r="BW299" s="33"/>
      <c r="BX299" s="33"/>
      <c r="BY299" s="33"/>
      <c r="BZ299" s="33"/>
    </row>
    <row r="300" spans="2:78" ht="14.25" customHeight="1">
      <c r="B300" s="32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3"/>
      <c r="BA300" s="33"/>
      <c r="BB300" s="33"/>
      <c r="BC300" s="33"/>
      <c r="BD300" s="33"/>
      <c r="BE300" s="33"/>
      <c r="BF300" s="33"/>
      <c r="BG300" s="33"/>
      <c r="BH300" s="33"/>
      <c r="BI300" s="33"/>
      <c r="BJ300" s="33"/>
      <c r="BK300" s="33"/>
      <c r="BL300" s="33"/>
      <c r="BM300" s="33"/>
      <c r="BN300" s="33"/>
      <c r="BO300" s="33"/>
      <c r="BP300" s="33"/>
      <c r="BQ300" s="33"/>
      <c r="BR300" s="33"/>
      <c r="BS300" s="33"/>
      <c r="BT300" s="33"/>
      <c r="BU300" s="33"/>
      <c r="BV300" s="33"/>
      <c r="BW300" s="33"/>
      <c r="BX300" s="33"/>
      <c r="BY300" s="33"/>
      <c r="BZ300" s="33"/>
    </row>
    <row r="301" spans="2:78" ht="14.25" customHeight="1">
      <c r="B301" s="32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  <c r="AY301" s="33"/>
      <c r="AZ301" s="33"/>
      <c r="BA301" s="33"/>
      <c r="BB301" s="33"/>
      <c r="BC301" s="33"/>
      <c r="BD301" s="33"/>
      <c r="BE301" s="33"/>
      <c r="BF301" s="33"/>
      <c r="BG301" s="33"/>
      <c r="BH301" s="33"/>
      <c r="BI301" s="33"/>
      <c r="BJ301" s="33"/>
      <c r="BK301" s="33"/>
      <c r="BL301" s="33"/>
      <c r="BM301" s="33"/>
      <c r="BN301" s="33"/>
      <c r="BO301" s="33"/>
      <c r="BP301" s="33"/>
      <c r="BQ301" s="33"/>
      <c r="BR301" s="33"/>
      <c r="BS301" s="33"/>
      <c r="BT301" s="33"/>
      <c r="BU301" s="33"/>
      <c r="BV301" s="33"/>
      <c r="BW301" s="33"/>
      <c r="BX301" s="33"/>
      <c r="BY301" s="33"/>
      <c r="BZ301" s="33"/>
    </row>
    <row r="302" spans="2:78" ht="14.25" customHeight="1">
      <c r="B302" s="32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3"/>
      <c r="AU302" s="33"/>
      <c r="AV302" s="33"/>
      <c r="AW302" s="33"/>
      <c r="AX302" s="33"/>
      <c r="AY302" s="33"/>
      <c r="AZ302" s="33"/>
      <c r="BA302" s="33"/>
      <c r="BB302" s="33"/>
      <c r="BC302" s="33"/>
      <c r="BD302" s="33"/>
      <c r="BE302" s="33"/>
      <c r="BF302" s="33"/>
      <c r="BG302" s="33"/>
      <c r="BH302" s="33"/>
      <c r="BI302" s="33"/>
      <c r="BJ302" s="33"/>
      <c r="BK302" s="33"/>
      <c r="BL302" s="33"/>
      <c r="BM302" s="33"/>
      <c r="BN302" s="33"/>
      <c r="BO302" s="33"/>
      <c r="BP302" s="33"/>
      <c r="BQ302" s="33"/>
      <c r="BR302" s="33"/>
      <c r="BS302" s="33"/>
      <c r="BT302" s="33"/>
      <c r="BU302" s="33"/>
      <c r="BV302" s="33"/>
      <c r="BW302" s="33"/>
      <c r="BX302" s="33"/>
      <c r="BY302" s="33"/>
      <c r="BZ302" s="33"/>
    </row>
    <row r="303" spans="2:78" ht="14.25" customHeight="1">
      <c r="B303" s="32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3"/>
      <c r="AW303" s="33"/>
      <c r="AX303" s="33"/>
      <c r="AY303" s="33"/>
      <c r="AZ303" s="33"/>
      <c r="BA303" s="33"/>
      <c r="BB303" s="33"/>
      <c r="BC303" s="33"/>
      <c r="BD303" s="33"/>
      <c r="BE303" s="33"/>
      <c r="BF303" s="33"/>
      <c r="BG303" s="33"/>
      <c r="BH303" s="33"/>
      <c r="BI303" s="33"/>
      <c r="BJ303" s="33"/>
      <c r="BK303" s="33"/>
      <c r="BL303" s="33"/>
      <c r="BM303" s="33"/>
      <c r="BN303" s="33"/>
      <c r="BO303" s="33"/>
      <c r="BP303" s="33"/>
      <c r="BQ303" s="33"/>
      <c r="BR303" s="33"/>
      <c r="BS303" s="33"/>
      <c r="BT303" s="33"/>
      <c r="BU303" s="33"/>
      <c r="BV303" s="33"/>
      <c r="BW303" s="33"/>
      <c r="BX303" s="33"/>
      <c r="BY303" s="33"/>
      <c r="BZ303" s="33"/>
    </row>
    <row r="304" spans="2:78" ht="14.25" customHeight="1">
      <c r="B304" s="32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3"/>
      <c r="AW304" s="33"/>
      <c r="AX304" s="33"/>
      <c r="AY304" s="33"/>
      <c r="AZ304" s="33"/>
      <c r="BA304" s="33"/>
      <c r="BB304" s="33"/>
      <c r="BC304" s="33"/>
      <c r="BD304" s="33"/>
      <c r="BE304" s="33"/>
      <c r="BF304" s="33"/>
      <c r="BG304" s="33"/>
      <c r="BH304" s="33"/>
      <c r="BI304" s="33"/>
      <c r="BJ304" s="33"/>
      <c r="BK304" s="33"/>
      <c r="BL304" s="33"/>
      <c r="BM304" s="33"/>
      <c r="BN304" s="33"/>
      <c r="BO304" s="33"/>
      <c r="BP304" s="33"/>
      <c r="BQ304" s="33"/>
      <c r="BR304" s="33"/>
      <c r="BS304" s="33"/>
      <c r="BT304" s="33"/>
      <c r="BU304" s="33"/>
      <c r="BV304" s="33"/>
      <c r="BW304" s="33"/>
      <c r="BX304" s="33"/>
      <c r="BY304" s="33"/>
      <c r="BZ304" s="33"/>
    </row>
    <row r="305" spans="2:78" ht="14.25" customHeight="1">
      <c r="B305" s="32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3"/>
      <c r="AV305" s="33"/>
      <c r="AW305" s="33"/>
      <c r="AX305" s="33"/>
      <c r="AY305" s="33"/>
      <c r="AZ305" s="33"/>
      <c r="BA305" s="33"/>
      <c r="BB305" s="33"/>
      <c r="BC305" s="33"/>
      <c r="BD305" s="33"/>
      <c r="BE305" s="33"/>
      <c r="BF305" s="33"/>
      <c r="BG305" s="33"/>
      <c r="BH305" s="33"/>
      <c r="BI305" s="33"/>
      <c r="BJ305" s="33"/>
      <c r="BK305" s="33"/>
      <c r="BL305" s="33"/>
      <c r="BM305" s="33"/>
      <c r="BN305" s="33"/>
      <c r="BO305" s="33"/>
      <c r="BP305" s="33"/>
      <c r="BQ305" s="33"/>
      <c r="BR305" s="33"/>
      <c r="BS305" s="33"/>
      <c r="BT305" s="33"/>
      <c r="BU305" s="33"/>
      <c r="BV305" s="33"/>
      <c r="BW305" s="33"/>
      <c r="BX305" s="33"/>
      <c r="BY305" s="33"/>
      <c r="BZ305" s="33"/>
    </row>
    <row r="306" spans="2:78" ht="14.25" customHeight="1">
      <c r="B306" s="32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3"/>
      <c r="BH306" s="33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  <c r="BU306" s="33"/>
      <c r="BV306" s="33"/>
      <c r="BW306" s="33"/>
      <c r="BX306" s="33"/>
      <c r="BY306" s="33"/>
      <c r="BZ306" s="33"/>
    </row>
    <row r="307" spans="2:78" ht="14.25" customHeight="1">
      <c r="B307" s="32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3"/>
      <c r="BH307" s="33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  <c r="BU307" s="33"/>
      <c r="BV307" s="33"/>
      <c r="BW307" s="33"/>
      <c r="BX307" s="33"/>
      <c r="BY307" s="33"/>
      <c r="BZ307" s="33"/>
    </row>
    <row r="308" spans="2:78" ht="14.25" customHeight="1">
      <c r="B308" s="32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3"/>
      <c r="AW308" s="33"/>
      <c r="AX308" s="33"/>
      <c r="AY308" s="33"/>
      <c r="AZ308" s="33"/>
      <c r="BA308" s="33"/>
      <c r="BB308" s="33"/>
      <c r="BC308" s="33"/>
      <c r="BD308" s="33"/>
      <c r="BE308" s="33"/>
      <c r="BF308" s="33"/>
      <c r="BG308" s="33"/>
      <c r="BH308" s="33"/>
      <c r="BI308" s="33"/>
      <c r="BJ308" s="33"/>
      <c r="BK308" s="33"/>
      <c r="BL308" s="33"/>
      <c r="BM308" s="33"/>
      <c r="BN308" s="33"/>
      <c r="BO308" s="33"/>
      <c r="BP308" s="33"/>
      <c r="BQ308" s="33"/>
      <c r="BR308" s="33"/>
      <c r="BS308" s="33"/>
      <c r="BT308" s="33"/>
      <c r="BU308" s="33"/>
      <c r="BV308" s="33"/>
      <c r="BW308" s="33"/>
      <c r="BX308" s="33"/>
      <c r="BY308" s="33"/>
      <c r="BZ308" s="33"/>
    </row>
    <row r="309" spans="2:78" ht="14.25" customHeight="1">
      <c r="B309" s="32"/>
      <c r="C309" s="33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3"/>
      <c r="BA309" s="33"/>
      <c r="BB309" s="33"/>
      <c r="BC309" s="33"/>
      <c r="BD309" s="33"/>
      <c r="BE309" s="33"/>
      <c r="BF309" s="33"/>
      <c r="BG309" s="33"/>
      <c r="BH309" s="33"/>
      <c r="BI309" s="33"/>
      <c r="BJ309" s="33"/>
      <c r="BK309" s="33"/>
      <c r="BL309" s="33"/>
      <c r="BM309" s="33"/>
      <c r="BN309" s="33"/>
      <c r="BO309" s="33"/>
      <c r="BP309" s="33"/>
      <c r="BQ309" s="33"/>
      <c r="BR309" s="33"/>
      <c r="BS309" s="33"/>
      <c r="BT309" s="33"/>
      <c r="BU309" s="33"/>
      <c r="BV309" s="33"/>
      <c r="BW309" s="33"/>
      <c r="BX309" s="33"/>
      <c r="BY309" s="33"/>
      <c r="BZ309" s="33"/>
    </row>
    <row r="310" spans="2:78" ht="14.25" customHeight="1">
      <c r="B310" s="32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3"/>
      <c r="AW310" s="33"/>
      <c r="AX310" s="33"/>
      <c r="AY310" s="33"/>
      <c r="AZ310" s="33"/>
      <c r="BA310" s="33"/>
      <c r="BB310" s="33"/>
      <c r="BC310" s="33"/>
      <c r="BD310" s="33"/>
      <c r="BE310" s="33"/>
      <c r="BF310" s="33"/>
      <c r="BG310" s="33"/>
      <c r="BH310" s="33"/>
      <c r="BI310" s="33"/>
      <c r="BJ310" s="33"/>
      <c r="BK310" s="33"/>
      <c r="BL310" s="33"/>
      <c r="BM310" s="33"/>
      <c r="BN310" s="33"/>
      <c r="BO310" s="33"/>
      <c r="BP310" s="33"/>
      <c r="BQ310" s="33"/>
      <c r="BR310" s="33"/>
      <c r="BS310" s="33"/>
      <c r="BT310" s="33"/>
      <c r="BU310" s="33"/>
      <c r="BV310" s="33"/>
      <c r="BW310" s="33"/>
      <c r="BX310" s="33"/>
      <c r="BY310" s="33"/>
      <c r="BZ310" s="33"/>
    </row>
    <row r="311" spans="2:78" ht="14.25" customHeight="1">
      <c r="B311" s="32"/>
      <c r="C311" s="33"/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3"/>
      <c r="BH311" s="33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  <c r="BU311" s="33"/>
      <c r="BV311" s="33"/>
      <c r="BW311" s="33"/>
      <c r="BX311" s="33"/>
      <c r="BY311" s="33"/>
      <c r="BZ311" s="33"/>
    </row>
    <row r="312" spans="2:78" ht="14.25" customHeight="1">
      <c r="B312" s="32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3"/>
      <c r="BH312" s="33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  <c r="BU312" s="33"/>
      <c r="BV312" s="33"/>
      <c r="BW312" s="33"/>
      <c r="BX312" s="33"/>
      <c r="BY312" s="33"/>
      <c r="BZ312" s="33"/>
    </row>
    <row r="313" spans="2:78" ht="14.25" customHeight="1">
      <c r="B313" s="32"/>
      <c r="C313" s="33"/>
      <c r="D313" s="33"/>
      <c r="E313" s="3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3"/>
      <c r="BH313" s="33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  <c r="BU313" s="33"/>
      <c r="BV313" s="33"/>
      <c r="BW313" s="33"/>
      <c r="BX313" s="33"/>
      <c r="BY313" s="33"/>
      <c r="BZ313" s="33"/>
    </row>
    <row r="314" spans="2:78" ht="14.25" customHeight="1">
      <c r="B314" s="32"/>
      <c r="C314" s="33"/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3"/>
      <c r="AU314" s="33"/>
      <c r="AV314" s="33"/>
      <c r="AW314" s="33"/>
      <c r="AX314" s="33"/>
      <c r="AY314" s="33"/>
      <c r="AZ314" s="33"/>
      <c r="BA314" s="33"/>
      <c r="BB314" s="33"/>
      <c r="BC314" s="33"/>
      <c r="BD314" s="33"/>
      <c r="BE314" s="33"/>
      <c r="BF314" s="33"/>
      <c r="BG314" s="33"/>
      <c r="BH314" s="33"/>
      <c r="BI314" s="33"/>
      <c r="BJ314" s="33"/>
      <c r="BK314" s="33"/>
      <c r="BL314" s="33"/>
      <c r="BM314" s="33"/>
      <c r="BN314" s="33"/>
      <c r="BO314" s="33"/>
      <c r="BP314" s="33"/>
      <c r="BQ314" s="33"/>
      <c r="BR314" s="33"/>
      <c r="BS314" s="33"/>
      <c r="BT314" s="33"/>
      <c r="BU314" s="33"/>
      <c r="BV314" s="33"/>
      <c r="BW314" s="33"/>
      <c r="BX314" s="33"/>
      <c r="BY314" s="33"/>
      <c r="BZ314" s="33"/>
    </row>
    <row r="315" spans="2:78" ht="14.25" customHeight="1">
      <c r="B315" s="32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  <c r="BY315" s="33"/>
      <c r="BZ315" s="33"/>
    </row>
    <row r="316" spans="2:78" ht="14.25" customHeight="1">
      <c r="B316" s="32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3"/>
      <c r="AU316" s="33"/>
      <c r="AV316" s="33"/>
      <c r="AW316" s="33"/>
      <c r="AX316" s="33"/>
      <c r="AY316" s="33"/>
      <c r="AZ316" s="33"/>
      <c r="BA316" s="33"/>
      <c r="BB316" s="33"/>
      <c r="BC316" s="33"/>
      <c r="BD316" s="33"/>
      <c r="BE316" s="33"/>
      <c r="BF316" s="33"/>
      <c r="BG316" s="33"/>
      <c r="BH316" s="33"/>
      <c r="BI316" s="33"/>
      <c r="BJ316" s="33"/>
      <c r="BK316" s="33"/>
      <c r="BL316" s="33"/>
      <c r="BM316" s="33"/>
      <c r="BN316" s="33"/>
      <c r="BO316" s="33"/>
      <c r="BP316" s="33"/>
      <c r="BQ316" s="33"/>
      <c r="BR316" s="33"/>
      <c r="BS316" s="33"/>
      <c r="BT316" s="33"/>
      <c r="BU316" s="33"/>
      <c r="BV316" s="33"/>
      <c r="BW316" s="33"/>
      <c r="BX316" s="33"/>
      <c r="BY316" s="33"/>
      <c r="BZ316" s="33"/>
    </row>
    <row r="317" spans="2:78" ht="14.25" customHeight="1">
      <c r="B317" s="32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3"/>
      <c r="AU317" s="33"/>
      <c r="AV317" s="33"/>
      <c r="AW317" s="33"/>
      <c r="AX317" s="33"/>
      <c r="AY317" s="33"/>
      <c r="AZ317" s="33"/>
      <c r="BA317" s="33"/>
      <c r="BB317" s="33"/>
      <c r="BC317" s="33"/>
      <c r="BD317" s="33"/>
      <c r="BE317" s="33"/>
      <c r="BF317" s="33"/>
      <c r="BG317" s="33"/>
      <c r="BH317" s="33"/>
      <c r="BI317" s="33"/>
      <c r="BJ317" s="33"/>
      <c r="BK317" s="33"/>
      <c r="BL317" s="33"/>
      <c r="BM317" s="33"/>
      <c r="BN317" s="33"/>
      <c r="BO317" s="33"/>
      <c r="BP317" s="33"/>
      <c r="BQ317" s="33"/>
      <c r="BR317" s="33"/>
      <c r="BS317" s="33"/>
      <c r="BT317" s="33"/>
      <c r="BU317" s="33"/>
      <c r="BV317" s="33"/>
      <c r="BW317" s="33"/>
      <c r="BX317" s="33"/>
      <c r="BY317" s="33"/>
      <c r="BZ317" s="33"/>
    </row>
    <row r="318" spans="2:78" ht="14.25" customHeight="1">
      <c r="B318" s="32"/>
      <c r="C318" s="33"/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3"/>
      <c r="AW318" s="33"/>
      <c r="AX318" s="33"/>
      <c r="AY318" s="33"/>
      <c r="AZ318" s="33"/>
      <c r="BA318" s="33"/>
      <c r="BB318" s="33"/>
      <c r="BC318" s="33"/>
      <c r="BD318" s="33"/>
      <c r="BE318" s="33"/>
      <c r="BF318" s="33"/>
      <c r="BG318" s="33"/>
      <c r="BH318" s="33"/>
      <c r="BI318" s="33"/>
      <c r="BJ318" s="33"/>
      <c r="BK318" s="33"/>
      <c r="BL318" s="33"/>
      <c r="BM318" s="33"/>
      <c r="BN318" s="33"/>
      <c r="BO318" s="33"/>
      <c r="BP318" s="33"/>
      <c r="BQ318" s="33"/>
      <c r="BR318" s="33"/>
      <c r="BS318" s="33"/>
      <c r="BT318" s="33"/>
      <c r="BU318" s="33"/>
      <c r="BV318" s="33"/>
      <c r="BW318" s="33"/>
      <c r="BX318" s="33"/>
      <c r="BY318" s="33"/>
      <c r="BZ318" s="33"/>
    </row>
    <row r="319" spans="2:78" ht="14.25" customHeight="1">
      <c r="B319" s="32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3"/>
      <c r="BA319" s="33"/>
      <c r="BB319" s="33"/>
      <c r="BC319" s="33"/>
      <c r="BD319" s="33"/>
      <c r="BE319" s="33"/>
      <c r="BF319" s="33"/>
      <c r="BG319" s="33"/>
      <c r="BH319" s="33"/>
      <c r="BI319" s="33"/>
      <c r="BJ319" s="33"/>
      <c r="BK319" s="33"/>
      <c r="BL319" s="33"/>
      <c r="BM319" s="33"/>
      <c r="BN319" s="33"/>
      <c r="BO319" s="33"/>
      <c r="BP319" s="33"/>
      <c r="BQ319" s="33"/>
      <c r="BR319" s="33"/>
      <c r="BS319" s="33"/>
      <c r="BT319" s="33"/>
      <c r="BU319" s="33"/>
      <c r="BV319" s="33"/>
      <c r="BW319" s="33"/>
      <c r="BX319" s="33"/>
      <c r="BY319" s="33"/>
      <c r="BZ319" s="33"/>
    </row>
    <row r="320" spans="2:78" ht="14.25" customHeight="1">
      <c r="B320" s="32"/>
      <c r="C320" s="33"/>
      <c r="D320" s="33"/>
      <c r="E320" s="3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3"/>
      <c r="AW320" s="33"/>
      <c r="AX320" s="33"/>
      <c r="AY320" s="33"/>
      <c r="AZ320" s="33"/>
      <c r="BA320" s="33"/>
      <c r="BB320" s="33"/>
      <c r="BC320" s="33"/>
      <c r="BD320" s="33"/>
      <c r="BE320" s="33"/>
      <c r="BF320" s="33"/>
      <c r="BG320" s="33"/>
      <c r="BH320" s="33"/>
      <c r="BI320" s="33"/>
      <c r="BJ320" s="33"/>
      <c r="BK320" s="33"/>
      <c r="BL320" s="33"/>
      <c r="BM320" s="33"/>
      <c r="BN320" s="33"/>
      <c r="BO320" s="33"/>
      <c r="BP320" s="33"/>
      <c r="BQ320" s="33"/>
      <c r="BR320" s="33"/>
      <c r="BS320" s="33"/>
      <c r="BT320" s="33"/>
      <c r="BU320" s="33"/>
      <c r="BV320" s="33"/>
      <c r="BW320" s="33"/>
      <c r="BX320" s="33"/>
      <c r="BY320" s="33"/>
      <c r="BZ320" s="33"/>
    </row>
    <row r="321" spans="2:78" ht="14.25" customHeight="1">
      <c r="B321" s="32"/>
      <c r="C321" s="33"/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3"/>
      <c r="AU321" s="33"/>
      <c r="AV321" s="33"/>
      <c r="AW321" s="33"/>
      <c r="AX321" s="33"/>
      <c r="AY321" s="33"/>
      <c r="AZ321" s="33"/>
      <c r="BA321" s="33"/>
      <c r="BB321" s="33"/>
      <c r="BC321" s="33"/>
      <c r="BD321" s="33"/>
      <c r="BE321" s="33"/>
      <c r="BF321" s="33"/>
      <c r="BG321" s="33"/>
      <c r="BH321" s="33"/>
      <c r="BI321" s="33"/>
      <c r="BJ321" s="33"/>
      <c r="BK321" s="33"/>
      <c r="BL321" s="33"/>
      <c r="BM321" s="33"/>
      <c r="BN321" s="33"/>
      <c r="BO321" s="33"/>
      <c r="BP321" s="33"/>
      <c r="BQ321" s="33"/>
      <c r="BR321" s="33"/>
      <c r="BS321" s="33"/>
      <c r="BT321" s="33"/>
      <c r="BU321" s="33"/>
      <c r="BV321" s="33"/>
      <c r="BW321" s="33"/>
      <c r="BX321" s="33"/>
      <c r="BY321" s="33"/>
      <c r="BZ321" s="33"/>
    </row>
    <row r="322" spans="2:78" ht="14.25" customHeight="1">
      <c r="B322" s="32"/>
      <c r="C322" s="33"/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3"/>
      <c r="AU322" s="33"/>
      <c r="AV322" s="33"/>
      <c r="AW322" s="33"/>
      <c r="AX322" s="33"/>
      <c r="AY322" s="33"/>
      <c r="AZ322" s="33"/>
      <c r="BA322" s="33"/>
      <c r="BB322" s="33"/>
      <c r="BC322" s="33"/>
      <c r="BD322" s="33"/>
      <c r="BE322" s="33"/>
      <c r="BF322" s="33"/>
      <c r="BG322" s="33"/>
      <c r="BH322" s="33"/>
      <c r="BI322" s="33"/>
      <c r="BJ322" s="33"/>
      <c r="BK322" s="33"/>
      <c r="BL322" s="33"/>
      <c r="BM322" s="33"/>
      <c r="BN322" s="33"/>
      <c r="BO322" s="33"/>
      <c r="BP322" s="33"/>
      <c r="BQ322" s="33"/>
      <c r="BR322" s="33"/>
      <c r="BS322" s="33"/>
      <c r="BT322" s="33"/>
      <c r="BU322" s="33"/>
      <c r="BV322" s="33"/>
      <c r="BW322" s="33"/>
      <c r="BX322" s="33"/>
      <c r="BY322" s="33"/>
      <c r="BZ322" s="33"/>
    </row>
    <row r="323" spans="2:78" ht="14.25" customHeight="1">
      <c r="B323" s="32"/>
      <c r="C323" s="33"/>
      <c r="D323" s="33"/>
      <c r="E323" s="3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3"/>
      <c r="AV323" s="33"/>
      <c r="AW323" s="33"/>
      <c r="AX323" s="33"/>
      <c r="AY323" s="33"/>
      <c r="AZ323" s="33"/>
      <c r="BA323" s="33"/>
      <c r="BB323" s="33"/>
      <c r="BC323" s="33"/>
      <c r="BD323" s="33"/>
      <c r="BE323" s="33"/>
      <c r="BF323" s="33"/>
      <c r="BG323" s="33"/>
      <c r="BH323" s="33"/>
      <c r="BI323" s="33"/>
      <c r="BJ323" s="33"/>
      <c r="BK323" s="33"/>
      <c r="BL323" s="33"/>
      <c r="BM323" s="33"/>
      <c r="BN323" s="33"/>
      <c r="BO323" s="33"/>
      <c r="BP323" s="33"/>
      <c r="BQ323" s="33"/>
      <c r="BR323" s="33"/>
      <c r="BS323" s="33"/>
      <c r="BT323" s="33"/>
      <c r="BU323" s="33"/>
      <c r="BV323" s="33"/>
      <c r="BW323" s="33"/>
      <c r="BX323" s="33"/>
      <c r="BY323" s="33"/>
      <c r="BZ323" s="33"/>
    </row>
    <row r="324" spans="2:78" ht="14.25" customHeight="1">
      <c r="B324" s="32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3"/>
      <c r="AV324" s="33"/>
      <c r="AW324" s="33"/>
      <c r="AX324" s="33"/>
      <c r="AY324" s="33"/>
      <c r="AZ324" s="33"/>
      <c r="BA324" s="33"/>
      <c r="BB324" s="33"/>
      <c r="BC324" s="33"/>
      <c r="BD324" s="33"/>
      <c r="BE324" s="33"/>
      <c r="BF324" s="33"/>
      <c r="BG324" s="33"/>
      <c r="BH324" s="33"/>
      <c r="BI324" s="33"/>
      <c r="BJ324" s="33"/>
      <c r="BK324" s="33"/>
      <c r="BL324" s="33"/>
      <c r="BM324" s="33"/>
      <c r="BN324" s="33"/>
      <c r="BO324" s="33"/>
      <c r="BP324" s="33"/>
      <c r="BQ324" s="33"/>
      <c r="BR324" s="33"/>
      <c r="BS324" s="33"/>
      <c r="BT324" s="33"/>
      <c r="BU324" s="33"/>
      <c r="BV324" s="33"/>
      <c r="BW324" s="33"/>
      <c r="BX324" s="33"/>
      <c r="BY324" s="33"/>
      <c r="BZ324" s="33"/>
    </row>
    <row r="325" spans="2:78" ht="14.25" customHeight="1">
      <c r="B325" s="32"/>
      <c r="C325" s="33"/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3"/>
      <c r="AU325" s="33"/>
      <c r="AV325" s="33"/>
      <c r="AW325" s="33"/>
      <c r="AX325" s="33"/>
      <c r="AY325" s="33"/>
      <c r="AZ325" s="33"/>
      <c r="BA325" s="33"/>
      <c r="BB325" s="33"/>
      <c r="BC325" s="33"/>
      <c r="BD325" s="33"/>
      <c r="BE325" s="33"/>
      <c r="BF325" s="33"/>
      <c r="BG325" s="33"/>
      <c r="BH325" s="33"/>
      <c r="BI325" s="33"/>
      <c r="BJ325" s="33"/>
      <c r="BK325" s="33"/>
      <c r="BL325" s="33"/>
      <c r="BM325" s="33"/>
      <c r="BN325" s="33"/>
      <c r="BO325" s="33"/>
      <c r="BP325" s="33"/>
      <c r="BQ325" s="33"/>
      <c r="BR325" s="33"/>
      <c r="BS325" s="33"/>
      <c r="BT325" s="33"/>
      <c r="BU325" s="33"/>
      <c r="BV325" s="33"/>
      <c r="BW325" s="33"/>
      <c r="BX325" s="33"/>
      <c r="BY325" s="33"/>
      <c r="BZ325" s="33"/>
    </row>
    <row r="326" spans="2:78" ht="14.25" customHeight="1">
      <c r="B326" s="32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3"/>
      <c r="AU326" s="33"/>
      <c r="AV326" s="33"/>
      <c r="AW326" s="33"/>
      <c r="AX326" s="33"/>
      <c r="AY326" s="33"/>
      <c r="AZ326" s="33"/>
      <c r="BA326" s="33"/>
      <c r="BB326" s="33"/>
      <c r="BC326" s="33"/>
      <c r="BD326" s="33"/>
      <c r="BE326" s="33"/>
      <c r="BF326" s="33"/>
      <c r="BG326" s="33"/>
      <c r="BH326" s="33"/>
      <c r="BI326" s="33"/>
      <c r="BJ326" s="33"/>
      <c r="BK326" s="33"/>
      <c r="BL326" s="33"/>
      <c r="BM326" s="33"/>
      <c r="BN326" s="33"/>
      <c r="BO326" s="33"/>
      <c r="BP326" s="33"/>
      <c r="BQ326" s="33"/>
      <c r="BR326" s="33"/>
      <c r="BS326" s="33"/>
      <c r="BT326" s="33"/>
      <c r="BU326" s="33"/>
      <c r="BV326" s="33"/>
      <c r="BW326" s="33"/>
      <c r="BX326" s="33"/>
      <c r="BY326" s="33"/>
      <c r="BZ326" s="33"/>
    </row>
    <row r="327" spans="2:78" ht="14.25" customHeight="1">
      <c r="B327" s="32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3"/>
      <c r="BH327" s="33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  <c r="BU327" s="33"/>
      <c r="BV327" s="33"/>
      <c r="BW327" s="33"/>
      <c r="BX327" s="33"/>
      <c r="BY327" s="33"/>
      <c r="BZ327" s="33"/>
    </row>
    <row r="328" spans="2:78" ht="14.25" customHeight="1">
      <c r="B328" s="32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3"/>
      <c r="AU328" s="33"/>
      <c r="AV328" s="33"/>
      <c r="AW328" s="33"/>
      <c r="AX328" s="33"/>
      <c r="AY328" s="33"/>
      <c r="AZ328" s="33"/>
      <c r="BA328" s="33"/>
      <c r="BB328" s="33"/>
      <c r="BC328" s="33"/>
      <c r="BD328" s="33"/>
      <c r="BE328" s="33"/>
      <c r="BF328" s="33"/>
      <c r="BG328" s="33"/>
      <c r="BH328" s="33"/>
      <c r="BI328" s="33"/>
      <c r="BJ328" s="33"/>
      <c r="BK328" s="33"/>
      <c r="BL328" s="33"/>
      <c r="BM328" s="33"/>
      <c r="BN328" s="33"/>
      <c r="BO328" s="33"/>
      <c r="BP328" s="33"/>
      <c r="BQ328" s="33"/>
      <c r="BR328" s="33"/>
      <c r="BS328" s="33"/>
      <c r="BT328" s="33"/>
      <c r="BU328" s="33"/>
      <c r="BV328" s="33"/>
      <c r="BW328" s="33"/>
      <c r="BX328" s="33"/>
      <c r="BY328" s="33"/>
      <c r="BZ328" s="33"/>
    </row>
    <row r="329" spans="2:78" ht="14.25" customHeight="1">
      <c r="B329" s="32"/>
      <c r="C329" s="33"/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3"/>
      <c r="AU329" s="33"/>
      <c r="AV329" s="33"/>
      <c r="AW329" s="33"/>
      <c r="AX329" s="33"/>
      <c r="AY329" s="33"/>
      <c r="AZ329" s="33"/>
      <c r="BA329" s="33"/>
      <c r="BB329" s="33"/>
      <c r="BC329" s="33"/>
      <c r="BD329" s="33"/>
      <c r="BE329" s="33"/>
      <c r="BF329" s="33"/>
      <c r="BG329" s="33"/>
      <c r="BH329" s="33"/>
      <c r="BI329" s="33"/>
      <c r="BJ329" s="33"/>
      <c r="BK329" s="33"/>
      <c r="BL329" s="33"/>
      <c r="BM329" s="33"/>
      <c r="BN329" s="33"/>
      <c r="BO329" s="33"/>
      <c r="BP329" s="33"/>
      <c r="BQ329" s="33"/>
      <c r="BR329" s="33"/>
      <c r="BS329" s="33"/>
      <c r="BT329" s="33"/>
      <c r="BU329" s="33"/>
      <c r="BV329" s="33"/>
      <c r="BW329" s="33"/>
      <c r="BX329" s="33"/>
      <c r="BY329" s="33"/>
      <c r="BZ329" s="33"/>
    </row>
    <row r="330" spans="2:78" ht="14.25" customHeight="1">
      <c r="B330" s="32"/>
      <c r="C330" s="33"/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3"/>
      <c r="AU330" s="33"/>
      <c r="AV330" s="33"/>
      <c r="AW330" s="33"/>
      <c r="AX330" s="33"/>
      <c r="AY330" s="33"/>
      <c r="AZ330" s="33"/>
      <c r="BA330" s="33"/>
      <c r="BB330" s="33"/>
      <c r="BC330" s="33"/>
      <c r="BD330" s="33"/>
      <c r="BE330" s="33"/>
      <c r="BF330" s="33"/>
      <c r="BG330" s="33"/>
      <c r="BH330" s="33"/>
      <c r="BI330" s="33"/>
      <c r="BJ330" s="33"/>
      <c r="BK330" s="33"/>
      <c r="BL330" s="33"/>
      <c r="BM330" s="33"/>
      <c r="BN330" s="33"/>
      <c r="BO330" s="33"/>
      <c r="BP330" s="33"/>
      <c r="BQ330" s="33"/>
      <c r="BR330" s="33"/>
      <c r="BS330" s="33"/>
      <c r="BT330" s="33"/>
      <c r="BU330" s="33"/>
      <c r="BV330" s="33"/>
      <c r="BW330" s="33"/>
      <c r="BX330" s="33"/>
      <c r="BY330" s="33"/>
      <c r="BZ330" s="33"/>
    </row>
    <row r="331" spans="2:78" ht="14.25" customHeight="1">
      <c r="B331" s="32"/>
      <c r="C331" s="33"/>
      <c r="D331" s="33"/>
      <c r="E331" s="3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3"/>
      <c r="AU331" s="33"/>
      <c r="AV331" s="33"/>
      <c r="AW331" s="33"/>
      <c r="AX331" s="33"/>
      <c r="AY331" s="33"/>
      <c r="AZ331" s="33"/>
      <c r="BA331" s="33"/>
      <c r="BB331" s="33"/>
      <c r="BC331" s="33"/>
      <c r="BD331" s="33"/>
      <c r="BE331" s="33"/>
      <c r="BF331" s="33"/>
      <c r="BG331" s="33"/>
      <c r="BH331" s="33"/>
      <c r="BI331" s="33"/>
      <c r="BJ331" s="33"/>
      <c r="BK331" s="33"/>
      <c r="BL331" s="33"/>
      <c r="BM331" s="33"/>
      <c r="BN331" s="33"/>
      <c r="BO331" s="33"/>
      <c r="BP331" s="33"/>
      <c r="BQ331" s="33"/>
      <c r="BR331" s="33"/>
      <c r="BS331" s="33"/>
      <c r="BT331" s="33"/>
      <c r="BU331" s="33"/>
      <c r="BV331" s="33"/>
      <c r="BW331" s="33"/>
      <c r="BX331" s="33"/>
      <c r="BY331" s="33"/>
      <c r="BZ331" s="33"/>
    </row>
    <row r="332" spans="2:78" ht="14.25" customHeight="1">
      <c r="B332" s="32"/>
      <c r="C332" s="33"/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3"/>
      <c r="BH332" s="33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  <c r="BU332" s="33"/>
      <c r="BV332" s="33"/>
      <c r="BW332" s="33"/>
      <c r="BX332" s="33"/>
      <c r="BY332" s="33"/>
      <c r="BZ332" s="33"/>
    </row>
    <row r="333" spans="2:78" ht="14.25" customHeight="1">
      <c r="B333" s="32"/>
      <c r="C333" s="33"/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3"/>
      <c r="AW333" s="33"/>
      <c r="AX333" s="33"/>
      <c r="AY333" s="33"/>
      <c r="AZ333" s="33"/>
      <c r="BA333" s="33"/>
      <c r="BB333" s="33"/>
      <c r="BC333" s="33"/>
      <c r="BD333" s="33"/>
      <c r="BE333" s="33"/>
      <c r="BF333" s="33"/>
      <c r="BG333" s="33"/>
      <c r="BH333" s="33"/>
      <c r="BI333" s="33"/>
      <c r="BJ333" s="33"/>
      <c r="BK333" s="33"/>
      <c r="BL333" s="33"/>
      <c r="BM333" s="33"/>
      <c r="BN333" s="33"/>
      <c r="BO333" s="33"/>
      <c r="BP333" s="33"/>
      <c r="BQ333" s="33"/>
      <c r="BR333" s="33"/>
      <c r="BS333" s="33"/>
      <c r="BT333" s="33"/>
      <c r="BU333" s="33"/>
      <c r="BV333" s="33"/>
      <c r="BW333" s="33"/>
      <c r="BX333" s="33"/>
      <c r="BY333" s="33"/>
      <c r="BZ333" s="33"/>
    </row>
    <row r="334" spans="2:78" ht="14.25" customHeight="1">
      <c r="B334" s="32"/>
      <c r="C334" s="33"/>
      <c r="D334" s="33"/>
      <c r="E334" s="3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3"/>
      <c r="AU334" s="33"/>
      <c r="AV334" s="33"/>
      <c r="AW334" s="33"/>
      <c r="AX334" s="33"/>
      <c r="AY334" s="33"/>
      <c r="AZ334" s="33"/>
      <c r="BA334" s="33"/>
      <c r="BB334" s="33"/>
      <c r="BC334" s="33"/>
      <c r="BD334" s="33"/>
      <c r="BE334" s="33"/>
      <c r="BF334" s="33"/>
      <c r="BG334" s="33"/>
      <c r="BH334" s="33"/>
      <c r="BI334" s="33"/>
      <c r="BJ334" s="33"/>
      <c r="BK334" s="33"/>
      <c r="BL334" s="33"/>
      <c r="BM334" s="33"/>
      <c r="BN334" s="33"/>
      <c r="BO334" s="33"/>
      <c r="BP334" s="33"/>
      <c r="BQ334" s="33"/>
      <c r="BR334" s="33"/>
      <c r="BS334" s="33"/>
      <c r="BT334" s="33"/>
      <c r="BU334" s="33"/>
      <c r="BV334" s="33"/>
      <c r="BW334" s="33"/>
      <c r="BX334" s="33"/>
      <c r="BY334" s="33"/>
      <c r="BZ334" s="33"/>
    </row>
    <row r="335" spans="2:78" ht="14.25" customHeight="1">
      <c r="B335" s="32"/>
      <c r="C335" s="33"/>
      <c r="D335" s="33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3"/>
      <c r="BH335" s="33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  <c r="BU335" s="33"/>
      <c r="BV335" s="33"/>
      <c r="BW335" s="33"/>
      <c r="BX335" s="33"/>
      <c r="BY335" s="33"/>
      <c r="BZ335" s="33"/>
    </row>
    <row r="336" spans="2:78" ht="14.25" customHeight="1">
      <c r="B336" s="32"/>
      <c r="C336" s="33"/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3"/>
      <c r="AW336" s="33"/>
      <c r="AX336" s="33"/>
      <c r="AY336" s="33"/>
      <c r="AZ336" s="33"/>
      <c r="BA336" s="33"/>
      <c r="BB336" s="33"/>
      <c r="BC336" s="33"/>
      <c r="BD336" s="33"/>
      <c r="BE336" s="33"/>
      <c r="BF336" s="33"/>
      <c r="BG336" s="33"/>
      <c r="BH336" s="33"/>
      <c r="BI336" s="33"/>
      <c r="BJ336" s="33"/>
      <c r="BK336" s="33"/>
      <c r="BL336" s="33"/>
      <c r="BM336" s="33"/>
      <c r="BN336" s="33"/>
      <c r="BO336" s="33"/>
      <c r="BP336" s="33"/>
      <c r="BQ336" s="33"/>
      <c r="BR336" s="33"/>
      <c r="BS336" s="33"/>
      <c r="BT336" s="33"/>
      <c r="BU336" s="33"/>
      <c r="BV336" s="33"/>
      <c r="BW336" s="33"/>
      <c r="BX336" s="33"/>
      <c r="BY336" s="33"/>
      <c r="BZ336" s="33"/>
    </row>
    <row r="337" spans="2:78" ht="14.25" customHeight="1">
      <c r="B337" s="32"/>
      <c r="C337" s="33"/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3"/>
      <c r="BH337" s="33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  <c r="BU337" s="33"/>
      <c r="BV337" s="33"/>
      <c r="BW337" s="33"/>
      <c r="BX337" s="33"/>
      <c r="BY337" s="33"/>
      <c r="BZ337" s="33"/>
    </row>
    <row r="338" spans="2:78" ht="14.25" customHeight="1">
      <c r="B338" s="32"/>
      <c r="C338" s="33"/>
      <c r="D338" s="33"/>
      <c r="E338" s="3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3"/>
      <c r="BH338" s="33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  <c r="BU338" s="33"/>
      <c r="BV338" s="33"/>
      <c r="BW338" s="33"/>
      <c r="BX338" s="33"/>
      <c r="BY338" s="33"/>
      <c r="BZ338" s="33"/>
    </row>
    <row r="339" spans="2:78" ht="14.25" customHeight="1">
      <c r="B339" s="32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3"/>
      <c r="AU339" s="33"/>
      <c r="AV339" s="33"/>
      <c r="AW339" s="33"/>
      <c r="AX339" s="33"/>
      <c r="AY339" s="33"/>
      <c r="AZ339" s="33"/>
      <c r="BA339" s="33"/>
      <c r="BB339" s="33"/>
      <c r="BC339" s="33"/>
      <c r="BD339" s="33"/>
      <c r="BE339" s="33"/>
      <c r="BF339" s="33"/>
      <c r="BG339" s="33"/>
      <c r="BH339" s="33"/>
      <c r="BI339" s="33"/>
      <c r="BJ339" s="33"/>
      <c r="BK339" s="33"/>
      <c r="BL339" s="33"/>
      <c r="BM339" s="33"/>
      <c r="BN339" s="33"/>
      <c r="BO339" s="33"/>
      <c r="BP339" s="33"/>
      <c r="BQ339" s="33"/>
      <c r="BR339" s="33"/>
      <c r="BS339" s="33"/>
      <c r="BT339" s="33"/>
      <c r="BU339" s="33"/>
      <c r="BV339" s="33"/>
      <c r="BW339" s="33"/>
      <c r="BX339" s="33"/>
      <c r="BY339" s="33"/>
      <c r="BZ339" s="33"/>
    </row>
    <row r="340" spans="2:78" ht="14.25" customHeight="1">
      <c r="B340" s="32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3"/>
      <c r="AU340" s="33"/>
      <c r="AV340" s="33"/>
      <c r="AW340" s="33"/>
      <c r="AX340" s="33"/>
      <c r="AY340" s="33"/>
      <c r="AZ340" s="33"/>
      <c r="BA340" s="33"/>
      <c r="BB340" s="33"/>
      <c r="BC340" s="33"/>
      <c r="BD340" s="33"/>
      <c r="BE340" s="33"/>
      <c r="BF340" s="33"/>
      <c r="BG340" s="33"/>
      <c r="BH340" s="33"/>
      <c r="BI340" s="33"/>
      <c r="BJ340" s="33"/>
      <c r="BK340" s="33"/>
      <c r="BL340" s="33"/>
      <c r="BM340" s="33"/>
      <c r="BN340" s="33"/>
      <c r="BO340" s="33"/>
      <c r="BP340" s="33"/>
      <c r="BQ340" s="33"/>
      <c r="BR340" s="33"/>
      <c r="BS340" s="33"/>
      <c r="BT340" s="33"/>
      <c r="BU340" s="33"/>
      <c r="BV340" s="33"/>
      <c r="BW340" s="33"/>
      <c r="BX340" s="33"/>
      <c r="BY340" s="33"/>
      <c r="BZ340" s="33"/>
    </row>
    <row r="341" spans="2:78" ht="14.25" customHeight="1">
      <c r="B341" s="32"/>
      <c r="C341" s="33"/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3"/>
      <c r="AU341" s="33"/>
      <c r="AV341" s="33"/>
      <c r="AW341" s="33"/>
      <c r="AX341" s="33"/>
      <c r="AY341" s="33"/>
      <c r="AZ341" s="33"/>
      <c r="BA341" s="33"/>
      <c r="BB341" s="33"/>
      <c r="BC341" s="33"/>
      <c r="BD341" s="33"/>
      <c r="BE341" s="33"/>
      <c r="BF341" s="33"/>
      <c r="BG341" s="33"/>
      <c r="BH341" s="33"/>
      <c r="BI341" s="33"/>
      <c r="BJ341" s="33"/>
      <c r="BK341" s="33"/>
      <c r="BL341" s="33"/>
      <c r="BM341" s="33"/>
      <c r="BN341" s="33"/>
      <c r="BO341" s="33"/>
      <c r="BP341" s="33"/>
      <c r="BQ341" s="33"/>
      <c r="BR341" s="33"/>
      <c r="BS341" s="33"/>
      <c r="BT341" s="33"/>
      <c r="BU341" s="33"/>
      <c r="BV341" s="33"/>
      <c r="BW341" s="33"/>
      <c r="BX341" s="33"/>
      <c r="BY341" s="33"/>
      <c r="BZ341" s="33"/>
    </row>
    <row r="342" spans="2:78" ht="14.25" customHeight="1">
      <c r="B342" s="32"/>
      <c r="C342" s="33"/>
      <c r="D342" s="33"/>
      <c r="E342" s="3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3"/>
      <c r="AU342" s="33"/>
      <c r="AV342" s="33"/>
      <c r="AW342" s="33"/>
      <c r="AX342" s="33"/>
      <c r="AY342" s="33"/>
      <c r="AZ342" s="33"/>
      <c r="BA342" s="33"/>
      <c r="BB342" s="33"/>
      <c r="BC342" s="33"/>
      <c r="BD342" s="33"/>
      <c r="BE342" s="33"/>
      <c r="BF342" s="33"/>
      <c r="BG342" s="33"/>
      <c r="BH342" s="33"/>
      <c r="BI342" s="33"/>
      <c r="BJ342" s="33"/>
      <c r="BK342" s="33"/>
      <c r="BL342" s="33"/>
      <c r="BM342" s="33"/>
      <c r="BN342" s="33"/>
      <c r="BO342" s="33"/>
      <c r="BP342" s="33"/>
      <c r="BQ342" s="33"/>
      <c r="BR342" s="33"/>
      <c r="BS342" s="33"/>
      <c r="BT342" s="33"/>
      <c r="BU342" s="33"/>
      <c r="BV342" s="33"/>
      <c r="BW342" s="33"/>
      <c r="BX342" s="33"/>
      <c r="BY342" s="33"/>
      <c r="BZ342" s="33"/>
    </row>
    <row r="343" spans="2:78" ht="14.25" customHeight="1">
      <c r="B343" s="32"/>
      <c r="C343" s="33"/>
      <c r="D343" s="33"/>
      <c r="E343" s="3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3"/>
      <c r="AV343" s="33"/>
      <c r="AW343" s="33"/>
      <c r="AX343" s="33"/>
      <c r="AY343" s="33"/>
      <c r="AZ343" s="33"/>
      <c r="BA343" s="33"/>
      <c r="BB343" s="33"/>
      <c r="BC343" s="33"/>
      <c r="BD343" s="33"/>
      <c r="BE343" s="33"/>
      <c r="BF343" s="33"/>
      <c r="BG343" s="33"/>
      <c r="BH343" s="33"/>
      <c r="BI343" s="33"/>
      <c r="BJ343" s="33"/>
      <c r="BK343" s="33"/>
      <c r="BL343" s="33"/>
      <c r="BM343" s="33"/>
      <c r="BN343" s="33"/>
      <c r="BO343" s="33"/>
      <c r="BP343" s="33"/>
      <c r="BQ343" s="33"/>
      <c r="BR343" s="33"/>
      <c r="BS343" s="33"/>
      <c r="BT343" s="33"/>
      <c r="BU343" s="33"/>
      <c r="BV343" s="33"/>
      <c r="BW343" s="33"/>
      <c r="BX343" s="33"/>
      <c r="BY343" s="33"/>
      <c r="BZ343" s="33"/>
    </row>
    <row r="344" spans="2:78" ht="14.25" customHeight="1">
      <c r="B344" s="32"/>
      <c r="C344" s="33"/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3"/>
      <c r="AU344" s="33"/>
      <c r="AV344" s="33"/>
      <c r="AW344" s="33"/>
      <c r="AX344" s="33"/>
      <c r="AY344" s="33"/>
      <c r="AZ344" s="33"/>
      <c r="BA344" s="33"/>
      <c r="BB344" s="33"/>
      <c r="BC344" s="33"/>
      <c r="BD344" s="33"/>
      <c r="BE344" s="33"/>
      <c r="BF344" s="33"/>
      <c r="BG344" s="33"/>
      <c r="BH344" s="33"/>
      <c r="BI344" s="33"/>
      <c r="BJ344" s="33"/>
      <c r="BK344" s="33"/>
      <c r="BL344" s="33"/>
      <c r="BM344" s="33"/>
      <c r="BN344" s="33"/>
      <c r="BO344" s="33"/>
      <c r="BP344" s="33"/>
      <c r="BQ344" s="33"/>
      <c r="BR344" s="33"/>
      <c r="BS344" s="33"/>
      <c r="BT344" s="33"/>
      <c r="BU344" s="33"/>
      <c r="BV344" s="33"/>
      <c r="BW344" s="33"/>
      <c r="BX344" s="33"/>
      <c r="BY344" s="33"/>
      <c r="BZ344" s="33"/>
    </row>
    <row r="345" spans="2:78" ht="14.25" customHeight="1">
      <c r="B345" s="32"/>
      <c r="C345" s="33"/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3"/>
      <c r="AU345" s="33"/>
      <c r="AV345" s="33"/>
      <c r="AW345" s="33"/>
      <c r="AX345" s="33"/>
      <c r="AY345" s="33"/>
      <c r="AZ345" s="33"/>
      <c r="BA345" s="33"/>
      <c r="BB345" s="33"/>
      <c r="BC345" s="33"/>
      <c r="BD345" s="33"/>
      <c r="BE345" s="33"/>
      <c r="BF345" s="33"/>
      <c r="BG345" s="33"/>
      <c r="BH345" s="33"/>
      <c r="BI345" s="33"/>
      <c r="BJ345" s="33"/>
      <c r="BK345" s="33"/>
      <c r="BL345" s="33"/>
      <c r="BM345" s="33"/>
      <c r="BN345" s="33"/>
      <c r="BO345" s="33"/>
      <c r="BP345" s="33"/>
      <c r="BQ345" s="33"/>
      <c r="BR345" s="33"/>
      <c r="BS345" s="33"/>
      <c r="BT345" s="33"/>
      <c r="BU345" s="33"/>
      <c r="BV345" s="33"/>
      <c r="BW345" s="33"/>
      <c r="BX345" s="33"/>
      <c r="BY345" s="33"/>
      <c r="BZ345" s="33"/>
    </row>
    <row r="346" spans="2:78" ht="14.25" customHeight="1">
      <c r="B346" s="32"/>
      <c r="C346" s="33"/>
      <c r="D346" s="33"/>
      <c r="E346" s="3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3"/>
      <c r="AW346" s="33"/>
      <c r="AX346" s="33"/>
      <c r="AY346" s="33"/>
      <c r="AZ346" s="33"/>
      <c r="BA346" s="33"/>
      <c r="BB346" s="33"/>
      <c r="BC346" s="33"/>
      <c r="BD346" s="33"/>
      <c r="BE346" s="33"/>
      <c r="BF346" s="33"/>
      <c r="BG346" s="33"/>
      <c r="BH346" s="33"/>
      <c r="BI346" s="33"/>
      <c r="BJ346" s="33"/>
      <c r="BK346" s="33"/>
      <c r="BL346" s="33"/>
      <c r="BM346" s="33"/>
      <c r="BN346" s="33"/>
      <c r="BO346" s="33"/>
      <c r="BP346" s="33"/>
      <c r="BQ346" s="33"/>
      <c r="BR346" s="33"/>
      <c r="BS346" s="33"/>
      <c r="BT346" s="33"/>
      <c r="BU346" s="33"/>
      <c r="BV346" s="33"/>
      <c r="BW346" s="33"/>
      <c r="BX346" s="33"/>
      <c r="BY346" s="33"/>
      <c r="BZ346" s="33"/>
    </row>
    <row r="347" spans="2:78" ht="14.25" customHeight="1">
      <c r="B347" s="32"/>
      <c r="C347" s="33"/>
      <c r="D347" s="33"/>
      <c r="E347" s="3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3"/>
      <c r="AV347" s="33"/>
      <c r="AW347" s="33"/>
      <c r="AX347" s="33"/>
      <c r="AY347" s="33"/>
      <c r="AZ347" s="33"/>
      <c r="BA347" s="33"/>
      <c r="BB347" s="33"/>
      <c r="BC347" s="33"/>
      <c r="BD347" s="33"/>
      <c r="BE347" s="33"/>
      <c r="BF347" s="33"/>
      <c r="BG347" s="33"/>
      <c r="BH347" s="33"/>
      <c r="BI347" s="33"/>
      <c r="BJ347" s="33"/>
      <c r="BK347" s="33"/>
      <c r="BL347" s="33"/>
      <c r="BM347" s="33"/>
      <c r="BN347" s="33"/>
      <c r="BO347" s="33"/>
      <c r="BP347" s="33"/>
      <c r="BQ347" s="33"/>
      <c r="BR347" s="33"/>
      <c r="BS347" s="33"/>
      <c r="BT347" s="33"/>
      <c r="BU347" s="33"/>
      <c r="BV347" s="33"/>
      <c r="BW347" s="33"/>
      <c r="BX347" s="33"/>
      <c r="BY347" s="33"/>
      <c r="BZ347" s="33"/>
    </row>
    <row r="348" spans="2:78" ht="14.25" customHeight="1">
      <c r="B348" s="32"/>
      <c r="C348" s="33"/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3"/>
      <c r="AV348" s="33"/>
      <c r="AW348" s="33"/>
      <c r="AX348" s="33"/>
      <c r="AY348" s="33"/>
      <c r="AZ348" s="33"/>
      <c r="BA348" s="33"/>
      <c r="BB348" s="33"/>
      <c r="BC348" s="33"/>
      <c r="BD348" s="33"/>
      <c r="BE348" s="33"/>
      <c r="BF348" s="33"/>
      <c r="BG348" s="33"/>
      <c r="BH348" s="33"/>
      <c r="BI348" s="33"/>
      <c r="BJ348" s="33"/>
      <c r="BK348" s="33"/>
      <c r="BL348" s="33"/>
      <c r="BM348" s="33"/>
      <c r="BN348" s="33"/>
      <c r="BO348" s="33"/>
      <c r="BP348" s="33"/>
      <c r="BQ348" s="33"/>
      <c r="BR348" s="33"/>
      <c r="BS348" s="33"/>
      <c r="BT348" s="33"/>
      <c r="BU348" s="33"/>
      <c r="BV348" s="33"/>
      <c r="BW348" s="33"/>
      <c r="BX348" s="33"/>
      <c r="BY348" s="33"/>
      <c r="BZ348" s="33"/>
    </row>
    <row r="349" spans="2:78" ht="14.25" customHeight="1">
      <c r="B349" s="32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  <c r="AY349" s="33"/>
      <c r="AZ349" s="33"/>
      <c r="BA349" s="33"/>
      <c r="BB349" s="33"/>
      <c r="BC349" s="33"/>
      <c r="BD349" s="33"/>
      <c r="BE349" s="33"/>
      <c r="BF349" s="33"/>
      <c r="BG349" s="33"/>
      <c r="BH349" s="33"/>
      <c r="BI349" s="33"/>
      <c r="BJ349" s="33"/>
      <c r="BK349" s="33"/>
      <c r="BL349" s="33"/>
      <c r="BM349" s="33"/>
      <c r="BN349" s="33"/>
      <c r="BO349" s="33"/>
      <c r="BP349" s="33"/>
      <c r="BQ349" s="33"/>
      <c r="BR349" s="33"/>
      <c r="BS349" s="33"/>
      <c r="BT349" s="33"/>
      <c r="BU349" s="33"/>
      <c r="BV349" s="33"/>
      <c r="BW349" s="33"/>
      <c r="BX349" s="33"/>
      <c r="BY349" s="33"/>
      <c r="BZ349" s="33"/>
    </row>
    <row r="350" spans="2:78" ht="14.25" customHeight="1">
      <c r="B350" s="32"/>
      <c r="C350" s="33"/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  <c r="AY350" s="33"/>
      <c r="AZ350" s="33"/>
      <c r="BA350" s="33"/>
      <c r="BB350" s="33"/>
      <c r="BC350" s="33"/>
      <c r="BD350" s="33"/>
      <c r="BE350" s="33"/>
      <c r="BF350" s="33"/>
      <c r="BG350" s="33"/>
      <c r="BH350" s="33"/>
      <c r="BI350" s="33"/>
      <c r="BJ350" s="33"/>
      <c r="BK350" s="33"/>
      <c r="BL350" s="33"/>
      <c r="BM350" s="33"/>
      <c r="BN350" s="33"/>
      <c r="BO350" s="33"/>
      <c r="BP350" s="33"/>
      <c r="BQ350" s="33"/>
      <c r="BR350" s="33"/>
      <c r="BS350" s="33"/>
      <c r="BT350" s="33"/>
      <c r="BU350" s="33"/>
      <c r="BV350" s="33"/>
      <c r="BW350" s="33"/>
      <c r="BX350" s="33"/>
      <c r="BY350" s="33"/>
      <c r="BZ350" s="33"/>
    </row>
    <row r="351" spans="2:78" ht="14.25" customHeight="1">
      <c r="B351" s="32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  <c r="AY351" s="33"/>
      <c r="AZ351" s="33"/>
      <c r="BA351" s="33"/>
      <c r="BB351" s="33"/>
      <c r="BC351" s="33"/>
      <c r="BD351" s="33"/>
      <c r="BE351" s="33"/>
      <c r="BF351" s="33"/>
      <c r="BG351" s="33"/>
      <c r="BH351" s="33"/>
      <c r="BI351" s="33"/>
      <c r="BJ351" s="33"/>
      <c r="BK351" s="33"/>
      <c r="BL351" s="33"/>
      <c r="BM351" s="33"/>
      <c r="BN351" s="33"/>
      <c r="BO351" s="33"/>
      <c r="BP351" s="33"/>
      <c r="BQ351" s="33"/>
      <c r="BR351" s="33"/>
      <c r="BS351" s="33"/>
      <c r="BT351" s="33"/>
      <c r="BU351" s="33"/>
      <c r="BV351" s="33"/>
      <c r="BW351" s="33"/>
      <c r="BX351" s="33"/>
      <c r="BY351" s="33"/>
      <c r="BZ351" s="33"/>
    </row>
    <row r="352" spans="2:78" ht="14.25" customHeight="1">
      <c r="B352" s="32"/>
      <c r="C352" s="33"/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  <c r="AY352" s="33"/>
      <c r="AZ352" s="33"/>
      <c r="BA352" s="33"/>
      <c r="BB352" s="33"/>
      <c r="BC352" s="33"/>
      <c r="BD352" s="33"/>
      <c r="BE352" s="33"/>
      <c r="BF352" s="33"/>
      <c r="BG352" s="33"/>
      <c r="BH352" s="33"/>
      <c r="BI352" s="33"/>
      <c r="BJ352" s="33"/>
      <c r="BK352" s="33"/>
      <c r="BL352" s="33"/>
      <c r="BM352" s="33"/>
      <c r="BN352" s="33"/>
      <c r="BO352" s="33"/>
      <c r="BP352" s="33"/>
      <c r="BQ352" s="33"/>
      <c r="BR352" s="33"/>
      <c r="BS352" s="33"/>
      <c r="BT352" s="33"/>
      <c r="BU352" s="33"/>
      <c r="BV352" s="33"/>
      <c r="BW352" s="33"/>
      <c r="BX352" s="33"/>
      <c r="BY352" s="33"/>
      <c r="BZ352" s="33"/>
    </row>
    <row r="353" spans="2:78" ht="14.25" customHeight="1">
      <c r="B353" s="32"/>
      <c r="C353" s="33"/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3"/>
      <c r="AW353" s="33"/>
      <c r="AX353" s="33"/>
      <c r="AY353" s="33"/>
      <c r="AZ353" s="33"/>
      <c r="BA353" s="33"/>
      <c r="BB353" s="33"/>
      <c r="BC353" s="33"/>
      <c r="BD353" s="33"/>
      <c r="BE353" s="33"/>
      <c r="BF353" s="33"/>
      <c r="BG353" s="33"/>
      <c r="BH353" s="33"/>
      <c r="BI353" s="33"/>
      <c r="BJ353" s="33"/>
      <c r="BK353" s="33"/>
      <c r="BL353" s="33"/>
      <c r="BM353" s="33"/>
      <c r="BN353" s="33"/>
      <c r="BO353" s="33"/>
      <c r="BP353" s="33"/>
      <c r="BQ353" s="33"/>
      <c r="BR353" s="33"/>
      <c r="BS353" s="33"/>
      <c r="BT353" s="33"/>
      <c r="BU353" s="33"/>
      <c r="BV353" s="33"/>
      <c r="BW353" s="33"/>
      <c r="BX353" s="33"/>
      <c r="BY353" s="33"/>
      <c r="BZ353" s="33"/>
    </row>
    <row r="354" spans="2:78" ht="14.25" customHeight="1">
      <c r="B354" s="32"/>
      <c r="C354" s="33"/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  <c r="AY354" s="33"/>
      <c r="AZ354" s="33"/>
      <c r="BA354" s="33"/>
      <c r="BB354" s="33"/>
      <c r="BC354" s="33"/>
      <c r="BD354" s="33"/>
      <c r="BE354" s="33"/>
      <c r="BF354" s="33"/>
      <c r="BG354" s="33"/>
      <c r="BH354" s="33"/>
      <c r="BI354" s="33"/>
      <c r="BJ354" s="33"/>
      <c r="BK354" s="33"/>
      <c r="BL354" s="33"/>
      <c r="BM354" s="33"/>
      <c r="BN354" s="33"/>
      <c r="BO354" s="33"/>
      <c r="BP354" s="33"/>
      <c r="BQ354" s="33"/>
      <c r="BR354" s="33"/>
      <c r="BS354" s="33"/>
      <c r="BT354" s="33"/>
      <c r="BU354" s="33"/>
      <c r="BV354" s="33"/>
      <c r="BW354" s="33"/>
      <c r="BX354" s="33"/>
      <c r="BY354" s="33"/>
      <c r="BZ354" s="33"/>
    </row>
    <row r="355" spans="2:78" ht="14.25" customHeight="1">
      <c r="B355" s="32"/>
      <c r="C355" s="33"/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  <c r="AY355" s="33"/>
      <c r="AZ355" s="33"/>
      <c r="BA355" s="33"/>
      <c r="BB355" s="33"/>
      <c r="BC355" s="33"/>
      <c r="BD355" s="33"/>
      <c r="BE355" s="33"/>
      <c r="BF355" s="33"/>
      <c r="BG355" s="33"/>
      <c r="BH355" s="33"/>
      <c r="BI355" s="33"/>
      <c r="BJ355" s="33"/>
      <c r="BK355" s="33"/>
      <c r="BL355" s="33"/>
      <c r="BM355" s="33"/>
      <c r="BN355" s="33"/>
      <c r="BO355" s="33"/>
      <c r="BP355" s="33"/>
      <c r="BQ355" s="33"/>
      <c r="BR355" s="33"/>
      <c r="BS355" s="33"/>
      <c r="BT355" s="33"/>
      <c r="BU355" s="33"/>
      <c r="BV355" s="33"/>
      <c r="BW355" s="33"/>
      <c r="BX355" s="33"/>
      <c r="BY355" s="33"/>
      <c r="BZ355" s="33"/>
    </row>
    <row r="356" spans="2:78" ht="14.25" customHeight="1">
      <c r="B356" s="32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  <c r="AY356" s="33"/>
      <c r="AZ356" s="33"/>
      <c r="BA356" s="33"/>
      <c r="BB356" s="33"/>
      <c r="BC356" s="33"/>
      <c r="BD356" s="33"/>
      <c r="BE356" s="33"/>
      <c r="BF356" s="33"/>
      <c r="BG356" s="33"/>
      <c r="BH356" s="33"/>
      <c r="BI356" s="33"/>
      <c r="BJ356" s="33"/>
      <c r="BK356" s="33"/>
      <c r="BL356" s="33"/>
      <c r="BM356" s="33"/>
      <c r="BN356" s="33"/>
      <c r="BO356" s="33"/>
      <c r="BP356" s="33"/>
      <c r="BQ356" s="33"/>
      <c r="BR356" s="33"/>
      <c r="BS356" s="33"/>
      <c r="BT356" s="33"/>
      <c r="BU356" s="33"/>
      <c r="BV356" s="33"/>
      <c r="BW356" s="33"/>
      <c r="BX356" s="33"/>
      <c r="BY356" s="33"/>
      <c r="BZ356" s="33"/>
    </row>
    <row r="357" spans="2:78" ht="14.25" customHeight="1">
      <c r="B357" s="32"/>
      <c r="C357" s="33"/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  <c r="AY357" s="33"/>
      <c r="AZ357" s="33"/>
      <c r="BA357" s="33"/>
      <c r="BB357" s="33"/>
      <c r="BC357" s="33"/>
      <c r="BD357" s="33"/>
      <c r="BE357" s="33"/>
      <c r="BF357" s="33"/>
      <c r="BG357" s="33"/>
      <c r="BH357" s="33"/>
      <c r="BI357" s="33"/>
      <c r="BJ357" s="33"/>
      <c r="BK357" s="33"/>
      <c r="BL357" s="33"/>
      <c r="BM357" s="33"/>
      <c r="BN357" s="33"/>
      <c r="BO357" s="33"/>
      <c r="BP357" s="33"/>
      <c r="BQ357" s="33"/>
      <c r="BR357" s="33"/>
      <c r="BS357" s="33"/>
      <c r="BT357" s="33"/>
      <c r="BU357" s="33"/>
      <c r="BV357" s="33"/>
      <c r="BW357" s="33"/>
      <c r="BX357" s="33"/>
      <c r="BY357" s="33"/>
      <c r="BZ357" s="33"/>
    </row>
    <row r="358" spans="2:78" ht="14.25" customHeight="1">
      <c r="B358" s="32"/>
      <c r="C358" s="33"/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  <c r="AY358" s="33"/>
      <c r="AZ358" s="33"/>
      <c r="BA358" s="33"/>
      <c r="BB358" s="33"/>
      <c r="BC358" s="33"/>
      <c r="BD358" s="33"/>
      <c r="BE358" s="33"/>
      <c r="BF358" s="33"/>
      <c r="BG358" s="33"/>
      <c r="BH358" s="33"/>
      <c r="BI358" s="33"/>
      <c r="BJ358" s="33"/>
      <c r="BK358" s="33"/>
      <c r="BL358" s="33"/>
      <c r="BM358" s="33"/>
      <c r="BN358" s="33"/>
      <c r="BO358" s="33"/>
      <c r="BP358" s="33"/>
      <c r="BQ358" s="33"/>
      <c r="BR358" s="33"/>
      <c r="BS358" s="33"/>
      <c r="BT358" s="33"/>
      <c r="BU358" s="33"/>
      <c r="BV358" s="33"/>
      <c r="BW358" s="33"/>
      <c r="BX358" s="33"/>
      <c r="BY358" s="33"/>
      <c r="BZ358" s="33"/>
    </row>
    <row r="359" spans="2:78" ht="14.25" customHeight="1">
      <c r="B359" s="32"/>
      <c r="C359" s="33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  <c r="AY359" s="33"/>
      <c r="AZ359" s="33"/>
      <c r="BA359" s="33"/>
      <c r="BB359" s="33"/>
      <c r="BC359" s="33"/>
      <c r="BD359" s="33"/>
      <c r="BE359" s="33"/>
      <c r="BF359" s="33"/>
      <c r="BG359" s="33"/>
      <c r="BH359" s="33"/>
      <c r="BI359" s="33"/>
      <c r="BJ359" s="33"/>
      <c r="BK359" s="33"/>
      <c r="BL359" s="33"/>
      <c r="BM359" s="33"/>
      <c r="BN359" s="33"/>
      <c r="BO359" s="33"/>
      <c r="BP359" s="33"/>
      <c r="BQ359" s="33"/>
      <c r="BR359" s="33"/>
      <c r="BS359" s="33"/>
      <c r="BT359" s="33"/>
      <c r="BU359" s="33"/>
      <c r="BV359" s="33"/>
      <c r="BW359" s="33"/>
      <c r="BX359" s="33"/>
      <c r="BY359" s="33"/>
      <c r="BZ359" s="33"/>
    </row>
    <row r="360" spans="2:78" ht="14.25" customHeight="1">
      <c r="B360" s="32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  <c r="AY360" s="33"/>
      <c r="AZ360" s="33"/>
      <c r="BA360" s="33"/>
      <c r="BB360" s="33"/>
      <c r="BC360" s="33"/>
      <c r="BD360" s="33"/>
      <c r="BE360" s="33"/>
      <c r="BF360" s="33"/>
      <c r="BG360" s="33"/>
      <c r="BH360" s="33"/>
      <c r="BI360" s="33"/>
      <c r="BJ360" s="33"/>
      <c r="BK360" s="33"/>
      <c r="BL360" s="33"/>
      <c r="BM360" s="33"/>
      <c r="BN360" s="33"/>
      <c r="BO360" s="33"/>
      <c r="BP360" s="33"/>
      <c r="BQ360" s="33"/>
      <c r="BR360" s="33"/>
      <c r="BS360" s="33"/>
      <c r="BT360" s="33"/>
      <c r="BU360" s="33"/>
      <c r="BV360" s="33"/>
      <c r="BW360" s="33"/>
      <c r="BX360" s="33"/>
      <c r="BY360" s="33"/>
      <c r="BZ360" s="33"/>
    </row>
    <row r="361" spans="2:78" ht="14.25" customHeight="1">
      <c r="B361" s="32"/>
      <c r="C361" s="33"/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3"/>
      <c r="AU361" s="33"/>
      <c r="AV361" s="33"/>
      <c r="AW361" s="33"/>
      <c r="AX361" s="33"/>
      <c r="AY361" s="33"/>
      <c r="AZ361" s="33"/>
      <c r="BA361" s="33"/>
      <c r="BB361" s="33"/>
      <c r="BC361" s="33"/>
      <c r="BD361" s="33"/>
      <c r="BE361" s="33"/>
      <c r="BF361" s="33"/>
      <c r="BG361" s="33"/>
      <c r="BH361" s="33"/>
      <c r="BI361" s="33"/>
      <c r="BJ361" s="33"/>
      <c r="BK361" s="33"/>
      <c r="BL361" s="33"/>
      <c r="BM361" s="33"/>
      <c r="BN361" s="33"/>
      <c r="BO361" s="33"/>
      <c r="BP361" s="33"/>
      <c r="BQ361" s="33"/>
      <c r="BR361" s="33"/>
      <c r="BS361" s="33"/>
      <c r="BT361" s="33"/>
      <c r="BU361" s="33"/>
      <c r="BV361" s="33"/>
      <c r="BW361" s="33"/>
      <c r="BX361" s="33"/>
      <c r="BY361" s="33"/>
      <c r="BZ361" s="33"/>
    </row>
    <row r="362" spans="2:78" ht="14.25" customHeight="1">
      <c r="B362" s="32"/>
      <c r="C362" s="33"/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  <c r="AY362" s="33"/>
      <c r="AZ362" s="33"/>
      <c r="BA362" s="33"/>
      <c r="BB362" s="33"/>
      <c r="BC362" s="33"/>
      <c r="BD362" s="33"/>
      <c r="BE362" s="33"/>
      <c r="BF362" s="33"/>
      <c r="BG362" s="33"/>
      <c r="BH362" s="33"/>
      <c r="BI362" s="33"/>
      <c r="BJ362" s="33"/>
      <c r="BK362" s="33"/>
      <c r="BL362" s="33"/>
      <c r="BM362" s="33"/>
      <c r="BN362" s="33"/>
      <c r="BO362" s="33"/>
      <c r="BP362" s="33"/>
      <c r="BQ362" s="33"/>
      <c r="BR362" s="33"/>
      <c r="BS362" s="33"/>
      <c r="BT362" s="33"/>
      <c r="BU362" s="33"/>
      <c r="BV362" s="33"/>
      <c r="BW362" s="33"/>
      <c r="BX362" s="33"/>
      <c r="BY362" s="33"/>
      <c r="BZ362" s="33"/>
    </row>
    <row r="363" spans="2:78" ht="14.25" customHeight="1">
      <c r="B363" s="32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  <c r="AY363" s="33"/>
      <c r="AZ363" s="33"/>
      <c r="BA363" s="33"/>
      <c r="BB363" s="33"/>
      <c r="BC363" s="33"/>
      <c r="BD363" s="33"/>
      <c r="BE363" s="33"/>
      <c r="BF363" s="33"/>
      <c r="BG363" s="33"/>
      <c r="BH363" s="33"/>
      <c r="BI363" s="33"/>
      <c r="BJ363" s="33"/>
      <c r="BK363" s="33"/>
      <c r="BL363" s="33"/>
      <c r="BM363" s="33"/>
      <c r="BN363" s="33"/>
      <c r="BO363" s="33"/>
      <c r="BP363" s="33"/>
      <c r="BQ363" s="33"/>
      <c r="BR363" s="33"/>
      <c r="BS363" s="33"/>
      <c r="BT363" s="33"/>
      <c r="BU363" s="33"/>
      <c r="BV363" s="33"/>
      <c r="BW363" s="33"/>
      <c r="BX363" s="33"/>
      <c r="BY363" s="33"/>
      <c r="BZ363" s="33"/>
    </row>
    <row r="364" spans="2:78" ht="14.25" customHeight="1">
      <c r="B364" s="32"/>
      <c r="C364" s="33"/>
      <c r="D364" s="33"/>
      <c r="E364" s="3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  <c r="AY364" s="33"/>
      <c r="AZ364" s="33"/>
      <c r="BA364" s="33"/>
      <c r="BB364" s="33"/>
      <c r="BC364" s="33"/>
      <c r="BD364" s="33"/>
      <c r="BE364" s="33"/>
      <c r="BF364" s="33"/>
      <c r="BG364" s="33"/>
      <c r="BH364" s="33"/>
      <c r="BI364" s="33"/>
      <c r="BJ364" s="33"/>
      <c r="BK364" s="33"/>
      <c r="BL364" s="33"/>
      <c r="BM364" s="33"/>
      <c r="BN364" s="33"/>
      <c r="BO364" s="33"/>
      <c r="BP364" s="33"/>
      <c r="BQ364" s="33"/>
      <c r="BR364" s="33"/>
      <c r="BS364" s="33"/>
      <c r="BT364" s="33"/>
      <c r="BU364" s="33"/>
      <c r="BV364" s="33"/>
      <c r="BW364" s="33"/>
      <c r="BX364" s="33"/>
      <c r="BY364" s="33"/>
      <c r="BZ364" s="33"/>
    </row>
    <row r="365" spans="2:78" ht="14.25" customHeight="1">
      <c r="B365" s="32"/>
      <c r="C365" s="33"/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  <c r="AY365" s="33"/>
      <c r="AZ365" s="33"/>
      <c r="BA365" s="33"/>
      <c r="BB365" s="33"/>
      <c r="BC365" s="33"/>
      <c r="BD365" s="33"/>
      <c r="BE365" s="33"/>
      <c r="BF365" s="33"/>
      <c r="BG365" s="33"/>
      <c r="BH365" s="33"/>
      <c r="BI365" s="33"/>
      <c r="BJ365" s="33"/>
      <c r="BK365" s="33"/>
      <c r="BL365" s="33"/>
      <c r="BM365" s="33"/>
      <c r="BN365" s="33"/>
      <c r="BO365" s="33"/>
      <c r="BP365" s="33"/>
      <c r="BQ365" s="33"/>
      <c r="BR365" s="33"/>
      <c r="BS365" s="33"/>
      <c r="BT365" s="33"/>
      <c r="BU365" s="33"/>
      <c r="BV365" s="33"/>
      <c r="BW365" s="33"/>
      <c r="BX365" s="33"/>
      <c r="BY365" s="33"/>
      <c r="BZ365" s="33"/>
    </row>
    <row r="366" spans="2:78" ht="14.25" customHeight="1">
      <c r="B366" s="32"/>
      <c r="C366" s="33"/>
      <c r="D366" s="33"/>
      <c r="E366" s="3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  <c r="BU366" s="33"/>
      <c r="BV366" s="33"/>
      <c r="BW366" s="33"/>
      <c r="BX366" s="33"/>
      <c r="BY366" s="33"/>
      <c r="BZ366" s="33"/>
    </row>
    <row r="367" spans="2:78" ht="14.25" customHeight="1">
      <c r="B367" s="32"/>
      <c r="C367" s="33"/>
      <c r="D367" s="33"/>
      <c r="E367" s="3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3"/>
      <c r="BH367" s="33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  <c r="BU367" s="33"/>
      <c r="BV367" s="33"/>
      <c r="BW367" s="33"/>
      <c r="BX367" s="33"/>
      <c r="BY367" s="33"/>
      <c r="BZ367" s="33"/>
    </row>
    <row r="368" spans="2:78" ht="14.25" customHeight="1">
      <c r="B368" s="32"/>
      <c r="C368" s="33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  <c r="BU368" s="33"/>
      <c r="BV368" s="33"/>
      <c r="BW368" s="33"/>
      <c r="BX368" s="33"/>
      <c r="BY368" s="33"/>
      <c r="BZ368" s="33"/>
    </row>
    <row r="369" spans="2:78" ht="14.25" customHeight="1">
      <c r="B369" s="32"/>
      <c r="C369" s="33"/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</row>
    <row r="370" spans="2:78" ht="14.25" customHeight="1">
      <c r="B370" s="32"/>
      <c r="C370" s="33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3"/>
      <c r="BH370" s="33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  <c r="BU370" s="33"/>
      <c r="BV370" s="33"/>
      <c r="BW370" s="33"/>
      <c r="BX370" s="33"/>
      <c r="BY370" s="33"/>
      <c r="BZ370" s="33"/>
    </row>
    <row r="371" spans="2:78" ht="14.25" customHeight="1">
      <c r="B371" s="32"/>
      <c r="C371" s="33"/>
      <c r="D371" s="33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  <c r="AY371" s="33"/>
      <c r="AZ371" s="33"/>
      <c r="BA371" s="33"/>
      <c r="BB371" s="33"/>
      <c r="BC371" s="33"/>
      <c r="BD371" s="33"/>
      <c r="BE371" s="33"/>
      <c r="BF371" s="33"/>
      <c r="BG371" s="33"/>
      <c r="BH371" s="33"/>
      <c r="BI371" s="33"/>
      <c r="BJ371" s="33"/>
      <c r="BK371" s="33"/>
      <c r="BL371" s="33"/>
      <c r="BM371" s="33"/>
      <c r="BN371" s="33"/>
      <c r="BO371" s="33"/>
      <c r="BP371" s="33"/>
      <c r="BQ371" s="33"/>
      <c r="BR371" s="33"/>
      <c r="BS371" s="33"/>
      <c r="BT371" s="33"/>
      <c r="BU371" s="33"/>
      <c r="BV371" s="33"/>
      <c r="BW371" s="33"/>
      <c r="BX371" s="33"/>
      <c r="BY371" s="33"/>
      <c r="BZ371" s="33"/>
    </row>
    <row r="372" spans="2:78" ht="14.25" customHeight="1">
      <c r="B372" s="32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  <c r="AY372" s="33"/>
      <c r="AZ372" s="33"/>
      <c r="BA372" s="33"/>
      <c r="BB372" s="33"/>
      <c r="BC372" s="33"/>
      <c r="BD372" s="33"/>
      <c r="BE372" s="33"/>
      <c r="BF372" s="33"/>
      <c r="BG372" s="33"/>
      <c r="BH372" s="33"/>
      <c r="BI372" s="33"/>
      <c r="BJ372" s="33"/>
      <c r="BK372" s="33"/>
      <c r="BL372" s="33"/>
      <c r="BM372" s="33"/>
      <c r="BN372" s="33"/>
      <c r="BO372" s="33"/>
      <c r="BP372" s="33"/>
      <c r="BQ372" s="33"/>
      <c r="BR372" s="33"/>
      <c r="BS372" s="33"/>
      <c r="BT372" s="33"/>
      <c r="BU372" s="33"/>
      <c r="BV372" s="33"/>
      <c r="BW372" s="33"/>
      <c r="BX372" s="33"/>
      <c r="BY372" s="33"/>
      <c r="BZ372" s="33"/>
    </row>
    <row r="373" spans="2:78" ht="14.25" customHeight="1">
      <c r="B373" s="32"/>
      <c r="C373" s="33"/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3"/>
      <c r="BA373" s="33"/>
      <c r="BB373" s="33"/>
      <c r="BC373" s="33"/>
      <c r="BD373" s="33"/>
      <c r="BE373" s="33"/>
      <c r="BF373" s="33"/>
      <c r="BG373" s="33"/>
      <c r="BH373" s="33"/>
      <c r="BI373" s="33"/>
      <c r="BJ373" s="33"/>
      <c r="BK373" s="33"/>
      <c r="BL373" s="33"/>
      <c r="BM373" s="33"/>
      <c r="BN373" s="33"/>
      <c r="BO373" s="33"/>
      <c r="BP373" s="33"/>
      <c r="BQ373" s="33"/>
      <c r="BR373" s="33"/>
      <c r="BS373" s="33"/>
      <c r="BT373" s="33"/>
      <c r="BU373" s="33"/>
      <c r="BV373" s="33"/>
      <c r="BW373" s="33"/>
      <c r="BX373" s="33"/>
      <c r="BY373" s="33"/>
      <c r="BZ373" s="33"/>
    </row>
    <row r="374" spans="2:78" ht="14.25" customHeight="1">
      <c r="B374" s="32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  <c r="AY374" s="33"/>
      <c r="AZ374" s="33"/>
      <c r="BA374" s="33"/>
      <c r="BB374" s="33"/>
      <c r="BC374" s="33"/>
      <c r="BD374" s="33"/>
      <c r="BE374" s="33"/>
      <c r="BF374" s="33"/>
      <c r="BG374" s="33"/>
      <c r="BH374" s="33"/>
      <c r="BI374" s="33"/>
      <c r="BJ374" s="33"/>
      <c r="BK374" s="33"/>
      <c r="BL374" s="33"/>
      <c r="BM374" s="33"/>
      <c r="BN374" s="33"/>
      <c r="BO374" s="33"/>
      <c r="BP374" s="33"/>
      <c r="BQ374" s="33"/>
      <c r="BR374" s="33"/>
      <c r="BS374" s="33"/>
      <c r="BT374" s="33"/>
      <c r="BU374" s="33"/>
      <c r="BV374" s="33"/>
      <c r="BW374" s="33"/>
      <c r="BX374" s="33"/>
      <c r="BY374" s="33"/>
      <c r="BZ374" s="33"/>
    </row>
    <row r="375" spans="2:78" ht="14.25" customHeight="1">
      <c r="B375" s="32"/>
      <c r="C375" s="33"/>
      <c r="D375" s="33"/>
      <c r="E375" s="3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  <c r="AY375" s="33"/>
      <c r="AZ375" s="33"/>
      <c r="BA375" s="33"/>
      <c r="BB375" s="33"/>
      <c r="BC375" s="33"/>
      <c r="BD375" s="33"/>
      <c r="BE375" s="33"/>
      <c r="BF375" s="33"/>
      <c r="BG375" s="33"/>
      <c r="BH375" s="33"/>
      <c r="BI375" s="33"/>
      <c r="BJ375" s="33"/>
      <c r="BK375" s="33"/>
      <c r="BL375" s="33"/>
      <c r="BM375" s="33"/>
      <c r="BN375" s="33"/>
      <c r="BO375" s="33"/>
      <c r="BP375" s="33"/>
      <c r="BQ375" s="33"/>
      <c r="BR375" s="33"/>
      <c r="BS375" s="33"/>
      <c r="BT375" s="33"/>
      <c r="BU375" s="33"/>
      <c r="BV375" s="33"/>
      <c r="BW375" s="33"/>
      <c r="BX375" s="33"/>
      <c r="BY375" s="33"/>
      <c r="BZ375" s="33"/>
    </row>
    <row r="376" spans="2:78" ht="14.25" customHeight="1">
      <c r="B376" s="32"/>
      <c r="C376" s="33"/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  <c r="AY376" s="33"/>
      <c r="AZ376" s="33"/>
      <c r="BA376" s="33"/>
      <c r="BB376" s="33"/>
      <c r="BC376" s="33"/>
      <c r="BD376" s="33"/>
      <c r="BE376" s="33"/>
      <c r="BF376" s="33"/>
      <c r="BG376" s="33"/>
      <c r="BH376" s="33"/>
      <c r="BI376" s="33"/>
      <c r="BJ376" s="33"/>
      <c r="BK376" s="33"/>
      <c r="BL376" s="33"/>
      <c r="BM376" s="33"/>
      <c r="BN376" s="33"/>
      <c r="BO376" s="33"/>
      <c r="BP376" s="33"/>
      <c r="BQ376" s="33"/>
      <c r="BR376" s="33"/>
      <c r="BS376" s="33"/>
      <c r="BT376" s="33"/>
      <c r="BU376" s="33"/>
      <c r="BV376" s="33"/>
      <c r="BW376" s="33"/>
      <c r="BX376" s="33"/>
      <c r="BY376" s="33"/>
      <c r="BZ376" s="33"/>
    </row>
    <row r="377" spans="2:78" ht="14.25" customHeight="1">
      <c r="B377" s="32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  <c r="AY377" s="33"/>
      <c r="AZ377" s="33"/>
      <c r="BA377" s="33"/>
      <c r="BB377" s="33"/>
      <c r="BC377" s="33"/>
      <c r="BD377" s="33"/>
      <c r="BE377" s="33"/>
      <c r="BF377" s="33"/>
      <c r="BG377" s="33"/>
      <c r="BH377" s="33"/>
      <c r="BI377" s="33"/>
      <c r="BJ377" s="33"/>
      <c r="BK377" s="33"/>
      <c r="BL377" s="33"/>
      <c r="BM377" s="33"/>
      <c r="BN377" s="33"/>
      <c r="BO377" s="33"/>
      <c r="BP377" s="33"/>
      <c r="BQ377" s="33"/>
      <c r="BR377" s="33"/>
      <c r="BS377" s="33"/>
      <c r="BT377" s="33"/>
      <c r="BU377" s="33"/>
      <c r="BV377" s="33"/>
      <c r="BW377" s="33"/>
      <c r="BX377" s="33"/>
      <c r="BY377" s="33"/>
      <c r="BZ377" s="33"/>
    </row>
    <row r="378" spans="2:78" ht="14.25" customHeight="1">
      <c r="B378" s="32"/>
      <c r="C378" s="33"/>
      <c r="D378" s="33"/>
      <c r="E378" s="3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  <c r="AY378" s="33"/>
      <c r="AZ378" s="33"/>
      <c r="BA378" s="33"/>
      <c r="BB378" s="33"/>
      <c r="BC378" s="33"/>
      <c r="BD378" s="33"/>
      <c r="BE378" s="33"/>
      <c r="BF378" s="33"/>
      <c r="BG378" s="33"/>
      <c r="BH378" s="33"/>
      <c r="BI378" s="33"/>
      <c r="BJ378" s="33"/>
      <c r="BK378" s="33"/>
      <c r="BL378" s="33"/>
      <c r="BM378" s="33"/>
      <c r="BN378" s="33"/>
      <c r="BO378" s="33"/>
      <c r="BP378" s="33"/>
      <c r="BQ378" s="33"/>
      <c r="BR378" s="33"/>
      <c r="BS378" s="33"/>
      <c r="BT378" s="33"/>
      <c r="BU378" s="33"/>
      <c r="BV378" s="33"/>
      <c r="BW378" s="33"/>
      <c r="BX378" s="33"/>
      <c r="BY378" s="33"/>
      <c r="BZ378" s="33"/>
    </row>
    <row r="379" spans="2:78" ht="14.25" customHeight="1">
      <c r="B379" s="32"/>
      <c r="C379" s="33"/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  <c r="AY379" s="33"/>
      <c r="AZ379" s="33"/>
      <c r="BA379" s="33"/>
      <c r="BB379" s="33"/>
      <c r="BC379" s="33"/>
      <c r="BD379" s="33"/>
      <c r="BE379" s="33"/>
      <c r="BF379" s="33"/>
      <c r="BG379" s="33"/>
      <c r="BH379" s="33"/>
      <c r="BI379" s="33"/>
      <c r="BJ379" s="33"/>
      <c r="BK379" s="33"/>
      <c r="BL379" s="33"/>
      <c r="BM379" s="33"/>
      <c r="BN379" s="33"/>
      <c r="BO379" s="33"/>
      <c r="BP379" s="33"/>
      <c r="BQ379" s="33"/>
      <c r="BR379" s="33"/>
      <c r="BS379" s="33"/>
      <c r="BT379" s="33"/>
      <c r="BU379" s="33"/>
      <c r="BV379" s="33"/>
      <c r="BW379" s="33"/>
      <c r="BX379" s="33"/>
      <c r="BY379" s="33"/>
      <c r="BZ379" s="33"/>
    </row>
    <row r="380" spans="2:78" ht="14.25" customHeight="1">
      <c r="B380" s="32"/>
      <c r="C380" s="33"/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  <c r="AY380" s="33"/>
      <c r="AZ380" s="33"/>
      <c r="BA380" s="33"/>
      <c r="BB380" s="33"/>
      <c r="BC380" s="33"/>
      <c r="BD380" s="33"/>
      <c r="BE380" s="33"/>
      <c r="BF380" s="33"/>
      <c r="BG380" s="33"/>
      <c r="BH380" s="33"/>
      <c r="BI380" s="33"/>
      <c r="BJ380" s="33"/>
      <c r="BK380" s="33"/>
      <c r="BL380" s="33"/>
      <c r="BM380" s="33"/>
      <c r="BN380" s="33"/>
      <c r="BO380" s="33"/>
      <c r="BP380" s="33"/>
      <c r="BQ380" s="33"/>
      <c r="BR380" s="33"/>
      <c r="BS380" s="33"/>
      <c r="BT380" s="33"/>
      <c r="BU380" s="33"/>
      <c r="BV380" s="33"/>
      <c r="BW380" s="33"/>
      <c r="BX380" s="33"/>
      <c r="BY380" s="33"/>
      <c r="BZ380" s="33"/>
    </row>
    <row r="381" spans="2:78" ht="14.25" customHeight="1">
      <c r="B381" s="32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  <c r="AY381" s="33"/>
      <c r="AZ381" s="33"/>
      <c r="BA381" s="33"/>
      <c r="BB381" s="33"/>
      <c r="BC381" s="33"/>
      <c r="BD381" s="33"/>
      <c r="BE381" s="33"/>
      <c r="BF381" s="33"/>
      <c r="BG381" s="33"/>
      <c r="BH381" s="33"/>
      <c r="BI381" s="33"/>
      <c r="BJ381" s="33"/>
      <c r="BK381" s="33"/>
      <c r="BL381" s="33"/>
      <c r="BM381" s="33"/>
      <c r="BN381" s="33"/>
      <c r="BO381" s="33"/>
      <c r="BP381" s="33"/>
      <c r="BQ381" s="33"/>
      <c r="BR381" s="33"/>
      <c r="BS381" s="33"/>
      <c r="BT381" s="33"/>
      <c r="BU381" s="33"/>
      <c r="BV381" s="33"/>
      <c r="BW381" s="33"/>
      <c r="BX381" s="33"/>
      <c r="BY381" s="33"/>
      <c r="BZ381" s="33"/>
    </row>
    <row r="382" spans="2:78" ht="14.25" customHeight="1">
      <c r="B382" s="32"/>
      <c r="C382" s="33"/>
      <c r="D382" s="33"/>
      <c r="E382" s="3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  <c r="AY382" s="33"/>
      <c r="AZ382" s="33"/>
      <c r="BA382" s="33"/>
      <c r="BB382" s="33"/>
      <c r="BC382" s="33"/>
      <c r="BD382" s="33"/>
      <c r="BE382" s="33"/>
      <c r="BF382" s="33"/>
      <c r="BG382" s="33"/>
      <c r="BH382" s="33"/>
      <c r="BI382" s="33"/>
      <c r="BJ382" s="33"/>
      <c r="BK382" s="33"/>
      <c r="BL382" s="33"/>
      <c r="BM382" s="33"/>
      <c r="BN382" s="33"/>
      <c r="BO382" s="33"/>
      <c r="BP382" s="33"/>
      <c r="BQ382" s="33"/>
      <c r="BR382" s="33"/>
      <c r="BS382" s="33"/>
      <c r="BT382" s="33"/>
      <c r="BU382" s="33"/>
      <c r="BV382" s="33"/>
      <c r="BW382" s="33"/>
      <c r="BX382" s="33"/>
      <c r="BY382" s="33"/>
      <c r="BZ382" s="33"/>
    </row>
    <row r="383" spans="2:78" ht="14.25" customHeight="1">
      <c r="B383" s="32"/>
      <c r="C383" s="33"/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  <c r="AY383" s="33"/>
      <c r="AZ383" s="33"/>
      <c r="BA383" s="33"/>
      <c r="BB383" s="33"/>
      <c r="BC383" s="33"/>
      <c r="BD383" s="33"/>
      <c r="BE383" s="33"/>
      <c r="BF383" s="33"/>
      <c r="BG383" s="33"/>
      <c r="BH383" s="33"/>
      <c r="BI383" s="33"/>
      <c r="BJ383" s="33"/>
      <c r="BK383" s="33"/>
      <c r="BL383" s="33"/>
      <c r="BM383" s="33"/>
      <c r="BN383" s="33"/>
      <c r="BO383" s="33"/>
      <c r="BP383" s="33"/>
      <c r="BQ383" s="33"/>
      <c r="BR383" s="33"/>
      <c r="BS383" s="33"/>
      <c r="BT383" s="33"/>
      <c r="BU383" s="33"/>
      <c r="BV383" s="33"/>
      <c r="BW383" s="33"/>
      <c r="BX383" s="33"/>
      <c r="BY383" s="33"/>
      <c r="BZ383" s="33"/>
    </row>
    <row r="384" spans="2:78" ht="14.25" customHeight="1">
      <c r="B384" s="32"/>
      <c r="C384" s="33"/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  <c r="AY384" s="33"/>
      <c r="AZ384" s="33"/>
      <c r="BA384" s="33"/>
      <c r="BB384" s="33"/>
      <c r="BC384" s="33"/>
      <c r="BD384" s="33"/>
      <c r="BE384" s="33"/>
      <c r="BF384" s="33"/>
      <c r="BG384" s="33"/>
      <c r="BH384" s="33"/>
      <c r="BI384" s="33"/>
      <c r="BJ384" s="33"/>
      <c r="BK384" s="33"/>
      <c r="BL384" s="33"/>
      <c r="BM384" s="33"/>
      <c r="BN384" s="33"/>
      <c r="BO384" s="33"/>
      <c r="BP384" s="33"/>
      <c r="BQ384" s="33"/>
      <c r="BR384" s="33"/>
      <c r="BS384" s="33"/>
      <c r="BT384" s="33"/>
      <c r="BU384" s="33"/>
      <c r="BV384" s="33"/>
      <c r="BW384" s="33"/>
      <c r="BX384" s="33"/>
      <c r="BY384" s="33"/>
      <c r="BZ384" s="33"/>
    </row>
    <row r="385" spans="2:78" ht="14.25" customHeight="1">
      <c r="B385" s="32"/>
      <c r="C385" s="33"/>
      <c r="D385" s="33"/>
      <c r="E385" s="3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  <c r="AY385" s="33"/>
      <c r="AZ385" s="33"/>
      <c r="BA385" s="33"/>
      <c r="BB385" s="33"/>
      <c r="BC385" s="33"/>
      <c r="BD385" s="33"/>
      <c r="BE385" s="33"/>
      <c r="BF385" s="33"/>
      <c r="BG385" s="33"/>
      <c r="BH385" s="33"/>
      <c r="BI385" s="33"/>
      <c r="BJ385" s="33"/>
      <c r="BK385" s="33"/>
      <c r="BL385" s="33"/>
      <c r="BM385" s="33"/>
      <c r="BN385" s="33"/>
      <c r="BO385" s="33"/>
      <c r="BP385" s="33"/>
      <c r="BQ385" s="33"/>
      <c r="BR385" s="33"/>
      <c r="BS385" s="33"/>
      <c r="BT385" s="33"/>
      <c r="BU385" s="33"/>
      <c r="BV385" s="33"/>
      <c r="BW385" s="33"/>
      <c r="BX385" s="33"/>
      <c r="BY385" s="33"/>
      <c r="BZ385" s="33"/>
    </row>
    <row r="386" spans="2:78" ht="14.25" customHeight="1">
      <c r="B386" s="32"/>
      <c r="C386" s="33"/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  <c r="AY386" s="33"/>
      <c r="AZ386" s="33"/>
      <c r="BA386" s="33"/>
      <c r="BB386" s="33"/>
      <c r="BC386" s="33"/>
      <c r="BD386" s="33"/>
      <c r="BE386" s="33"/>
      <c r="BF386" s="33"/>
      <c r="BG386" s="33"/>
      <c r="BH386" s="33"/>
      <c r="BI386" s="33"/>
      <c r="BJ386" s="33"/>
      <c r="BK386" s="33"/>
      <c r="BL386" s="33"/>
      <c r="BM386" s="33"/>
      <c r="BN386" s="33"/>
      <c r="BO386" s="33"/>
      <c r="BP386" s="33"/>
      <c r="BQ386" s="33"/>
      <c r="BR386" s="33"/>
      <c r="BS386" s="33"/>
      <c r="BT386" s="33"/>
      <c r="BU386" s="33"/>
      <c r="BV386" s="33"/>
      <c r="BW386" s="33"/>
      <c r="BX386" s="33"/>
      <c r="BY386" s="33"/>
      <c r="BZ386" s="33"/>
    </row>
    <row r="387" spans="2:78" ht="14.25" customHeight="1">
      <c r="B387" s="32"/>
      <c r="C387" s="33"/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  <c r="AY387" s="33"/>
      <c r="AZ387" s="33"/>
      <c r="BA387" s="33"/>
      <c r="BB387" s="33"/>
      <c r="BC387" s="33"/>
      <c r="BD387" s="33"/>
      <c r="BE387" s="33"/>
      <c r="BF387" s="33"/>
      <c r="BG387" s="33"/>
      <c r="BH387" s="33"/>
      <c r="BI387" s="33"/>
      <c r="BJ387" s="33"/>
      <c r="BK387" s="33"/>
      <c r="BL387" s="33"/>
      <c r="BM387" s="33"/>
      <c r="BN387" s="33"/>
      <c r="BO387" s="33"/>
      <c r="BP387" s="33"/>
      <c r="BQ387" s="33"/>
      <c r="BR387" s="33"/>
      <c r="BS387" s="33"/>
      <c r="BT387" s="33"/>
      <c r="BU387" s="33"/>
      <c r="BV387" s="33"/>
      <c r="BW387" s="33"/>
      <c r="BX387" s="33"/>
      <c r="BY387" s="33"/>
      <c r="BZ387" s="33"/>
    </row>
    <row r="388" spans="2:78" ht="14.25" customHeight="1">
      <c r="B388" s="32"/>
      <c r="C388" s="33"/>
      <c r="D388" s="33"/>
      <c r="E388" s="3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  <c r="AY388" s="33"/>
      <c r="AZ388" s="33"/>
      <c r="BA388" s="33"/>
      <c r="BB388" s="33"/>
      <c r="BC388" s="33"/>
      <c r="BD388" s="33"/>
      <c r="BE388" s="33"/>
      <c r="BF388" s="33"/>
      <c r="BG388" s="33"/>
      <c r="BH388" s="33"/>
      <c r="BI388" s="33"/>
      <c r="BJ388" s="33"/>
      <c r="BK388" s="33"/>
      <c r="BL388" s="33"/>
      <c r="BM388" s="33"/>
      <c r="BN388" s="33"/>
      <c r="BO388" s="33"/>
      <c r="BP388" s="33"/>
      <c r="BQ388" s="33"/>
      <c r="BR388" s="33"/>
      <c r="BS388" s="33"/>
      <c r="BT388" s="33"/>
      <c r="BU388" s="33"/>
      <c r="BV388" s="33"/>
      <c r="BW388" s="33"/>
      <c r="BX388" s="33"/>
      <c r="BY388" s="33"/>
      <c r="BZ388" s="33"/>
    </row>
    <row r="389" spans="2:78" ht="14.25" customHeight="1">
      <c r="B389" s="32"/>
      <c r="C389" s="33"/>
      <c r="D389" s="33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  <c r="AY389" s="33"/>
      <c r="AZ389" s="33"/>
      <c r="BA389" s="33"/>
      <c r="BB389" s="33"/>
      <c r="BC389" s="33"/>
      <c r="BD389" s="33"/>
      <c r="BE389" s="33"/>
      <c r="BF389" s="33"/>
      <c r="BG389" s="33"/>
      <c r="BH389" s="33"/>
      <c r="BI389" s="33"/>
      <c r="BJ389" s="33"/>
      <c r="BK389" s="33"/>
      <c r="BL389" s="33"/>
      <c r="BM389" s="33"/>
      <c r="BN389" s="33"/>
      <c r="BO389" s="33"/>
      <c r="BP389" s="33"/>
      <c r="BQ389" s="33"/>
      <c r="BR389" s="33"/>
      <c r="BS389" s="33"/>
      <c r="BT389" s="33"/>
      <c r="BU389" s="33"/>
      <c r="BV389" s="33"/>
      <c r="BW389" s="33"/>
      <c r="BX389" s="33"/>
      <c r="BY389" s="33"/>
      <c r="BZ389" s="33"/>
    </row>
    <row r="390" spans="2:78" ht="14.25" customHeight="1">
      <c r="B390" s="32"/>
      <c r="C390" s="33"/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  <c r="AY390" s="33"/>
      <c r="AZ390" s="33"/>
      <c r="BA390" s="33"/>
      <c r="BB390" s="33"/>
      <c r="BC390" s="33"/>
      <c r="BD390" s="33"/>
      <c r="BE390" s="33"/>
      <c r="BF390" s="33"/>
      <c r="BG390" s="33"/>
      <c r="BH390" s="33"/>
      <c r="BI390" s="33"/>
      <c r="BJ390" s="33"/>
      <c r="BK390" s="33"/>
      <c r="BL390" s="33"/>
      <c r="BM390" s="33"/>
      <c r="BN390" s="33"/>
      <c r="BO390" s="33"/>
      <c r="BP390" s="33"/>
      <c r="BQ390" s="33"/>
      <c r="BR390" s="33"/>
      <c r="BS390" s="33"/>
      <c r="BT390" s="33"/>
      <c r="BU390" s="33"/>
      <c r="BV390" s="33"/>
      <c r="BW390" s="33"/>
      <c r="BX390" s="33"/>
      <c r="BY390" s="33"/>
      <c r="BZ390" s="33"/>
    </row>
    <row r="391" spans="2:78" ht="14.25" customHeight="1">
      <c r="B391" s="32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  <c r="AY391" s="33"/>
      <c r="AZ391" s="33"/>
      <c r="BA391" s="33"/>
      <c r="BB391" s="33"/>
      <c r="BC391" s="33"/>
      <c r="BD391" s="33"/>
      <c r="BE391" s="33"/>
      <c r="BF391" s="33"/>
      <c r="BG391" s="33"/>
      <c r="BH391" s="33"/>
      <c r="BI391" s="33"/>
      <c r="BJ391" s="33"/>
      <c r="BK391" s="33"/>
      <c r="BL391" s="33"/>
      <c r="BM391" s="33"/>
      <c r="BN391" s="33"/>
      <c r="BO391" s="33"/>
      <c r="BP391" s="33"/>
      <c r="BQ391" s="33"/>
      <c r="BR391" s="33"/>
      <c r="BS391" s="33"/>
      <c r="BT391" s="33"/>
      <c r="BU391" s="33"/>
      <c r="BV391" s="33"/>
      <c r="BW391" s="33"/>
      <c r="BX391" s="33"/>
      <c r="BY391" s="33"/>
      <c r="BZ391" s="33"/>
    </row>
    <row r="392" spans="2:78" ht="14.25" customHeight="1">
      <c r="B392" s="32"/>
      <c r="C392" s="33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33"/>
      <c r="AR392" s="33"/>
      <c r="AS392" s="33"/>
      <c r="AT392" s="33"/>
      <c r="AU392" s="33"/>
      <c r="AV392" s="33"/>
      <c r="AW392" s="33"/>
      <c r="AX392" s="33"/>
      <c r="AY392" s="33"/>
      <c r="AZ392" s="33"/>
      <c r="BA392" s="33"/>
      <c r="BB392" s="33"/>
      <c r="BC392" s="33"/>
      <c r="BD392" s="33"/>
      <c r="BE392" s="33"/>
      <c r="BF392" s="33"/>
      <c r="BG392" s="33"/>
      <c r="BH392" s="33"/>
      <c r="BI392" s="33"/>
      <c r="BJ392" s="33"/>
      <c r="BK392" s="33"/>
      <c r="BL392" s="33"/>
      <c r="BM392" s="33"/>
      <c r="BN392" s="33"/>
      <c r="BO392" s="33"/>
      <c r="BP392" s="33"/>
      <c r="BQ392" s="33"/>
      <c r="BR392" s="33"/>
      <c r="BS392" s="33"/>
      <c r="BT392" s="33"/>
      <c r="BU392" s="33"/>
      <c r="BV392" s="33"/>
      <c r="BW392" s="33"/>
      <c r="BX392" s="33"/>
      <c r="BY392" s="33"/>
      <c r="BZ392" s="33"/>
    </row>
    <row r="393" spans="2:78" ht="14.25" customHeight="1">
      <c r="B393" s="32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33"/>
      <c r="AR393" s="33"/>
      <c r="AS393" s="33"/>
      <c r="AT393" s="33"/>
      <c r="AU393" s="33"/>
      <c r="AV393" s="33"/>
      <c r="AW393" s="33"/>
      <c r="AX393" s="33"/>
      <c r="AY393" s="33"/>
      <c r="AZ393" s="33"/>
      <c r="BA393" s="33"/>
      <c r="BB393" s="33"/>
      <c r="BC393" s="33"/>
      <c r="BD393" s="33"/>
      <c r="BE393" s="33"/>
      <c r="BF393" s="33"/>
      <c r="BG393" s="33"/>
      <c r="BH393" s="33"/>
      <c r="BI393" s="33"/>
      <c r="BJ393" s="33"/>
      <c r="BK393" s="33"/>
      <c r="BL393" s="33"/>
      <c r="BM393" s="33"/>
      <c r="BN393" s="33"/>
      <c r="BO393" s="33"/>
      <c r="BP393" s="33"/>
      <c r="BQ393" s="33"/>
      <c r="BR393" s="33"/>
      <c r="BS393" s="33"/>
      <c r="BT393" s="33"/>
      <c r="BU393" s="33"/>
      <c r="BV393" s="33"/>
      <c r="BW393" s="33"/>
      <c r="BX393" s="33"/>
      <c r="BY393" s="33"/>
      <c r="BZ393" s="33"/>
    </row>
    <row r="394" spans="2:78" ht="14.25" customHeight="1">
      <c r="B394" s="32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33"/>
      <c r="AR394" s="33"/>
      <c r="AS394" s="33"/>
      <c r="AT394" s="33"/>
      <c r="AU394" s="33"/>
      <c r="AV394" s="33"/>
      <c r="AW394" s="33"/>
      <c r="AX394" s="33"/>
      <c r="AY394" s="33"/>
      <c r="AZ394" s="33"/>
      <c r="BA394" s="33"/>
      <c r="BB394" s="33"/>
      <c r="BC394" s="33"/>
      <c r="BD394" s="33"/>
      <c r="BE394" s="33"/>
      <c r="BF394" s="33"/>
      <c r="BG394" s="33"/>
      <c r="BH394" s="33"/>
      <c r="BI394" s="33"/>
      <c r="BJ394" s="33"/>
      <c r="BK394" s="33"/>
      <c r="BL394" s="33"/>
      <c r="BM394" s="33"/>
      <c r="BN394" s="33"/>
      <c r="BO394" s="33"/>
      <c r="BP394" s="33"/>
      <c r="BQ394" s="33"/>
      <c r="BR394" s="33"/>
      <c r="BS394" s="33"/>
      <c r="BT394" s="33"/>
      <c r="BU394" s="33"/>
      <c r="BV394" s="33"/>
      <c r="BW394" s="33"/>
      <c r="BX394" s="33"/>
      <c r="BY394" s="33"/>
      <c r="BZ394" s="33"/>
    </row>
    <row r="395" spans="2:78" ht="14.25" customHeight="1">
      <c r="B395" s="32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33"/>
      <c r="AR395" s="33"/>
      <c r="AS395" s="33"/>
      <c r="AT395" s="33"/>
      <c r="AU395" s="33"/>
      <c r="AV395" s="33"/>
      <c r="AW395" s="33"/>
      <c r="AX395" s="33"/>
      <c r="AY395" s="33"/>
      <c r="AZ395" s="33"/>
      <c r="BA395" s="33"/>
      <c r="BB395" s="33"/>
      <c r="BC395" s="33"/>
      <c r="BD395" s="33"/>
      <c r="BE395" s="33"/>
      <c r="BF395" s="33"/>
      <c r="BG395" s="33"/>
      <c r="BH395" s="33"/>
      <c r="BI395" s="33"/>
      <c r="BJ395" s="33"/>
      <c r="BK395" s="33"/>
      <c r="BL395" s="33"/>
      <c r="BM395" s="33"/>
      <c r="BN395" s="33"/>
      <c r="BO395" s="33"/>
      <c r="BP395" s="33"/>
      <c r="BQ395" s="33"/>
      <c r="BR395" s="33"/>
      <c r="BS395" s="33"/>
      <c r="BT395" s="33"/>
      <c r="BU395" s="33"/>
      <c r="BV395" s="33"/>
      <c r="BW395" s="33"/>
      <c r="BX395" s="33"/>
      <c r="BY395" s="33"/>
      <c r="BZ395" s="33"/>
    </row>
    <row r="396" spans="2:78" ht="14.25" customHeight="1">
      <c r="B396" s="32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33"/>
      <c r="AS396" s="33"/>
      <c r="AT396" s="33"/>
      <c r="AU396" s="33"/>
      <c r="AV396" s="33"/>
      <c r="AW396" s="33"/>
      <c r="AX396" s="33"/>
      <c r="AY396" s="33"/>
      <c r="AZ396" s="33"/>
      <c r="BA396" s="33"/>
      <c r="BB396" s="33"/>
      <c r="BC396" s="33"/>
      <c r="BD396" s="33"/>
      <c r="BE396" s="33"/>
      <c r="BF396" s="33"/>
      <c r="BG396" s="33"/>
      <c r="BH396" s="33"/>
      <c r="BI396" s="33"/>
      <c r="BJ396" s="33"/>
      <c r="BK396" s="33"/>
      <c r="BL396" s="33"/>
      <c r="BM396" s="33"/>
      <c r="BN396" s="33"/>
      <c r="BO396" s="33"/>
      <c r="BP396" s="33"/>
      <c r="BQ396" s="33"/>
      <c r="BR396" s="33"/>
      <c r="BS396" s="33"/>
      <c r="BT396" s="33"/>
      <c r="BU396" s="33"/>
      <c r="BV396" s="33"/>
      <c r="BW396" s="33"/>
      <c r="BX396" s="33"/>
      <c r="BY396" s="33"/>
      <c r="BZ396" s="33"/>
    </row>
    <row r="397" spans="2:78" ht="14.25" customHeight="1">
      <c r="B397" s="32"/>
      <c r="C397" s="33"/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33"/>
      <c r="AR397" s="33"/>
      <c r="AS397" s="33"/>
      <c r="AT397" s="33"/>
      <c r="AU397" s="33"/>
      <c r="AV397" s="33"/>
      <c r="AW397" s="33"/>
      <c r="AX397" s="33"/>
      <c r="AY397" s="33"/>
      <c r="AZ397" s="33"/>
      <c r="BA397" s="33"/>
      <c r="BB397" s="33"/>
      <c r="BC397" s="33"/>
      <c r="BD397" s="33"/>
      <c r="BE397" s="33"/>
      <c r="BF397" s="33"/>
      <c r="BG397" s="33"/>
      <c r="BH397" s="33"/>
      <c r="BI397" s="33"/>
      <c r="BJ397" s="33"/>
      <c r="BK397" s="33"/>
      <c r="BL397" s="33"/>
      <c r="BM397" s="33"/>
      <c r="BN397" s="33"/>
      <c r="BO397" s="33"/>
      <c r="BP397" s="33"/>
      <c r="BQ397" s="33"/>
      <c r="BR397" s="33"/>
      <c r="BS397" s="33"/>
      <c r="BT397" s="33"/>
      <c r="BU397" s="33"/>
      <c r="BV397" s="33"/>
      <c r="BW397" s="33"/>
      <c r="BX397" s="33"/>
      <c r="BY397" s="33"/>
      <c r="BZ397" s="33"/>
    </row>
    <row r="398" spans="2:78" ht="14.25" customHeight="1">
      <c r="B398" s="32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33"/>
      <c r="AR398" s="33"/>
      <c r="AS398" s="33"/>
      <c r="AT398" s="33"/>
      <c r="AU398" s="33"/>
      <c r="AV398" s="33"/>
      <c r="AW398" s="33"/>
      <c r="AX398" s="33"/>
      <c r="AY398" s="33"/>
      <c r="AZ398" s="33"/>
      <c r="BA398" s="33"/>
      <c r="BB398" s="33"/>
      <c r="BC398" s="33"/>
      <c r="BD398" s="33"/>
      <c r="BE398" s="33"/>
      <c r="BF398" s="33"/>
      <c r="BG398" s="33"/>
      <c r="BH398" s="33"/>
      <c r="BI398" s="33"/>
      <c r="BJ398" s="33"/>
      <c r="BK398" s="33"/>
      <c r="BL398" s="33"/>
      <c r="BM398" s="33"/>
      <c r="BN398" s="33"/>
      <c r="BO398" s="33"/>
      <c r="BP398" s="33"/>
      <c r="BQ398" s="33"/>
      <c r="BR398" s="33"/>
      <c r="BS398" s="33"/>
      <c r="BT398" s="33"/>
      <c r="BU398" s="33"/>
      <c r="BV398" s="33"/>
      <c r="BW398" s="33"/>
      <c r="BX398" s="33"/>
      <c r="BY398" s="33"/>
      <c r="BZ398" s="33"/>
    </row>
    <row r="399" spans="2:78" ht="14.25" customHeight="1">
      <c r="B399" s="32"/>
      <c r="C399" s="33"/>
      <c r="D399" s="33"/>
      <c r="E399" s="3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33"/>
      <c r="AR399" s="33"/>
      <c r="AS399" s="33"/>
      <c r="AT399" s="33"/>
      <c r="AU399" s="33"/>
      <c r="AV399" s="33"/>
      <c r="AW399" s="33"/>
      <c r="AX399" s="33"/>
      <c r="AY399" s="33"/>
      <c r="AZ399" s="33"/>
      <c r="BA399" s="33"/>
      <c r="BB399" s="33"/>
      <c r="BC399" s="33"/>
      <c r="BD399" s="33"/>
      <c r="BE399" s="33"/>
      <c r="BF399" s="33"/>
      <c r="BG399" s="33"/>
      <c r="BH399" s="33"/>
      <c r="BI399" s="33"/>
      <c r="BJ399" s="33"/>
      <c r="BK399" s="33"/>
      <c r="BL399" s="33"/>
      <c r="BM399" s="33"/>
      <c r="BN399" s="33"/>
      <c r="BO399" s="33"/>
      <c r="BP399" s="33"/>
      <c r="BQ399" s="33"/>
      <c r="BR399" s="33"/>
      <c r="BS399" s="33"/>
      <c r="BT399" s="33"/>
      <c r="BU399" s="33"/>
      <c r="BV399" s="33"/>
      <c r="BW399" s="33"/>
      <c r="BX399" s="33"/>
      <c r="BY399" s="33"/>
      <c r="BZ399" s="33"/>
    </row>
    <row r="400" spans="2:78" ht="14.25" customHeight="1">
      <c r="B400" s="32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33"/>
      <c r="AR400" s="33"/>
      <c r="AS400" s="33"/>
      <c r="AT400" s="33"/>
      <c r="AU400" s="33"/>
      <c r="AV400" s="33"/>
      <c r="AW400" s="33"/>
      <c r="AX400" s="33"/>
      <c r="AY400" s="33"/>
      <c r="AZ400" s="33"/>
      <c r="BA400" s="33"/>
      <c r="BB400" s="33"/>
      <c r="BC400" s="33"/>
      <c r="BD400" s="33"/>
      <c r="BE400" s="33"/>
      <c r="BF400" s="33"/>
      <c r="BG400" s="33"/>
      <c r="BH400" s="33"/>
      <c r="BI400" s="33"/>
      <c r="BJ400" s="33"/>
      <c r="BK400" s="33"/>
      <c r="BL400" s="33"/>
      <c r="BM400" s="33"/>
      <c r="BN400" s="33"/>
      <c r="BO400" s="33"/>
      <c r="BP400" s="33"/>
      <c r="BQ400" s="33"/>
      <c r="BR400" s="33"/>
      <c r="BS400" s="33"/>
      <c r="BT400" s="33"/>
      <c r="BU400" s="33"/>
      <c r="BV400" s="33"/>
      <c r="BW400" s="33"/>
      <c r="BX400" s="33"/>
      <c r="BY400" s="33"/>
      <c r="BZ400" s="33"/>
    </row>
    <row r="401" spans="2:78" ht="14.25" customHeight="1">
      <c r="B401" s="32"/>
      <c r="C401" s="33"/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33"/>
      <c r="AR401" s="33"/>
      <c r="AS401" s="33"/>
      <c r="AT401" s="33"/>
      <c r="AU401" s="33"/>
      <c r="AV401" s="33"/>
      <c r="AW401" s="33"/>
      <c r="AX401" s="33"/>
      <c r="AY401" s="33"/>
      <c r="AZ401" s="33"/>
      <c r="BA401" s="33"/>
      <c r="BB401" s="33"/>
      <c r="BC401" s="33"/>
      <c r="BD401" s="33"/>
      <c r="BE401" s="33"/>
      <c r="BF401" s="33"/>
      <c r="BG401" s="33"/>
      <c r="BH401" s="33"/>
      <c r="BI401" s="33"/>
      <c r="BJ401" s="33"/>
      <c r="BK401" s="33"/>
      <c r="BL401" s="33"/>
      <c r="BM401" s="33"/>
      <c r="BN401" s="33"/>
      <c r="BO401" s="33"/>
      <c r="BP401" s="33"/>
      <c r="BQ401" s="33"/>
      <c r="BR401" s="33"/>
      <c r="BS401" s="33"/>
      <c r="BT401" s="33"/>
      <c r="BU401" s="33"/>
      <c r="BV401" s="33"/>
      <c r="BW401" s="33"/>
      <c r="BX401" s="33"/>
      <c r="BY401" s="33"/>
      <c r="BZ401" s="33"/>
    </row>
    <row r="402" spans="2:78" ht="14.25" customHeight="1">
      <c r="B402" s="32"/>
      <c r="C402" s="33"/>
      <c r="D402" s="33"/>
      <c r="E402" s="3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33"/>
      <c r="AR402" s="33"/>
      <c r="AS402" s="33"/>
      <c r="AT402" s="33"/>
      <c r="AU402" s="33"/>
      <c r="AV402" s="33"/>
      <c r="AW402" s="33"/>
      <c r="AX402" s="33"/>
      <c r="AY402" s="33"/>
      <c r="AZ402" s="33"/>
      <c r="BA402" s="33"/>
      <c r="BB402" s="33"/>
      <c r="BC402" s="33"/>
      <c r="BD402" s="33"/>
      <c r="BE402" s="33"/>
      <c r="BF402" s="33"/>
      <c r="BG402" s="33"/>
      <c r="BH402" s="33"/>
      <c r="BI402" s="33"/>
      <c r="BJ402" s="33"/>
      <c r="BK402" s="33"/>
      <c r="BL402" s="33"/>
      <c r="BM402" s="33"/>
      <c r="BN402" s="33"/>
      <c r="BO402" s="33"/>
      <c r="BP402" s="33"/>
      <c r="BQ402" s="33"/>
      <c r="BR402" s="33"/>
      <c r="BS402" s="33"/>
      <c r="BT402" s="33"/>
      <c r="BU402" s="33"/>
      <c r="BV402" s="33"/>
      <c r="BW402" s="33"/>
      <c r="BX402" s="33"/>
      <c r="BY402" s="33"/>
      <c r="BZ402" s="33"/>
    </row>
    <row r="403" spans="2:78" ht="14.25" customHeight="1">
      <c r="B403" s="32"/>
      <c r="C403" s="33"/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33"/>
      <c r="AR403" s="33"/>
      <c r="AS403" s="33"/>
      <c r="AT403" s="33"/>
      <c r="AU403" s="33"/>
      <c r="AV403" s="33"/>
      <c r="AW403" s="33"/>
      <c r="AX403" s="33"/>
      <c r="AY403" s="33"/>
      <c r="AZ403" s="33"/>
      <c r="BA403" s="33"/>
      <c r="BB403" s="33"/>
      <c r="BC403" s="33"/>
      <c r="BD403" s="33"/>
      <c r="BE403" s="33"/>
      <c r="BF403" s="33"/>
      <c r="BG403" s="33"/>
      <c r="BH403" s="33"/>
      <c r="BI403" s="33"/>
      <c r="BJ403" s="33"/>
      <c r="BK403" s="33"/>
      <c r="BL403" s="33"/>
      <c r="BM403" s="33"/>
      <c r="BN403" s="33"/>
      <c r="BO403" s="33"/>
      <c r="BP403" s="33"/>
      <c r="BQ403" s="33"/>
      <c r="BR403" s="33"/>
      <c r="BS403" s="33"/>
      <c r="BT403" s="33"/>
      <c r="BU403" s="33"/>
      <c r="BV403" s="33"/>
      <c r="BW403" s="33"/>
      <c r="BX403" s="33"/>
      <c r="BY403" s="33"/>
      <c r="BZ403" s="33"/>
    </row>
    <row r="404" spans="2:78" ht="14.25" customHeight="1">
      <c r="B404" s="32"/>
      <c r="C404" s="33"/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33"/>
      <c r="AR404" s="33"/>
      <c r="AS404" s="33"/>
      <c r="AT404" s="33"/>
      <c r="AU404" s="33"/>
      <c r="AV404" s="33"/>
      <c r="AW404" s="33"/>
      <c r="AX404" s="33"/>
      <c r="AY404" s="33"/>
      <c r="AZ404" s="33"/>
      <c r="BA404" s="33"/>
      <c r="BB404" s="33"/>
      <c r="BC404" s="33"/>
      <c r="BD404" s="33"/>
      <c r="BE404" s="33"/>
      <c r="BF404" s="33"/>
      <c r="BG404" s="33"/>
      <c r="BH404" s="33"/>
      <c r="BI404" s="33"/>
      <c r="BJ404" s="33"/>
      <c r="BK404" s="33"/>
      <c r="BL404" s="33"/>
      <c r="BM404" s="33"/>
      <c r="BN404" s="33"/>
      <c r="BO404" s="33"/>
      <c r="BP404" s="33"/>
      <c r="BQ404" s="33"/>
      <c r="BR404" s="33"/>
      <c r="BS404" s="33"/>
      <c r="BT404" s="33"/>
      <c r="BU404" s="33"/>
      <c r="BV404" s="33"/>
      <c r="BW404" s="33"/>
      <c r="BX404" s="33"/>
      <c r="BY404" s="33"/>
      <c r="BZ404" s="33"/>
    </row>
    <row r="405" spans="2:78" ht="14.25" customHeight="1">
      <c r="B405" s="32"/>
      <c r="C405" s="33"/>
      <c r="D405" s="33"/>
      <c r="E405" s="3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33"/>
      <c r="AR405" s="33"/>
      <c r="AS405" s="33"/>
      <c r="AT405" s="33"/>
      <c r="AU405" s="33"/>
      <c r="AV405" s="33"/>
      <c r="AW405" s="33"/>
      <c r="AX405" s="33"/>
      <c r="AY405" s="33"/>
      <c r="AZ405" s="33"/>
      <c r="BA405" s="33"/>
      <c r="BB405" s="33"/>
      <c r="BC405" s="33"/>
      <c r="BD405" s="33"/>
      <c r="BE405" s="33"/>
      <c r="BF405" s="33"/>
      <c r="BG405" s="33"/>
      <c r="BH405" s="33"/>
      <c r="BI405" s="33"/>
      <c r="BJ405" s="33"/>
      <c r="BK405" s="33"/>
      <c r="BL405" s="33"/>
      <c r="BM405" s="33"/>
      <c r="BN405" s="33"/>
      <c r="BO405" s="33"/>
      <c r="BP405" s="33"/>
      <c r="BQ405" s="33"/>
      <c r="BR405" s="33"/>
      <c r="BS405" s="33"/>
      <c r="BT405" s="33"/>
      <c r="BU405" s="33"/>
      <c r="BV405" s="33"/>
      <c r="BW405" s="33"/>
      <c r="BX405" s="33"/>
      <c r="BY405" s="33"/>
      <c r="BZ405" s="33"/>
    </row>
    <row r="406" spans="2:78" ht="14.25" customHeight="1">
      <c r="B406" s="32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33"/>
      <c r="AR406" s="33"/>
      <c r="AS406" s="33"/>
      <c r="AT406" s="33"/>
      <c r="AU406" s="33"/>
      <c r="AV406" s="33"/>
      <c r="AW406" s="33"/>
      <c r="AX406" s="33"/>
      <c r="AY406" s="33"/>
      <c r="AZ406" s="33"/>
      <c r="BA406" s="33"/>
      <c r="BB406" s="33"/>
      <c r="BC406" s="33"/>
      <c r="BD406" s="33"/>
      <c r="BE406" s="33"/>
      <c r="BF406" s="33"/>
      <c r="BG406" s="33"/>
      <c r="BH406" s="33"/>
      <c r="BI406" s="33"/>
      <c r="BJ406" s="33"/>
      <c r="BK406" s="33"/>
      <c r="BL406" s="33"/>
      <c r="BM406" s="33"/>
      <c r="BN406" s="33"/>
      <c r="BO406" s="33"/>
      <c r="BP406" s="33"/>
      <c r="BQ406" s="33"/>
      <c r="BR406" s="33"/>
      <c r="BS406" s="33"/>
      <c r="BT406" s="33"/>
      <c r="BU406" s="33"/>
      <c r="BV406" s="33"/>
      <c r="BW406" s="33"/>
      <c r="BX406" s="33"/>
      <c r="BY406" s="33"/>
      <c r="BZ406" s="33"/>
    </row>
    <row r="407" spans="2:78" ht="14.25" customHeight="1">
      <c r="B407" s="32"/>
      <c r="C407" s="33"/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33"/>
      <c r="AR407" s="33"/>
      <c r="AS407" s="33"/>
      <c r="AT407" s="33"/>
      <c r="AU407" s="33"/>
      <c r="AV407" s="33"/>
      <c r="AW407" s="33"/>
      <c r="AX407" s="33"/>
      <c r="AY407" s="33"/>
      <c r="AZ407" s="33"/>
      <c r="BA407" s="33"/>
      <c r="BB407" s="33"/>
      <c r="BC407" s="33"/>
      <c r="BD407" s="33"/>
      <c r="BE407" s="33"/>
      <c r="BF407" s="33"/>
      <c r="BG407" s="33"/>
      <c r="BH407" s="33"/>
      <c r="BI407" s="33"/>
      <c r="BJ407" s="33"/>
      <c r="BK407" s="33"/>
      <c r="BL407" s="33"/>
      <c r="BM407" s="33"/>
      <c r="BN407" s="33"/>
      <c r="BO407" s="33"/>
      <c r="BP407" s="33"/>
      <c r="BQ407" s="33"/>
      <c r="BR407" s="33"/>
      <c r="BS407" s="33"/>
      <c r="BT407" s="33"/>
      <c r="BU407" s="33"/>
      <c r="BV407" s="33"/>
      <c r="BW407" s="33"/>
      <c r="BX407" s="33"/>
      <c r="BY407" s="33"/>
      <c r="BZ407" s="33"/>
    </row>
    <row r="408" spans="2:78" ht="14.25" customHeight="1">
      <c r="B408" s="32"/>
      <c r="C408" s="33"/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33"/>
      <c r="AR408" s="33"/>
      <c r="AS408" s="33"/>
      <c r="AT408" s="33"/>
      <c r="AU408" s="33"/>
      <c r="AV408" s="33"/>
      <c r="AW408" s="33"/>
      <c r="AX408" s="33"/>
      <c r="AY408" s="33"/>
      <c r="AZ408" s="33"/>
      <c r="BA408" s="33"/>
      <c r="BB408" s="33"/>
      <c r="BC408" s="33"/>
      <c r="BD408" s="33"/>
      <c r="BE408" s="33"/>
      <c r="BF408" s="33"/>
      <c r="BG408" s="33"/>
      <c r="BH408" s="33"/>
      <c r="BI408" s="33"/>
      <c r="BJ408" s="33"/>
      <c r="BK408" s="33"/>
      <c r="BL408" s="33"/>
      <c r="BM408" s="33"/>
      <c r="BN408" s="33"/>
      <c r="BO408" s="33"/>
      <c r="BP408" s="33"/>
      <c r="BQ408" s="33"/>
      <c r="BR408" s="33"/>
      <c r="BS408" s="33"/>
      <c r="BT408" s="33"/>
      <c r="BU408" s="33"/>
      <c r="BV408" s="33"/>
      <c r="BW408" s="33"/>
      <c r="BX408" s="33"/>
      <c r="BY408" s="33"/>
      <c r="BZ408" s="33"/>
    </row>
    <row r="409" spans="2:78" ht="14.25" customHeight="1">
      <c r="B409" s="32"/>
      <c r="C409" s="33"/>
      <c r="D409" s="33"/>
      <c r="E409" s="3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33"/>
      <c r="AR409" s="33"/>
      <c r="AS409" s="33"/>
      <c r="AT409" s="33"/>
      <c r="AU409" s="33"/>
      <c r="AV409" s="33"/>
      <c r="AW409" s="33"/>
      <c r="AX409" s="33"/>
      <c r="AY409" s="33"/>
      <c r="AZ409" s="33"/>
      <c r="BA409" s="33"/>
      <c r="BB409" s="33"/>
      <c r="BC409" s="33"/>
      <c r="BD409" s="33"/>
      <c r="BE409" s="33"/>
      <c r="BF409" s="33"/>
      <c r="BG409" s="33"/>
      <c r="BH409" s="33"/>
      <c r="BI409" s="33"/>
      <c r="BJ409" s="33"/>
      <c r="BK409" s="33"/>
      <c r="BL409" s="33"/>
      <c r="BM409" s="33"/>
      <c r="BN409" s="33"/>
      <c r="BO409" s="33"/>
      <c r="BP409" s="33"/>
      <c r="BQ409" s="33"/>
      <c r="BR409" s="33"/>
      <c r="BS409" s="33"/>
      <c r="BT409" s="33"/>
      <c r="BU409" s="33"/>
      <c r="BV409" s="33"/>
      <c r="BW409" s="33"/>
      <c r="BX409" s="33"/>
      <c r="BY409" s="33"/>
      <c r="BZ409" s="33"/>
    </row>
    <row r="410" spans="2:78" ht="14.25" customHeight="1">
      <c r="B410" s="32"/>
      <c r="C410" s="33"/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33"/>
      <c r="AR410" s="33"/>
      <c r="AS410" s="33"/>
      <c r="AT410" s="33"/>
      <c r="AU410" s="33"/>
      <c r="AV410" s="33"/>
      <c r="AW410" s="33"/>
      <c r="AX410" s="33"/>
      <c r="AY410" s="33"/>
      <c r="AZ410" s="33"/>
      <c r="BA410" s="33"/>
      <c r="BB410" s="33"/>
      <c r="BC410" s="33"/>
      <c r="BD410" s="33"/>
      <c r="BE410" s="33"/>
      <c r="BF410" s="33"/>
      <c r="BG410" s="33"/>
      <c r="BH410" s="33"/>
      <c r="BI410" s="33"/>
      <c r="BJ410" s="33"/>
      <c r="BK410" s="33"/>
      <c r="BL410" s="33"/>
      <c r="BM410" s="33"/>
      <c r="BN410" s="33"/>
      <c r="BO410" s="33"/>
      <c r="BP410" s="33"/>
      <c r="BQ410" s="33"/>
      <c r="BR410" s="33"/>
      <c r="BS410" s="33"/>
      <c r="BT410" s="33"/>
      <c r="BU410" s="33"/>
      <c r="BV410" s="33"/>
      <c r="BW410" s="33"/>
      <c r="BX410" s="33"/>
      <c r="BY410" s="33"/>
      <c r="BZ410" s="33"/>
    </row>
    <row r="411" spans="2:78" ht="14.25" customHeight="1">
      <c r="B411" s="32"/>
      <c r="C411" s="33"/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33"/>
      <c r="AR411" s="33"/>
      <c r="AS411" s="33"/>
      <c r="AT411" s="33"/>
      <c r="AU411" s="33"/>
      <c r="AV411" s="33"/>
      <c r="AW411" s="33"/>
      <c r="AX411" s="33"/>
      <c r="AY411" s="33"/>
      <c r="AZ411" s="33"/>
      <c r="BA411" s="33"/>
      <c r="BB411" s="33"/>
      <c r="BC411" s="33"/>
      <c r="BD411" s="33"/>
      <c r="BE411" s="33"/>
      <c r="BF411" s="33"/>
      <c r="BG411" s="33"/>
      <c r="BH411" s="33"/>
      <c r="BI411" s="33"/>
      <c r="BJ411" s="33"/>
      <c r="BK411" s="33"/>
      <c r="BL411" s="33"/>
      <c r="BM411" s="33"/>
      <c r="BN411" s="33"/>
      <c r="BO411" s="33"/>
      <c r="BP411" s="33"/>
      <c r="BQ411" s="33"/>
      <c r="BR411" s="33"/>
      <c r="BS411" s="33"/>
      <c r="BT411" s="33"/>
      <c r="BU411" s="33"/>
      <c r="BV411" s="33"/>
      <c r="BW411" s="33"/>
      <c r="BX411" s="33"/>
      <c r="BY411" s="33"/>
      <c r="BZ411" s="33"/>
    </row>
    <row r="412" spans="2:78" ht="14.25" customHeight="1">
      <c r="B412" s="32"/>
      <c r="C412" s="33"/>
      <c r="D412" s="33"/>
      <c r="E412" s="3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33"/>
      <c r="AR412" s="33"/>
      <c r="AS412" s="33"/>
      <c r="AT412" s="33"/>
      <c r="AU412" s="33"/>
      <c r="AV412" s="33"/>
      <c r="AW412" s="33"/>
      <c r="AX412" s="33"/>
      <c r="AY412" s="33"/>
      <c r="AZ412" s="33"/>
      <c r="BA412" s="33"/>
      <c r="BB412" s="33"/>
      <c r="BC412" s="33"/>
      <c r="BD412" s="33"/>
      <c r="BE412" s="33"/>
      <c r="BF412" s="33"/>
      <c r="BG412" s="33"/>
      <c r="BH412" s="33"/>
      <c r="BI412" s="33"/>
      <c r="BJ412" s="33"/>
      <c r="BK412" s="33"/>
      <c r="BL412" s="33"/>
      <c r="BM412" s="33"/>
      <c r="BN412" s="33"/>
      <c r="BO412" s="33"/>
      <c r="BP412" s="33"/>
      <c r="BQ412" s="33"/>
      <c r="BR412" s="33"/>
      <c r="BS412" s="33"/>
      <c r="BT412" s="33"/>
      <c r="BU412" s="33"/>
      <c r="BV412" s="33"/>
      <c r="BW412" s="33"/>
      <c r="BX412" s="33"/>
      <c r="BY412" s="33"/>
      <c r="BZ412" s="33"/>
    </row>
    <row r="413" spans="2:78" ht="14.25" customHeight="1">
      <c r="B413" s="32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33"/>
      <c r="AR413" s="33"/>
      <c r="AS413" s="33"/>
      <c r="AT413" s="33"/>
      <c r="AU413" s="33"/>
      <c r="AV413" s="33"/>
      <c r="AW413" s="33"/>
      <c r="AX413" s="33"/>
      <c r="AY413" s="33"/>
      <c r="AZ413" s="33"/>
      <c r="BA413" s="33"/>
      <c r="BB413" s="33"/>
      <c r="BC413" s="33"/>
      <c r="BD413" s="33"/>
      <c r="BE413" s="33"/>
      <c r="BF413" s="33"/>
      <c r="BG413" s="33"/>
      <c r="BH413" s="33"/>
      <c r="BI413" s="33"/>
      <c r="BJ413" s="33"/>
      <c r="BK413" s="33"/>
      <c r="BL413" s="33"/>
      <c r="BM413" s="33"/>
      <c r="BN413" s="33"/>
      <c r="BO413" s="33"/>
      <c r="BP413" s="33"/>
      <c r="BQ413" s="33"/>
      <c r="BR413" s="33"/>
      <c r="BS413" s="33"/>
      <c r="BT413" s="33"/>
      <c r="BU413" s="33"/>
      <c r="BV413" s="33"/>
      <c r="BW413" s="33"/>
      <c r="BX413" s="33"/>
      <c r="BY413" s="33"/>
      <c r="BZ413" s="33"/>
    </row>
    <row r="414" spans="2:78" ht="14.25" customHeight="1">
      <c r="B414" s="32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3"/>
      <c r="AV414" s="33"/>
      <c r="AW414" s="33"/>
      <c r="AX414" s="33"/>
      <c r="AY414" s="33"/>
      <c r="AZ414" s="33"/>
      <c r="BA414" s="33"/>
      <c r="BB414" s="33"/>
      <c r="BC414" s="33"/>
      <c r="BD414" s="33"/>
      <c r="BE414" s="33"/>
      <c r="BF414" s="33"/>
      <c r="BG414" s="33"/>
      <c r="BH414" s="33"/>
      <c r="BI414" s="33"/>
      <c r="BJ414" s="33"/>
      <c r="BK414" s="33"/>
      <c r="BL414" s="33"/>
      <c r="BM414" s="33"/>
      <c r="BN414" s="33"/>
      <c r="BO414" s="33"/>
      <c r="BP414" s="33"/>
      <c r="BQ414" s="33"/>
      <c r="BR414" s="33"/>
      <c r="BS414" s="33"/>
      <c r="BT414" s="33"/>
      <c r="BU414" s="33"/>
      <c r="BV414" s="33"/>
      <c r="BW414" s="33"/>
      <c r="BX414" s="33"/>
      <c r="BY414" s="33"/>
      <c r="BZ414" s="33"/>
    </row>
    <row r="415" spans="2:78" ht="14.25" customHeight="1">
      <c r="B415" s="32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33"/>
      <c r="AR415" s="33"/>
      <c r="AS415" s="33"/>
      <c r="AT415" s="33"/>
      <c r="AU415" s="33"/>
      <c r="AV415" s="33"/>
      <c r="AW415" s="33"/>
      <c r="AX415" s="33"/>
      <c r="AY415" s="33"/>
      <c r="AZ415" s="33"/>
      <c r="BA415" s="33"/>
      <c r="BB415" s="33"/>
      <c r="BC415" s="33"/>
      <c r="BD415" s="33"/>
      <c r="BE415" s="33"/>
      <c r="BF415" s="33"/>
      <c r="BG415" s="33"/>
      <c r="BH415" s="33"/>
      <c r="BI415" s="33"/>
      <c r="BJ415" s="33"/>
      <c r="BK415" s="33"/>
      <c r="BL415" s="33"/>
      <c r="BM415" s="33"/>
      <c r="BN415" s="33"/>
      <c r="BO415" s="33"/>
      <c r="BP415" s="33"/>
      <c r="BQ415" s="33"/>
      <c r="BR415" s="33"/>
      <c r="BS415" s="33"/>
      <c r="BT415" s="33"/>
      <c r="BU415" s="33"/>
      <c r="BV415" s="33"/>
      <c r="BW415" s="33"/>
      <c r="BX415" s="33"/>
      <c r="BY415" s="33"/>
      <c r="BZ415" s="33"/>
    </row>
    <row r="416" spans="2:78" ht="14.25" customHeight="1">
      <c r="B416" s="32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33"/>
      <c r="AR416" s="33"/>
      <c r="AS416" s="33"/>
      <c r="AT416" s="33"/>
      <c r="AU416" s="33"/>
      <c r="AV416" s="33"/>
      <c r="AW416" s="33"/>
      <c r="AX416" s="33"/>
      <c r="AY416" s="33"/>
      <c r="AZ416" s="33"/>
      <c r="BA416" s="33"/>
      <c r="BB416" s="33"/>
      <c r="BC416" s="33"/>
      <c r="BD416" s="33"/>
      <c r="BE416" s="33"/>
      <c r="BF416" s="33"/>
      <c r="BG416" s="33"/>
      <c r="BH416" s="33"/>
      <c r="BI416" s="33"/>
      <c r="BJ416" s="33"/>
      <c r="BK416" s="33"/>
      <c r="BL416" s="33"/>
      <c r="BM416" s="33"/>
      <c r="BN416" s="33"/>
      <c r="BO416" s="33"/>
      <c r="BP416" s="33"/>
      <c r="BQ416" s="33"/>
      <c r="BR416" s="33"/>
      <c r="BS416" s="33"/>
      <c r="BT416" s="33"/>
      <c r="BU416" s="33"/>
      <c r="BV416" s="33"/>
      <c r="BW416" s="33"/>
      <c r="BX416" s="33"/>
      <c r="BY416" s="33"/>
      <c r="BZ416" s="33"/>
    </row>
    <row r="417" spans="2:78" ht="14.25" customHeight="1">
      <c r="B417" s="32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33"/>
      <c r="AR417" s="33"/>
      <c r="AS417" s="33"/>
      <c r="AT417" s="33"/>
      <c r="AU417" s="33"/>
      <c r="AV417" s="33"/>
      <c r="AW417" s="33"/>
      <c r="AX417" s="33"/>
      <c r="AY417" s="33"/>
      <c r="AZ417" s="33"/>
      <c r="BA417" s="33"/>
      <c r="BB417" s="33"/>
      <c r="BC417" s="33"/>
      <c r="BD417" s="33"/>
      <c r="BE417" s="33"/>
      <c r="BF417" s="33"/>
      <c r="BG417" s="33"/>
      <c r="BH417" s="33"/>
      <c r="BI417" s="33"/>
      <c r="BJ417" s="33"/>
      <c r="BK417" s="33"/>
      <c r="BL417" s="33"/>
      <c r="BM417" s="33"/>
      <c r="BN417" s="33"/>
      <c r="BO417" s="33"/>
      <c r="BP417" s="33"/>
      <c r="BQ417" s="33"/>
      <c r="BR417" s="33"/>
      <c r="BS417" s="33"/>
      <c r="BT417" s="33"/>
      <c r="BU417" s="33"/>
      <c r="BV417" s="33"/>
      <c r="BW417" s="33"/>
      <c r="BX417" s="33"/>
      <c r="BY417" s="33"/>
      <c r="BZ417" s="33"/>
    </row>
    <row r="418" spans="2:78" ht="14.25" customHeight="1">
      <c r="B418" s="32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33"/>
      <c r="AR418" s="33"/>
      <c r="AS418" s="33"/>
      <c r="AT418" s="33"/>
      <c r="AU418" s="33"/>
      <c r="AV418" s="33"/>
      <c r="AW418" s="33"/>
      <c r="AX418" s="33"/>
      <c r="AY418" s="33"/>
      <c r="AZ418" s="33"/>
      <c r="BA418" s="33"/>
      <c r="BB418" s="33"/>
      <c r="BC418" s="33"/>
      <c r="BD418" s="33"/>
      <c r="BE418" s="33"/>
      <c r="BF418" s="33"/>
      <c r="BG418" s="33"/>
      <c r="BH418" s="33"/>
      <c r="BI418" s="33"/>
      <c r="BJ418" s="33"/>
      <c r="BK418" s="33"/>
      <c r="BL418" s="33"/>
      <c r="BM418" s="33"/>
      <c r="BN418" s="33"/>
      <c r="BO418" s="33"/>
      <c r="BP418" s="33"/>
      <c r="BQ418" s="33"/>
      <c r="BR418" s="33"/>
      <c r="BS418" s="33"/>
      <c r="BT418" s="33"/>
      <c r="BU418" s="33"/>
      <c r="BV418" s="33"/>
      <c r="BW418" s="33"/>
      <c r="BX418" s="33"/>
      <c r="BY418" s="33"/>
      <c r="BZ418" s="33"/>
    </row>
    <row r="419" spans="2:78" ht="14.25" customHeight="1">
      <c r="B419" s="32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33"/>
      <c r="AR419" s="33"/>
      <c r="AS419" s="33"/>
      <c r="AT419" s="33"/>
      <c r="AU419" s="33"/>
      <c r="AV419" s="33"/>
      <c r="AW419" s="33"/>
      <c r="AX419" s="33"/>
      <c r="AY419" s="33"/>
      <c r="AZ419" s="33"/>
      <c r="BA419" s="33"/>
      <c r="BB419" s="33"/>
      <c r="BC419" s="33"/>
      <c r="BD419" s="33"/>
      <c r="BE419" s="33"/>
      <c r="BF419" s="33"/>
      <c r="BG419" s="33"/>
      <c r="BH419" s="33"/>
      <c r="BI419" s="33"/>
      <c r="BJ419" s="33"/>
      <c r="BK419" s="33"/>
      <c r="BL419" s="33"/>
      <c r="BM419" s="33"/>
      <c r="BN419" s="33"/>
      <c r="BO419" s="33"/>
      <c r="BP419" s="33"/>
      <c r="BQ419" s="33"/>
      <c r="BR419" s="33"/>
      <c r="BS419" s="33"/>
      <c r="BT419" s="33"/>
      <c r="BU419" s="33"/>
      <c r="BV419" s="33"/>
      <c r="BW419" s="33"/>
      <c r="BX419" s="33"/>
      <c r="BY419" s="33"/>
      <c r="BZ419" s="33"/>
    </row>
    <row r="420" spans="2:78" ht="14.25" customHeight="1">
      <c r="B420" s="32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33"/>
      <c r="AR420" s="33"/>
      <c r="AS420" s="33"/>
      <c r="AT420" s="33"/>
      <c r="AU420" s="33"/>
      <c r="AV420" s="33"/>
      <c r="AW420" s="33"/>
      <c r="AX420" s="33"/>
      <c r="AY420" s="33"/>
      <c r="AZ420" s="33"/>
      <c r="BA420" s="33"/>
      <c r="BB420" s="33"/>
      <c r="BC420" s="33"/>
      <c r="BD420" s="33"/>
      <c r="BE420" s="33"/>
      <c r="BF420" s="33"/>
      <c r="BG420" s="33"/>
      <c r="BH420" s="33"/>
      <c r="BI420" s="33"/>
      <c r="BJ420" s="33"/>
      <c r="BK420" s="33"/>
      <c r="BL420" s="33"/>
      <c r="BM420" s="33"/>
      <c r="BN420" s="33"/>
      <c r="BO420" s="33"/>
      <c r="BP420" s="33"/>
      <c r="BQ420" s="33"/>
      <c r="BR420" s="33"/>
      <c r="BS420" s="33"/>
      <c r="BT420" s="33"/>
      <c r="BU420" s="33"/>
      <c r="BV420" s="33"/>
      <c r="BW420" s="33"/>
      <c r="BX420" s="33"/>
      <c r="BY420" s="33"/>
      <c r="BZ420" s="33"/>
    </row>
    <row r="421" spans="2:78" ht="14.25" customHeight="1">
      <c r="B421" s="32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33"/>
      <c r="AR421" s="33"/>
      <c r="AS421" s="33"/>
      <c r="AT421" s="33"/>
      <c r="AU421" s="33"/>
      <c r="AV421" s="33"/>
      <c r="AW421" s="33"/>
      <c r="AX421" s="33"/>
      <c r="AY421" s="33"/>
      <c r="AZ421" s="33"/>
      <c r="BA421" s="33"/>
      <c r="BB421" s="33"/>
      <c r="BC421" s="33"/>
      <c r="BD421" s="33"/>
      <c r="BE421" s="33"/>
      <c r="BF421" s="33"/>
      <c r="BG421" s="33"/>
      <c r="BH421" s="33"/>
      <c r="BI421" s="33"/>
      <c r="BJ421" s="33"/>
      <c r="BK421" s="33"/>
      <c r="BL421" s="33"/>
      <c r="BM421" s="33"/>
      <c r="BN421" s="33"/>
      <c r="BO421" s="33"/>
      <c r="BP421" s="33"/>
      <c r="BQ421" s="33"/>
      <c r="BR421" s="33"/>
      <c r="BS421" s="33"/>
      <c r="BT421" s="33"/>
      <c r="BU421" s="33"/>
      <c r="BV421" s="33"/>
      <c r="BW421" s="33"/>
      <c r="BX421" s="33"/>
      <c r="BY421" s="33"/>
      <c r="BZ421" s="33"/>
    </row>
    <row r="422" spans="2:78" ht="14.25" customHeight="1">
      <c r="B422" s="32"/>
      <c r="C422" s="33"/>
      <c r="D422" s="33"/>
      <c r="E422" s="3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33"/>
      <c r="AR422" s="33"/>
      <c r="AS422" s="33"/>
      <c r="AT422" s="33"/>
      <c r="AU422" s="33"/>
      <c r="AV422" s="33"/>
      <c r="AW422" s="33"/>
      <c r="AX422" s="33"/>
      <c r="AY422" s="33"/>
      <c r="AZ422" s="33"/>
      <c r="BA422" s="33"/>
      <c r="BB422" s="33"/>
      <c r="BC422" s="33"/>
      <c r="BD422" s="33"/>
      <c r="BE422" s="33"/>
      <c r="BF422" s="33"/>
      <c r="BG422" s="33"/>
      <c r="BH422" s="33"/>
      <c r="BI422" s="33"/>
      <c r="BJ422" s="33"/>
      <c r="BK422" s="33"/>
      <c r="BL422" s="33"/>
      <c r="BM422" s="33"/>
      <c r="BN422" s="33"/>
      <c r="BO422" s="33"/>
      <c r="BP422" s="33"/>
      <c r="BQ422" s="33"/>
      <c r="BR422" s="33"/>
      <c r="BS422" s="33"/>
      <c r="BT422" s="33"/>
      <c r="BU422" s="33"/>
      <c r="BV422" s="33"/>
      <c r="BW422" s="33"/>
      <c r="BX422" s="33"/>
      <c r="BY422" s="33"/>
      <c r="BZ422" s="33"/>
    </row>
    <row r="423" spans="2:78" ht="14.25" customHeight="1">
      <c r="B423" s="32"/>
      <c r="C423" s="33"/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33"/>
      <c r="AR423" s="33"/>
      <c r="AS423" s="33"/>
      <c r="AT423" s="33"/>
      <c r="AU423" s="33"/>
      <c r="AV423" s="33"/>
      <c r="AW423" s="33"/>
      <c r="AX423" s="33"/>
      <c r="AY423" s="33"/>
      <c r="AZ423" s="33"/>
      <c r="BA423" s="33"/>
      <c r="BB423" s="33"/>
      <c r="BC423" s="33"/>
      <c r="BD423" s="33"/>
      <c r="BE423" s="33"/>
      <c r="BF423" s="33"/>
      <c r="BG423" s="33"/>
      <c r="BH423" s="33"/>
      <c r="BI423" s="33"/>
      <c r="BJ423" s="33"/>
      <c r="BK423" s="33"/>
      <c r="BL423" s="33"/>
      <c r="BM423" s="33"/>
      <c r="BN423" s="33"/>
      <c r="BO423" s="33"/>
      <c r="BP423" s="33"/>
      <c r="BQ423" s="33"/>
      <c r="BR423" s="33"/>
      <c r="BS423" s="33"/>
      <c r="BT423" s="33"/>
      <c r="BU423" s="33"/>
      <c r="BV423" s="33"/>
      <c r="BW423" s="33"/>
      <c r="BX423" s="33"/>
      <c r="BY423" s="33"/>
      <c r="BZ423" s="33"/>
    </row>
    <row r="424" spans="2:78" ht="14.25" customHeight="1">
      <c r="B424" s="32"/>
      <c r="C424" s="33"/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33"/>
      <c r="AR424" s="33"/>
      <c r="AS424" s="33"/>
      <c r="AT424" s="33"/>
      <c r="AU424" s="33"/>
      <c r="AV424" s="33"/>
      <c r="AW424" s="33"/>
      <c r="AX424" s="33"/>
      <c r="AY424" s="33"/>
      <c r="AZ424" s="33"/>
      <c r="BA424" s="33"/>
      <c r="BB424" s="33"/>
      <c r="BC424" s="33"/>
      <c r="BD424" s="33"/>
      <c r="BE424" s="33"/>
      <c r="BF424" s="33"/>
      <c r="BG424" s="33"/>
      <c r="BH424" s="33"/>
      <c r="BI424" s="33"/>
      <c r="BJ424" s="33"/>
      <c r="BK424" s="33"/>
      <c r="BL424" s="33"/>
      <c r="BM424" s="33"/>
      <c r="BN424" s="33"/>
      <c r="BO424" s="33"/>
      <c r="BP424" s="33"/>
      <c r="BQ424" s="33"/>
      <c r="BR424" s="33"/>
      <c r="BS424" s="33"/>
      <c r="BT424" s="33"/>
      <c r="BU424" s="33"/>
      <c r="BV424" s="33"/>
      <c r="BW424" s="33"/>
      <c r="BX424" s="33"/>
      <c r="BY424" s="33"/>
      <c r="BZ424" s="33"/>
    </row>
    <row r="425" spans="2:78" ht="14.25" customHeight="1">
      <c r="B425" s="32"/>
      <c r="C425" s="33"/>
      <c r="D425" s="33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33"/>
      <c r="AR425" s="33"/>
      <c r="AS425" s="33"/>
      <c r="AT425" s="33"/>
      <c r="AU425" s="33"/>
      <c r="AV425" s="33"/>
      <c r="AW425" s="33"/>
      <c r="AX425" s="33"/>
      <c r="AY425" s="33"/>
      <c r="AZ425" s="33"/>
      <c r="BA425" s="33"/>
      <c r="BB425" s="33"/>
      <c r="BC425" s="33"/>
      <c r="BD425" s="33"/>
      <c r="BE425" s="33"/>
      <c r="BF425" s="33"/>
      <c r="BG425" s="33"/>
      <c r="BH425" s="33"/>
      <c r="BI425" s="33"/>
      <c r="BJ425" s="33"/>
      <c r="BK425" s="33"/>
      <c r="BL425" s="33"/>
      <c r="BM425" s="33"/>
      <c r="BN425" s="33"/>
      <c r="BO425" s="33"/>
      <c r="BP425" s="33"/>
      <c r="BQ425" s="33"/>
      <c r="BR425" s="33"/>
      <c r="BS425" s="33"/>
      <c r="BT425" s="33"/>
      <c r="BU425" s="33"/>
      <c r="BV425" s="33"/>
      <c r="BW425" s="33"/>
      <c r="BX425" s="33"/>
      <c r="BY425" s="33"/>
      <c r="BZ425" s="33"/>
    </row>
    <row r="426" spans="2:78" ht="14.25" customHeight="1">
      <c r="B426" s="32"/>
      <c r="C426" s="33"/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33"/>
      <c r="AR426" s="33"/>
      <c r="AS426" s="33"/>
      <c r="AT426" s="33"/>
      <c r="AU426" s="33"/>
      <c r="AV426" s="33"/>
      <c r="AW426" s="33"/>
      <c r="AX426" s="33"/>
      <c r="AY426" s="33"/>
      <c r="AZ426" s="33"/>
      <c r="BA426" s="33"/>
      <c r="BB426" s="33"/>
      <c r="BC426" s="33"/>
      <c r="BD426" s="33"/>
      <c r="BE426" s="33"/>
      <c r="BF426" s="33"/>
      <c r="BG426" s="33"/>
      <c r="BH426" s="33"/>
      <c r="BI426" s="33"/>
      <c r="BJ426" s="33"/>
      <c r="BK426" s="33"/>
      <c r="BL426" s="33"/>
      <c r="BM426" s="33"/>
      <c r="BN426" s="33"/>
      <c r="BO426" s="33"/>
      <c r="BP426" s="33"/>
      <c r="BQ426" s="33"/>
      <c r="BR426" s="33"/>
      <c r="BS426" s="33"/>
      <c r="BT426" s="33"/>
      <c r="BU426" s="33"/>
      <c r="BV426" s="33"/>
      <c r="BW426" s="33"/>
      <c r="BX426" s="33"/>
      <c r="BY426" s="33"/>
      <c r="BZ426" s="33"/>
    </row>
    <row r="427" spans="2:78" ht="14.25" customHeight="1">
      <c r="B427" s="32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33"/>
      <c r="AR427" s="33"/>
      <c r="AS427" s="33"/>
      <c r="AT427" s="33"/>
      <c r="AU427" s="33"/>
      <c r="AV427" s="33"/>
      <c r="AW427" s="33"/>
      <c r="AX427" s="33"/>
      <c r="AY427" s="33"/>
      <c r="AZ427" s="33"/>
      <c r="BA427" s="33"/>
      <c r="BB427" s="33"/>
      <c r="BC427" s="33"/>
      <c r="BD427" s="33"/>
      <c r="BE427" s="33"/>
      <c r="BF427" s="33"/>
      <c r="BG427" s="33"/>
      <c r="BH427" s="33"/>
      <c r="BI427" s="33"/>
      <c r="BJ427" s="33"/>
      <c r="BK427" s="33"/>
      <c r="BL427" s="33"/>
      <c r="BM427" s="33"/>
      <c r="BN427" s="33"/>
      <c r="BO427" s="33"/>
      <c r="BP427" s="33"/>
      <c r="BQ427" s="33"/>
      <c r="BR427" s="33"/>
      <c r="BS427" s="33"/>
      <c r="BT427" s="33"/>
      <c r="BU427" s="33"/>
      <c r="BV427" s="33"/>
      <c r="BW427" s="33"/>
      <c r="BX427" s="33"/>
      <c r="BY427" s="33"/>
      <c r="BZ427" s="33"/>
    </row>
    <row r="428" spans="2:78" ht="14.25" customHeight="1">
      <c r="B428" s="32"/>
      <c r="C428" s="33"/>
      <c r="D428" s="33"/>
      <c r="E428" s="3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33"/>
      <c r="AR428" s="33"/>
      <c r="AS428" s="33"/>
      <c r="AT428" s="33"/>
      <c r="AU428" s="33"/>
      <c r="AV428" s="33"/>
      <c r="AW428" s="33"/>
      <c r="AX428" s="33"/>
      <c r="AY428" s="33"/>
      <c r="AZ428" s="33"/>
      <c r="BA428" s="33"/>
      <c r="BB428" s="33"/>
      <c r="BC428" s="33"/>
      <c r="BD428" s="33"/>
      <c r="BE428" s="33"/>
      <c r="BF428" s="33"/>
      <c r="BG428" s="33"/>
      <c r="BH428" s="33"/>
      <c r="BI428" s="33"/>
      <c r="BJ428" s="33"/>
      <c r="BK428" s="33"/>
      <c r="BL428" s="33"/>
      <c r="BM428" s="33"/>
      <c r="BN428" s="33"/>
      <c r="BO428" s="33"/>
      <c r="BP428" s="33"/>
      <c r="BQ428" s="33"/>
      <c r="BR428" s="33"/>
      <c r="BS428" s="33"/>
      <c r="BT428" s="33"/>
      <c r="BU428" s="33"/>
      <c r="BV428" s="33"/>
      <c r="BW428" s="33"/>
      <c r="BX428" s="33"/>
      <c r="BY428" s="33"/>
      <c r="BZ428" s="33"/>
    </row>
    <row r="429" spans="2:78" ht="14.25" customHeight="1">
      <c r="B429" s="32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33"/>
      <c r="AR429" s="33"/>
      <c r="AS429" s="33"/>
      <c r="AT429" s="33"/>
      <c r="AU429" s="33"/>
      <c r="AV429" s="33"/>
      <c r="AW429" s="33"/>
      <c r="AX429" s="33"/>
      <c r="AY429" s="33"/>
      <c r="AZ429" s="33"/>
      <c r="BA429" s="33"/>
      <c r="BB429" s="33"/>
      <c r="BC429" s="33"/>
      <c r="BD429" s="33"/>
      <c r="BE429" s="33"/>
      <c r="BF429" s="33"/>
      <c r="BG429" s="33"/>
      <c r="BH429" s="33"/>
      <c r="BI429" s="33"/>
      <c r="BJ429" s="33"/>
      <c r="BK429" s="33"/>
      <c r="BL429" s="33"/>
      <c r="BM429" s="33"/>
      <c r="BN429" s="33"/>
      <c r="BO429" s="33"/>
      <c r="BP429" s="33"/>
      <c r="BQ429" s="33"/>
      <c r="BR429" s="33"/>
      <c r="BS429" s="33"/>
      <c r="BT429" s="33"/>
      <c r="BU429" s="33"/>
      <c r="BV429" s="33"/>
      <c r="BW429" s="33"/>
      <c r="BX429" s="33"/>
      <c r="BY429" s="33"/>
      <c r="BZ429" s="33"/>
    </row>
    <row r="430" spans="2:78" ht="14.25" customHeight="1">
      <c r="B430" s="32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3"/>
      <c r="AV430" s="33"/>
      <c r="AW430" s="33"/>
      <c r="AX430" s="33"/>
      <c r="AY430" s="33"/>
      <c r="AZ430" s="33"/>
      <c r="BA430" s="33"/>
      <c r="BB430" s="33"/>
      <c r="BC430" s="33"/>
      <c r="BD430" s="33"/>
      <c r="BE430" s="33"/>
      <c r="BF430" s="33"/>
      <c r="BG430" s="33"/>
      <c r="BH430" s="33"/>
      <c r="BI430" s="33"/>
      <c r="BJ430" s="33"/>
      <c r="BK430" s="33"/>
      <c r="BL430" s="33"/>
      <c r="BM430" s="33"/>
      <c r="BN430" s="33"/>
      <c r="BO430" s="33"/>
      <c r="BP430" s="33"/>
      <c r="BQ430" s="33"/>
      <c r="BR430" s="33"/>
      <c r="BS430" s="33"/>
      <c r="BT430" s="33"/>
      <c r="BU430" s="33"/>
      <c r="BV430" s="33"/>
      <c r="BW430" s="33"/>
      <c r="BX430" s="33"/>
      <c r="BY430" s="33"/>
      <c r="BZ430" s="33"/>
    </row>
    <row r="431" spans="2:78" ht="14.25" customHeight="1">
      <c r="B431" s="32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33"/>
      <c r="AR431" s="33"/>
      <c r="AS431" s="33"/>
      <c r="AT431" s="33"/>
      <c r="AU431" s="33"/>
      <c r="AV431" s="33"/>
      <c r="AW431" s="33"/>
      <c r="AX431" s="33"/>
      <c r="AY431" s="33"/>
      <c r="AZ431" s="33"/>
      <c r="BA431" s="33"/>
      <c r="BB431" s="33"/>
      <c r="BC431" s="33"/>
      <c r="BD431" s="33"/>
      <c r="BE431" s="33"/>
      <c r="BF431" s="33"/>
      <c r="BG431" s="33"/>
      <c r="BH431" s="33"/>
      <c r="BI431" s="33"/>
      <c r="BJ431" s="33"/>
      <c r="BK431" s="33"/>
      <c r="BL431" s="33"/>
      <c r="BM431" s="33"/>
      <c r="BN431" s="33"/>
      <c r="BO431" s="33"/>
      <c r="BP431" s="33"/>
      <c r="BQ431" s="33"/>
      <c r="BR431" s="33"/>
      <c r="BS431" s="33"/>
      <c r="BT431" s="33"/>
      <c r="BU431" s="33"/>
      <c r="BV431" s="33"/>
      <c r="BW431" s="33"/>
      <c r="BX431" s="33"/>
      <c r="BY431" s="33"/>
      <c r="BZ431" s="33"/>
    </row>
    <row r="432" spans="2:78" ht="14.25" customHeight="1">
      <c r="B432" s="32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33"/>
      <c r="AR432" s="33"/>
      <c r="AS432" s="33"/>
      <c r="AT432" s="33"/>
      <c r="AU432" s="33"/>
      <c r="AV432" s="33"/>
      <c r="AW432" s="33"/>
      <c r="AX432" s="33"/>
      <c r="AY432" s="33"/>
      <c r="AZ432" s="33"/>
      <c r="BA432" s="33"/>
      <c r="BB432" s="33"/>
      <c r="BC432" s="33"/>
      <c r="BD432" s="33"/>
      <c r="BE432" s="33"/>
      <c r="BF432" s="33"/>
      <c r="BG432" s="33"/>
      <c r="BH432" s="33"/>
      <c r="BI432" s="33"/>
      <c r="BJ432" s="33"/>
      <c r="BK432" s="33"/>
      <c r="BL432" s="33"/>
      <c r="BM432" s="33"/>
      <c r="BN432" s="33"/>
      <c r="BO432" s="33"/>
      <c r="BP432" s="33"/>
      <c r="BQ432" s="33"/>
      <c r="BR432" s="33"/>
      <c r="BS432" s="33"/>
      <c r="BT432" s="33"/>
      <c r="BU432" s="33"/>
      <c r="BV432" s="33"/>
      <c r="BW432" s="33"/>
      <c r="BX432" s="33"/>
      <c r="BY432" s="33"/>
      <c r="BZ432" s="33"/>
    </row>
    <row r="433" spans="2:78" ht="14.25" customHeight="1">
      <c r="B433" s="32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33"/>
      <c r="AR433" s="33"/>
      <c r="AS433" s="33"/>
      <c r="AT433" s="33"/>
      <c r="AU433" s="33"/>
      <c r="AV433" s="33"/>
      <c r="AW433" s="33"/>
      <c r="AX433" s="33"/>
      <c r="AY433" s="33"/>
      <c r="AZ433" s="33"/>
      <c r="BA433" s="33"/>
      <c r="BB433" s="33"/>
      <c r="BC433" s="33"/>
      <c r="BD433" s="33"/>
      <c r="BE433" s="33"/>
      <c r="BF433" s="33"/>
      <c r="BG433" s="33"/>
      <c r="BH433" s="33"/>
      <c r="BI433" s="33"/>
      <c r="BJ433" s="33"/>
      <c r="BK433" s="33"/>
      <c r="BL433" s="33"/>
      <c r="BM433" s="33"/>
      <c r="BN433" s="33"/>
      <c r="BO433" s="33"/>
      <c r="BP433" s="33"/>
      <c r="BQ433" s="33"/>
      <c r="BR433" s="33"/>
      <c r="BS433" s="33"/>
      <c r="BT433" s="33"/>
      <c r="BU433" s="33"/>
      <c r="BV433" s="33"/>
      <c r="BW433" s="33"/>
      <c r="BX433" s="33"/>
      <c r="BY433" s="33"/>
      <c r="BZ433" s="33"/>
    </row>
    <row r="434" spans="2:78" ht="14.25" customHeight="1">
      <c r="B434" s="32"/>
      <c r="C434" s="33"/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33"/>
      <c r="AR434" s="33"/>
      <c r="AS434" s="33"/>
      <c r="AT434" s="33"/>
      <c r="AU434" s="33"/>
      <c r="AV434" s="33"/>
      <c r="AW434" s="33"/>
      <c r="AX434" s="33"/>
      <c r="AY434" s="33"/>
      <c r="AZ434" s="33"/>
      <c r="BA434" s="33"/>
      <c r="BB434" s="33"/>
      <c r="BC434" s="33"/>
      <c r="BD434" s="33"/>
      <c r="BE434" s="33"/>
      <c r="BF434" s="33"/>
      <c r="BG434" s="33"/>
      <c r="BH434" s="33"/>
      <c r="BI434" s="33"/>
      <c r="BJ434" s="33"/>
      <c r="BK434" s="33"/>
      <c r="BL434" s="33"/>
      <c r="BM434" s="33"/>
      <c r="BN434" s="33"/>
      <c r="BO434" s="33"/>
      <c r="BP434" s="33"/>
      <c r="BQ434" s="33"/>
      <c r="BR434" s="33"/>
      <c r="BS434" s="33"/>
      <c r="BT434" s="33"/>
      <c r="BU434" s="33"/>
      <c r="BV434" s="33"/>
      <c r="BW434" s="33"/>
      <c r="BX434" s="33"/>
      <c r="BY434" s="33"/>
      <c r="BZ434" s="33"/>
    </row>
    <row r="435" spans="2:78" ht="14.25" customHeight="1">
      <c r="B435" s="32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33"/>
      <c r="AR435" s="33"/>
      <c r="AS435" s="33"/>
      <c r="AT435" s="33"/>
      <c r="AU435" s="33"/>
      <c r="AV435" s="33"/>
      <c r="AW435" s="33"/>
      <c r="AX435" s="33"/>
      <c r="AY435" s="33"/>
      <c r="AZ435" s="33"/>
      <c r="BA435" s="33"/>
      <c r="BB435" s="33"/>
      <c r="BC435" s="33"/>
      <c r="BD435" s="33"/>
      <c r="BE435" s="33"/>
      <c r="BF435" s="33"/>
      <c r="BG435" s="33"/>
      <c r="BH435" s="33"/>
      <c r="BI435" s="33"/>
      <c r="BJ435" s="33"/>
      <c r="BK435" s="33"/>
      <c r="BL435" s="33"/>
      <c r="BM435" s="33"/>
      <c r="BN435" s="33"/>
      <c r="BO435" s="33"/>
      <c r="BP435" s="33"/>
      <c r="BQ435" s="33"/>
      <c r="BR435" s="33"/>
      <c r="BS435" s="33"/>
      <c r="BT435" s="33"/>
      <c r="BU435" s="33"/>
      <c r="BV435" s="33"/>
      <c r="BW435" s="33"/>
      <c r="BX435" s="33"/>
      <c r="BY435" s="33"/>
      <c r="BZ435" s="33"/>
    </row>
    <row r="436" spans="2:78" ht="14.25" customHeight="1">
      <c r="B436" s="32"/>
      <c r="C436" s="33"/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33"/>
      <c r="AR436" s="33"/>
      <c r="AS436" s="33"/>
      <c r="AT436" s="33"/>
      <c r="AU436" s="33"/>
      <c r="AV436" s="33"/>
      <c r="AW436" s="33"/>
      <c r="AX436" s="33"/>
      <c r="AY436" s="33"/>
      <c r="AZ436" s="33"/>
      <c r="BA436" s="33"/>
      <c r="BB436" s="33"/>
      <c r="BC436" s="33"/>
      <c r="BD436" s="33"/>
      <c r="BE436" s="33"/>
      <c r="BF436" s="33"/>
      <c r="BG436" s="33"/>
      <c r="BH436" s="33"/>
      <c r="BI436" s="33"/>
      <c r="BJ436" s="33"/>
      <c r="BK436" s="33"/>
      <c r="BL436" s="33"/>
      <c r="BM436" s="33"/>
      <c r="BN436" s="33"/>
      <c r="BO436" s="33"/>
      <c r="BP436" s="33"/>
      <c r="BQ436" s="33"/>
      <c r="BR436" s="33"/>
      <c r="BS436" s="33"/>
      <c r="BT436" s="33"/>
      <c r="BU436" s="33"/>
      <c r="BV436" s="33"/>
      <c r="BW436" s="33"/>
      <c r="BX436" s="33"/>
      <c r="BY436" s="33"/>
      <c r="BZ436" s="33"/>
    </row>
    <row r="437" spans="2:78" ht="14.25" customHeight="1">
      <c r="B437" s="32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33"/>
      <c r="AR437" s="33"/>
      <c r="AS437" s="33"/>
      <c r="AT437" s="33"/>
      <c r="AU437" s="33"/>
      <c r="AV437" s="33"/>
      <c r="AW437" s="33"/>
      <c r="AX437" s="33"/>
      <c r="AY437" s="33"/>
      <c r="AZ437" s="33"/>
      <c r="BA437" s="33"/>
      <c r="BB437" s="33"/>
      <c r="BC437" s="33"/>
      <c r="BD437" s="33"/>
      <c r="BE437" s="33"/>
      <c r="BF437" s="33"/>
      <c r="BG437" s="33"/>
      <c r="BH437" s="33"/>
      <c r="BI437" s="33"/>
      <c r="BJ437" s="33"/>
      <c r="BK437" s="33"/>
      <c r="BL437" s="33"/>
      <c r="BM437" s="33"/>
      <c r="BN437" s="33"/>
      <c r="BO437" s="33"/>
      <c r="BP437" s="33"/>
      <c r="BQ437" s="33"/>
      <c r="BR437" s="33"/>
      <c r="BS437" s="33"/>
      <c r="BT437" s="33"/>
      <c r="BU437" s="33"/>
      <c r="BV437" s="33"/>
      <c r="BW437" s="33"/>
      <c r="BX437" s="33"/>
      <c r="BY437" s="33"/>
      <c r="BZ437" s="33"/>
    </row>
    <row r="438" spans="2:78" ht="14.25" customHeight="1">
      <c r="B438" s="32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3"/>
      <c r="AV438" s="33"/>
      <c r="AW438" s="33"/>
      <c r="AX438" s="33"/>
      <c r="AY438" s="33"/>
      <c r="AZ438" s="33"/>
      <c r="BA438" s="33"/>
      <c r="BB438" s="33"/>
      <c r="BC438" s="33"/>
      <c r="BD438" s="33"/>
      <c r="BE438" s="33"/>
      <c r="BF438" s="33"/>
      <c r="BG438" s="33"/>
      <c r="BH438" s="33"/>
      <c r="BI438" s="33"/>
      <c r="BJ438" s="33"/>
      <c r="BK438" s="33"/>
      <c r="BL438" s="33"/>
      <c r="BM438" s="33"/>
      <c r="BN438" s="33"/>
      <c r="BO438" s="33"/>
      <c r="BP438" s="33"/>
      <c r="BQ438" s="33"/>
      <c r="BR438" s="33"/>
      <c r="BS438" s="33"/>
      <c r="BT438" s="33"/>
      <c r="BU438" s="33"/>
      <c r="BV438" s="33"/>
      <c r="BW438" s="33"/>
      <c r="BX438" s="33"/>
      <c r="BY438" s="33"/>
      <c r="BZ438" s="33"/>
    </row>
    <row r="439" spans="2:78" ht="14.25" customHeight="1">
      <c r="B439" s="32"/>
      <c r="C439" s="33"/>
      <c r="D439" s="33"/>
      <c r="E439" s="3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3"/>
      <c r="AV439" s="33"/>
      <c r="AW439" s="33"/>
      <c r="AX439" s="33"/>
      <c r="AY439" s="33"/>
      <c r="AZ439" s="33"/>
      <c r="BA439" s="33"/>
      <c r="BB439" s="33"/>
      <c r="BC439" s="33"/>
      <c r="BD439" s="33"/>
      <c r="BE439" s="33"/>
      <c r="BF439" s="33"/>
      <c r="BG439" s="33"/>
      <c r="BH439" s="33"/>
      <c r="BI439" s="33"/>
      <c r="BJ439" s="33"/>
      <c r="BK439" s="33"/>
      <c r="BL439" s="33"/>
      <c r="BM439" s="33"/>
      <c r="BN439" s="33"/>
      <c r="BO439" s="33"/>
      <c r="BP439" s="33"/>
      <c r="BQ439" s="33"/>
      <c r="BR439" s="33"/>
      <c r="BS439" s="33"/>
      <c r="BT439" s="33"/>
      <c r="BU439" s="33"/>
      <c r="BV439" s="33"/>
      <c r="BW439" s="33"/>
      <c r="BX439" s="33"/>
      <c r="BY439" s="33"/>
      <c r="BZ439" s="33"/>
    </row>
    <row r="440" spans="2:78" ht="14.25" customHeight="1">
      <c r="B440" s="32"/>
      <c r="C440" s="33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3"/>
      <c r="BH440" s="33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  <c r="BU440" s="33"/>
      <c r="BV440" s="33"/>
      <c r="BW440" s="33"/>
      <c r="BX440" s="33"/>
      <c r="BY440" s="33"/>
      <c r="BZ440" s="33"/>
    </row>
    <row r="441" spans="2:78" ht="14.25" customHeight="1">
      <c r="B441" s="32"/>
      <c r="C441" s="33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3"/>
      <c r="BH441" s="33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  <c r="BU441" s="33"/>
      <c r="BV441" s="33"/>
      <c r="BW441" s="33"/>
      <c r="BX441" s="33"/>
      <c r="BY441" s="33"/>
      <c r="BZ441" s="33"/>
    </row>
    <row r="442" spans="2:78" ht="14.25" customHeight="1">
      <c r="B442" s="32"/>
      <c r="C442" s="33"/>
      <c r="D442" s="33"/>
      <c r="E442" s="3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3"/>
      <c r="BH442" s="33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  <c r="BU442" s="33"/>
      <c r="BV442" s="33"/>
      <c r="BW442" s="33"/>
      <c r="BX442" s="33"/>
      <c r="BY442" s="33"/>
      <c r="BZ442" s="33"/>
    </row>
    <row r="443" spans="2:78" ht="14.25" customHeight="1">
      <c r="B443" s="32"/>
      <c r="C443" s="33"/>
      <c r="D443" s="33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33"/>
      <c r="AR443" s="33"/>
      <c r="AS443" s="33"/>
      <c r="AT443" s="33"/>
      <c r="AU443" s="33"/>
      <c r="AV443" s="33"/>
      <c r="AW443" s="33"/>
      <c r="AX443" s="33"/>
      <c r="AY443" s="33"/>
      <c r="AZ443" s="33"/>
      <c r="BA443" s="33"/>
      <c r="BB443" s="33"/>
      <c r="BC443" s="33"/>
      <c r="BD443" s="33"/>
      <c r="BE443" s="33"/>
      <c r="BF443" s="33"/>
      <c r="BG443" s="33"/>
      <c r="BH443" s="33"/>
      <c r="BI443" s="33"/>
      <c r="BJ443" s="33"/>
      <c r="BK443" s="33"/>
      <c r="BL443" s="33"/>
      <c r="BM443" s="33"/>
      <c r="BN443" s="33"/>
      <c r="BO443" s="33"/>
      <c r="BP443" s="33"/>
      <c r="BQ443" s="33"/>
      <c r="BR443" s="33"/>
      <c r="BS443" s="33"/>
      <c r="BT443" s="33"/>
      <c r="BU443" s="33"/>
      <c r="BV443" s="33"/>
      <c r="BW443" s="33"/>
      <c r="BX443" s="33"/>
      <c r="BY443" s="33"/>
      <c r="BZ443" s="33"/>
    </row>
    <row r="444" spans="2:78" ht="14.25" customHeight="1">
      <c r="B444" s="32"/>
      <c r="C444" s="33"/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33"/>
      <c r="AR444" s="33"/>
      <c r="AS444" s="33"/>
      <c r="AT444" s="33"/>
      <c r="AU444" s="33"/>
      <c r="AV444" s="33"/>
      <c r="AW444" s="33"/>
      <c r="AX444" s="33"/>
      <c r="AY444" s="33"/>
      <c r="AZ444" s="33"/>
      <c r="BA444" s="33"/>
      <c r="BB444" s="33"/>
      <c r="BC444" s="33"/>
      <c r="BD444" s="33"/>
      <c r="BE444" s="33"/>
      <c r="BF444" s="33"/>
      <c r="BG444" s="33"/>
      <c r="BH444" s="33"/>
      <c r="BI444" s="33"/>
      <c r="BJ444" s="33"/>
      <c r="BK444" s="33"/>
      <c r="BL444" s="33"/>
      <c r="BM444" s="33"/>
      <c r="BN444" s="33"/>
      <c r="BO444" s="33"/>
      <c r="BP444" s="33"/>
      <c r="BQ444" s="33"/>
      <c r="BR444" s="33"/>
      <c r="BS444" s="33"/>
      <c r="BT444" s="33"/>
      <c r="BU444" s="33"/>
      <c r="BV444" s="33"/>
      <c r="BW444" s="33"/>
      <c r="BX444" s="33"/>
      <c r="BY444" s="33"/>
      <c r="BZ444" s="33"/>
    </row>
    <row r="445" spans="2:78" ht="14.25" customHeight="1">
      <c r="B445" s="32"/>
      <c r="C445" s="33"/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3"/>
      <c r="BH445" s="33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  <c r="BU445" s="33"/>
      <c r="BV445" s="33"/>
      <c r="BW445" s="33"/>
      <c r="BX445" s="33"/>
      <c r="BY445" s="33"/>
      <c r="BZ445" s="33"/>
    </row>
    <row r="446" spans="2:78" ht="14.25" customHeight="1">
      <c r="B446" s="32"/>
      <c r="C446" s="33"/>
      <c r="D446" s="33"/>
      <c r="E446" s="3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3"/>
      <c r="BH446" s="33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  <c r="BU446" s="33"/>
      <c r="BV446" s="33"/>
      <c r="BW446" s="33"/>
      <c r="BX446" s="33"/>
      <c r="BY446" s="33"/>
      <c r="BZ446" s="33"/>
    </row>
    <row r="447" spans="2:78" ht="14.25" customHeight="1">
      <c r="B447" s="32"/>
      <c r="C447" s="33"/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33"/>
      <c r="AR447" s="33"/>
      <c r="AS447" s="33"/>
      <c r="AT447" s="33"/>
      <c r="AU447" s="33"/>
      <c r="AV447" s="33"/>
      <c r="AW447" s="33"/>
      <c r="AX447" s="33"/>
      <c r="AY447" s="33"/>
      <c r="AZ447" s="33"/>
      <c r="BA447" s="33"/>
      <c r="BB447" s="33"/>
      <c r="BC447" s="33"/>
      <c r="BD447" s="33"/>
      <c r="BE447" s="33"/>
      <c r="BF447" s="33"/>
      <c r="BG447" s="33"/>
      <c r="BH447" s="33"/>
      <c r="BI447" s="33"/>
      <c r="BJ447" s="33"/>
      <c r="BK447" s="33"/>
      <c r="BL447" s="33"/>
      <c r="BM447" s="33"/>
      <c r="BN447" s="33"/>
      <c r="BO447" s="33"/>
      <c r="BP447" s="33"/>
      <c r="BQ447" s="33"/>
      <c r="BR447" s="33"/>
      <c r="BS447" s="33"/>
      <c r="BT447" s="33"/>
      <c r="BU447" s="33"/>
      <c r="BV447" s="33"/>
      <c r="BW447" s="33"/>
      <c r="BX447" s="33"/>
      <c r="BY447" s="33"/>
      <c r="BZ447" s="33"/>
    </row>
    <row r="448" spans="2:78" ht="14.25" customHeight="1">
      <c r="B448" s="32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33"/>
      <c r="AR448" s="33"/>
      <c r="AS448" s="33"/>
      <c r="AT448" s="33"/>
      <c r="AU448" s="33"/>
      <c r="AV448" s="33"/>
      <c r="AW448" s="33"/>
      <c r="AX448" s="33"/>
      <c r="AY448" s="33"/>
      <c r="AZ448" s="33"/>
      <c r="BA448" s="33"/>
      <c r="BB448" s="33"/>
      <c r="BC448" s="33"/>
      <c r="BD448" s="33"/>
      <c r="BE448" s="33"/>
      <c r="BF448" s="33"/>
      <c r="BG448" s="33"/>
      <c r="BH448" s="33"/>
      <c r="BI448" s="33"/>
      <c r="BJ448" s="33"/>
      <c r="BK448" s="33"/>
      <c r="BL448" s="33"/>
      <c r="BM448" s="33"/>
      <c r="BN448" s="33"/>
      <c r="BO448" s="33"/>
      <c r="BP448" s="33"/>
      <c r="BQ448" s="33"/>
      <c r="BR448" s="33"/>
      <c r="BS448" s="33"/>
      <c r="BT448" s="33"/>
      <c r="BU448" s="33"/>
      <c r="BV448" s="33"/>
      <c r="BW448" s="33"/>
      <c r="BX448" s="33"/>
      <c r="BY448" s="33"/>
      <c r="BZ448" s="33"/>
    </row>
    <row r="449" spans="2:78" ht="14.25" customHeight="1">
      <c r="B449" s="32"/>
      <c r="C449" s="33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3"/>
      <c r="BH449" s="33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  <c r="BU449" s="33"/>
      <c r="BV449" s="33"/>
      <c r="BW449" s="33"/>
      <c r="BX449" s="33"/>
      <c r="BY449" s="33"/>
      <c r="BZ449" s="33"/>
    </row>
    <row r="450" spans="2:78" ht="14.25" customHeight="1">
      <c r="B450" s="32"/>
      <c r="C450" s="33"/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3"/>
      <c r="BH450" s="33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  <c r="BU450" s="33"/>
      <c r="BV450" s="33"/>
      <c r="BW450" s="33"/>
      <c r="BX450" s="33"/>
      <c r="BY450" s="33"/>
      <c r="BZ450" s="33"/>
    </row>
    <row r="451" spans="2:78" ht="14.25" customHeight="1">
      <c r="B451" s="32"/>
      <c r="C451" s="33"/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33"/>
      <c r="AR451" s="33"/>
      <c r="AS451" s="33"/>
      <c r="AT451" s="33"/>
      <c r="AU451" s="33"/>
      <c r="AV451" s="33"/>
      <c r="AW451" s="33"/>
      <c r="AX451" s="33"/>
      <c r="AY451" s="33"/>
      <c r="AZ451" s="33"/>
      <c r="BA451" s="33"/>
      <c r="BB451" s="33"/>
      <c r="BC451" s="33"/>
      <c r="BD451" s="33"/>
      <c r="BE451" s="33"/>
      <c r="BF451" s="33"/>
      <c r="BG451" s="33"/>
      <c r="BH451" s="33"/>
      <c r="BI451" s="33"/>
      <c r="BJ451" s="33"/>
      <c r="BK451" s="33"/>
      <c r="BL451" s="33"/>
      <c r="BM451" s="33"/>
      <c r="BN451" s="33"/>
      <c r="BO451" s="33"/>
      <c r="BP451" s="33"/>
      <c r="BQ451" s="33"/>
      <c r="BR451" s="33"/>
      <c r="BS451" s="33"/>
      <c r="BT451" s="33"/>
      <c r="BU451" s="33"/>
      <c r="BV451" s="33"/>
      <c r="BW451" s="33"/>
      <c r="BX451" s="33"/>
      <c r="BY451" s="33"/>
      <c r="BZ451" s="33"/>
    </row>
    <row r="452" spans="2:78" ht="14.25" customHeight="1">
      <c r="B452" s="32"/>
      <c r="C452" s="33"/>
      <c r="D452" s="33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3"/>
      <c r="AV452" s="33"/>
      <c r="AW452" s="33"/>
      <c r="AX452" s="33"/>
      <c r="AY452" s="33"/>
      <c r="AZ452" s="33"/>
      <c r="BA452" s="33"/>
      <c r="BB452" s="33"/>
      <c r="BC452" s="33"/>
      <c r="BD452" s="33"/>
      <c r="BE452" s="33"/>
      <c r="BF452" s="33"/>
      <c r="BG452" s="33"/>
      <c r="BH452" s="33"/>
      <c r="BI452" s="33"/>
      <c r="BJ452" s="33"/>
      <c r="BK452" s="33"/>
      <c r="BL452" s="33"/>
      <c r="BM452" s="33"/>
      <c r="BN452" s="33"/>
      <c r="BO452" s="33"/>
      <c r="BP452" s="33"/>
      <c r="BQ452" s="33"/>
      <c r="BR452" s="33"/>
      <c r="BS452" s="33"/>
      <c r="BT452" s="33"/>
      <c r="BU452" s="33"/>
      <c r="BV452" s="33"/>
      <c r="BW452" s="33"/>
      <c r="BX452" s="33"/>
      <c r="BY452" s="33"/>
      <c r="BZ452" s="33"/>
    </row>
    <row r="453" spans="2:78" ht="14.25" customHeight="1">
      <c r="B453" s="32"/>
      <c r="C453" s="33"/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33"/>
      <c r="AR453" s="33"/>
      <c r="AS453" s="33"/>
      <c r="AT453" s="33"/>
      <c r="AU453" s="33"/>
      <c r="AV453" s="33"/>
      <c r="AW453" s="33"/>
      <c r="AX453" s="33"/>
      <c r="AY453" s="33"/>
      <c r="AZ453" s="33"/>
      <c r="BA453" s="33"/>
      <c r="BB453" s="33"/>
      <c r="BC453" s="33"/>
      <c r="BD453" s="33"/>
      <c r="BE453" s="33"/>
      <c r="BF453" s="33"/>
      <c r="BG453" s="33"/>
      <c r="BH453" s="33"/>
      <c r="BI453" s="33"/>
      <c r="BJ453" s="33"/>
      <c r="BK453" s="33"/>
      <c r="BL453" s="33"/>
      <c r="BM453" s="33"/>
      <c r="BN453" s="33"/>
      <c r="BO453" s="33"/>
      <c r="BP453" s="33"/>
      <c r="BQ453" s="33"/>
      <c r="BR453" s="33"/>
      <c r="BS453" s="33"/>
      <c r="BT453" s="33"/>
      <c r="BU453" s="33"/>
      <c r="BV453" s="33"/>
      <c r="BW453" s="33"/>
      <c r="BX453" s="33"/>
      <c r="BY453" s="33"/>
      <c r="BZ453" s="33"/>
    </row>
    <row r="454" spans="2:78" ht="14.25" customHeight="1">
      <c r="B454" s="32"/>
      <c r="C454" s="33"/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33"/>
      <c r="AR454" s="33"/>
      <c r="AS454" s="33"/>
      <c r="AT454" s="33"/>
      <c r="AU454" s="33"/>
      <c r="AV454" s="33"/>
      <c r="AW454" s="33"/>
      <c r="AX454" s="33"/>
      <c r="AY454" s="33"/>
      <c r="AZ454" s="33"/>
      <c r="BA454" s="33"/>
      <c r="BB454" s="33"/>
      <c r="BC454" s="33"/>
      <c r="BD454" s="33"/>
      <c r="BE454" s="33"/>
      <c r="BF454" s="33"/>
      <c r="BG454" s="33"/>
      <c r="BH454" s="33"/>
      <c r="BI454" s="33"/>
      <c r="BJ454" s="33"/>
      <c r="BK454" s="33"/>
      <c r="BL454" s="33"/>
      <c r="BM454" s="33"/>
      <c r="BN454" s="33"/>
      <c r="BO454" s="33"/>
      <c r="BP454" s="33"/>
      <c r="BQ454" s="33"/>
      <c r="BR454" s="33"/>
      <c r="BS454" s="33"/>
      <c r="BT454" s="33"/>
      <c r="BU454" s="33"/>
      <c r="BV454" s="33"/>
      <c r="BW454" s="33"/>
      <c r="BX454" s="33"/>
      <c r="BY454" s="33"/>
      <c r="BZ454" s="33"/>
    </row>
    <row r="455" spans="2:78" ht="14.25" customHeight="1">
      <c r="B455" s="32"/>
      <c r="C455" s="33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33"/>
      <c r="AS455" s="33"/>
      <c r="AT455" s="33"/>
      <c r="AU455" s="33"/>
      <c r="AV455" s="33"/>
      <c r="AW455" s="33"/>
      <c r="AX455" s="33"/>
      <c r="AY455" s="33"/>
      <c r="AZ455" s="33"/>
      <c r="BA455" s="33"/>
      <c r="BB455" s="33"/>
      <c r="BC455" s="33"/>
      <c r="BD455" s="33"/>
      <c r="BE455" s="33"/>
      <c r="BF455" s="33"/>
      <c r="BG455" s="33"/>
      <c r="BH455" s="33"/>
      <c r="BI455" s="33"/>
      <c r="BJ455" s="33"/>
      <c r="BK455" s="33"/>
      <c r="BL455" s="33"/>
      <c r="BM455" s="33"/>
      <c r="BN455" s="33"/>
      <c r="BO455" s="33"/>
      <c r="BP455" s="33"/>
      <c r="BQ455" s="33"/>
      <c r="BR455" s="33"/>
      <c r="BS455" s="33"/>
      <c r="BT455" s="33"/>
      <c r="BU455" s="33"/>
      <c r="BV455" s="33"/>
      <c r="BW455" s="33"/>
      <c r="BX455" s="33"/>
      <c r="BY455" s="33"/>
      <c r="BZ455" s="33"/>
    </row>
    <row r="456" spans="2:78" ht="14.25" customHeight="1">
      <c r="B456" s="32"/>
      <c r="C456" s="33"/>
      <c r="D456" s="33"/>
      <c r="E456" s="3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33"/>
      <c r="AR456" s="33"/>
      <c r="AS456" s="33"/>
      <c r="AT456" s="33"/>
      <c r="AU456" s="33"/>
      <c r="AV456" s="33"/>
      <c r="AW456" s="33"/>
      <c r="AX456" s="33"/>
      <c r="AY456" s="33"/>
      <c r="AZ456" s="33"/>
      <c r="BA456" s="33"/>
      <c r="BB456" s="33"/>
      <c r="BC456" s="33"/>
      <c r="BD456" s="33"/>
      <c r="BE456" s="33"/>
      <c r="BF456" s="33"/>
      <c r="BG456" s="33"/>
      <c r="BH456" s="33"/>
      <c r="BI456" s="33"/>
      <c r="BJ456" s="33"/>
      <c r="BK456" s="33"/>
      <c r="BL456" s="33"/>
      <c r="BM456" s="33"/>
      <c r="BN456" s="33"/>
      <c r="BO456" s="33"/>
      <c r="BP456" s="33"/>
      <c r="BQ456" s="33"/>
      <c r="BR456" s="33"/>
      <c r="BS456" s="33"/>
      <c r="BT456" s="33"/>
      <c r="BU456" s="33"/>
      <c r="BV456" s="33"/>
      <c r="BW456" s="33"/>
      <c r="BX456" s="33"/>
      <c r="BY456" s="33"/>
      <c r="BZ456" s="33"/>
    </row>
    <row r="457" spans="2:78" ht="14.25" customHeight="1">
      <c r="B457" s="32"/>
      <c r="C457" s="33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33"/>
      <c r="AR457" s="33"/>
      <c r="AS457" s="33"/>
      <c r="AT457" s="33"/>
      <c r="AU457" s="33"/>
      <c r="AV457" s="33"/>
      <c r="AW457" s="33"/>
      <c r="AX457" s="33"/>
      <c r="AY457" s="33"/>
      <c r="AZ457" s="33"/>
      <c r="BA457" s="33"/>
      <c r="BB457" s="33"/>
      <c r="BC457" s="33"/>
      <c r="BD457" s="33"/>
      <c r="BE457" s="33"/>
      <c r="BF457" s="33"/>
      <c r="BG457" s="33"/>
      <c r="BH457" s="33"/>
      <c r="BI457" s="33"/>
      <c r="BJ457" s="33"/>
      <c r="BK457" s="33"/>
      <c r="BL457" s="33"/>
      <c r="BM457" s="33"/>
      <c r="BN457" s="33"/>
      <c r="BO457" s="33"/>
      <c r="BP457" s="33"/>
      <c r="BQ457" s="33"/>
      <c r="BR457" s="33"/>
      <c r="BS457" s="33"/>
      <c r="BT457" s="33"/>
      <c r="BU457" s="33"/>
      <c r="BV457" s="33"/>
      <c r="BW457" s="33"/>
      <c r="BX457" s="33"/>
      <c r="BY457" s="33"/>
      <c r="BZ457" s="33"/>
    </row>
    <row r="458" spans="2:78" ht="14.25" customHeight="1">
      <c r="B458" s="32"/>
      <c r="C458" s="33"/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33"/>
      <c r="AR458" s="33"/>
      <c r="AS458" s="33"/>
      <c r="AT458" s="33"/>
      <c r="AU458" s="33"/>
      <c r="AV458" s="33"/>
      <c r="AW458" s="33"/>
      <c r="AX458" s="33"/>
      <c r="AY458" s="33"/>
      <c r="AZ458" s="33"/>
      <c r="BA458" s="33"/>
      <c r="BB458" s="33"/>
      <c r="BC458" s="33"/>
      <c r="BD458" s="33"/>
      <c r="BE458" s="33"/>
      <c r="BF458" s="33"/>
      <c r="BG458" s="33"/>
      <c r="BH458" s="33"/>
      <c r="BI458" s="33"/>
      <c r="BJ458" s="33"/>
      <c r="BK458" s="33"/>
      <c r="BL458" s="33"/>
      <c r="BM458" s="33"/>
      <c r="BN458" s="33"/>
      <c r="BO458" s="33"/>
      <c r="BP458" s="33"/>
      <c r="BQ458" s="33"/>
      <c r="BR458" s="33"/>
      <c r="BS458" s="33"/>
      <c r="BT458" s="33"/>
      <c r="BU458" s="33"/>
      <c r="BV458" s="33"/>
      <c r="BW458" s="33"/>
      <c r="BX458" s="33"/>
      <c r="BY458" s="33"/>
      <c r="BZ458" s="33"/>
    </row>
    <row r="459" spans="2:78" ht="14.25" customHeight="1">
      <c r="B459" s="32"/>
      <c r="C459" s="33"/>
      <c r="D459" s="33"/>
      <c r="E459" s="3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33"/>
      <c r="AR459" s="33"/>
      <c r="AS459" s="33"/>
      <c r="AT459" s="33"/>
      <c r="AU459" s="33"/>
      <c r="AV459" s="33"/>
      <c r="AW459" s="33"/>
      <c r="AX459" s="33"/>
      <c r="AY459" s="33"/>
      <c r="AZ459" s="33"/>
      <c r="BA459" s="33"/>
      <c r="BB459" s="33"/>
      <c r="BC459" s="33"/>
      <c r="BD459" s="33"/>
      <c r="BE459" s="33"/>
      <c r="BF459" s="33"/>
      <c r="BG459" s="33"/>
      <c r="BH459" s="33"/>
      <c r="BI459" s="33"/>
      <c r="BJ459" s="33"/>
      <c r="BK459" s="33"/>
      <c r="BL459" s="33"/>
      <c r="BM459" s="33"/>
      <c r="BN459" s="33"/>
      <c r="BO459" s="33"/>
      <c r="BP459" s="33"/>
      <c r="BQ459" s="33"/>
      <c r="BR459" s="33"/>
      <c r="BS459" s="33"/>
      <c r="BT459" s="33"/>
      <c r="BU459" s="33"/>
      <c r="BV459" s="33"/>
      <c r="BW459" s="33"/>
      <c r="BX459" s="33"/>
      <c r="BY459" s="33"/>
      <c r="BZ459" s="33"/>
    </row>
    <row r="460" spans="2:78" ht="14.25" customHeight="1">
      <c r="B460" s="32"/>
      <c r="C460" s="33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33"/>
      <c r="AR460" s="33"/>
      <c r="AS460" s="33"/>
      <c r="AT460" s="33"/>
      <c r="AU460" s="33"/>
      <c r="AV460" s="33"/>
      <c r="AW460" s="33"/>
      <c r="AX460" s="33"/>
      <c r="AY460" s="33"/>
      <c r="AZ460" s="33"/>
      <c r="BA460" s="33"/>
      <c r="BB460" s="33"/>
      <c r="BC460" s="33"/>
      <c r="BD460" s="33"/>
      <c r="BE460" s="33"/>
      <c r="BF460" s="33"/>
      <c r="BG460" s="33"/>
      <c r="BH460" s="33"/>
      <c r="BI460" s="33"/>
      <c r="BJ460" s="33"/>
      <c r="BK460" s="33"/>
      <c r="BL460" s="33"/>
      <c r="BM460" s="33"/>
      <c r="BN460" s="33"/>
      <c r="BO460" s="33"/>
      <c r="BP460" s="33"/>
      <c r="BQ460" s="33"/>
      <c r="BR460" s="33"/>
      <c r="BS460" s="33"/>
      <c r="BT460" s="33"/>
      <c r="BU460" s="33"/>
      <c r="BV460" s="33"/>
      <c r="BW460" s="33"/>
      <c r="BX460" s="33"/>
      <c r="BY460" s="33"/>
      <c r="BZ460" s="33"/>
    </row>
    <row r="461" spans="2:78" ht="14.25" customHeight="1">
      <c r="B461" s="32"/>
      <c r="C461" s="33"/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33"/>
      <c r="AR461" s="33"/>
      <c r="AS461" s="33"/>
      <c r="AT461" s="33"/>
      <c r="AU461" s="33"/>
      <c r="AV461" s="33"/>
      <c r="AW461" s="33"/>
      <c r="AX461" s="33"/>
      <c r="AY461" s="33"/>
      <c r="AZ461" s="33"/>
      <c r="BA461" s="33"/>
      <c r="BB461" s="33"/>
      <c r="BC461" s="33"/>
      <c r="BD461" s="33"/>
      <c r="BE461" s="33"/>
      <c r="BF461" s="33"/>
      <c r="BG461" s="33"/>
      <c r="BH461" s="33"/>
      <c r="BI461" s="33"/>
      <c r="BJ461" s="33"/>
      <c r="BK461" s="33"/>
      <c r="BL461" s="33"/>
      <c r="BM461" s="33"/>
      <c r="BN461" s="33"/>
      <c r="BO461" s="33"/>
      <c r="BP461" s="33"/>
      <c r="BQ461" s="33"/>
      <c r="BR461" s="33"/>
      <c r="BS461" s="33"/>
      <c r="BT461" s="33"/>
      <c r="BU461" s="33"/>
      <c r="BV461" s="33"/>
      <c r="BW461" s="33"/>
      <c r="BX461" s="33"/>
      <c r="BY461" s="33"/>
      <c r="BZ461" s="33"/>
    </row>
    <row r="462" spans="2:78" ht="14.25" customHeight="1">
      <c r="B462" s="32"/>
      <c r="C462" s="33"/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33"/>
      <c r="AR462" s="33"/>
      <c r="AS462" s="33"/>
      <c r="AT462" s="33"/>
      <c r="AU462" s="33"/>
      <c r="AV462" s="33"/>
      <c r="AW462" s="33"/>
      <c r="AX462" s="33"/>
      <c r="AY462" s="33"/>
      <c r="AZ462" s="33"/>
      <c r="BA462" s="33"/>
      <c r="BB462" s="33"/>
      <c r="BC462" s="33"/>
      <c r="BD462" s="33"/>
      <c r="BE462" s="33"/>
      <c r="BF462" s="33"/>
      <c r="BG462" s="33"/>
      <c r="BH462" s="33"/>
      <c r="BI462" s="33"/>
      <c r="BJ462" s="33"/>
      <c r="BK462" s="33"/>
      <c r="BL462" s="33"/>
      <c r="BM462" s="33"/>
      <c r="BN462" s="33"/>
      <c r="BO462" s="33"/>
      <c r="BP462" s="33"/>
      <c r="BQ462" s="33"/>
      <c r="BR462" s="33"/>
      <c r="BS462" s="33"/>
      <c r="BT462" s="33"/>
      <c r="BU462" s="33"/>
      <c r="BV462" s="33"/>
      <c r="BW462" s="33"/>
      <c r="BX462" s="33"/>
      <c r="BY462" s="33"/>
      <c r="BZ462" s="33"/>
    </row>
    <row r="463" spans="2:78" ht="14.25" customHeight="1">
      <c r="B463" s="32"/>
      <c r="C463" s="33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33"/>
      <c r="AR463" s="33"/>
      <c r="AS463" s="33"/>
      <c r="AT463" s="33"/>
      <c r="AU463" s="33"/>
      <c r="AV463" s="33"/>
      <c r="AW463" s="33"/>
      <c r="AX463" s="33"/>
      <c r="AY463" s="33"/>
      <c r="AZ463" s="33"/>
      <c r="BA463" s="33"/>
      <c r="BB463" s="33"/>
      <c r="BC463" s="33"/>
      <c r="BD463" s="33"/>
      <c r="BE463" s="33"/>
      <c r="BF463" s="33"/>
      <c r="BG463" s="33"/>
      <c r="BH463" s="33"/>
      <c r="BI463" s="33"/>
      <c r="BJ463" s="33"/>
      <c r="BK463" s="33"/>
      <c r="BL463" s="33"/>
      <c r="BM463" s="33"/>
      <c r="BN463" s="33"/>
      <c r="BO463" s="33"/>
      <c r="BP463" s="33"/>
      <c r="BQ463" s="33"/>
      <c r="BR463" s="33"/>
      <c r="BS463" s="33"/>
      <c r="BT463" s="33"/>
      <c r="BU463" s="33"/>
      <c r="BV463" s="33"/>
      <c r="BW463" s="33"/>
      <c r="BX463" s="33"/>
      <c r="BY463" s="33"/>
      <c r="BZ463" s="33"/>
    </row>
    <row r="464" spans="2:78" ht="14.25" customHeight="1">
      <c r="B464" s="32"/>
      <c r="C464" s="33"/>
      <c r="D464" s="33"/>
      <c r="E464" s="3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3"/>
      <c r="BH464" s="33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  <c r="BU464" s="33"/>
      <c r="BV464" s="33"/>
      <c r="BW464" s="33"/>
      <c r="BX464" s="33"/>
      <c r="BY464" s="33"/>
      <c r="BZ464" s="33"/>
    </row>
    <row r="465" spans="2:78" ht="14.25" customHeight="1">
      <c r="B465" s="32"/>
      <c r="C465" s="33"/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3"/>
      <c r="BH465" s="33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  <c r="BU465" s="33"/>
      <c r="BV465" s="33"/>
      <c r="BW465" s="33"/>
      <c r="BX465" s="33"/>
      <c r="BY465" s="33"/>
      <c r="BZ465" s="33"/>
    </row>
    <row r="466" spans="2:78" ht="14.25" customHeight="1">
      <c r="B466" s="32"/>
      <c r="C466" s="33"/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33"/>
      <c r="AR466" s="33"/>
      <c r="AS466" s="33"/>
      <c r="AT466" s="33"/>
      <c r="AU466" s="33"/>
      <c r="AV466" s="33"/>
      <c r="AW466" s="33"/>
      <c r="AX466" s="33"/>
      <c r="AY466" s="33"/>
      <c r="AZ466" s="33"/>
      <c r="BA466" s="33"/>
      <c r="BB466" s="33"/>
      <c r="BC466" s="33"/>
      <c r="BD466" s="33"/>
      <c r="BE466" s="33"/>
      <c r="BF466" s="33"/>
      <c r="BG466" s="33"/>
      <c r="BH466" s="33"/>
      <c r="BI466" s="33"/>
      <c r="BJ466" s="33"/>
      <c r="BK466" s="33"/>
      <c r="BL466" s="33"/>
      <c r="BM466" s="33"/>
      <c r="BN466" s="33"/>
      <c r="BO466" s="33"/>
      <c r="BP466" s="33"/>
      <c r="BQ466" s="33"/>
      <c r="BR466" s="33"/>
      <c r="BS466" s="33"/>
      <c r="BT466" s="33"/>
      <c r="BU466" s="33"/>
      <c r="BV466" s="33"/>
      <c r="BW466" s="33"/>
      <c r="BX466" s="33"/>
      <c r="BY466" s="33"/>
      <c r="BZ466" s="33"/>
    </row>
    <row r="467" spans="2:78" ht="14.25" customHeight="1">
      <c r="B467" s="32"/>
      <c r="C467" s="33"/>
      <c r="D467" s="33"/>
      <c r="E467" s="3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33"/>
      <c r="AR467" s="33"/>
      <c r="AS467" s="33"/>
      <c r="AT467" s="33"/>
      <c r="AU467" s="33"/>
      <c r="AV467" s="33"/>
      <c r="AW467" s="33"/>
      <c r="AX467" s="33"/>
      <c r="AY467" s="33"/>
      <c r="AZ467" s="33"/>
      <c r="BA467" s="33"/>
      <c r="BB467" s="33"/>
      <c r="BC467" s="33"/>
      <c r="BD467" s="33"/>
      <c r="BE467" s="33"/>
      <c r="BF467" s="33"/>
      <c r="BG467" s="33"/>
      <c r="BH467" s="33"/>
      <c r="BI467" s="33"/>
      <c r="BJ467" s="33"/>
      <c r="BK467" s="33"/>
      <c r="BL467" s="33"/>
      <c r="BM467" s="33"/>
      <c r="BN467" s="33"/>
      <c r="BO467" s="33"/>
      <c r="BP467" s="33"/>
      <c r="BQ467" s="33"/>
      <c r="BR467" s="33"/>
      <c r="BS467" s="33"/>
      <c r="BT467" s="33"/>
      <c r="BU467" s="33"/>
      <c r="BV467" s="33"/>
      <c r="BW467" s="33"/>
      <c r="BX467" s="33"/>
      <c r="BY467" s="33"/>
      <c r="BZ467" s="33"/>
    </row>
    <row r="468" spans="2:78" ht="14.25" customHeight="1">
      <c r="B468" s="32"/>
      <c r="C468" s="33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33"/>
      <c r="AR468" s="33"/>
      <c r="AS468" s="33"/>
      <c r="AT468" s="33"/>
      <c r="AU468" s="33"/>
      <c r="AV468" s="33"/>
      <c r="AW468" s="33"/>
      <c r="AX468" s="33"/>
      <c r="AY468" s="33"/>
      <c r="AZ468" s="33"/>
      <c r="BA468" s="33"/>
      <c r="BB468" s="33"/>
      <c r="BC468" s="33"/>
      <c r="BD468" s="33"/>
      <c r="BE468" s="33"/>
      <c r="BF468" s="33"/>
      <c r="BG468" s="33"/>
      <c r="BH468" s="33"/>
      <c r="BI468" s="33"/>
      <c r="BJ468" s="33"/>
      <c r="BK468" s="33"/>
      <c r="BL468" s="33"/>
      <c r="BM468" s="33"/>
      <c r="BN468" s="33"/>
      <c r="BO468" s="33"/>
      <c r="BP468" s="33"/>
      <c r="BQ468" s="33"/>
      <c r="BR468" s="33"/>
      <c r="BS468" s="33"/>
      <c r="BT468" s="33"/>
      <c r="BU468" s="33"/>
      <c r="BV468" s="33"/>
      <c r="BW468" s="33"/>
      <c r="BX468" s="33"/>
      <c r="BY468" s="33"/>
      <c r="BZ468" s="33"/>
    </row>
    <row r="469" spans="2:78" ht="14.25" customHeight="1">
      <c r="B469" s="32"/>
      <c r="C469" s="33"/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33"/>
      <c r="AR469" s="33"/>
      <c r="AS469" s="33"/>
      <c r="AT469" s="33"/>
      <c r="AU469" s="33"/>
      <c r="AV469" s="33"/>
      <c r="AW469" s="33"/>
      <c r="AX469" s="33"/>
      <c r="AY469" s="33"/>
      <c r="AZ469" s="33"/>
      <c r="BA469" s="33"/>
      <c r="BB469" s="33"/>
      <c r="BC469" s="33"/>
      <c r="BD469" s="33"/>
      <c r="BE469" s="33"/>
      <c r="BF469" s="33"/>
      <c r="BG469" s="33"/>
      <c r="BH469" s="33"/>
      <c r="BI469" s="33"/>
      <c r="BJ469" s="33"/>
      <c r="BK469" s="33"/>
      <c r="BL469" s="33"/>
      <c r="BM469" s="33"/>
      <c r="BN469" s="33"/>
      <c r="BO469" s="33"/>
      <c r="BP469" s="33"/>
      <c r="BQ469" s="33"/>
      <c r="BR469" s="33"/>
      <c r="BS469" s="33"/>
      <c r="BT469" s="33"/>
      <c r="BU469" s="33"/>
      <c r="BV469" s="33"/>
      <c r="BW469" s="33"/>
      <c r="BX469" s="33"/>
      <c r="BY469" s="33"/>
      <c r="BZ469" s="33"/>
    </row>
    <row r="470" spans="2:78" ht="14.25" customHeight="1">
      <c r="B470" s="32"/>
      <c r="C470" s="33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33"/>
      <c r="AR470" s="33"/>
      <c r="AS470" s="33"/>
      <c r="AT470" s="33"/>
      <c r="AU470" s="33"/>
      <c r="AV470" s="33"/>
      <c r="AW470" s="33"/>
      <c r="AX470" s="33"/>
      <c r="AY470" s="33"/>
      <c r="AZ470" s="33"/>
      <c r="BA470" s="33"/>
      <c r="BB470" s="33"/>
      <c r="BC470" s="33"/>
      <c r="BD470" s="33"/>
      <c r="BE470" s="33"/>
      <c r="BF470" s="33"/>
      <c r="BG470" s="33"/>
      <c r="BH470" s="33"/>
      <c r="BI470" s="33"/>
      <c r="BJ470" s="33"/>
      <c r="BK470" s="33"/>
      <c r="BL470" s="33"/>
      <c r="BM470" s="33"/>
      <c r="BN470" s="33"/>
      <c r="BO470" s="33"/>
      <c r="BP470" s="33"/>
      <c r="BQ470" s="33"/>
      <c r="BR470" s="33"/>
      <c r="BS470" s="33"/>
      <c r="BT470" s="33"/>
      <c r="BU470" s="33"/>
      <c r="BV470" s="33"/>
      <c r="BW470" s="33"/>
      <c r="BX470" s="33"/>
      <c r="BY470" s="33"/>
      <c r="BZ470" s="33"/>
    </row>
    <row r="471" spans="2:78" ht="14.25" customHeight="1">
      <c r="B471" s="32"/>
      <c r="C471" s="33"/>
      <c r="D471" s="33"/>
      <c r="E471" s="3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33"/>
      <c r="AR471" s="33"/>
      <c r="AS471" s="33"/>
      <c r="AT471" s="33"/>
      <c r="AU471" s="33"/>
      <c r="AV471" s="33"/>
      <c r="AW471" s="33"/>
      <c r="AX471" s="33"/>
      <c r="AY471" s="33"/>
      <c r="AZ471" s="33"/>
      <c r="BA471" s="33"/>
      <c r="BB471" s="33"/>
      <c r="BC471" s="33"/>
      <c r="BD471" s="33"/>
      <c r="BE471" s="33"/>
      <c r="BF471" s="33"/>
      <c r="BG471" s="33"/>
      <c r="BH471" s="33"/>
      <c r="BI471" s="33"/>
      <c r="BJ471" s="33"/>
      <c r="BK471" s="33"/>
      <c r="BL471" s="33"/>
      <c r="BM471" s="33"/>
      <c r="BN471" s="33"/>
      <c r="BO471" s="33"/>
      <c r="BP471" s="33"/>
      <c r="BQ471" s="33"/>
      <c r="BR471" s="33"/>
      <c r="BS471" s="33"/>
      <c r="BT471" s="33"/>
      <c r="BU471" s="33"/>
      <c r="BV471" s="33"/>
      <c r="BW471" s="33"/>
      <c r="BX471" s="33"/>
      <c r="BY471" s="33"/>
      <c r="BZ471" s="33"/>
    </row>
    <row r="472" spans="2:78" ht="14.25" customHeight="1">
      <c r="B472" s="32"/>
      <c r="C472" s="33"/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33"/>
      <c r="AR472" s="33"/>
      <c r="AS472" s="33"/>
      <c r="AT472" s="33"/>
      <c r="AU472" s="33"/>
      <c r="AV472" s="33"/>
      <c r="AW472" s="33"/>
      <c r="AX472" s="33"/>
      <c r="AY472" s="33"/>
      <c r="AZ472" s="33"/>
      <c r="BA472" s="33"/>
      <c r="BB472" s="33"/>
      <c r="BC472" s="33"/>
      <c r="BD472" s="33"/>
      <c r="BE472" s="33"/>
      <c r="BF472" s="33"/>
      <c r="BG472" s="33"/>
      <c r="BH472" s="33"/>
      <c r="BI472" s="33"/>
      <c r="BJ472" s="33"/>
      <c r="BK472" s="33"/>
      <c r="BL472" s="33"/>
      <c r="BM472" s="33"/>
      <c r="BN472" s="33"/>
      <c r="BO472" s="33"/>
      <c r="BP472" s="33"/>
      <c r="BQ472" s="33"/>
      <c r="BR472" s="33"/>
      <c r="BS472" s="33"/>
      <c r="BT472" s="33"/>
      <c r="BU472" s="33"/>
      <c r="BV472" s="33"/>
      <c r="BW472" s="33"/>
      <c r="BX472" s="33"/>
      <c r="BY472" s="33"/>
      <c r="BZ472" s="33"/>
    </row>
    <row r="473" spans="2:78" ht="14.25" customHeight="1">
      <c r="B473" s="32"/>
      <c r="C473" s="33"/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33"/>
      <c r="AR473" s="33"/>
      <c r="AS473" s="33"/>
      <c r="AT473" s="33"/>
      <c r="AU473" s="33"/>
      <c r="AV473" s="33"/>
      <c r="AW473" s="33"/>
      <c r="AX473" s="33"/>
      <c r="AY473" s="33"/>
      <c r="AZ473" s="33"/>
      <c r="BA473" s="33"/>
      <c r="BB473" s="33"/>
      <c r="BC473" s="33"/>
      <c r="BD473" s="33"/>
      <c r="BE473" s="33"/>
      <c r="BF473" s="33"/>
      <c r="BG473" s="33"/>
      <c r="BH473" s="33"/>
      <c r="BI473" s="33"/>
      <c r="BJ473" s="33"/>
      <c r="BK473" s="33"/>
      <c r="BL473" s="33"/>
      <c r="BM473" s="33"/>
      <c r="BN473" s="33"/>
      <c r="BO473" s="33"/>
      <c r="BP473" s="33"/>
      <c r="BQ473" s="33"/>
      <c r="BR473" s="33"/>
      <c r="BS473" s="33"/>
      <c r="BT473" s="33"/>
      <c r="BU473" s="33"/>
      <c r="BV473" s="33"/>
      <c r="BW473" s="33"/>
      <c r="BX473" s="33"/>
      <c r="BY473" s="33"/>
      <c r="BZ473" s="33"/>
    </row>
    <row r="474" spans="2:78" ht="14.25" customHeight="1">
      <c r="B474" s="32"/>
      <c r="C474" s="33"/>
      <c r="D474" s="33"/>
      <c r="E474" s="3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3"/>
      <c r="AV474" s="33"/>
      <c r="AW474" s="33"/>
      <c r="AX474" s="33"/>
      <c r="AY474" s="33"/>
      <c r="AZ474" s="33"/>
      <c r="BA474" s="33"/>
      <c r="BB474" s="33"/>
      <c r="BC474" s="33"/>
      <c r="BD474" s="33"/>
      <c r="BE474" s="33"/>
      <c r="BF474" s="33"/>
      <c r="BG474" s="33"/>
      <c r="BH474" s="33"/>
      <c r="BI474" s="33"/>
      <c r="BJ474" s="33"/>
      <c r="BK474" s="33"/>
      <c r="BL474" s="33"/>
      <c r="BM474" s="33"/>
      <c r="BN474" s="33"/>
      <c r="BO474" s="33"/>
      <c r="BP474" s="33"/>
      <c r="BQ474" s="33"/>
      <c r="BR474" s="33"/>
      <c r="BS474" s="33"/>
      <c r="BT474" s="33"/>
      <c r="BU474" s="33"/>
      <c r="BV474" s="33"/>
      <c r="BW474" s="33"/>
      <c r="BX474" s="33"/>
      <c r="BY474" s="33"/>
      <c r="BZ474" s="33"/>
    </row>
    <row r="475" spans="2:78" ht="14.25" customHeight="1">
      <c r="B475" s="32"/>
      <c r="C475" s="33"/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33"/>
      <c r="AR475" s="33"/>
      <c r="AS475" s="33"/>
      <c r="AT475" s="33"/>
      <c r="AU475" s="33"/>
      <c r="AV475" s="33"/>
      <c r="AW475" s="33"/>
      <c r="AX475" s="33"/>
      <c r="AY475" s="33"/>
      <c r="AZ475" s="33"/>
      <c r="BA475" s="33"/>
      <c r="BB475" s="33"/>
      <c r="BC475" s="33"/>
      <c r="BD475" s="33"/>
      <c r="BE475" s="33"/>
      <c r="BF475" s="33"/>
      <c r="BG475" s="33"/>
      <c r="BH475" s="33"/>
      <c r="BI475" s="33"/>
      <c r="BJ475" s="33"/>
      <c r="BK475" s="33"/>
      <c r="BL475" s="33"/>
      <c r="BM475" s="33"/>
      <c r="BN475" s="33"/>
      <c r="BO475" s="33"/>
      <c r="BP475" s="33"/>
      <c r="BQ475" s="33"/>
      <c r="BR475" s="33"/>
      <c r="BS475" s="33"/>
      <c r="BT475" s="33"/>
      <c r="BU475" s="33"/>
      <c r="BV475" s="33"/>
      <c r="BW475" s="33"/>
      <c r="BX475" s="33"/>
      <c r="BY475" s="33"/>
      <c r="BZ475" s="33"/>
    </row>
    <row r="476" spans="2:78" ht="14.25" customHeight="1">
      <c r="B476" s="32"/>
      <c r="C476" s="33"/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33"/>
      <c r="AR476" s="33"/>
      <c r="AS476" s="33"/>
      <c r="AT476" s="33"/>
      <c r="AU476" s="33"/>
      <c r="AV476" s="33"/>
      <c r="AW476" s="33"/>
      <c r="AX476" s="33"/>
      <c r="AY476" s="33"/>
      <c r="AZ476" s="33"/>
      <c r="BA476" s="33"/>
      <c r="BB476" s="33"/>
      <c r="BC476" s="33"/>
      <c r="BD476" s="33"/>
      <c r="BE476" s="33"/>
      <c r="BF476" s="33"/>
      <c r="BG476" s="33"/>
      <c r="BH476" s="33"/>
      <c r="BI476" s="33"/>
      <c r="BJ476" s="33"/>
      <c r="BK476" s="33"/>
      <c r="BL476" s="33"/>
      <c r="BM476" s="33"/>
      <c r="BN476" s="33"/>
      <c r="BO476" s="33"/>
      <c r="BP476" s="33"/>
      <c r="BQ476" s="33"/>
      <c r="BR476" s="33"/>
      <c r="BS476" s="33"/>
      <c r="BT476" s="33"/>
      <c r="BU476" s="33"/>
      <c r="BV476" s="33"/>
      <c r="BW476" s="33"/>
      <c r="BX476" s="33"/>
      <c r="BY476" s="33"/>
      <c r="BZ476" s="33"/>
    </row>
    <row r="477" spans="2:78" ht="14.25" customHeight="1">
      <c r="B477" s="32"/>
      <c r="C477" s="33"/>
      <c r="D477" s="33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33"/>
      <c r="AR477" s="33"/>
      <c r="AS477" s="33"/>
      <c r="AT477" s="33"/>
      <c r="AU477" s="33"/>
      <c r="AV477" s="33"/>
      <c r="AW477" s="33"/>
      <c r="AX477" s="33"/>
      <c r="AY477" s="33"/>
      <c r="AZ477" s="33"/>
      <c r="BA477" s="33"/>
      <c r="BB477" s="33"/>
      <c r="BC477" s="33"/>
      <c r="BD477" s="33"/>
      <c r="BE477" s="33"/>
      <c r="BF477" s="33"/>
      <c r="BG477" s="33"/>
      <c r="BH477" s="33"/>
      <c r="BI477" s="33"/>
      <c r="BJ477" s="33"/>
      <c r="BK477" s="33"/>
      <c r="BL477" s="33"/>
      <c r="BM477" s="33"/>
      <c r="BN477" s="33"/>
      <c r="BO477" s="33"/>
      <c r="BP477" s="33"/>
      <c r="BQ477" s="33"/>
      <c r="BR477" s="33"/>
      <c r="BS477" s="33"/>
      <c r="BT477" s="33"/>
      <c r="BU477" s="33"/>
      <c r="BV477" s="33"/>
      <c r="BW477" s="33"/>
      <c r="BX477" s="33"/>
      <c r="BY477" s="33"/>
      <c r="BZ477" s="33"/>
    </row>
    <row r="478" spans="2:78" ht="14.25" customHeight="1">
      <c r="B478" s="32"/>
      <c r="C478" s="33"/>
      <c r="D478" s="33"/>
      <c r="E478" s="3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33"/>
      <c r="AR478" s="33"/>
      <c r="AS478" s="33"/>
      <c r="AT478" s="33"/>
      <c r="AU478" s="33"/>
      <c r="AV478" s="33"/>
      <c r="AW478" s="33"/>
      <c r="AX478" s="33"/>
      <c r="AY478" s="33"/>
      <c r="AZ478" s="33"/>
      <c r="BA478" s="33"/>
      <c r="BB478" s="33"/>
      <c r="BC478" s="33"/>
      <c r="BD478" s="33"/>
      <c r="BE478" s="33"/>
      <c r="BF478" s="33"/>
      <c r="BG478" s="33"/>
      <c r="BH478" s="33"/>
      <c r="BI478" s="33"/>
      <c r="BJ478" s="33"/>
      <c r="BK478" s="33"/>
      <c r="BL478" s="33"/>
      <c r="BM478" s="33"/>
      <c r="BN478" s="33"/>
      <c r="BO478" s="33"/>
      <c r="BP478" s="33"/>
      <c r="BQ478" s="33"/>
      <c r="BR478" s="33"/>
      <c r="BS478" s="33"/>
      <c r="BT478" s="33"/>
      <c r="BU478" s="33"/>
      <c r="BV478" s="33"/>
      <c r="BW478" s="33"/>
      <c r="BX478" s="33"/>
      <c r="BY478" s="33"/>
      <c r="BZ478" s="33"/>
    </row>
    <row r="479" spans="2:78" ht="14.25" customHeight="1">
      <c r="B479" s="32"/>
      <c r="C479" s="33"/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33"/>
      <c r="AR479" s="33"/>
      <c r="AS479" s="33"/>
      <c r="AT479" s="33"/>
      <c r="AU479" s="33"/>
      <c r="AV479" s="33"/>
      <c r="AW479" s="33"/>
      <c r="AX479" s="33"/>
      <c r="AY479" s="33"/>
      <c r="AZ479" s="33"/>
      <c r="BA479" s="33"/>
      <c r="BB479" s="33"/>
      <c r="BC479" s="33"/>
      <c r="BD479" s="33"/>
      <c r="BE479" s="33"/>
      <c r="BF479" s="33"/>
      <c r="BG479" s="33"/>
      <c r="BH479" s="33"/>
      <c r="BI479" s="33"/>
      <c r="BJ479" s="33"/>
      <c r="BK479" s="33"/>
      <c r="BL479" s="33"/>
      <c r="BM479" s="33"/>
      <c r="BN479" s="33"/>
      <c r="BO479" s="33"/>
      <c r="BP479" s="33"/>
      <c r="BQ479" s="33"/>
      <c r="BR479" s="33"/>
      <c r="BS479" s="33"/>
      <c r="BT479" s="33"/>
      <c r="BU479" s="33"/>
      <c r="BV479" s="33"/>
      <c r="BW479" s="33"/>
      <c r="BX479" s="33"/>
      <c r="BY479" s="33"/>
      <c r="BZ479" s="33"/>
    </row>
    <row r="480" spans="2:78" ht="14.25" customHeight="1">
      <c r="B480" s="32"/>
      <c r="C480" s="33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33"/>
      <c r="AR480" s="33"/>
      <c r="AS480" s="33"/>
      <c r="AT480" s="33"/>
      <c r="AU480" s="33"/>
      <c r="AV480" s="33"/>
      <c r="AW480" s="33"/>
      <c r="AX480" s="33"/>
      <c r="AY480" s="33"/>
      <c r="AZ480" s="33"/>
      <c r="BA480" s="33"/>
      <c r="BB480" s="33"/>
      <c r="BC480" s="33"/>
      <c r="BD480" s="33"/>
      <c r="BE480" s="33"/>
      <c r="BF480" s="33"/>
      <c r="BG480" s="33"/>
      <c r="BH480" s="33"/>
      <c r="BI480" s="33"/>
      <c r="BJ480" s="33"/>
      <c r="BK480" s="33"/>
      <c r="BL480" s="33"/>
      <c r="BM480" s="33"/>
      <c r="BN480" s="33"/>
      <c r="BO480" s="33"/>
      <c r="BP480" s="33"/>
      <c r="BQ480" s="33"/>
      <c r="BR480" s="33"/>
      <c r="BS480" s="33"/>
      <c r="BT480" s="33"/>
      <c r="BU480" s="33"/>
      <c r="BV480" s="33"/>
      <c r="BW480" s="33"/>
      <c r="BX480" s="33"/>
      <c r="BY480" s="33"/>
      <c r="BZ480" s="33"/>
    </row>
    <row r="481" spans="2:78" ht="14.25" customHeight="1">
      <c r="B481" s="32"/>
      <c r="C481" s="33"/>
      <c r="D481" s="33"/>
      <c r="E481" s="3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33"/>
      <c r="AR481" s="33"/>
      <c r="AS481" s="33"/>
      <c r="AT481" s="33"/>
      <c r="AU481" s="33"/>
      <c r="AV481" s="33"/>
      <c r="AW481" s="33"/>
      <c r="AX481" s="33"/>
      <c r="AY481" s="33"/>
      <c r="AZ481" s="33"/>
      <c r="BA481" s="33"/>
      <c r="BB481" s="33"/>
      <c r="BC481" s="33"/>
      <c r="BD481" s="33"/>
      <c r="BE481" s="33"/>
      <c r="BF481" s="33"/>
      <c r="BG481" s="33"/>
      <c r="BH481" s="33"/>
      <c r="BI481" s="33"/>
      <c r="BJ481" s="33"/>
      <c r="BK481" s="33"/>
      <c r="BL481" s="33"/>
      <c r="BM481" s="33"/>
      <c r="BN481" s="33"/>
      <c r="BO481" s="33"/>
      <c r="BP481" s="33"/>
      <c r="BQ481" s="33"/>
      <c r="BR481" s="33"/>
      <c r="BS481" s="33"/>
      <c r="BT481" s="33"/>
      <c r="BU481" s="33"/>
      <c r="BV481" s="33"/>
      <c r="BW481" s="33"/>
      <c r="BX481" s="33"/>
      <c r="BY481" s="33"/>
      <c r="BZ481" s="33"/>
    </row>
    <row r="482" spans="2:78" ht="14.25" customHeight="1">
      <c r="B482" s="32"/>
      <c r="C482" s="33"/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3"/>
      <c r="AV482" s="33"/>
      <c r="AW482" s="33"/>
      <c r="AX482" s="33"/>
      <c r="AY482" s="33"/>
      <c r="AZ482" s="33"/>
      <c r="BA482" s="33"/>
      <c r="BB482" s="33"/>
      <c r="BC482" s="33"/>
      <c r="BD482" s="33"/>
      <c r="BE482" s="33"/>
      <c r="BF482" s="33"/>
      <c r="BG482" s="33"/>
      <c r="BH482" s="33"/>
      <c r="BI482" s="33"/>
      <c r="BJ482" s="33"/>
      <c r="BK482" s="33"/>
      <c r="BL482" s="33"/>
      <c r="BM482" s="33"/>
      <c r="BN482" s="33"/>
      <c r="BO482" s="33"/>
      <c r="BP482" s="33"/>
      <c r="BQ482" s="33"/>
      <c r="BR482" s="33"/>
      <c r="BS482" s="33"/>
      <c r="BT482" s="33"/>
      <c r="BU482" s="33"/>
      <c r="BV482" s="33"/>
      <c r="BW482" s="33"/>
      <c r="BX482" s="33"/>
      <c r="BY482" s="33"/>
      <c r="BZ482" s="33"/>
    </row>
    <row r="483" spans="2:78" ht="14.25" customHeight="1">
      <c r="B483" s="32"/>
      <c r="C483" s="33"/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33"/>
      <c r="AR483" s="33"/>
      <c r="AS483" s="33"/>
      <c r="AT483" s="33"/>
      <c r="AU483" s="33"/>
      <c r="AV483" s="33"/>
      <c r="AW483" s="33"/>
      <c r="AX483" s="33"/>
      <c r="AY483" s="33"/>
      <c r="AZ483" s="33"/>
      <c r="BA483" s="33"/>
      <c r="BB483" s="33"/>
      <c r="BC483" s="33"/>
      <c r="BD483" s="33"/>
      <c r="BE483" s="33"/>
      <c r="BF483" s="33"/>
      <c r="BG483" s="33"/>
      <c r="BH483" s="33"/>
      <c r="BI483" s="33"/>
      <c r="BJ483" s="33"/>
      <c r="BK483" s="33"/>
      <c r="BL483" s="33"/>
      <c r="BM483" s="33"/>
      <c r="BN483" s="33"/>
      <c r="BO483" s="33"/>
      <c r="BP483" s="33"/>
      <c r="BQ483" s="33"/>
      <c r="BR483" s="33"/>
      <c r="BS483" s="33"/>
      <c r="BT483" s="33"/>
      <c r="BU483" s="33"/>
      <c r="BV483" s="33"/>
      <c r="BW483" s="33"/>
      <c r="BX483" s="33"/>
      <c r="BY483" s="33"/>
      <c r="BZ483" s="33"/>
    </row>
    <row r="484" spans="2:78" ht="14.25" customHeight="1">
      <c r="B484" s="32"/>
      <c r="C484" s="33"/>
      <c r="D484" s="33"/>
      <c r="E484" s="3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33"/>
      <c r="AR484" s="33"/>
      <c r="AS484" s="33"/>
      <c r="AT484" s="33"/>
      <c r="AU484" s="33"/>
      <c r="AV484" s="33"/>
      <c r="AW484" s="33"/>
      <c r="AX484" s="33"/>
      <c r="AY484" s="33"/>
      <c r="AZ484" s="33"/>
      <c r="BA484" s="33"/>
      <c r="BB484" s="33"/>
      <c r="BC484" s="33"/>
      <c r="BD484" s="33"/>
      <c r="BE484" s="33"/>
      <c r="BF484" s="33"/>
      <c r="BG484" s="33"/>
      <c r="BH484" s="33"/>
      <c r="BI484" s="33"/>
      <c r="BJ484" s="33"/>
      <c r="BK484" s="33"/>
      <c r="BL484" s="33"/>
      <c r="BM484" s="33"/>
      <c r="BN484" s="33"/>
      <c r="BO484" s="33"/>
      <c r="BP484" s="33"/>
      <c r="BQ484" s="33"/>
      <c r="BR484" s="33"/>
      <c r="BS484" s="33"/>
      <c r="BT484" s="33"/>
      <c r="BU484" s="33"/>
      <c r="BV484" s="33"/>
      <c r="BW484" s="33"/>
      <c r="BX484" s="33"/>
      <c r="BY484" s="33"/>
      <c r="BZ484" s="33"/>
    </row>
    <row r="485" spans="2:78" ht="14.25" customHeight="1">
      <c r="B485" s="32"/>
      <c r="C485" s="33"/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33"/>
      <c r="AR485" s="33"/>
      <c r="AS485" s="33"/>
      <c r="AT485" s="33"/>
      <c r="AU485" s="33"/>
      <c r="AV485" s="33"/>
      <c r="AW485" s="33"/>
      <c r="AX485" s="33"/>
      <c r="AY485" s="33"/>
      <c r="AZ485" s="33"/>
      <c r="BA485" s="33"/>
      <c r="BB485" s="33"/>
      <c r="BC485" s="33"/>
      <c r="BD485" s="33"/>
      <c r="BE485" s="33"/>
      <c r="BF485" s="33"/>
      <c r="BG485" s="33"/>
      <c r="BH485" s="33"/>
      <c r="BI485" s="33"/>
      <c r="BJ485" s="33"/>
      <c r="BK485" s="33"/>
      <c r="BL485" s="33"/>
      <c r="BM485" s="33"/>
      <c r="BN485" s="33"/>
      <c r="BO485" s="33"/>
      <c r="BP485" s="33"/>
      <c r="BQ485" s="33"/>
      <c r="BR485" s="33"/>
      <c r="BS485" s="33"/>
      <c r="BT485" s="33"/>
      <c r="BU485" s="33"/>
      <c r="BV485" s="33"/>
      <c r="BW485" s="33"/>
      <c r="BX485" s="33"/>
      <c r="BY485" s="33"/>
      <c r="BZ485" s="33"/>
    </row>
    <row r="486" spans="2:78" ht="14.25" customHeight="1">
      <c r="B486" s="32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33"/>
      <c r="AR486" s="33"/>
      <c r="AS486" s="33"/>
      <c r="AT486" s="33"/>
      <c r="AU486" s="33"/>
      <c r="AV486" s="33"/>
      <c r="AW486" s="33"/>
      <c r="AX486" s="33"/>
      <c r="AY486" s="33"/>
      <c r="AZ486" s="33"/>
      <c r="BA486" s="33"/>
      <c r="BB486" s="33"/>
      <c r="BC486" s="33"/>
      <c r="BD486" s="33"/>
      <c r="BE486" s="33"/>
      <c r="BF486" s="33"/>
      <c r="BG486" s="33"/>
      <c r="BH486" s="33"/>
      <c r="BI486" s="33"/>
      <c r="BJ486" s="33"/>
      <c r="BK486" s="33"/>
      <c r="BL486" s="33"/>
      <c r="BM486" s="33"/>
      <c r="BN486" s="33"/>
      <c r="BO486" s="33"/>
      <c r="BP486" s="33"/>
      <c r="BQ486" s="33"/>
      <c r="BR486" s="33"/>
      <c r="BS486" s="33"/>
      <c r="BT486" s="33"/>
      <c r="BU486" s="33"/>
      <c r="BV486" s="33"/>
      <c r="BW486" s="33"/>
      <c r="BX486" s="33"/>
      <c r="BY486" s="33"/>
      <c r="BZ486" s="33"/>
    </row>
    <row r="487" spans="2:78" ht="14.25" customHeight="1">
      <c r="B487" s="32"/>
      <c r="C487" s="33"/>
      <c r="D487" s="33"/>
      <c r="E487" s="3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33"/>
      <c r="AR487" s="33"/>
      <c r="AS487" s="33"/>
      <c r="AT487" s="33"/>
      <c r="AU487" s="33"/>
      <c r="AV487" s="33"/>
      <c r="AW487" s="33"/>
      <c r="AX487" s="33"/>
      <c r="AY487" s="33"/>
      <c r="AZ487" s="33"/>
      <c r="BA487" s="33"/>
      <c r="BB487" s="33"/>
      <c r="BC487" s="33"/>
      <c r="BD487" s="33"/>
      <c r="BE487" s="33"/>
      <c r="BF487" s="33"/>
      <c r="BG487" s="33"/>
      <c r="BH487" s="33"/>
      <c r="BI487" s="33"/>
      <c r="BJ487" s="33"/>
      <c r="BK487" s="33"/>
      <c r="BL487" s="33"/>
      <c r="BM487" s="33"/>
      <c r="BN487" s="33"/>
      <c r="BO487" s="33"/>
      <c r="BP487" s="33"/>
      <c r="BQ487" s="33"/>
      <c r="BR487" s="33"/>
      <c r="BS487" s="33"/>
      <c r="BT487" s="33"/>
      <c r="BU487" s="33"/>
      <c r="BV487" s="33"/>
      <c r="BW487" s="33"/>
      <c r="BX487" s="33"/>
      <c r="BY487" s="33"/>
      <c r="BZ487" s="33"/>
    </row>
    <row r="488" spans="2:78" ht="14.25" customHeight="1">
      <c r="B488" s="32"/>
      <c r="C488" s="33"/>
      <c r="D488" s="33"/>
      <c r="E488" s="3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33"/>
      <c r="AR488" s="33"/>
      <c r="AS488" s="33"/>
      <c r="AT488" s="33"/>
      <c r="AU488" s="33"/>
      <c r="AV488" s="33"/>
      <c r="AW488" s="33"/>
      <c r="AX488" s="33"/>
      <c r="AY488" s="33"/>
      <c r="AZ488" s="33"/>
      <c r="BA488" s="33"/>
      <c r="BB488" s="33"/>
      <c r="BC488" s="33"/>
      <c r="BD488" s="33"/>
      <c r="BE488" s="33"/>
      <c r="BF488" s="33"/>
      <c r="BG488" s="33"/>
      <c r="BH488" s="33"/>
      <c r="BI488" s="33"/>
      <c r="BJ488" s="33"/>
      <c r="BK488" s="33"/>
      <c r="BL488" s="33"/>
      <c r="BM488" s="33"/>
      <c r="BN488" s="33"/>
      <c r="BO488" s="33"/>
      <c r="BP488" s="33"/>
      <c r="BQ488" s="33"/>
      <c r="BR488" s="33"/>
      <c r="BS488" s="33"/>
      <c r="BT488" s="33"/>
      <c r="BU488" s="33"/>
      <c r="BV488" s="33"/>
      <c r="BW488" s="33"/>
      <c r="BX488" s="33"/>
      <c r="BY488" s="33"/>
      <c r="BZ488" s="33"/>
    </row>
    <row r="489" spans="2:78" ht="14.25" customHeight="1">
      <c r="B489" s="32"/>
      <c r="C489" s="33"/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33"/>
      <c r="AR489" s="33"/>
      <c r="AS489" s="33"/>
      <c r="AT489" s="33"/>
      <c r="AU489" s="33"/>
      <c r="AV489" s="33"/>
      <c r="AW489" s="33"/>
      <c r="AX489" s="33"/>
      <c r="AY489" s="33"/>
      <c r="AZ489" s="33"/>
      <c r="BA489" s="33"/>
      <c r="BB489" s="33"/>
      <c r="BC489" s="33"/>
      <c r="BD489" s="33"/>
      <c r="BE489" s="33"/>
      <c r="BF489" s="33"/>
      <c r="BG489" s="33"/>
      <c r="BH489" s="33"/>
      <c r="BI489" s="33"/>
      <c r="BJ489" s="33"/>
      <c r="BK489" s="33"/>
      <c r="BL489" s="33"/>
      <c r="BM489" s="33"/>
      <c r="BN489" s="33"/>
      <c r="BO489" s="33"/>
      <c r="BP489" s="33"/>
      <c r="BQ489" s="33"/>
      <c r="BR489" s="33"/>
      <c r="BS489" s="33"/>
      <c r="BT489" s="33"/>
      <c r="BU489" s="33"/>
      <c r="BV489" s="33"/>
      <c r="BW489" s="33"/>
      <c r="BX489" s="33"/>
      <c r="BY489" s="33"/>
      <c r="BZ489" s="33"/>
    </row>
    <row r="490" spans="2:78" ht="14.25" customHeight="1">
      <c r="B490" s="32"/>
      <c r="C490" s="33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33"/>
      <c r="AR490" s="33"/>
      <c r="AS490" s="33"/>
      <c r="AT490" s="33"/>
      <c r="AU490" s="33"/>
      <c r="AV490" s="33"/>
      <c r="AW490" s="33"/>
      <c r="AX490" s="33"/>
      <c r="AY490" s="33"/>
      <c r="AZ490" s="33"/>
      <c r="BA490" s="33"/>
      <c r="BB490" s="33"/>
      <c r="BC490" s="33"/>
      <c r="BD490" s="33"/>
      <c r="BE490" s="33"/>
      <c r="BF490" s="33"/>
      <c r="BG490" s="33"/>
      <c r="BH490" s="33"/>
      <c r="BI490" s="33"/>
      <c r="BJ490" s="33"/>
      <c r="BK490" s="33"/>
      <c r="BL490" s="33"/>
      <c r="BM490" s="33"/>
      <c r="BN490" s="33"/>
      <c r="BO490" s="33"/>
      <c r="BP490" s="33"/>
      <c r="BQ490" s="33"/>
      <c r="BR490" s="33"/>
      <c r="BS490" s="33"/>
      <c r="BT490" s="33"/>
      <c r="BU490" s="33"/>
      <c r="BV490" s="33"/>
      <c r="BW490" s="33"/>
      <c r="BX490" s="33"/>
      <c r="BY490" s="33"/>
      <c r="BZ490" s="33"/>
    </row>
    <row r="491" spans="2:78" ht="14.25" customHeight="1">
      <c r="B491" s="32"/>
      <c r="C491" s="33"/>
      <c r="D491" s="33"/>
      <c r="E491" s="3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33"/>
      <c r="AR491" s="33"/>
      <c r="AS491" s="33"/>
      <c r="AT491" s="33"/>
      <c r="AU491" s="33"/>
      <c r="AV491" s="33"/>
      <c r="AW491" s="33"/>
      <c r="AX491" s="33"/>
      <c r="AY491" s="33"/>
      <c r="AZ491" s="33"/>
      <c r="BA491" s="33"/>
      <c r="BB491" s="33"/>
      <c r="BC491" s="33"/>
      <c r="BD491" s="33"/>
      <c r="BE491" s="33"/>
      <c r="BF491" s="33"/>
      <c r="BG491" s="33"/>
      <c r="BH491" s="33"/>
      <c r="BI491" s="33"/>
      <c r="BJ491" s="33"/>
      <c r="BK491" s="33"/>
      <c r="BL491" s="33"/>
      <c r="BM491" s="33"/>
      <c r="BN491" s="33"/>
      <c r="BO491" s="33"/>
      <c r="BP491" s="33"/>
      <c r="BQ491" s="33"/>
      <c r="BR491" s="33"/>
      <c r="BS491" s="33"/>
      <c r="BT491" s="33"/>
      <c r="BU491" s="33"/>
      <c r="BV491" s="33"/>
      <c r="BW491" s="33"/>
      <c r="BX491" s="33"/>
      <c r="BY491" s="33"/>
      <c r="BZ491" s="33"/>
    </row>
    <row r="492" spans="2:78" ht="14.25" customHeight="1">
      <c r="B492" s="32"/>
      <c r="C492" s="33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33"/>
      <c r="AR492" s="33"/>
      <c r="AS492" s="33"/>
      <c r="AT492" s="33"/>
      <c r="AU492" s="33"/>
      <c r="AV492" s="33"/>
      <c r="AW492" s="33"/>
      <c r="AX492" s="33"/>
      <c r="AY492" s="33"/>
      <c r="AZ492" s="33"/>
      <c r="BA492" s="33"/>
      <c r="BB492" s="33"/>
      <c r="BC492" s="33"/>
      <c r="BD492" s="33"/>
      <c r="BE492" s="33"/>
      <c r="BF492" s="33"/>
      <c r="BG492" s="33"/>
      <c r="BH492" s="33"/>
      <c r="BI492" s="33"/>
      <c r="BJ492" s="33"/>
      <c r="BK492" s="33"/>
      <c r="BL492" s="33"/>
      <c r="BM492" s="33"/>
      <c r="BN492" s="33"/>
      <c r="BO492" s="33"/>
      <c r="BP492" s="33"/>
      <c r="BQ492" s="33"/>
      <c r="BR492" s="33"/>
      <c r="BS492" s="33"/>
      <c r="BT492" s="33"/>
      <c r="BU492" s="33"/>
      <c r="BV492" s="33"/>
      <c r="BW492" s="33"/>
      <c r="BX492" s="33"/>
      <c r="BY492" s="33"/>
      <c r="BZ492" s="33"/>
    </row>
    <row r="493" spans="2:78" ht="14.25" customHeight="1">
      <c r="B493" s="32"/>
      <c r="C493" s="33"/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33"/>
      <c r="AR493" s="33"/>
      <c r="AS493" s="33"/>
      <c r="AT493" s="33"/>
      <c r="AU493" s="33"/>
      <c r="AV493" s="33"/>
      <c r="AW493" s="33"/>
      <c r="AX493" s="33"/>
      <c r="AY493" s="33"/>
      <c r="AZ493" s="33"/>
      <c r="BA493" s="33"/>
      <c r="BB493" s="33"/>
      <c r="BC493" s="33"/>
      <c r="BD493" s="33"/>
      <c r="BE493" s="33"/>
      <c r="BF493" s="33"/>
      <c r="BG493" s="33"/>
      <c r="BH493" s="33"/>
      <c r="BI493" s="33"/>
      <c r="BJ493" s="33"/>
      <c r="BK493" s="33"/>
      <c r="BL493" s="33"/>
      <c r="BM493" s="33"/>
      <c r="BN493" s="33"/>
      <c r="BO493" s="33"/>
      <c r="BP493" s="33"/>
      <c r="BQ493" s="33"/>
      <c r="BR493" s="33"/>
      <c r="BS493" s="33"/>
      <c r="BT493" s="33"/>
      <c r="BU493" s="33"/>
      <c r="BV493" s="33"/>
      <c r="BW493" s="33"/>
      <c r="BX493" s="33"/>
      <c r="BY493" s="33"/>
      <c r="BZ493" s="33"/>
    </row>
    <row r="494" spans="2:78" ht="14.25" customHeight="1">
      <c r="B494" s="32"/>
      <c r="C494" s="33"/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33"/>
      <c r="AR494" s="33"/>
      <c r="AS494" s="33"/>
      <c r="AT494" s="33"/>
      <c r="AU494" s="33"/>
      <c r="AV494" s="33"/>
      <c r="AW494" s="33"/>
      <c r="AX494" s="33"/>
      <c r="AY494" s="33"/>
      <c r="AZ494" s="33"/>
      <c r="BA494" s="33"/>
      <c r="BB494" s="33"/>
      <c r="BC494" s="33"/>
      <c r="BD494" s="33"/>
      <c r="BE494" s="33"/>
      <c r="BF494" s="33"/>
      <c r="BG494" s="33"/>
      <c r="BH494" s="33"/>
      <c r="BI494" s="33"/>
      <c r="BJ494" s="33"/>
      <c r="BK494" s="33"/>
      <c r="BL494" s="33"/>
      <c r="BM494" s="33"/>
      <c r="BN494" s="33"/>
      <c r="BO494" s="33"/>
      <c r="BP494" s="33"/>
      <c r="BQ494" s="33"/>
      <c r="BR494" s="33"/>
      <c r="BS494" s="33"/>
      <c r="BT494" s="33"/>
      <c r="BU494" s="33"/>
      <c r="BV494" s="33"/>
      <c r="BW494" s="33"/>
      <c r="BX494" s="33"/>
      <c r="BY494" s="33"/>
      <c r="BZ494" s="33"/>
    </row>
    <row r="495" spans="2:78" ht="14.25" customHeight="1">
      <c r="B495" s="32"/>
      <c r="C495" s="33"/>
      <c r="D495" s="3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33"/>
      <c r="AR495" s="33"/>
      <c r="AS495" s="33"/>
      <c r="AT495" s="33"/>
      <c r="AU495" s="33"/>
      <c r="AV495" s="33"/>
      <c r="AW495" s="33"/>
      <c r="AX495" s="33"/>
      <c r="AY495" s="33"/>
      <c r="AZ495" s="33"/>
      <c r="BA495" s="33"/>
      <c r="BB495" s="33"/>
      <c r="BC495" s="33"/>
      <c r="BD495" s="33"/>
      <c r="BE495" s="33"/>
      <c r="BF495" s="33"/>
      <c r="BG495" s="33"/>
      <c r="BH495" s="33"/>
      <c r="BI495" s="33"/>
      <c r="BJ495" s="33"/>
      <c r="BK495" s="33"/>
      <c r="BL495" s="33"/>
      <c r="BM495" s="33"/>
      <c r="BN495" s="33"/>
      <c r="BO495" s="33"/>
      <c r="BP495" s="33"/>
      <c r="BQ495" s="33"/>
      <c r="BR495" s="33"/>
      <c r="BS495" s="33"/>
      <c r="BT495" s="33"/>
      <c r="BU495" s="33"/>
      <c r="BV495" s="33"/>
      <c r="BW495" s="33"/>
      <c r="BX495" s="33"/>
      <c r="BY495" s="33"/>
      <c r="BZ495" s="33"/>
    </row>
    <row r="496" spans="2:78" ht="14.25" customHeight="1">
      <c r="B496" s="32"/>
      <c r="C496" s="33"/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33"/>
      <c r="AR496" s="33"/>
      <c r="AS496" s="33"/>
      <c r="AT496" s="33"/>
      <c r="AU496" s="33"/>
      <c r="AV496" s="33"/>
      <c r="AW496" s="33"/>
      <c r="AX496" s="33"/>
      <c r="AY496" s="33"/>
      <c r="AZ496" s="33"/>
      <c r="BA496" s="33"/>
      <c r="BB496" s="33"/>
      <c r="BC496" s="33"/>
      <c r="BD496" s="33"/>
      <c r="BE496" s="33"/>
      <c r="BF496" s="33"/>
      <c r="BG496" s="33"/>
      <c r="BH496" s="33"/>
      <c r="BI496" s="33"/>
      <c r="BJ496" s="33"/>
      <c r="BK496" s="33"/>
      <c r="BL496" s="33"/>
      <c r="BM496" s="33"/>
      <c r="BN496" s="33"/>
      <c r="BO496" s="33"/>
      <c r="BP496" s="33"/>
      <c r="BQ496" s="33"/>
      <c r="BR496" s="33"/>
      <c r="BS496" s="33"/>
      <c r="BT496" s="33"/>
      <c r="BU496" s="33"/>
      <c r="BV496" s="33"/>
      <c r="BW496" s="33"/>
      <c r="BX496" s="33"/>
      <c r="BY496" s="33"/>
      <c r="BZ496" s="33"/>
    </row>
    <row r="497" spans="2:78" ht="14.25" customHeight="1">
      <c r="B497" s="32"/>
      <c r="C497" s="33"/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33"/>
      <c r="AR497" s="33"/>
      <c r="AS497" s="33"/>
      <c r="AT497" s="33"/>
      <c r="AU497" s="33"/>
      <c r="AV497" s="33"/>
      <c r="AW497" s="33"/>
      <c r="AX497" s="33"/>
      <c r="AY497" s="33"/>
      <c r="AZ497" s="33"/>
      <c r="BA497" s="33"/>
      <c r="BB497" s="33"/>
      <c r="BC497" s="33"/>
      <c r="BD497" s="33"/>
      <c r="BE497" s="33"/>
      <c r="BF497" s="33"/>
      <c r="BG497" s="33"/>
      <c r="BH497" s="33"/>
      <c r="BI497" s="33"/>
      <c r="BJ497" s="33"/>
      <c r="BK497" s="33"/>
      <c r="BL497" s="33"/>
      <c r="BM497" s="33"/>
      <c r="BN497" s="33"/>
      <c r="BO497" s="33"/>
      <c r="BP497" s="33"/>
      <c r="BQ497" s="33"/>
      <c r="BR497" s="33"/>
      <c r="BS497" s="33"/>
      <c r="BT497" s="33"/>
      <c r="BU497" s="33"/>
      <c r="BV497" s="33"/>
      <c r="BW497" s="33"/>
      <c r="BX497" s="33"/>
      <c r="BY497" s="33"/>
      <c r="BZ497" s="33"/>
    </row>
    <row r="498" spans="2:78" ht="14.25" customHeight="1">
      <c r="B498" s="32"/>
      <c r="C498" s="33"/>
      <c r="D498" s="33"/>
      <c r="E498" s="3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33"/>
      <c r="AR498" s="33"/>
      <c r="AS498" s="33"/>
      <c r="AT498" s="33"/>
      <c r="AU498" s="33"/>
      <c r="AV498" s="33"/>
      <c r="AW498" s="33"/>
      <c r="AX498" s="33"/>
      <c r="AY498" s="33"/>
      <c r="AZ498" s="33"/>
      <c r="BA498" s="33"/>
      <c r="BB498" s="33"/>
      <c r="BC498" s="33"/>
      <c r="BD498" s="33"/>
      <c r="BE498" s="33"/>
      <c r="BF498" s="33"/>
      <c r="BG498" s="33"/>
      <c r="BH498" s="33"/>
      <c r="BI498" s="33"/>
      <c r="BJ498" s="33"/>
      <c r="BK498" s="33"/>
      <c r="BL498" s="33"/>
      <c r="BM498" s="33"/>
      <c r="BN498" s="33"/>
      <c r="BO498" s="33"/>
      <c r="BP498" s="33"/>
      <c r="BQ498" s="33"/>
      <c r="BR498" s="33"/>
      <c r="BS498" s="33"/>
      <c r="BT498" s="33"/>
      <c r="BU498" s="33"/>
      <c r="BV498" s="33"/>
      <c r="BW498" s="33"/>
      <c r="BX498" s="33"/>
      <c r="BY498" s="33"/>
      <c r="BZ498" s="33"/>
    </row>
    <row r="499" spans="2:78" ht="14.25" customHeight="1">
      <c r="B499" s="32"/>
      <c r="C499" s="33"/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33"/>
      <c r="AR499" s="33"/>
      <c r="AS499" s="33"/>
      <c r="AT499" s="33"/>
      <c r="AU499" s="33"/>
      <c r="AV499" s="33"/>
      <c r="AW499" s="33"/>
      <c r="AX499" s="33"/>
      <c r="AY499" s="33"/>
      <c r="AZ499" s="33"/>
      <c r="BA499" s="33"/>
      <c r="BB499" s="33"/>
      <c r="BC499" s="33"/>
      <c r="BD499" s="33"/>
      <c r="BE499" s="33"/>
      <c r="BF499" s="33"/>
      <c r="BG499" s="33"/>
      <c r="BH499" s="33"/>
      <c r="BI499" s="33"/>
      <c r="BJ499" s="33"/>
      <c r="BK499" s="33"/>
      <c r="BL499" s="33"/>
      <c r="BM499" s="33"/>
      <c r="BN499" s="33"/>
      <c r="BO499" s="33"/>
      <c r="BP499" s="33"/>
      <c r="BQ499" s="33"/>
      <c r="BR499" s="33"/>
      <c r="BS499" s="33"/>
      <c r="BT499" s="33"/>
      <c r="BU499" s="33"/>
      <c r="BV499" s="33"/>
      <c r="BW499" s="33"/>
      <c r="BX499" s="33"/>
      <c r="BY499" s="33"/>
      <c r="BZ499" s="33"/>
    </row>
    <row r="500" spans="2:78" ht="14.25" customHeight="1">
      <c r="B500" s="32"/>
      <c r="C500" s="33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33"/>
      <c r="AR500" s="33"/>
      <c r="AS500" s="33"/>
      <c r="AT500" s="33"/>
      <c r="AU500" s="33"/>
      <c r="AV500" s="33"/>
      <c r="AW500" s="33"/>
      <c r="AX500" s="33"/>
      <c r="AY500" s="33"/>
      <c r="AZ500" s="33"/>
      <c r="BA500" s="33"/>
      <c r="BB500" s="33"/>
      <c r="BC500" s="33"/>
      <c r="BD500" s="33"/>
      <c r="BE500" s="33"/>
      <c r="BF500" s="33"/>
      <c r="BG500" s="33"/>
      <c r="BH500" s="33"/>
      <c r="BI500" s="33"/>
      <c r="BJ500" s="33"/>
      <c r="BK500" s="33"/>
      <c r="BL500" s="33"/>
      <c r="BM500" s="33"/>
      <c r="BN500" s="33"/>
      <c r="BO500" s="33"/>
      <c r="BP500" s="33"/>
      <c r="BQ500" s="33"/>
      <c r="BR500" s="33"/>
      <c r="BS500" s="33"/>
      <c r="BT500" s="33"/>
      <c r="BU500" s="33"/>
      <c r="BV500" s="33"/>
      <c r="BW500" s="33"/>
      <c r="BX500" s="33"/>
      <c r="BY500" s="33"/>
      <c r="BZ500" s="33"/>
    </row>
    <row r="501" spans="2:78" ht="14.25" customHeight="1">
      <c r="B501" s="32"/>
      <c r="C501" s="33"/>
      <c r="D501" s="33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33"/>
      <c r="AR501" s="33"/>
      <c r="AS501" s="33"/>
      <c r="AT501" s="33"/>
      <c r="AU501" s="33"/>
      <c r="AV501" s="33"/>
      <c r="AW501" s="33"/>
      <c r="AX501" s="33"/>
      <c r="AY501" s="33"/>
      <c r="AZ501" s="33"/>
      <c r="BA501" s="33"/>
      <c r="BB501" s="33"/>
      <c r="BC501" s="33"/>
      <c r="BD501" s="33"/>
      <c r="BE501" s="33"/>
      <c r="BF501" s="33"/>
      <c r="BG501" s="33"/>
      <c r="BH501" s="33"/>
      <c r="BI501" s="33"/>
      <c r="BJ501" s="33"/>
      <c r="BK501" s="33"/>
      <c r="BL501" s="33"/>
      <c r="BM501" s="33"/>
      <c r="BN501" s="33"/>
      <c r="BO501" s="33"/>
      <c r="BP501" s="33"/>
      <c r="BQ501" s="33"/>
      <c r="BR501" s="33"/>
      <c r="BS501" s="33"/>
      <c r="BT501" s="33"/>
      <c r="BU501" s="33"/>
      <c r="BV501" s="33"/>
      <c r="BW501" s="33"/>
      <c r="BX501" s="33"/>
      <c r="BY501" s="33"/>
      <c r="BZ501" s="33"/>
    </row>
    <row r="502" spans="2:78" ht="14.25" customHeight="1">
      <c r="B502" s="32"/>
      <c r="C502" s="33"/>
      <c r="D502" s="33"/>
      <c r="E502" s="3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33"/>
      <c r="AR502" s="33"/>
      <c r="AS502" s="33"/>
      <c r="AT502" s="33"/>
      <c r="AU502" s="33"/>
      <c r="AV502" s="33"/>
      <c r="AW502" s="33"/>
      <c r="AX502" s="33"/>
      <c r="AY502" s="33"/>
      <c r="AZ502" s="33"/>
      <c r="BA502" s="33"/>
      <c r="BB502" s="33"/>
      <c r="BC502" s="33"/>
      <c r="BD502" s="33"/>
      <c r="BE502" s="33"/>
      <c r="BF502" s="33"/>
      <c r="BG502" s="33"/>
      <c r="BH502" s="33"/>
      <c r="BI502" s="33"/>
      <c r="BJ502" s="33"/>
      <c r="BK502" s="33"/>
      <c r="BL502" s="33"/>
      <c r="BM502" s="33"/>
      <c r="BN502" s="33"/>
      <c r="BO502" s="33"/>
      <c r="BP502" s="33"/>
      <c r="BQ502" s="33"/>
      <c r="BR502" s="33"/>
      <c r="BS502" s="33"/>
      <c r="BT502" s="33"/>
      <c r="BU502" s="33"/>
      <c r="BV502" s="33"/>
      <c r="BW502" s="33"/>
      <c r="BX502" s="33"/>
      <c r="BY502" s="33"/>
      <c r="BZ502" s="33"/>
    </row>
    <row r="503" spans="2:78" ht="14.25" customHeight="1">
      <c r="B503" s="32"/>
      <c r="C503" s="33"/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33"/>
      <c r="AR503" s="33"/>
      <c r="AS503" s="33"/>
      <c r="AT503" s="33"/>
      <c r="AU503" s="33"/>
      <c r="AV503" s="33"/>
      <c r="AW503" s="33"/>
      <c r="AX503" s="33"/>
      <c r="AY503" s="33"/>
      <c r="AZ503" s="33"/>
      <c r="BA503" s="33"/>
      <c r="BB503" s="33"/>
      <c r="BC503" s="33"/>
      <c r="BD503" s="33"/>
      <c r="BE503" s="33"/>
      <c r="BF503" s="33"/>
      <c r="BG503" s="33"/>
      <c r="BH503" s="33"/>
      <c r="BI503" s="33"/>
      <c r="BJ503" s="33"/>
      <c r="BK503" s="33"/>
      <c r="BL503" s="33"/>
      <c r="BM503" s="33"/>
      <c r="BN503" s="33"/>
      <c r="BO503" s="33"/>
      <c r="BP503" s="33"/>
      <c r="BQ503" s="33"/>
      <c r="BR503" s="33"/>
      <c r="BS503" s="33"/>
      <c r="BT503" s="33"/>
      <c r="BU503" s="33"/>
      <c r="BV503" s="33"/>
      <c r="BW503" s="33"/>
      <c r="BX503" s="33"/>
      <c r="BY503" s="33"/>
      <c r="BZ503" s="33"/>
    </row>
    <row r="504" spans="2:78" ht="14.25" customHeight="1">
      <c r="B504" s="32"/>
      <c r="C504" s="33"/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33"/>
      <c r="AR504" s="33"/>
      <c r="AS504" s="33"/>
      <c r="AT504" s="33"/>
      <c r="AU504" s="33"/>
      <c r="AV504" s="33"/>
      <c r="AW504" s="33"/>
      <c r="AX504" s="33"/>
      <c r="AY504" s="33"/>
      <c r="AZ504" s="33"/>
      <c r="BA504" s="33"/>
      <c r="BB504" s="33"/>
      <c r="BC504" s="33"/>
      <c r="BD504" s="33"/>
      <c r="BE504" s="33"/>
      <c r="BF504" s="33"/>
      <c r="BG504" s="33"/>
      <c r="BH504" s="33"/>
      <c r="BI504" s="33"/>
      <c r="BJ504" s="33"/>
      <c r="BK504" s="33"/>
      <c r="BL504" s="33"/>
      <c r="BM504" s="33"/>
      <c r="BN504" s="33"/>
      <c r="BO504" s="33"/>
      <c r="BP504" s="33"/>
      <c r="BQ504" s="33"/>
      <c r="BR504" s="33"/>
      <c r="BS504" s="33"/>
      <c r="BT504" s="33"/>
      <c r="BU504" s="33"/>
      <c r="BV504" s="33"/>
      <c r="BW504" s="33"/>
      <c r="BX504" s="33"/>
      <c r="BY504" s="33"/>
      <c r="BZ504" s="33"/>
    </row>
    <row r="505" spans="2:78" ht="14.25" customHeight="1">
      <c r="B505" s="32"/>
      <c r="C505" s="33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33"/>
      <c r="AR505" s="33"/>
      <c r="AS505" s="33"/>
      <c r="AT505" s="33"/>
      <c r="AU505" s="33"/>
      <c r="AV505" s="33"/>
      <c r="AW505" s="33"/>
      <c r="AX505" s="33"/>
      <c r="AY505" s="33"/>
      <c r="AZ505" s="33"/>
      <c r="BA505" s="33"/>
      <c r="BB505" s="33"/>
      <c r="BC505" s="33"/>
      <c r="BD505" s="33"/>
      <c r="BE505" s="33"/>
      <c r="BF505" s="33"/>
      <c r="BG505" s="33"/>
      <c r="BH505" s="33"/>
      <c r="BI505" s="33"/>
      <c r="BJ505" s="33"/>
      <c r="BK505" s="33"/>
      <c r="BL505" s="33"/>
      <c r="BM505" s="33"/>
      <c r="BN505" s="33"/>
      <c r="BO505" s="33"/>
      <c r="BP505" s="33"/>
      <c r="BQ505" s="33"/>
      <c r="BR505" s="33"/>
      <c r="BS505" s="33"/>
      <c r="BT505" s="33"/>
      <c r="BU505" s="33"/>
      <c r="BV505" s="33"/>
      <c r="BW505" s="33"/>
      <c r="BX505" s="33"/>
      <c r="BY505" s="33"/>
      <c r="BZ505" s="33"/>
    </row>
    <row r="506" spans="2:78" ht="14.25" customHeight="1">
      <c r="B506" s="32"/>
      <c r="C506" s="33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33"/>
      <c r="AR506" s="33"/>
      <c r="AS506" s="33"/>
      <c r="AT506" s="33"/>
      <c r="AU506" s="33"/>
      <c r="AV506" s="33"/>
      <c r="AW506" s="33"/>
      <c r="AX506" s="33"/>
      <c r="AY506" s="33"/>
      <c r="AZ506" s="33"/>
      <c r="BA506" s="33"/>
      <c r="BB506" s="33"/>
      <c r="BC506" s="33"/>
      <c r="BD506" s="33"/>
      <c r="BE506" s="33"/>
      <c r="BF506" s="33"/>
      <c r="BG506" s="33"/>
      <c r="BH506" s="33"/>
      <c r="BI506" s="33"/>
      <c r="BJ506" s="33"/>
      <c r="BK506" s="33"/>
      <c r="BL506" s="33"/>
      <c r="BM506" s="33"/>
      <c r="BN506" s="33"/>
      <c r="BO506" s="33"/>
      <c r="BP506" s="33"/>
      <c r="BQ506" s="33"/>
      <c r="BR506" s="33"/>
      <c r="BS506" s="33"/>
      <c r="BT506" s="33"/>
      <c r="BU506" s="33"/>
      <c r="BV506" s="33"/>
      <c r="BW506" s="33"/>
      <c r="BX506" s="33"/>
      <c r="BY506" s="33"/>
      <c r="BZ506" s="33"/>
    </row>
    <row r="507" spans="2:78" ht="14.25" customHeight="1">
      <c r="B507" s="32"/>
      <c r="C507" s="33"/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33"/>
      <c r="AR507" s="33"/>
      <c r="AS507" s="33"/>
      <c r="AT507" s="33"/>
      <c r="AU507" s="33"/>
      <c r="AV507" s="33"/>
      <c r="AW507" s="33"/>
      <c r="AX507" s="33"/>
      <c r="AY507" s="33"/>
      <c r="AZ507" s="33"/>
      <c r="BA507" s="33"/>
      <c r="BB507" s="33"/>
      <c r="BC507" s="33"/>
      <c r="BD507" s="33"/>
      <c r="BE507" s="33"/>
      <c r="BF507" s="33"/>
      <c r="BG507" s="33"/>
      <c r="BH507" s="33"/>
      <c r="BI507" s="33"/>
      <c r="BJ507" s="33"/>
      <c r="BK507" s="33"/>
      <c r="BL507" s="33"/>
      <c r="BM507" s="33"/>
      <c r="BN507" s="33"/>
      <c r="BO507" s="33"/>
      <c r="BP507" s="33"/>
      <c r="BQ507" s="33"/>
      <c r="BR507" s="33"/>
      <c r="BS507" s="33"/>
      <c r="BT507" s="33"/>
      <c r="BU507" s="33"/>
      <c r="BV507" s="33"/>
      <c r="BW507" s="33"/>
      <c r="BX507" s="33"/>
      <c r="BY507" s="33"/>
      <c r="BZ507" s="33"/>
    </row>
    <row r="508" spans="2:78" ht="14.25" customHeight="1">
      <c r="B508" s="32"/>
      <c r="C508" s="33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33"/>
      <c r="AR508" s="33"/>
      <c r="AS508" s="33"/>
      <c r="AT508" s="33"/>
      <c r="AU508" s="33"/>
      <c r="AV508" s="33"/>
      <c r="AW508" s="33"/>
      <c r="AX508" s="33"/>
      <c r="AY508" s="33"/>
      <c r="AZ508" s="33"/>
      <c r="BA508" s="33"/>
      <c r="BB508" s="33"/>
      <c r="BC508" s="33"/>
      <c r="BD508" s="33"/>
      <c r="BE508" s="33"/>
      <c r="BF508" s="33"/>
      <c r="BG508" s="33"/>
      <c r="BH508" s="33"/>
      <c r="BI508" s="33"/>
      <c r="BJ508" s="33"/>
      <c r="BK508" s="33"/>
      <c r="BL508" s="33"/>
      <c r="BM508" s="33"/>
      <c r="BN508" s="33"/>
      <c r="BO508" s="33"/>
      <c r="BP508" s="33"/>
      <c r="BQ508" s="33"/>
      <c r="BR508" s="33"/>
      <c r="BS508" s="33"/>
      <c r="BT508" s="33"/>
      <c r="BU508" s="33"/>
      <c r="BV508" s="33"/>
      <c r="BW508" s="33"/>
      <c r="BX508" s="33"/>
      <c r="BY508" s="33"/>
      <c r="BZ508" s="33"/>
    </row>
    <row r="509" spans="2:78" ht="14.25" customHeight="1">
      <c r="B509" s="32"/>
      <c r="C509" s="33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  <c r="AB509" s="33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33"/>
      <c r="AR509" s="33"/>
      <c r="AS509" s="33"/>
      <c r="AT509" s="33"/>
      <c r="AU509" s="33"/>
      <c r="AV509" s="33"/>
      <c r="AW509" s="33"/>
      <c r="AX509" s="33"/>
      <c r="AY509" s="33"/>
      <c r="AZ509" s="33"/>
      <c r="BA509" s="33"/>
      <c r="BB509" s="33"/>
      <c r="BC509" s="33"/>
      <c r="BD509" s="33"/>
      <c r="BE509" s="33"/>
      <c r="BF509" s="33"/>
      <c r="BG509" s="33"/>
      <c r="BH509" s="33"/>
      <c r="BI509" s="33"/>
      <c r="BJ509" s="33"/>
      <c r="BK509" s="33"/>
      <c r="BL509" s="33"/>
      <c r="BM509" s="33"/>
      <c r="BN509" s="33"/>
      <c r="BO509" s="33"/>
      <c r="BP509" s="33"/>
      <c r="BQ509" s="33"/>
      <c r="BR509" s="33"/>
      <c r="BS509" s="33"/>
      <c r="BT509" s="33"/>
      <c r="BU509" s="33"/>
      <c r="BV509" s="33"/>
      <c r="BW509" s="33"/>
      <c r="BX509" s="33"/>
      <c r="BY509" s="33"/>
      <c r="BZ509" s="33"/>
    </row>
    <row r="510" spans="2:78" ht="14.25" customHeight="1">
      <c r="B510" s="32"/>
      <c r="C510" s="33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  <c r="AB510" s="33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33"/>
      <c r="AR510" s="33"/>
      <c r="AS510" s="33"/>
      <c r="AT510" s="33"/>
      <c r="AU510" s="33"/>
      <c r="AV510" s="33"/>
      <c r="AW510" s="33"/>
      <c r="AX510" s="33"/>
      <c r="AY510" s="33"/>
      <c r="AZ510" s="33"/>
      <c r="BA510" s="33"/>
      <c r="BB510" s="33"/>
      <c r="BC510" s="33"/>
      <c r="BD510" s="33"/>
      <c r="BE510" s="33"/>
      <c r="BF510" s="33"/>
      <c r="BG510" s="33"/>
      <c r="BH510" s="33"/>
      <c r="BI510" s="33"/>
      <c r="BJ510" s="33"/>
      <c r="BK510" s="33"/>
      <c r="BL510" s="33"/>
      <c r="BM510" s="33"/>
      <c r="BN510" s="33"/>
      <c r="BO510" s="33"/>
      <c r="BP510" s="33"/>
      <c r="BQ510" s="33"/>
      <c r="BR510" s="33"/>
      <c r="BS510" s="33"/>
      <c r="BT510" s="33"/>
      <c r="BU510" s="33"/>
      <c r="BV510" s="33"/>
      <c r="BW510" s="33"/>
      <c r="BX510" s="33"/>
      <c r="BY510" s="33"/>
      <c r="BZ510" s="33"/>
    </row>
    <row r="511" spans="2:78" ht="14.25" customHeight="1">
      <c r="B511" s="32"/>
      <c r="C511" s="33"/>
      <c r="D511" s="33"/>
      <c r="E511" s="3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  <c r="AB511" s="33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33"/>
      <c r="AR511" s="33"/>
      <c r="AS511" s="33"/>
      <c r="AT511" s="33"/>
      <c r="AU511" s="33"/>
      <c r="AV511" s="33"/>
      <c r="AW511" s="33"/>
      <c r="AX511" s="33"/>
      <c r="AY511" s="33"/>
      <c r="AZ511" s="33"/>
      <c r="BA511" s="33"/>
      <c r="BB511" s="33"/>
      <c r="BC511" s="33"/>
      <c r="BD511" s="33"/>
      <c r="BE511" s="33"/>
      <c r="BF511" s="33"/>
      <c r="BG511" s="33"/>
      <c r="BH511" s="33"/>
      <c r="BI511" s="33"/>
      <c r="BJ511" s="33"/>
      <c r="BK511" s="33"/>
      <c r="BL511" s="33"/>
      <c r="BM511" s="33"/>
      <c r="BN511" s="33"/>
      <c r="BO511" s="33"/>
      <c r="BP511" s="33"/>
      <c r="BQ511" s="33"/>
      <c r="BR511" s="33"/>
      <c r="BS511" s="33"/>
      <c r="BT511" s="33"/>
      <c r="BU511" s="33"/>
      <c r="BV511" s="33"/>
      <c r="BW511" s="33"/>
      <c r="BX511" s="33"/>
      <c r="BY511" s="33"/>
      <c r="BZ511" s="33"/>
    </row>
    <row r="512" spans="2:78" ht="14.25" customHeight="1">
      <c r="B512" s="32"/>
      <c r="C512" s="33"/>
      <c r="D512" s="33"/>
      <c r="E512" s="3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  <c r="AB512" s="33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33"/>
      <c r="AR512" s="33"/>
      <c r="AS512" s="33"/>
      <c r="AT512" s="33"/>
      <c r="AU512" s="33"/>
      <c r="AV512" s="33"/>
      <c r="AW512" s="33"/>
      <c r="AX512" s="33"/>
      <c r="AY512" s="33"/>
      <c r="AZ512" s="33"/>
      <c r="BA512" s="33"/>
      <c r="BB512" s="33"/>
      <c r="BC512" s="33"/>
      <c r="BD512" s="33"/>
      <c r="BE512" s="33"/>
      <c r="BF512" s="33"/>
      <c r="BG512" s="33"/>
      <c r="BH512" s="33"/>
      <c r="BI512" s="33"/>
      <c r="BJ512" s="33"/>
      <c r="BK512" s="33"/>
      <c r="BL512" s="33"/>
      <c r="BM512" s="33"/>
      <c r="BN512" s="33"/>
      <c r="BO512" s="33"/>
      <c r="BP512" s="33"/>
      <c r="BQ512" s="33"/>
      <c r="BR512" s="33"/>
      <c r="BS512" s="33"/>
      <c r="BT512" s="33"/>
      <c r="BU512" s="33"/>
      <c r="BV512" s="33"/>
      <c r="BW512" s="33"/>
      <c r="BX512" s="33"/>
      <c r="BY512" s="33"/>
      <c r="BZ512" s="33"/>
    </row>
    <row r="513" spans="2:78" ht="14.25" customHeight="1">
      <c r="B513" s="32"/>
      <c r="C513" s="33"/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  <c r="AB513" s="33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33"/>
      <c r="AR513" s="33"/>
      <c r="AS513" s="33"/>
      <c r="AT513" s="33"/>
      <c r="AU513" s="33"/>
      <c r="AV513" s="33"/>
      <c r="AW513" s="33"/>
      <c r="AX513" s="33"/>
      <c r="AY513" s="33"/>
      <c r="AZ513" s="33"/>
      <c r="BA513" s="33"/>
      <c r="BB513" s="33"/>
      <c r="BC513" s="33"/>
      <c r="BD513" s="33"/>
      <c r="BE513" s="33"/>
      <c r="BF513" s="33"/>
      <c r="BG513" s="33"/>
      <c r="BH513" s="33"/>
      <c r="BI513" s="33"/>
      <c r="BJ513" s="33"/>
      <c r="BK513" s="33"/>
      <c r="BL513" s="33"/>
      <c r="BM513" s="33"/>
      <c r="BN513" s="33"/>
      <c r="BO513" s="33"/>
      <c r="BP513" s="33"/>
      <c r="BQ513" s="33"/>
      <c r="BR513" s="33"/>
      <c r="BS513" s="33"/>
      <c r="BT513" s="33"/>
      <c r="BU513" s="33"/>
      <c r="BV513" s="33"/>
      <c r="BW513" s="33"/>
      <c r="BX513" s="33"/>
      <c r="BY513" s="33"/>
      <c r="BZ513" s="33"/>
    </row>
    <row r="514" spans="2:78" ht="14.25" customHeight="1">
      <c r="B514" s="32"/>
      <c r="C514" s="33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33"/>
      <c r="AS514" s="33"/>
      <c r="AT514" s="33"/>
      <c r="AU514" s="33"/>
      <c r="AV514" s="33"/>
      <c r="AW514" s="33"/>
      <c r="AX514" s="33"/>
      <c r="AY514" s="33"/>
      <c r="AZ514" s="33"/>
      <c r="BA514" s="33"/>
      <c r="BB514" s="33"/>
      <c r="BC514" s="33"/>
      <c r="BD514" s="33"/>
      <c r="BE514" s="33"/>
      <c r="BF514" s="33"/>
      <c r="BG514" s="33"/>
      <c r="BH514" s="33"/>
      <c r="BI514" s="33"/>
      <c r="BJ514" s="33"/>
      <c r="BK514" s="33"/>
      <c r="BL514" s="33"/>
      <c r="BM514" s="33"/>
      <c r="BN514" s="33"/>
      <c r="BO514" s="33"/>
      <c r="BP514" s="33"/>
      <c r="BQ514" s="33"/>
      <c r="BR514" s="33"/>
      <c r="BS514" s="33"/>
      <c r="BT514" s="33"/>
      <c r="BU514" s="33"/>
      <c r="BV514" s="33"/>
      <c r="BW514" s="33"/>
      <c r="BX514" s="33"/>
      <c r="BY514" s="33"/>
      <c r="BZ514" s="33"/>
    </row>
    <row r="515" spans="2:78" ht="14.25" customHeight="1">
      <c r="B515" s="32"/>
      <c r="C515" s="33"/>
      <c r="D515" s="33"/>
      <c r="E515" s="3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  <c r="AB515" s="33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33"/>
      <c r="AR515" s="33"/>
      <c r="AS515" s="33"/>
      <c r="AT515" s="33"/>
      <c r="AU515" s="33"/>
      <c r="AV515" s="33"/>
      <c r="AW515" s="33"/>
      <c r="AX515" s="33"/>
      <c r="AY515" s="33"/>
      <c r="AZ515" s="33"/>
      <c r="BA515" s="33"/>
      <c r="BB515" s="33"/>
      <c r="BC515" s="33"/>
      <c r="BD515" s="33"/>
      <c r="BE515" s="33"/>
      <c r="BF515" s="33"/>
      <c r="BG515" s="33"/>
      <c r="BH515" s="33"/>
      <c r="BI515" s="33"/>
      <c r="BJ515" s="33"/>
      <c r="BK515" s="33"/>
      <c r="BL515" s="33"/>
      <c r="BM515" s="33"/>
      <c r="BN515" s="33"/>
      <c r="BO515" s="33"/>
      <c r="BP515" s="33"/>
      <c r="BQ515" s="33"/>
      <c r="BR515" s="33"/>
      <c r="BS515" s="33"/>
      <c r="BT515" s="33"/>
      <c r="BU515" s="33"/>
      <c r="BV515" s="33"/>
      <c r="BW515" s="33"/>
      <c r="BX515" s="33"/>
      <c r="BY515" s="33"/>
      <c r="BZ515" s="33"/>
    </row>
    <row r="516" spans="2:78" ht="14.25" customHeight="1">
      <c r="B516" s="32"/>
      <c r="C516" s="33"/>
      <c r="D516" s="33"/>
      <c r="E516" s="3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  <c r="AB516" s="33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33"/>
      <c r="AR516" s="33"/>
      <c r="AS516" s="33"/>
      <c r="AT516" s="33"/>
      <c r="AU516" s="33"/>
      <c r="AV516" s="33"/>
      <c r="AW516" s="33"/>
      <c r="AX516" s="33"/>
      <c r="AY516" s="33"/>
      <c r="AZ516" s="33"/>
      <c r="BA516" s="33"/>
      <c r="BB516" s="33"/>
      <c r="BC516" s="33"/>
      <c r="BD516" s="33"/>
      <c r="BE516" s="33"/>
      <c r="BF516" s="33"/>
      <c r="BG516" s="33"/>
      <c r="BH516" s="33"/>
      <c r="BI516" s="33"/>
      <c r="BJ516" s="33"/>
      <c r="BK516" s="33"/>
      <c r="BL516" s="33"/>
      <c r="BM516" s="33"/>
      <c r="BN516" s="33"/>
      <c r="BO516" s="33"/>
      <c r="BP516" s="33"/>
      <c r="BQ516" s="33"/>
      <c r="BR516" s="33"/>
      <c r="BS516" s="33"/>
      <c r="BT516" s="33"/>
      <c r="BU516" s="33"/>
      <c r="BV516" s="33"/>
      <c r="BW516" s="33"/>
      <c r="BX516" s="33"/>
      <c r="BY516" s="33"/>
      <c r="BZ516" s="33"/>
    </row>
    <row r="517" spans="2:78" ht="14.25" customHeight="1">
      <c r="B517" s="32"/>
      <c r="C517" s="33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33"/>
      <c r="AS517" s="33"/>
      <c r="AT517" s="33"/>
      <c r="AU517" s="33"/>
      <c r="AV517" s="33"/>
      <c r="AW517" s="33"/>
      <c r="AX517" s="33"/>
      <c r="AY517" s="33"/>
      <c r="AZ517" s="33"/>
      <c r="BA517" s="33"/>
      <c r="BB517" s="33"/>
      <c r="BC517" s="33"/>
      <c r="BD517" s="33"/>
      <c r="BE517" s="33"/>
      <c r="BF517" s="33"/>
      <c r="BG517" s="33"/>
      <c r="BH517" s="33"/>
      <c r="BI517" s="33"/>
      <c r="BJ517" s="33"/>
      <c r="BK517" s="33"/>
      <c r="BL517" s="33"/>
      <c r="BM517" s="33"/>
      <c r="BN517" s="33"/>
      <c r="BO517" s="33"/>
      <c r="BP517" s="33"/>
      <c r="BQ517" s="33"/>
      <c r="BR517" s="33"/>
      <c r="BS517" s="33"/>
      <c r="BT517" s="33"/>
      <c r="BU517" s="33"/>
      <c r="BV517" s="33"/>
      <c r="BW517" s="33"/>
      <c r="BX517" s="33"/>
      <c r="BY517" s="33"/>
      <c r="BZ517" s="33"/>
    </row>
    <row r="518" spans="2:78" ht="14.25" customHeight="1">
      <c r="B518" s="32"/>
      <c r="C518" s="33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33"/>
      <c r="AR518" s="33"/>
      <c r="AS518" s="33"/>
      <c r="AT518" s="33"/>
      <c r="AU518" s="33"/>
      <c r="AV518" s="33"/>
      <c r="AW518" s="33"/>
      <c r="AX518" s="33"/>
      <c r="AY518" s="33"/>
      <c r="AZ518" s="33"/>
      <c r="BA518" s="33"/>
      <c r="BB518" s="33"/>
      <c r="BC518" s="33"/>
      <c r="BD518" s="33"/>
      <c r="BE518" s="33"/>
      <c r="BF518" s="33"/>
      <c r="BG518" s="33"/>
      <c r="BH518" s="33"/>
      <c r="BI518" s="33"/>
      <c r="BJ518" s="33"/>
      <c r="BK518" s="33"/>
      <c r="BL518" s="33"/>
      <c r="BM518" s="33"/>
      <c r="BN518" s="33"/>
      <c r="BO518" s="33"/>
      <c r="BP518" s="33"/>
      <c r="BQ518" s="33"/>
      <c r="BR518" s="33"/>
      <c r="BS518" s="33"/>
      <c r="BT518" s="33"/>
      <c r="BU518" s="33"/>
      <c r="BV518" s="33"/>
      <c r="BW518" s="33"/>
      <c r="BX518" s="33"/>
      <c r="BY518" s="33"/>
      <c r="BZ518" s="33"/>
    </row>
    <row r="519" spans="2:78" ht="14.25" customHeight="1">
      <c r="B519" s="32"/>
      <c r="C519" s="33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  <c r="AB519" s="33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3"/>
      <c r="BH519" s="33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  <c r="BU519" s="33"/>
      <c r="BV519" s="33"/>
      <c r="BW519" s="33"/>
      <c r="BX519" s="33"/>
      <c r="BY519" s="33"/>
      <c r="BZ519" s="33"/>
    </row>
    <row r="520" spans="2:78" ht="14.25" customHeight="1">
      <c r="B520" s="32"/>
      <c r="C520" s="33"/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  <c r="AB520" s="33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3"/>
      <c r="BH520" s="33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  <c r="BU520" s="33"/>
      <c r="BV520" s="33"/>
      <c r="BW520" s="33"/>
      <c r="BX520" s="33"/>
      <c r="BY520" s="33"/>
      <c r="BZ520" s="33"/>
    </row>
    <row r="521" spans="2:78" ht="14.25" customHeight="1">
      <c r="B521" s="32"/>
      <c r="C521" s="33"/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  <c r="AB521" s="33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3"/>
      <c r="BH521" s="33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  <c r="BU521" s="33"/>
      <c r="BV521" s="33"/>
      <c r="BW521" s="33"/>
      <c r="BX521" s="33"/>
      <c r="BY521" s="33"/>
      <c r="BZ521" s="33"/>
    </row>
    <row r="522" spans="2:78" ht="14.25" customHeight="1">
      <c r="B522" s="32"/>
      <c r="C522" s="33"/>
      <c r="D522" s="33"/>
      <c r="E522" s="3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  <c r="AB522" s="33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33"/>
      <c r="AR522" s="33"/>
      <c r="AS522" s="33"/>
      <c r="AT522" s="33"/>
      <c r="AU522" s="33"/>
      <c r="AV522" s="33"/>
      <c r="AW522" s="33"/>
      <c r="AX522" s="33"/>
      <c r="AY522" s="33"/>
      <c r="AZ522" s="33"/>
      <c r="BA522" s="33"/>
      <c r="BB522" s="33"/>
      <c r="BC522" s="33"/>
      <c r="BD522" s="33"/>
      <c r="BE522" s="33"/>
      <c r="BF522" s="33"/>
      <c r="BG522" s="33"/>
      <c r="BH522" s="33"/>
      <c r="BI522" s="33"/>
      <c r="BJ522" s="33"/>
      <c r="BK522" s="33"/>
      <c r="BL522" s="33"/>
      <c r="BM522" s="33"/>
      <c r="BN522" s="33"/>
      <c r="BO522" s="33"/>
      <c r="BP522" s="33"/>
      <c r="BQ522" s="33"/>
      <c r="BR522" s="33"/>
      <c r="BS522" s="33"/>
      <c r="BT522" s="33"/>
      <c r="BU522" s="33"/>
      <c r="BV522" s="33"/>
      <c r="BW522" s="33"/>
      <c r="BX522" s="33"/>
      <c r="BY522" s="33"/>
      <c r="BZ522" s="33"/>
    </row>
    <row r="523" spans="2:78" ht="14.25" customHeight="1">
      <c r="B523" s="32"/>
      <c r="C523" s="33"/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  <c r="AB523" s="33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3"/>
      <c r="BH523" s="33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  <c r="BU523" s="33"/>
      <c r="BV523" s="33"/>
      <c r="BW523" s="33"/>
      <c r="BX523" s="33"/>
      <c r="BY523" s="33"/>
      <c r="BZ523" s="33"/>
    </row>
    <row r="524" spans="2:78" ht="14.25" customHeight="1">
      <c r="B524" s="32"/>
      <c r="C524" s="33"/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  <c r="AB524" s="33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3"/>
      <c r="BH524" s="33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  <c r="BU524" s="33"/>
      <c r="BV524" s="33"/>
      <c r="BW524" s="33"/>
      <c r="BX524" s="33"/>
      <c r="BY524" s="33"/>
      <c r="BZ524" s="33"/>
    </row>
    <row r="525" spans="2:78" ht="14.25" customHeight="1">
      <c r="B525" s="32"/>
      <c r="C525" s="33"/>
      <c r="D525" s="33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  <c r="AB525" s="33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3"/>
      <c r="BH525" s="33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  <c r="BU525" s="33"/>
      <c r="BV525" s="33"/>
      <c r="BW525" s="33"/>
      <c r="BX525" s="33"/>
      <c r="BY525" s="33"/>
      <c r="BZ525" s="33"/>
    </row>
    <row r="526" spans="2:78" ht="14.25" customHeight="1">
      <c r="B526" s="32"/>
      <c r="C526" s="33"/>
      <c r="D526" s="33"/>
      <c r="E526" s="3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  <c r="AB526" s="33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3"/>
      <c r="BH526" s="33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  <c r="BU526" s="33"/>
      <c r="BV526" s="33"/>
      <c r="BW526" s="33"/>
      <c r="BX526" s="33"/>
      <c r="BY526" s="33"/>
      <c r="BZ526" s="33"/>
    </row>
    <row r="527" spans="2:78" ht="14.25" customHeight="1">
      <c r="B527" s="32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  <c r="AB527" s="33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3"/>
      <c r="BH527" s="33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  <c r="BU527" s="33"/>
      <c r="BV527" s="33"/>
      <c r="BW527" s="33"/>
      <c r="BX527" s="33"/>
      <c r="BY527" s="33"/>
      <c r="BZ527" s="33"/>
    </row>
    <row r="528" spans="2:78" ht="14.25" customHeight="1">
      <c r="B528" s="32"/>
      <c r="C528" s="33"/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  <c r="AB528" s="33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33"/>
      <c r="AR528" s="33"/>
      <c r="AS528" s="33"/>
      <c r="AT528" s="33"/>
      <c r="AU528" s="33"/>
      <c r="AV528" s="33"/>
      <c r="AW528" s="33"/>
      <c r="AX528" s="33"/>
      <c r="AY528" s="33"/>
      <c r="AZ528" s="33"/>
      <c r="BA528" s="33"/>
      <c r="BB528" s="33"/>
      <c r="BC528" s="33"/>
      <c r="BD528" s="33"/>
      <c r="BE528" s="33"/>
      <c r="BF528" s="33"/>
      <c r="BG528" s="33"/>
      <c r="BH528" s="33"/>
      <c r="BI528" s="33"/>
      <c r="BJ528" s="33"/>
      <c r="BK528" s="33"/>
      <c r="BL528" s="33"/>
      <c r="BM528" s="33"/>
      <c r="BN528" s="33"/>
      <c r="BO528" s="33"/>
      <c r="BP528" s="33"/>
      <c r="BQ528" s="33"/>
      <c r="BR528" s="33"/>
      <c r="BS528" s="33"/>
      <c r="BT528" s="33"/>
      <c r="BU528" s="33"/>
      <c r="BV528" s="33"/>
      <c r="BW528" s="33"/>
      <c r="BX528" s="33"/>
      <c r="BY528" s="33"/>
      <c r="BZ528" s="33"/>
    </row>
    <row r="529" spans="2:78" ht="14.25" customHeight="1">
      <c r="B529" s="32"/>
      <c r="C529" s="33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  <c r="AB529" s="33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3"/>
      <c r="BH529" s="33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  <c r="BU529" s="33"/>
      <c r="BV529" s="33"/>
      <c r="BW529" s="33"/>
      <c r="BX529" s="33"/>
      <c r="BY529" s="33"/>
      <c r="BZ529" s="33"/>
    </row>
    <row r="530" spans="2:78" ht="14.25" customHeight="1">
      <c r="B530" s="32"/>
      <c r="C530" s="33"/>
      <c r="D530" s="33"/>
      <c r="E530" s="3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  <c r="AB530" s="33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33"/>
      <c r="AR530" s="33"/>
      <c r="AS530" s="33"/>
      <c r="AT530" s="33"/>
      <c r="AU530" s="33"/>
      <c r="AV530" s="33"/>
      <c r="AW530" s="33"/>
      <c r="AX530" s="33"/>
      <c r="AY530" s="33"/>
      <c r="AZ530" s="33"/>
      <c r="BA530" s="33"/>
      <c r="BB530" s="33"/>
      <c r="BC530" s="33"/>
      <c r="BD530" s="33"/>
      <c r="BE530" s="33"/>
      <c r="BF530" s="33"/>
      <c r="BG530" s="33"/>
      <c r="BH530" s="33"/>
      <c r="BI530" s="33"/>
      <c r="BJ530" s="33"/>
      <c r="BK530" s="33"/>
      <c r="BL530" s="33"/>
      <c r="BM530" s="33"/>
      <c r="BN530" s="33"/>
      <c r="BO530" s="33"/>
      <c r="BP530" s="33"/>
      <c r="BQ530" s="33"/>
      <c r="BR530" s="33"/>
      <c r="BS530" s="33"/>
      <c r="BT530" s="33"/>
      <c r="BU530" s="33"/>
      <c r="BV530" s="33"/>
      <c r="BW530" s="33"/>
      <c r="BX530" s="33"/>
      <c r="BY530" s="33"/>
      <c r="BZ530" s="33"/>
    </row>
    <row r="531" spans="2:78" ht="14.25" customHeight="1">
      <c r="B531" s="32"/>
      <c r="C531" s="33"/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  <c r="AB531" s="33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33"/>
      <c r="AR531" s="33"/>
      <c r="AS531" s="33"/>
      <c r="AT531" s="33"/>
      <c r="AU531" s="33"/>
      <c r="AV531" s="33"/>
      <c r="AW531" s="33"/>
      <c r="AX531" s="33"/>
      <c r="AY531" s="33"/>
      <c r="AZ531" s="33"/>
      <c r="BA531" s="33"/>
      <c r="BB531" s="33"/>
      <c r="BC531" s="33"/>
      <c r="BD531" s="33"/>
      <c r="BE531" s="33"/>
      <c r="BF531" s="33"/>
      <c r="BG531" s="33"/>
      <c r="BH531" s="33"/>
      <c r="BI531" s="33"/>
      <c r="BJ531" s="33"/>
      <c r="BK531" s="33"/>
      <c r="BL531" s="33"/>
      <c r="BM531" s="33"/>
      <c r="BN531" s="33"/>
      <c r="BO531" s="33"/>
      <c r="BP531" s="33"/>
      <c r="BQ531" s="33"/>
      <c r="BR531" s="33"/>
      <c r="BS531" s="33"/>
      <c r="BT531" s="33"/>
      <c r="BU531" s="33"/>
      <c r="BV531" s="33"/>
      <c r="BW531" s="33"/>
      <c r="BX531" s="33"/>
      <c r="BY531" s="33"/>
      <c r="BZ531" s="33"/>
    </row>
    <row r="532" spans="2:78" ht="14.25" customHeight="1">
      <c r="B532" s="32"/>
      <c r="C532" s="33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  <c r="AB532" s="33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3"/>
      <c r="BB532" s="33"/>
      <c r="BC532" s="33"/>
      <c r="BD532" s="33"/>
      <c r="BE532" s="33"/>
      <c r="BF532" s="33"/>
      <c r="BG532" s="33"/>
      <c r="BH532" s="33"/>
      <c r="BI532" s="33"/>
      <c r="BJ532" s="33"/>
      <c r="BK532" s="33"/>
      <c r="BL532" s="33"/>
      <c r="BM532" s="33"/>
      <c r="BN532" s="33"/>
      <c r="BO532" s="33"/>
      <c r="BP532" s="33"/>
      <c r="BQ532" s="33"/>
      <c r="BR532" s="33"/>
      <c r="BS532" s="33"/>
      <c r="BT532" s="33"/>
      <c r="BU532" s="33"/>
      <c r="BV532" s="33"/>
      <c r="BW532" s="33"/>
      <c r="BX532" s="33"/>
      <c r="BY532" s="33"/>
      <c r="BZ532" s="33"/>
    </row>
    <row r="533" spans="2:78" ht="14.25" customHeight="1">
      <c r="B533" s="32"/>
      <c r="C533" s="33"/>
      <c r="D533" s="33"/>
      <c r="E533" s="3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  <c r="AB533" s="33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33"/>
      <c r="AR533" s="33"/>
      <c r="AS533" s="33"/>
      <c r="AT533" s="33"/>
      <c r="AU533" s="33"/>
      <c r="AV533" s="33"/>
      <c r="AW533" s="33"/>
      <c r="AX533" s="33"/>
      <c r="AY533" s="33"/>
      <c r="AZ533" s="33"/>
      <c r="BA533" s="33"/>
      <c r="BB533" s="33"/>
      <c r="BC533" s="33"/>
      <c r="BD533" s="33"/>
      <c r="BE533" s="33"/>
      <c r="BF533" s="33"/>
      <c r="BG533" s="33"/>
      <c r="BH533" s="33"/>
      <c r="BI533" s="33"/>
      <c r="BJ533" s="33"/>
      <c r="BK533" s="33"/>
      <c r="BL533" s="33"/>
      <c r="BM533" s="33"/>
      <c r="BN533" s="33"/>
      <c r="BO533" s="33"/>
      <c r="BP533" s="33"/>
      <c r="BQ533" s="33"/>
      <c r="BR533" s="33"/>
      <c r="BS533" s="33"/>
      <c r="BT533" s="33"/>
      <c r="BU533" s="33"/>
      <c r="BV533" s="33"/>
      <c r="BW533" s="33"/>
      <c r="BX533" s="33"/>
      <c r="BY533" s="33"/>
      <c r="BZ533" s="33"/>
    </row>
    <row r="534" spans="2:78" ht="14.25" customHeight="1">
      <c r="B534" s="32"/>
      <c r="C534" s="33"/>
      <c r="D534" s="33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  <c r="AB534" s="33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33"/>
      <c r="AR534" s="33"/>
      <c r="AS534" s="33"/>
      <c r="AT534" s="33"/>
      <c r="AU534" s="33"/>
      <c r="AV534" s="33"/>
      <c r="AW534" s="33"/>
      <c r="AX534" s="33"/>
      <c r="AY534" s="33"/>
      <c r="AZ534" s="33"/>
      <c r="BA534" s="33"/>
      <c r="BB534" s="33"/>
      <c r="BC534" s="33"/>
      <c r="BD534" s="33"/>
      <c r="BE534" s="33"/>
      <c r="BF534" s="33"/>
      <c r="BG534" s="33"/>
      <c r="BH534" s="33"/>
      <c r="BI534" s="33"/>
      <c r="BJ534" s="33"/>
      <c r="BK534" s="33"/>
      <c r="BL534" s="33"/>
      <c r="BM534" s="33"/>
      <c r="BN534" s="33"/>
      <c r="BO534" s="33"/>
      <c r="BP534" s="33"/>
      <c r="BQ534" s="33"/>
      <c r="BR534" s="33"/>
      <c r="BS534" s="33"/>
      <c r="BT534" s="33"/>
      <c r="BU534" s="33"/>
      <c r="BV534" s="33"/>
      <c r="BW534" s="33"/>
      <c r="BX534" s="33"/>
      <c r="BY534" s="33"/>
      <c r="BZ534" s="33"/>
    </row>
    <row r="535" spans="2:78" ht="14.25" customHeight="1">
      <c r="B535" s="32"/>
      <c r="C535" s="33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  <c r="AB535" s="33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3"/>
      <c r="BB535" s="33"/>
      <c r="BC535" s="33"/>
      <c r="BD535" s="33"/>
      <c r="BE535" s="33"/>
      <c r="BF535" s="33"/>
      <c r="BG535" s="33"/>
      <c r="BH535" s="33"/>
      <c r="BI535" s="33"/>
      <c r="BJ535" s="33"/>
      <c r="BK535" s="33"/>
      <c r="BL535" s="33"/>
      <c r="BM535" s="33"/>
      <c r="BN535" s="33"/>
      <c r="BO535" s="33"/>
      <c r="BP535" s="33"/>
      <c r="BQ535" s="33"/>
      <c r="BR535" s="33"/>
      <c r="BS535" s="33"/>
      <c r="BT535" s="33"/>
      <c r="BU535" s="33"/>
      <c r="BV535" s="33"/>
      <c r="BW535" s="33"/>
      <c r="BX535" s="33"/>
      <c r="BY535" s="33"/>
      <c r="BZ535" s="33"/>
    </row>
    <row r="536" spans="2:78" ht="14.25" customHeight="1">
      <c r="B536" s="32"/>
      <c r="C536" s="33"/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  <c r="AB536" s="33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3"/>
      <c r="BA536" s="33"/>
      <c r="BB536" s="33"/>
      <c r="BC536" s="33"/>
      <c r="BD536" s="33"/>
      <c r="BE536" s="33"/>
      <c r="BF536" s="33"/>
      <c r="BG536" s="33"/>
      <c r="BH536" s="33"/>
      <c r="BI536" s="33"/>
      <c r="BJ536" s="33"/>
      <c r="BK536" s="33"/>
      <c r="BL536" s="33"/>
      <c r="BM536" s="33"/>
      <c r="BN536" s="33"/>
      <c r="BO536" s="33"/>
      <c r="BP536" s="33"/>
      <c r="BQ536" s="33"/>
      <c r="BR536" s="33"/>
      <c r="BS536" s="33"/>
      <c r="BT536" s="33"/>
      <c r="BU536" s="33"/>
      <c r="BV536" s="33"/>
      <c r="BW536" s="33"/>
      <c r="BX536" s="33"/>
      <c r="BY536" s="33"/>
      <c r="BZ536" s="33"/>
    </row>
    <row r="537" spans="2:78" ht="14.25" customHeight="1">
      <c r="B537" s="32"/>
      <c r="C537" s="33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  <c r="AB537" s="33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33"/>
      <c r="AR537" s="33"/>
      <c r="AS537" s="33"/>
      <c r="AT537" s="33"/>
      <c r="AU537" s="33"/>
      <c r="AV537" s="33"/>
      <c r="AW537" s="33"/>
      <c r="AX537" s="33"/>
      <c r="AY537" s="33"/>
      <c r="AZ537" s="33"/>
      <c r="BA537" s="33"/>
      <c r="BB537" s="33"/>
      <c r="BC537" s="33"/>
      <c r="BD537" s="33"/>
      <c r="BE537" s="33"/>
      <c r="BF537" s="33"/>
      <c r="BG537" s="33"/>
      <c r="BH537" s="33"/>
      <c r="BI537" s="33"/>
      <c r="BJ537" s="33"/>
      <c r="BK537" s="33"/>
      <c r="BL537" s="33"/>
      <c r="BM537" s="33"/>
      <c r="BN537" s="33"/>
      <c r="BO537" s="33"/>
      <c r="BP537" s="33"/>
      <c r="BQ537" s="33"/>
      <c r="BR537" s="33"/>
      <c r="BS537" s="33"/>
      <c r="BT537" s="33"/>
      <c r="BU537" s="33"/>
      <c r="BV537" s="33"/>
      <c r="BW537" s="33"/>
      <c r="BX537" s="33"/>
      <c r="BY537" s="33"/>
      <c r="BZ537" s="33"/>
    </row>
    <row r="538" spans="2:78" ht="14.25" customHeight="1">
      <c r="B538" s="32"/>
      <c r="C538" s="33"/>
      <c r="D538" s="33"/>
      <c r="E538" s="3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  <c r="AA538" s="33"/>
      <c r="AB538" s="33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33"/>
      <c r="AR538" s="33"/>
      <c r="AS538" s="33"/>
      <c r="AT538" s="33"/>
      <c r="AU538" s="33"/>
      <c r="AV538" s="33"/>
      <c r="AW538" s="33"/>
      <c r="AX538" s="33"/>
      <c r="AY538" s="33"/>
      <c r="AZ538" s="33"/>
      <c r="BA538" s="33"/>
      <c r="BB538" s="33"/>
      <c r="BC538" s="33"/>
      <c r="BD538" s="33"/>
      <c r="BE538" s="33"/>
      <c r="BF538" s="33"/>
      <c r="BG538" s="33"/>
      <c r="BH538" s="33"/>
      <c r="BI538" s="33"/>
      <c r="BJ538" s="33"/>
      <c r="BK538" s="33"/>
      <c r="BL538" s="33"/>
      <c r="BM538" s="33"/>
      <c r="BN538" s="33"/>
      <c r="BO538" s="33"/>
      <c r="BP538" s="33"/>
      <c r="BQ538" s="33"/>
      <c r="BR538" s="33"/>
      <c r="BS538" s="33"/>
      <c r="BT538" s="33"/>
      <c r="BU538" s="33"/>
      <c r="BV538" s="33"/>
      <c r="BW538" s="33"/>
      <c r="BX538" s="33"/>
      <c r="BY538" s="33"/>
      <c r="BZ538" s="33"/>
    </row>
    <row r="539" spans="2:78" ht="14.25" customHeight="1">
      <c r="B539" s="32"/>
      <c r="C539" s="33"/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  <c r="AA539" s="33"/>
      <c r="AB539" s="33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33"/>
      <c r="AR539" s="33"/>
      <c r="AS539" s="33"/>
      <c r="AT539" s="33"/>
      <c r="AU539" s="33"/>
      <c r="AV539" s="33"/>
      <c r="AW539" s="33"/>
      <c r="AX539" s="33"/>
      <c r="AY539" s="33"/>
      <c r="AZ539" s="33"/>
      <c r="BA539" s="33"/>
      <c r="BB539" s="33"/>
      <c r="BC539" s="33"/>
      <c r="BD539" s="33"/>
      <c r="BE539" s="33"/>
      <c r="BF539" s="33"/>
      <c r="BG539" s="33"/>
      <c r="BH539" s="33"/>
      <c r="BI539" s="33"/>
      <c r="BJ539" s="33"/>
      <c r="BK539" s="33"/>
      <c r="BL539" s="33"/>
      <c r="BM539" s="33"/>
      <c r="BN539" s="33"/>
      <c r="BO539" s="33"/>
      <c r="BP539" s="33"/>
      <c r="BQ539" s="33"/>
      <c r="BR539" s="33"/>
      <c r="BS539" s="33"/>
      <c r="BT539" s="33"/>
      <c r="BU539" s="33"/>
      <c r="BV539" s="33"/>
      <c r="BW539" s="33"/>
      <c r="BX539" s="33"/>
      <c r="BY539" s="33"/>
      <c r="BZ539" s="33"/>
    </row>
    <row r="540" spans="2:78" ht="14.25" customHeight="1">
      <c r="B540" s="32"/>
      <c r="C540" s="33"/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  <c r="AA540" s="33"/>
      <c r="AB540" s="33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33"/>
      <c r="AR540" s="33"/>
      <c r="AS540" s="33"/>
      <c r="AT540" s="33"/>
      <c r="AU540" s="33"/>
      <c r="AV540" s="33"/>
      <c r="AW540" s="33"/>
      <c r="AX540" s="33"/>
      <c r="AY540" s="33"/>
      <c r="AZ540" s="33"/>
      <c r="BA540" s="33"/>
      <c r="BB540" s="33"/>
      <c r="BC540" s="33"/>
      <c r="BD540" s="33"/>
      <c r="BE540" s="33"/>
      <c r="BF540" s="33"/>
      <c r="BG540" s="33"/>
      <c r="BH540" s="33"/>
      <c r="BI540" s="33"/>
      <c r="BJ540" s="33"/>
      <c r="BK540" s="33"/>
      <c r="BL540" s="33"/>
      <c r="BM540" s="33"/>
      <c r="BN540" s="33"/>
      <c r="BO540" s="33"/>
      <c r="BP540" s="33"/>
      <c r="BQ540" s="33"/>
      <c r="BR540" s="33"/>
      <c r="BS540" s="33"/>
      <c r="BT540" s="33"/>
      <c r="BU540" s="33"/>
      <c r="BV540" s="33"/>
      <c r="BW540" s="33"/>
      <c r="BX540" s="33"/>
      <c r="BY540" s="33"/>
      <c r="BZ540" s="33"/>
    </row>
    <row r="541" spans="2:78" ht="14.25" customHeight="1">
      <c r="B541" s="32"/>
      <c r="C541" s="33"/>
      <c r="D541" s="33"/>
      <c r="E541" s="3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  <c r="AA541" s="33"/>
      <c r="AB541" s="33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33"/>
      <c r="AR541" s="33"/>
      <c r="AS541" s="33"/>
      <c r="AT541" s="33"/>
      <c r="AU541" s="33"/>
      <c r="AV541" s="33"/>
      <c r="AW541" s="33"/>
      <c r="AX541" s="33"/>
      <c r="AY541" s="33"/>
      <c r="AZ541" s="33"/>
      <c r="BA541" s="33"/>
      <c r="BB541" s="33"/>
      <c r="BC541" s="33"/>
      <c r="BD541" s="33"/>
      <c r="BE541" s="33"/>
      <c r="BF541" s="33"/>
      <c r="BG541" s="33"/>
      <c r="BH541" s="33"/>
      <c r="BI541" s="33"/>
      <c r="BJ541" s="33"/>
      <c r="BK541" s="33"/>
      <c r="BL541" s="33"/>
      <c r="BM541" s="33"/>
      <c r="BN541" s="33"/>
      <c r="BO541" s="33"/>
      <c r="BP541" s="33"/>
      <c r="BQ541" s="33"/>
      <c r="BR541" s="33"/>
      <c r="BS541" s="33"/>
      <c r="BT541" s="33"/>
      <c r="BU541" s="33"/>
      <c r="BV541" s="33"/>
      <c r="BW541" s="33"/>
      <c r="BX541" s="33"/>
      <c r="BY541" s="33"/>
      <c r="BZ541" s="33"/>
    </row>
    <row r="542" spans="2:78" ht="14.25" customHeight="1">
      <c r="B542" s="32"/>
      <c r="C542" s="33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  <c r="AA542" s="33"/>
      <c r="AB542" s="33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33"/>
      <c r="AR542" s="33"/>
      <c r="AS542" s="33"/>
      <c r="AT542" s="33"/>
      <c r="AU542" s="33"/>
      <c r="AV542" s="33"/>
      <c r="AW542" s="33"/>
      <c r="AX542" s="33"/>
      <c r="AY542" s="33"/>
      <c r="AZ542" s="33"/>
      <c r="BA542" s="33"/>
      <c r="BB542" s="33"/>
      <c r="BC542" s="33"/>
      <c r="BD542" s="33"/>
      <c r="BE542" s="33"/>
      <c r="BF542" s="33"/>
      <c r="BG542" s="33"/>
      <c r="BH542" s="33"/>
      <c r="BI542" s="33"/>
      <c r="BJ542" s="33"/>
      <c r="BK542" s="33"/>
      <c r="BL542" s="33"/>
      <c r="BM542" s="33"/>
      <c r="BN542" s="33"/>
      <c r="BO542" s="33"/>
      <c r="BP542" s="33"/>
      <c r="BQ542" s="33"/>
      <c r="BR542" s="33"/>
      <c r="BS542" s="33"/>
      <c r="BT542" s="33"/>
      <c r="BU542" s="33"/>
      <c r="BV542" s="33"/>
      <c r="BW542" s="33"/>
      <c r="BX542" s="33"/>
      <c r="BY542" s="33"/>
      <c r="BZ542" s="33"/>
    </row>
    <row r="543" spans="2:78" ht="14.25" customHeight="1">
      <c r="B543" s="32"/>
      <c r="C543" s="33"/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  <c r="AA543" s="33"/>
      <c r="AB543" s="33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33"/>
      <c r="AR543" s="33"/>
      <c r="AS543" s="33"/>
      <c r="AT543" s="33"/>
      <c r="AU543" s="33"/>
      <c r="AV543" s="33"/>
      <c r="AW543" s="33"/>
      <c r="AX543" s="33"/>
      <c r="AY543" s="33"/>
      <c r="AZ543" s="33"/>
      <c r="BA543" s="33"/>
      <c r="BB543" s="33"/>
      <c r="BC543" s="33"/>
      <c r="BD543" s="33"/>
      <c r="BE543" s="33"/>
      <c r="BF543" s="33"/>
      <c r="BG543" s="33"/>
      <c r="BH543" s="33"/>
      <c r="BI543" s="33"/>
      <c r="BJ543" s="33"/>
      <c r="BK543" s="33"/>
      <c r="BL543" s="33"/>
      <c r="BM543" s="33"/>
      <c r="BN543" s="33"/>
      <c r="BO543" s="33"/>
      <c r="BP543" s="33"/>
      <c r="BQ543" s="33"/>
      <c r="BR543" s="33"/>
      <c r="BS543" s="33"/>
      <c r="BT543" s="33"/>
      <c r="BU543" s="33"/>
      <c r="BV543" s="33"/>
      <c r="BW543" s="33"/>
      <c r="BX543" s="33"/>
      <c r="BY543" s="33"/>
      <c r="BZ543" s="33"/>
    </row>
    <row r="544" spans="2:78" ht="14.25" customHeight="1">
      <c r="B544" s="32"/>
      <c r="C544" s="33"/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  <c r="AA544" s="33"/>
      <c r="AB544" s="33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33"/>
      <c r="AR544" s="33"/>
      <c r="AS544" s="33"/>
      <c r="AT544" s="33"/>
      <c r="AU544" s="33"/>
      <c r="AV544" s="33"/>
      <c r="AW544" s="33"/>
      <c r="AX544" s="33"/>
      <c r="AY544" s="33"/>
      <c r="AZ544" s="33"/>
      <c r="BA544" s="33"/>
      <c r="BB544" s="33"/>
      <c r="BC544" s="33"/>
      <c r="BD544" s="33"/>
      <c r="BE544" s="33"/>
      <c r="BF544" s="33"/>
      <c r="BG544" s="33"/>
      <c r="BH544" s="33"/>
      <c r="BI544" s="33"/>
      <c r="BJ544" s="33"/>
      <c r="BK544" s="33"/>
      <c r="BL544" s="33"/>
      <c r="BM544" s="33"/>
      <c r="BN544" s="33"/>
      <c r="BO544" s="33"/>
      <c r="BP544" s="33"/>
      <c r="BQ544" s="33"/>
      <c r="BR544" s="33"/>
      <c r="BS544" s="33"/>
      <c r="BT544" s="33"/>
      <c r="BU544" s="33"/>
      <c r="BV544" s="33"/>
      <c r="BW544" s="33"/>
      <c r="BX544" s="33"/>
      <c r="BY544" s="33"/>
      <c r="BZ544" s="33"/>
    </row>
    <row r="545" spans="2:78" ht="14.25" customHeight="1">
      <c r="B545" s="32"/>
      <c r="C545" s="33"/>
      <c r="D545" s="33"/>
      <c r="E545" s="3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  <c r="AA545" s="33"/>
      <c r="AB545" s="33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33"/>
      <c r="AR545" s="33"/>
      <c r="AS545" s="33"/>
      <c r="AT545" s="33"/>
      <c r="AU545" s="33"/>
      <c r="AV545" s="33"/>
      <c r="AW545" s="33"/>
      <c r="AX545" s="33"/>
      <c r="AY545" s="33"/>
      <c r="AZ545" s="33"/>
      <c r="BA545" s="33"/>
      <c r="BB545" s="33"/>
      <c r="BC545" s="33"/>
      <c r="BD545" s="33"/>
      <c r="BE545" s="33"/>
      <c r="BF545" s="33"/>
      <c r="BG545" s="33"/>
      <c r="BH545" s="33"/>
      <c r="BI545" s="33"/>
      <c r="BJ545" s="33"/>
      <c r="BK545" s="33"/>
      <c r="BL545" s="33"/>
      <c r="BM545" s="33"/>
      <c r="BN545" s="33"/>
      <c r="BO545" s="33"/>
      <c r="BP545" s="33"/>
      <c r="BQ545" s="33"/>
      <c r="BR545" s="33"/>
      <c r="BS545" s="33"/>
      <c r="BT545" s="33"/>
      <c r="BU545" s="33"/>
      <c r="BV545" s="33"/>
      <c r="BW545" s="33"/>
      <c r="BX545" s="33"/>
      <c r="BY545" s="33"/>
      <c r="BZ545" s="33"/>
    </row>
    <row r="546" spans="2:78" ht="14.25" customHeight="1">
      <c r="B546" s="32"/>
      <c r="C546" s="33"/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  <c r="AB546" s="33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  <c r="AQ546" s="33"/>
      <c r="AR546" s="33"/>
      <c r="AS546" s="33"/>
      <c r="AT546" s="33"/>
      <c r="AU546" s="33"/>
      <c r="AV546" s="33"/>
      <c r="AW546" s="33"/>
      <c r="AX546" s="33"/>
      <c r="AY546" s="33"/>
      <c r="AZ546" s="33"/>
      <c r="BA546" s="33"/>
      <c r="BB546" s="33"/>
      <c r="BC546" s="33"/>
      <c r="BD546" s="33"/>
      <c r="BE546" s="33"/>
      <c r="BF546" s="33"/>
      <c r="BG546" s="33"/>
      <c r="BH546" s="33"/>
      <c r="BI546" s="33"/>
      <c r="BJ546" s="33"/>
      <c r="BK546" s="33"/>
      <c r="BL546" s="33"/>
      <c r="BM546" s="33"/>
      <c r="BN546" s="33"/>
      <c r="BO546" s="33"/>
      <c r="BP546" s="33"/>
      <c r="BQ546" s="33"/>
      <c r="BR546" s="33"/>
      <c r="BS546" s="33"/>
      <c r="BT546" s="33"/>
      <c r="BU546" s="33"/>
      <c r="BV546" s="33"/>
      <c r="BW546" s="33"/>
      <c r="BX546" s="33"/>
      <c r="BY546" s="33"/>
      <c r="BZ546" s="33"/>
    </row>
    <row r="547" spans="2:78" ht="14.25" customHeight="1">
      <c r="B547" s="32"/>
      <c r="C547" s="33"/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  <c r="AA547" s="33"/>
      <c r="AB547" s="33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33"/>
      <c r="AR547" s="33"/>
      <c r="AS547" s="33"/>
      <c r="AT547" s="33"/>
      <c r="AU547" s="33"/>
      <c r="AV547" s="33"/>
      <c r="AW547" s="33"/>
      <c r="AX547" s="33"/>
      <c r="AY547" s="33"/>
      <c r="AZ547" s="33"/>
      <c r="BA547" s="33"/>
      <c r="BB547" s="33"/>
      <c r="BC547" s="33"/>
      <c r="BD547" s="33"/>
      <c r="BE547" s="33"/>
      <c r="BF547" s="33"/>
      <c r="BG547" s="33"/>
      <c r="BH547" s="33"/>
      <c r="BI547" s="33"/>
      <c r="BJ547" s="33"/>
      <c r="BK547" s="33"/>
      <c r="BL547" s="33"/>
      <c r="BM547" s="33"/>
      <c r="BN547" s="33"/>
      <c r="BO547" s="33"/>
      <c r="BP547" s="33"/>
      <c r="BQ547" s="33"/>
      <c r="BR547" s="33"/>
      <c r="BS547" s="33"/>
      <c r="BT547" s="33"/>
      <c r="BU547" s="33"/>
      <c r="BV547" s="33"/>
      <c r="BW547" s="33"/>
      <c r="BX547" s="33"/>
      <c r="BY547" s="33"/>
      <c r="BZ547" s="33"/>
    </row>
    <row r="548" spans="2:78" ht="14.25" customHeight="1">
      <c r="B548" s="32"/>
      <c r="C548" s="33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  <c r="AA548" s="33"/>
      <c r="AB548" s="33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33"/>
      <c r="AR548" s="33"/>
      <c r="AS548" s="33"/>
      <c r="AT548" s="33"/>
      <c r="AU548" s="33"/>
      <c r="AV548" s="33"/>
      <c r="AW548" s="33"/>
      <c r="AX548" s="33"/>
      <c r="AY548" s="33"/>
      <c r="AZ548" s="33"/>
      <c r="BA548" s="33"/>
      <c r="BB548" s="33"/>
      <c r="BC548" s="33"/>
      <c r="BD548" s="33"/>
      <c r="BE548" s="33"/>
      <c r="BF548" s="33"/>
      <c r="BG548" s="33"/>
      <c r="BH548" s="33"/>
      <c r="BI548" s="33"/>
      <c r="BJ548" s="33"/>
      <c r="BK548" s="33"/>
      <c r="BL548" s="33"/>
      <c r="BM548" s="33"/>
      <c r="BN548" s="33"/>
      <c r="BO548" s="33"/>
      <c r="BP548" s="33"/>
      <c r="BQ548" s="33"/>
      <c r="BR548" s="33"/>
      <c r="BS548" s="33"/>
      <c r="BT548" s="33"/>
      <c r="BU548" s="33"/>
      <c r="BV548" s="33"/>
      <c r="BW548" s="33"/>
      <c r="BX548" s="33"/>
      <c r="BY548" s="33"/>
      <c r="BZ548" s="33"/>
    </row>
    <row r="549" spans="2:78" ht="14.25" customHeight="1">
      <c r="B549" s="32"/>
      <c r="C549" s="33"/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  <c r="AA549" s="33"/>
      <c r="AB549" s="33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33"/>
      <c r="AR549" s="33"/>
      <c r="AS549" s="33"/>
      <c r="AT549" s="33"/>
      <c r="AU549" s="33"/>
      <c r="AV549" s="33"/>
      <c r="AW549" s="33"/>
      <c r="AX549" s="33"/>
      <c r="AY549" s="33"/>
      <c r="AZ549" s="33"/>
      <c r="BA549" s="33"/>
      <c r="BB549" s="33"/>
      <c r="BC549" s="33"/>
      <c r="BD549" s="33"/>
      <c r="BE549" s="33"/>
      <c r="BF549" s="33"/>
      <c r="BG549" s="33"/>
      <c r="BH549" s="33"/>
      <c r="BI549" s="33"/>
      <c r="BJ549" s="33"/>
      <c r="BK549" s="33"/>
      <c r="BL549" s="33"/>
      <c r="BM549" s="33"/>
      <c r="BN549" s="33"/>
      <c r="BO549" s="33"/>
      <c r="BP549" s="33"/>
      <c r="BQ549" s="33"/>
      <c r="BR549" s="33"/>
      <c r="BS549" s="33"/>
      <c r="BT549" s="33"/>
      <c r="BU549" s="33"/>
      <c r="BV549" s="33"/>
      <c r="BW549" s="33"/>
      <c r="BX549" s="33"/>
      <c r="BY549" s="33"/>
      <c r="BZ549" s="33"/>
    </row>
    <row r="550" spans="2:78" ht="14.25" customHeight="1">
      <c r="B550" s="32"/>
      <c r="C550" s="33"/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  <c r="AA550" s="33"/>
      <c r="AB550" s="33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33"/>
      <c r="AR550" s="33"/>
      <c r="AS550" s="33"/>
      <c r="AT550" s="33"/>
      <c r="AU550" s="33"/>
      <c r="AV550" s="33"/>
      <c r="AW550" s="33"/>
      <c r="AX550" s="33"/>
      <c r="AY550" s="33"/>
      <c r="AZ550" s="33"/>
      <c r="BA550" s="33"/>
      <c r="BB550" s="33"/>
      <c r="BC550" s="33"/>
      <c r="BD550" s="33"/>
      <c r="BE550" s="33"/>
      <c r="BF550" s="33"/>
      <c r="BG550" s="33"/>
      <c r="BH550" s="33"/>
      <c r="BI550" s="33"/>
      <c r="BJ550" s="33"/>
      <c r="BK550" s="33"/>
      <c r="BL550" s="33"/>
      <c r="BM550" s="33"/>
      <c r="BN550" s="33"/>
      <c r="BO550" s="33"/>
      <c r="BP550" s="33"/>
      <c r="BQ550" s="33"/>
      <c r="BR550" s="33"/>
      <c r="BS550" s="33"/>
      <c r="BT550" s="33"/>
      <c r="BU550" s="33"/>
      <c r="BV550" s="33"/>
      <c r="BW550" s="33"/>
      <c r="BX550" s="33"/>
      <c r="BY550" s="33"/>
      <c r="BZ550" s="33"/>
    </row>
    <row r="551" spans="2:78" ht="14.25" customHeight="1">
      <c r="B551" s="32"/>
      <c r="C551" s="33"/>
      <c r="D551" s="33"/>
      <c r="E551" s="3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  <c r="AA551" s="33"/>
      <c r="AB551" s="33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33"/>
      <c r="AR551" s="33"/>
      <c r="AS551" s="33"/>
      <c r="AT551" s="33"/>
      <c r="AU551" s="33"/>
      <c r="AV551" s="33"/>
      <c r="AW551" s="33"/>
      <c r="AX551" s="33"/>
      <c r="AY551" s="33"/>
      <c r="AZ551" s="33"/>
      <c r="BA551" s="33"/>
      <c r="BB551" s="33"/>
      <c r="BC551" s="33"/>
      <c r="BD551" s="33"/>
      <c r="BE551" s="33"/>
      <c r="BF551" s="33"/>
      <c r="BG551" s="33"/>
      <c r="BH551" s="33"/>
      <c r="BI551" s="33"/>
      <c r="BJ551" s="33"/>
      <c r="BK551" s="33"/>
      <c r="BL551" s="33"/>
      <c r="BM551" s="33"/>
      <c r="BN551" s="33"/>
      <c r="BO551" s="33"/>
      <c r="BP551" s="33"/>
      <c r="BQ551" s="33"/>
      <c r="BR551" s="33"/>
      <c r="BS551" s="33"/>
      <c r="BT551" s="33"/>
      <c r="BU551" s="33"/>
      <c r="BV551" s="33"/>
      <c r="BW551" s="33"/>
      <c r="BX551" s="33"/>
      <c r="BY551" s="33"/>
      <c r="BZ551" s="33"/>
    </row>
    <row r="552" spans="2:78" ht="14.25" customHeight="1">
      <c r="B552" s="32"/>
      <c r="C552" s="33"/>
      <c r="D552" s="33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  <c r="AA552" s="33"/>
      <c r="AB552" s="33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33"/>
      <c r="AR552" s="33"/>
      <c r="AS552" s="33"/>
      <c r="AT552" s="33"/>
      <c r="AU552" s="33"/>
      <c r="AV552" s="33"/>
      <c r="AW552" s="33"/>
      <c r="AX552" s="33"/>
      <c r="AY552" s="33"/>
      <c r="AZ552" s="33"/>
      <c r="BA552" s="33"/>
      <c r="BB552" s="33"/>
      <c r="BC552" s="33"/>
      <c r="BD552" s="33"/>
      <c r="BE552" s="33"/>
      <c r="BF552" s="33"/>
      <c r="BG552" s="33"/>
      <c r="BH552" s="33"/>
      <c r="BI552" s="33"/>
      <c r="BJ552" s="33"/>
      <c r="BK552" s="33"/>
      <c r="BL552" s="33"/>
      <c r="BM552" s="33"/>
      <c r="BN552" s="33"/>
      <c r="BO552" s="33"/>
      <c r="BP552" s="33"/>
      <c r="BQ552" s="33"/>
      <c r="BR552" s="33"/>
      <c r="BS552" s="33"/>
      <c r="BT552" s="33"/>
      <c r="BU552" s="33"/>
      <c r="BV552" s="33"/>
      <c r="BW552" s="33"/>
      <c r="BX552" s="33"/>
      <c r="BY552" s="33"/>
      <c r="BZ552" s="33"/>
    </row>
    <row r="553" spans="2:78" ht="14.25" customHeight="1">
      <c r="B553" s="32"/>
      <c r="C553" s="33"/>
      <c r="D553" s="33"/>
      <c r="E553" s="3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  <c r="AA553" s="33"/>
      <c r="AB553" s="33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33"/>
      <c r="AR553" s="33"/>
      <c r="AS553" s="33"/>
      <c r="AT553" s="33"/>
      <c r="AU553" s="33"/>
      <c r="AV553" s="33"/>
      <c r="AW553" s="33"/>
      <c r="AX553" s="33"/>
      <c r="AY553" s="33"/>
      <c r="AZ553" s="33"/>
      <c r="BA553" s="33"/>
      <c r="BB553" s="33"/>
      <c r="BC553" s="33"/>
      <c r="BD553" s="33"/>
      <c r="BE553" s="33"/>
      <c r="BF553" s="33"/>
      <c r="BG553" s="33"/>
      <c r="BH553" s="33"/>
      <c r="BI553" s="33"/>
      <c r="BJ553" s="33"/>
      <c r="BK553" s="33"/>
      <c r="BL553" s="33"/>
      <c r="BM553" s="33"/>
      <c r="BN553" s="33"/>
      <c r="BO553" s="33"/>
      <c r="BP553" s="33"/>
      <c r="BQ553" s="33"/>
      <c r="BR553" s="33"/>
      <c r="BS553" s="33"/>
      <c r="BT553" s="33"/>
      <c r="BU553" s="33"/>
      <c r="BV553" s="33"/>
      <c r="BW553" s="33"/>
      <c r="BX553" s="33"/>
      <c r="BY553" s="33"/>
      <c r="BZ553" s="33"/>
    </row>
    <row r="554" spans="2:78" ht="14.25" customHeight="1">
      <c r="B554" s="32"/>
      <c r="C554" s="33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  <c r="AA554" s="33"/>
      <c r="AB554" s="33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33"/>
      <c r="AR554" s="33"/>
      <c r="AS554" s="33"/>
      <c r="AT554" s="33"/>
      <c r="AU554" s="33"/>
      <c r="AV554" s="33"/>
      <c r="AW554" s="33"/>
      <c r="AX554" s="33"/>
      <c r="AY554" s="33"/>
      <c r="AZ554" s="33"/>
      <c r="BA554" s="33"/>
      <c r="BB554" s="33"/>
      <c r="BC554" s="33"/>
      <c r="BD554" s="33"/>
      <c r="BE554" s="33"/>
      <c r="BF554" s="33"/>
      <c r="BG554" s="33"/>
      <c r="BH554" s="33"/>
      <c r="BI554" s="33"/>
      <c r="BJ554" s="33"/>
      <c r="BK554" s="33"/>
      <c r="BL554" s="33"/>
      <c r="BM554" s="33"/>
      <c r="BN554" s="33"/>
      <c r="BO554" s="33"/>
      <c r="BP554" s="33"/>
      <c r="BQ554" s="33"/>
      <c r="BR554" s="33"/>
      <c r="BS554" s="33"/>
      <c r="BT554" s="33"/>
      <c r="BU554" s="33"/>
      <c r="BV554" s="33"/>
      <c r="BW554" s="33"/>
      <c r="BX554" s="33"/>
      <c r="BY554" s="33"/>
      <c r="BZ554" s="33"/>
    </row>
    <row r="555" spans="2:78" ht="14.25" customHeight="1">
      <c r="B555" s="32"/>
      <c r="C555" s="33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  <c r="AA555" s="33"/>
      <c r="AB555" s="33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33"/>
      <c r="AR555" s="33"/>
      <c r="AS555" s="33"/>
      <c r="AT555" s="33"/>
      <c r="AU555" s="33"/>
      <c r="AV555" s="33"/>
      <c r="AW555" s="33"/>
      <c r="AX555" s="33"/>
      <c r="AY555" s="33"/>
      <c r="AZ555" s="33"/>
      <c r="BA555" s="33"/>
      <c r="BB555" s="33"/>
      <c r="BC555" s="33"/>
      <c r="BD555" s="33"/>
      <c r="BE555" s="33"/>
      <c r="BF555" s="33"/>
      <c r="BG555" s="33"/>
      <c r="BH555" s="33"/>
      <c r="BI555" s="33"/>
      <c r="BJ555" s="33"/>
      <c r="BK555" s="33"/>
      <c r="BL555" s="33"/>
      <c r="BM555" s="33"/>
      <c r="BN555" s="33"/>
      <c r="BO555" s="33"/>
      <c r="BP555" s="33"/>
      <c r="BQ555" s="33"/>
      <c r="BR555" s="33"/>
      <c r="BS555" s="33"/>
      <c r="BT555" s="33"/>
      <c r="BU555" s="33"/>
      <c r="BV555" s="33"/>
      <c r="BW555" s="33"/>
      <c r="BX555" s="33"/>
      <c r="BY555" s="33"/>
      <c r="BZ555" s="33"/>
    </row>
    <row r="556" spans="2:78" ht="14.25" customHeight="1">
      <c r="B556" s="32"/>
      <c r="C556" s="33"/>
      <c r="D556" s="33"/>
      <c r="E556" s="3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  <c r="AA556" s="33"/>
      <c r="AB556" s="33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33"/>
      <c r="AR556" s="33"/>
      <c r="AS556" s="33"/>
      <c r="AT556" s="33"/>
      <c r="AU556" s="33"/>
      <c r="AV556" s="33"/>
      <c r="AW556" s="33"/>
      <c r="AX556" s="33"/>
      <c r="AY556" s="33"/>
      <c r="AZ556" s="33"/>
      <c r="BA556" s="33"/>
      <c r="BB556" s="33"/>
      <c r="BC556" s="33"/>
      <c r="BD556" s="33"/>
      <c r="BE556" s="33"/>
      <c r="BF556" s="33"/>
      <c r="BG556" s="33"/>
      <c r="BH556" s="33"/>
      <c r="BI556" s="33"/>
      <c r="BJ556" s="33"/>
      <c r="BK556" s="33"/>
      <c r="BL556" s="33"/>
      <c r="BM556" s="33"/>
      <c r="BN556" s="33"/>
      <c r="BO556" s="33"/>
      <c r="BP556" s="33"/>
      <c r="BQ556" s="33"/>
      <c r="BR556" s="33"/>
      <c r="BS556" s="33"/>
      <c r="BT556" s="33"/>
      <c r="BU556" s="33"/>
      <c r="BV556" s="33"/>
      <c r="BW556" s="33"/>
      <c r="BX556" s="33"/>
      <c r="BY556" s="33"/>
      <c r="BZ556" s="33"/>
    </row>
    <row r="557" spans="2:78" ht="14.25" customHeight="1">
      <c r="B557" s="32"/>
      <c r="C557" s="33"/>
      <c r="D557" s="33"/>
      <c r="E557" s="3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  <c r="AA557" s="33"/>
      <c r="AB557" s="33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33"/>
      <c r="AR557" s="33"/>
      <c r="AS557" s="33"/>
      <c r="AT557" s="33"/>
      <c r="AU557" s="33"/>
      <c r="AV557" s="33"/>
      <c r="AW557" s="33"/>
      <c r="AX557" s="33"/>
      <c r="AY557" s="33"/>
      <c r="AZ557" s="33"/>
      <c r="BA557" s="33"/>
      <c r="BB557" s="33"/>
      <c r="BC557" s="33"/>
      <c r="BD557" s="33"/>
      <c r="BE557" s="33"/>
      <c r="BF557" s="33"/>
      <c r="BG557" s="33"/>
      <c r="BH557" s="33"/>
      <c r="BI557" s="33"/>
      <c r="BJ557" s="33"/>
      <c r="BK557" s="33"/>
      <c r="BL557" s="33"/>
      <c r="BM557" s="33"/>
      <c r="BN557" s="33"/>
      <c r="BO557" s="33"/>
      <c r="BP557" s="33"/>
      <c r="BQ557" s="33"/>
      <c r="BR557" s="33"/>
      <c r="BS557" s="33"/>
      <c r="BT557" s="33"/>
      <c r="BU557" s="33"/>
      <c r="BV557" s="33"/>
      <c r="BW557" s="33"/>
      <c r="BX557" s="33"/>
      <c r="BY557" s="33"/>
      <c r="BZ557" s="33"/>
    </row>
    <row r="558" spans="2:78" ht="14.25" customHeight="1">
      <c r="B558" s="32"/>
      <c r="C558" s="33"/>
      <c r="D558" s="33"/>
      <c r="E558" s="3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  <c r="AA558" s="33"/>
      <c r="AB558" s="33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33"/>
      <c r="AR558" s="33"/>
      <c r="AS558" s="33"/>
      <c r="AT558" s="33"/>
      <c r="AU558" s="33"/>
      <c r="AV558" s="33"/>
      <c r="AW558" s="33"/>
      <c r="AX558" s="33"/>
      <c r="AY558" s="33"/>
      <c r="AZ558" s="33"/>
      <c r="BA558" s="33"/>
      <c r="BB558" s="33"/>
      <c r="BC558" s="33"/>
      <c r="BD558" s="33"/>
      <c r="BE558" s="33"/>
      <c r="BF558" s="33"/>
      <c r="BG558" s="33"/>
      <c r="BH558" s="33"/>
      <c r="BI558" s="33"/>
      <c r="BJ558" s="33"/>
      <c r="BK558" s="33"/>
      <c r="BL558" s="33"/>
      <c r="BM558" s="33"/>
      <c r="BN558" s="33"/>
      <c r="BO558" s="33"/>
      <c r="BP558" s="33"/>
      <c r="BQ558" s="33"/>
      <c r="BR558" s="33"/>
      <c r="BS558" s="33"/>
      <c r="BT558" s="33"/>
      <c r="BU558" s="33"/>
      <c r="BV558" s="33"/>
      <c r="BW558" s="33"/>
      <c r="BX558" s="33"/>
      <c r="BY558" s="33"/>
      <c r="BZ558" s="33"/>
    </row>
    <row r="559" spans="2:78" ht="14.25" customHeight="1">
      <c r="B559" s="32"/>
      <c r="C559" s="33"/>
      <c r="D559" s="33"/>
      <c r="E559" s="3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  <c r="AA559" s="33"/>
      <c r="AB559" s="33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33"/>
      <c r="AR559" s="33"/>
      <c r="AS559" s="33"/>
      <c r="AT559" s="33"/>
      <c r="AU559" s="33"/>
      <c r="AV559" s="33"/>
      <c r="AW559" s="33"/>
      <c r="AX559" s="33"/>
      <c r="AY559" s="33"/>
      <c r="AZ559" s="33"/>
      <c r="BA559" s="33"/>
      <c r="BB559" s="33"/>
      <c r="BC559" s="33"/>
      <c r="BD559" s="33"/>
      <c r="BE559" s="33"/>
      <c r="BF559" s="33"/>
      <c r="BG559" s="33"/>
      <c r="BH559" s="33"/>
      <c r="BI559" s="33"/>
      <c r="BJ559" s="33"/>
      <c r="BK559" s="33"/>
      <c r="BL559" s="33"/>
      <c r="BM559" s="33"/>
      <c r="BN559" s="33"/>
      <c r="BO559" s="33"/>
      <c r="BP559" s="33"/>
      <c r="BQ559" s="33"/>
      <c r="BR559" s="33"/>
      <c r="BS559" s="33"/>
      <c r="BT559" s="33"/>
      <c r="BU559" s="33"/>
      <c r="BV559" s="33"/>
      <c r="BW559" s="33"/>
      <c r="BX559" s="33"/>
      <c r="BY559" s="33"/>
      <c r="BZ559" s="33"/>
    </row>
    <row r="560" spans="2:78" ht="14.25" customHeight="1">
      <c r="B560" s="32"/>
      <c r="C560" s="33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  <c r="AA560" s="33"/>
      <c r="AB560" s="33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33"/>
      <c r="AR560" s="33"/>
      <c r="AS560" s="33"/>
      <c r="AT560" s="33"/>
      <c r="AU560" s="33"/>
      <c r="AV560" s="33"/>
      <c r="AW560" s="33"/>
      <c r="AX560" s="33"/>
      <c r="AY560" s="33"/>
      <c r="AZ560" s="33"/>
      <c r="BA560" s="33"/>
      <c r="BB560" s="33"/>
      <c r="BC560" s="33"/>
      <c r="BD560" s="33"/>
      <c r="BE560" s="33"/>
      <c r="BF560" s="33"/>
      <c r="BG560" s="33"/>
      <c r="BH560" s="33"/>
      <c r="BI560" s="33"/>
      <c r="BJ560" s="33"/>
      <c r="BK560" s="33"/>
      <c r="BL560" s="33"/>
      <c r="BM560" s="33"/>
      <c r="BN560" s="33"/>
      <c r="BO560" s="33"/>
      <c r="BP560" s="33"/>
      <c r="BQ560" s="33"/>
      <c r="BR560" s="33"/>
      <c r="BS560" s="33"/>
      <c r="BT560" s="33"/>
      <c r="BU560" s="33"/>
      <c r="BV560" s="33"/>
      <c r="BW560" s="33"/>
      <c r="BX560" s="33"/>
      <c r="BY560" s="33"/>
      <c r="BZ560" s="33"/>
    </row>
    <row r="561" spans="2:78" ht="14.25" customHeight="1">
      <c r="B561" s="32"/>
      <c r="C561" s="33"/>
      <c r="D561" s="33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  <c r="AB561" s="33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33"/>
      <c r="AR561" s="33"/>
      <c r="AS561" s="33"/>
      <c r="AT561" s="33"/>
      <c r="AU561" s="33"/>
      <c r="AV561" s="33"/>
      <c r="AW561" s="33"/>
      <c r="AX561" s="33"/>
      <c r="AY561" s="33"/>
      <c r="AZ561" s="33"/>
      <c r="BA561" s="33"/>
      <c r="BB561" s="33"/>
      <c r="BC561" s="33"/>
      <c r="BD561" s="33"/>
      <c r="BE561" s="33"/>
      <c r="BF561" s="33"/>
      <c r="BG561" s="33"/>
      <c r="BH561" s="33"/>
      <c r="BI561" s="33"/>
      <c r="BJ561" s="33"/>
      <c r="BK561" s="33"/>
      <c r="BL561" s="33"/>
      <c r="BM561" s="33"/>
      <c r="BN561" s="33"/>
      <c r="BO561" s="33"/>
      <c r="BP561" s="33"/>
      <c r="BQ561" s="33"/>
      <c r="BR561" s="33"/>
      <c r="BS561" s="33"/>
      <c r="BT561" s="33"/>
      <c r="BU561" s="33"/>
      <c r="BV561" s="33"/>
      <c r="BW561" s="33"/>
      <c r="BX561" s="33"/>
      <c r="BY561" s="33"/>
      <c r="BZ561" s="33"/>
    </row>
    <row r="562" spans="2:78" ht="14.25" customHeight="1">
      <c r="B562" s="32"/>
      <c r="C562" s="33"/>
      <c r="D562" s="33"/>
      <c r="E562" s="3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  <c r="AB562" s="33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33"/>
      <c r="AR562" s="33"/>
      <c r="AS562" s="33"/>
      <c r="AT562" s="33"/>
      <c r="AU562" s="33"/>
      <c r="AV562" s="33"/>
      <c r="AW562" s="33"/>
      <c r="AX562" s="33"/>
      <c r="AY562" s="33"/>
      <c r="AZ562" s="33"/>
      <c r="BA562" s="33"/>
      <c r="BB562" s="33"/>
      <c r="BC562" s="33"/>
      <c r="BD562" s="33"/>
      <c r="BE562" s="33"/>
      <c r="BF562" s="33"/>
      <c r="BG562" s="33"/>
      <c r="BH562" s="33"/>
      <c r="BI562" s="33"/>
      <c r="BJ562" s="33"/>
      <c r="BK562" s="33"/>
      <c r="BL562" s="33"/>
      <c r="BM562" s="33"/>
      <c r="BN562" s="33"/>
      <c r="BO562" s="33"/>
      <c r="BP562" s="33"/>
      <c r="BQ562" s="33"/>
      <c r="BR562" s="33"/>
      <c r="BS562" s="33"/>
      <c r="BT562" s="33"/>
      <c r="BU562" s="33"/>
      <c r="BV562" s="33"/>
      <c r="BW562" s="33"/>
      <c r="BX562" s="33"/>
      <c r="BY562" s="33"/>
      <c r="BZ562" s="33"/>
    </row>
    <row r="563" spans="2:78" ht="14.25" customHeight="1">
      <c r="B563" s="32"/>
      <c r="C563" s="33"/>
      <c r="D563" s="33"/>
      <c r="E563" s="3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  <c r="AA563" s="33"/>
      <c r="AB563" s="33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33"/>
      <c r="AR563" s="33"/>
      <c r="AS563" s="33"/>
      <c r="AT563" s="33"/>
      <c r="AU563" s="33"/>
      <c r="AV563" s="33"/>
      <c r="AW563" s="33"/>
      <c r="AX563" s="33"/>
      <c r="AY563" s="33"/>
      <c r="AZ563" s="33"/>
      <c r="BA563" s="33"/>
      <c r="BB563" s="33"/>
      <c r="BC563" s="33"/>
      <c r="BD563" s="33"/>
      <c r="BE563" s="33"/>
      <c r="BF563" s="33"/>
      <c r="BG563" s="33"/>
      <c r="BH563" s="33"/>
      <c r="BI563" s="33"/>
      <c r="BJ563" s="33"/>
      <c r="BK563" s="33"/>
      <c r="BL563" s="33"/>
      <c r="BM563" s="33"/>
      <c r="BN563" s="33"/>
      <c r="BO563" s="33"/>
      <c r="BP563" s="33"/>
      <c r="BQ563" s="33"/>
      <c r="BR563" s="33"/>
      <c r="BS563" s="33"/>
      <c r="BT563" s="33"/>
      <c r="BU563" s="33"/>
      <c r="BV563" s="33"/>
      <c r="BW563" s="33"/>
      <c r="BX563" s="33"/>
      <c r="BY563" s="33"/>
      <c r="BZ563" s="33"/>
    </row>
    <row r="564" spans="2:78" ht="14.25" customHeight="1">
      <c r="B564" s="32"/>
      <c r="C564" s="33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  <c r="AB564" s="33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33"/>
      <c r="AR564" s="33"/>
      <c r="AS564" s="33"/>
      <c r="AT564" s="33"/>
      <c r="AU564" s="33"/>
      <c r="AV564" s="33"/>
      <c r="AW564" s="33"/>
      <c r="AX564" s="33"/>
      <c r="AY564" s="33"/>
      <c r="AZ564" s="33"/>
      <c r="BA564" s="33"/>
      <c r="BB564" s="33"/>
      <c r="BC564" s="33"/>
      <c r="BD564" s="33"/>
      <c r="BE564" s="33"/>
      <c r="BF564" s="33"/>
      <c r="BG564" s="33"/>
      <c r="BH564" s="33"/>
      <c r="BI564" s="33"/>
      <c r="BJ564" s="33"/>
      <c r="BK564" s="33"/>
      <c r="BL564" s="33"/>
      <c r="BM564" s="33"/>
      <c r="BN564" s="33"/>
      <c r="BO564" s="33"/>
      <c r="BP564" s="33"/>
      <c r="BQ564" s="33"/>
      <c r="BR564" s="33"/>
      <c r="BS564" s="33"/>
      <c r="BT564" s="33"/>
      <c r="BU564" s="33"/>
      <c r="BV564" s="33"/>
      <c r="BW564" s="33"/>
      <c r="BX564" s="33"/>
      <c r="BY564" s="33"/>
      <c r="BZ564" s="33"/>
    </row>
    <row r="565" spans="2:78" ht="14.25" customHeight="1">
      <c r="B565" s="32"/>
      <c r="C565" s="33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  <c r="AA565" s="33"/>
      <c r="AB565" s="33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33"/>
      <c r="AR565" s="33"/>
      <c r="AS565" s="33"/>
      <c r="AT565" s="33"/>
      <c r="AU565" s="33"/>
      <c r="AV565" s="33"/>
      <c r="AW565" s="33"/>
      <c r="AX565" s="33"/>
      <c r="AY565" s="33"/>
      <c r="AZ565" s="33"/>
      <c r="BA565" s="33"/>
      <c r="BB565" s="33"/>
      <c r="BC565" s="33"/>
      <c r="BD565" s="33"/>
      <c r="BE565" s="33"/>
      <c r="BF565" s="33"/>
      <c r="BG565" s="33"/>
      <c r="BH565" s="33"/>
      <c r="BI565" s="33"/>
      <c r="BJ565" s="33"/>
      <c r="BK565" s="33"/>
      <c r="BL565" s="33"/>
      <c r="BM565" s="33"/>
      <c r="BN565" s="33"/>
      <c r="BO565" s="33"/>
      <c r="BP565" s="33"/>
      <c r="BQ565" s="33"/>
      <c r="BR565" s="33"/>
      <c r="BS565" s="33"/>
      <c r="BT565" s="33"/>
      <c r="BU565" s="33"/>
      <c r="BV565" s="33"/>
      <c r="BW565" s="33"/>
      <c r="BX565" s="33"/>
      <c r="BY565" s="33"/>
      <c r="BZ565" s="33"/>
    </row>
    <row r="566" spans="2:78" ht="14.25" customHeight="1">
      <c r="B566" s="32"/>
      <c r="C566" s="33"/>
      <c r="D566" s="33"/>
      <c r="E566" s="3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  <c r="AA566" s="33"/>
      <c r="AB566" s="33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33"/>
      <c r="AR566" s="33"/>
      <c r="AS566" s="33"/>
      <c r="AT566" s="33"/>
      <c r="AU566" s="33"/>
      <c r="AV566" s="33"/>
      <c r="AW566" s="33"/>
      <c r="AX566" s="33"/>
      <c r="AY566" s="33"/>
      <c r="AZ566" s="33"/>
      <c r="BA566" s="33"/>
      <c r="BB566" s="33"/>
      <c r="BC566" s="33"/>
      <c r="BD566" s="33"/>
      <c r="BE566" s="33"/>
      <c r="BF566" s="33"/>
      <c r="BG566" s="33"/>
      <c r="BH566" s="33"/>
      <c r="BI566" s="33"/>
      <c r="BJ566" s="33"/>
      <c r="BK566" s="33"/>
      <c r="BL566" s="33"/>
      <c r="BM566" s="33"/>
      <c r="BN566" s="33"/>
      <c r="BO566" s="33"/>
      <c r="BP566" s="33"/>
      <c r="BQ566" s="33"/>
      <c r="BR566" s="33"/>
      <c r="BS566" s="33"/>
      <c r="BT566" s="33"/>
      <c r="BU566" s="33"/>
      <c r="BV566" s="33"/>
      <c r="BW566" s="33"/>
      <c r="BX566" s="33"/>
      <c r="BY566" s="33"/>
      <c r="BZ566" s="33"/>
    </row>
    <row r="567" spans="2:78" ht="14.25" customHeight="1">
      <c r="B567" s="32"/>
      <c r="C567" s="33"/>
      <c r="D567" s="33"/>
      <c r="E567" s="3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  <c r="AA567" s="33"/>
      <c r="AB567" s="33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33"/>
      <c r="AR567" s="33"/>
      <c r="AS567" s="33"/>
      <c r="AT567" s="33"/>
      <c r="AU567" s="33"/>
      <c r="AV567" s="33"/>
      <c r="AW567" s="33"/>
      <c r="AX567" s="33"/>
      <c r="AY567" s="33"/>
      <c r="AZ567" s="33"/>
      <c r="BA567" s="33"/>
      <c r="BB567" s="33"/>
      <c r="BC567" s="33"/>
      <c r="BD567" s="33"/>
      <c r="BE567" s="33"/>
      <c r="BF567" s="33"/>
      <c r="BG567" s="33"/>
      <c r="BH567" s="33"/>
      <c r="BI567" s="33"/>
      <c r="BJ567" s="33"/>
      <c r="BK567" s="33"/>
      <c r="BL567" s="33"/>
      <c r="BM567" s="33"/>
      <c r="BN567" s="33"/>
      <c r="BO567" s="33"/>
      <c r="BP567" s="33"/>
      <c r="BQ567" s="33"/>
      <c r="BR567" s="33"/>
      <c r="BS567" s="33"/>
      <c r="BT567" s="33"/>
      <c r="BU567" s="33"/>
      <c r="BV567" s="33"/>
      <c r="BW567" s="33"/>
      <c r="BX567" s="33"/>
      <c r="BY567" s="33"/>
      <c r="BZ567" s="33"/>
    </row>
    <row r="568" spans="2:78" ht="14.25" customHeight="1">
      <c r="B568" s="32"/>
      <c r="C568" s="33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  <c r="AA568" s="33"/>
      <c r="AB568" s="33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3"/>
      <c r="BB568" s="33"/>
      <c r="BC568" s="33"/>
      <c r="BD568" s="33"/>
      <c r="BE568" s="33"/>
      <c r="BF568" s="33"/>
      <c r="BG568" s="33"/>
      <c r="BH568" s="33"/>
      <c r="BI568" s="33"/>
      <c r="BJ568" s="33"/>
      <c r="BK568" s="33"/>
      <c r="BL568" s="33"/>
      <c r="BM568" s="33"/>
      <c r="BN568" s="33"/>
      <c r="BO568" s="33"/>
      <c r="BP568" s="33"/>
      <c r="BQ568" s="33"/>
      <c r="BR568" s="33"/>
      <c r="BS568" s="33"/>
      <c r="BT568" s="33"/>
      <c r="BU568" s="33"/>
      <c r="BV568" s="33"/>
      <c r="BW568" s="33"/>
      <c r="BX568" s="33"/>
      <c r="BY568" s="33"/>
      <c r="BZ568" s="33"/>
    </row>
    <row r="569" spans="2:78" ht="14.25" customHeight="1">
      <c r="B569" s="32"/>
      <c r="C569" s="33"/>
      <c r="D569" s="33"/>
      <c r="E569" s="3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  <c r="AA569" s="33"/>
      <c r="AB569" s="33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33"/>
      <c r="AR569" s="33"/>
      <c r="AS569" s="33"/>
      <c r="AT569" s="33"/>
      <c r="AU569" s="33"/>
      <c r="AV569" s="33"/>
      <c r="AW569" s="33"/>
      <c r="AX569" s="33"/>
      <c r="AY569" s="33"/>
      <c r="AZ569" s="33"/>
      <c r="BA569" s="33"/>
      <c r="BB569" s="33"/>
      <c r="BC569" s="33"/>
      <c r="BD569" s="33"/>
      <c r="BE569" s="33"/>
      <c r="BF569" s="33"/>
      <c r="BG569" s="33"/>
      <c r="BH569" s="33"/>
      <c r="BI569" s="33"/>
      <c r="BJ569" s="33"/>
      <c r="BK569" s="33"/>
      <c r="BL569" s="33"/>
      <c r="BM569" s="33"/>
      <c r="BN569" s="33"/>
      <c r="BO569" s="33"/>
      <c r="BP569" s="33"/>
      <c r="BQ569" s="33"/>
      <c r="BR569" s="33"/>
      <c r="BS569" s="33"/>
      <c r="BT569" s="33"/>
      <c r="BU569" s="33"/>
      <c r="BV569" s="33"/>
      <c r="BW569" s="33"/>
      <c r="BX569" s="33"/>
      <c r="BY569" s="33"/>
      <c r="BZ569" s="33"/>
    </row>
    <row r="570" spans="2:78" ht="14.25" customHeight="1">
      <c r="B570" s="32"/>
      <c r="C570" s="33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  <c r="AA570" s="33"/>
      <c r="AB570" s="33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3"/>
      <c r="BB570" s="33"/>
      <c r="BC570" s="33"/>
      <c r="BD570" s="33"/>
      <c r="BE570" s="33"/>
      <c r="BF570" s="33"/>
      <c r="BG570" s="33"/>
      <c r="BH570" s="33"/>
      <c r="BI570" s="33"/>
      <c r="BJ570" s="33"/>
      <c r="BK570" s="33"/>
      <c r="BL570" s="33"/>
      <c r="BM570" s="33"/>
      <c r="BN570" s="33"/>
      <c r="BO570" s="33"/>
      <c r="BP570" s="33"/>
      <c r="BQ570" s="33"/>
      <c r="BR570" s="33"/>
      <c r="BS570" s="33"/>
      <c r="BT570" s="33"/>
      <c r="BU570" s="33"/>
      <c r="BV570" s="33"/>
      <c r="BW570" s="33"/>
      <c r="BX570" s="33"/>
      <c r="BY570" s="33"/>
      <c r="BZ570" s="33"/>
    </row>
    <row r="571" spans="2:78" ht="14.25" customHeight="1">
      <c r="B571" s="32"/>
      <c r="C571" s="33"/>
      <c r="D571" s="33"/>
      <c r="E571" s="3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  <c r="AA571" s="33"/>
      <c r="AB571" s="33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3"/>
      <c r="BB571" s="33"/>
      <c r="BC571" s="33"/>
      <c r="BD571" s="33"/>
      <c r="BE571" s="33"/>
      <c r="BF571" s="33"/>
      <c r="BG571" s="33"/>
      <c r="BH571" s="33"/>
      <c r="BI571" s="33"/>
      <c r="BJ571" s="33"/>
      <c r="BK571" s="33"/>
      <c r="BL571" s="33"/>
      <c r="BM571" s="33"/>
      <c r="BN571" s="33"/>
      <c r="BO571" s="33"/>
      <c r="BP571" s="33"/>
      <c r="BQ571" s="33"/>
      <c r="BR571" s="33"/>
      <c r="BS571" s="33"/>
      <c r="BT571" s="33"/>
      <c r="BU571" s="33"/>
      <c r="BV571" s="33"/>
      <c r="BW571" s="33"/>
      <c r="BX571" s="33"/>
      <c r="BY571" s="33"/>
      <c r="BZ571" s="33"/>
    </row>
    <row r="572" spans="2:78" ht="14.25" customHeight="1">
      <c r="B572" s="32"/>
      <c r="C572" s="33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  <c r="AA572" s="33"/>
      <c r="AB572" s="33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33"/>
      <c r="AR572" s="33"/>
      <c r="AS572" s="33"/>
      <c r="AT572" s="33"/>
      <c r="AU572" s="33"/>
      <c r="AV572" s="33"/>
      <c r="AW572" s="33"/>
      <c r="AX572" s="33"/>
      <c r="AY572" s="33"/>
      <c r="AZ572" s="33"/>
      <c r="BA572" s="33"/>
      <c r="BB572" s="33"/>
      <c r="BC572" s="33"/>
      <c r="BD572" s="33"/>
      <c r="BE572" s="33"/>
      <c r="BF572" s="33"/>
      <c r="BG572" s="33"/>
      <c r="BH572" s="33"/>
      <c r="BI572" s="33"/>
      <c r="BJ572" s="33"/>
      <c r="BK572" s="33"/>
      <c r="BL572" s="33"/>
      <c r="BM572" s="33"/>
      <c r="BN572" s="33"/>
      <c r="BO572" s="33"/>
      <c r="BP572" s="33"/>
      <c r="BQ572" s="33"/>
      <c r="BR572" s="33"/>
      <c r="BS572" s="33"/>
      <c r="BT572" s="33"/>
      <c r="BU572" s="33"/>
      <c r="BV572" s="33"/>
      <c r="BW572" s="33"/>
      <c r="BX572" s="33"/>
      <c r="BY572" s="33"/>
      <c r="BZ572" s="33"/>
    </row>
    <row r="573" spans="2:78" ht="14.25" customHeight="1">
      <c r="B573" s="32"/>
      <c r="C573" s="33"/>
      <c r="D573" s="33"/>
      <c r="E573" s="3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  <c r="AA573" s="33"/>
      <c r="AB573" s="33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33"/>
      <c r="AR573" s="33"/>
      <c r="AS573" s="33"/>
      <c r="AT573" s="33"/>
      <c r="AU573" s="33"/>
      <c r="AV573" s="33"/>
      <c r="AW573" s="33"/>
      <c r="AX573" s="33"/>
      <c r="AY573" s="33"/>
      <c r="AZ573" s="33"/>
      <c r="BA573" s="33"/>
      <c r="BB573" s="33"/>
      <c r="BC573" s="33"/>
      <c r="BD573" s="33"/>
      <c r="BE573" s="33"/>
      <c r="BF573" s="33"/>
      <c r="BG573" s="33"/>
      <c r="BH573" s="33"/>
      <c r="BI573" s="33"/>
      <c r="BJ573" s="33"/>
      <c r="BK573" s="33"/>
      <c r="BL573" s="33"/>
      <c r="BM573" s="33"/>
      <c r="BN573" s="33"/>
      <c r="BO573" s="33"/>
      <c r="BP573" s="33"/>
      <c r="BQ573" s="33"/>
      <c r="BR573" s="33"/>
      <c r="BS573" s="33"/>
      <c r="BT573" s="33"/>
      <c r="BU573" s="33"/>
      <c r="BV573" s="33"/>
      <c r="BW573" s="33"/>
      <c r="BX573" s="33"/>
      <c r="BY573" s="33"/>
      <c r="BZ573" s="33"/>
    </row>
    <row r="574" spans="2:78" ht="14.25" customHeight="1">
      <c r="B574" s="32"/>
      <c r="C574" s="33"/>
      <c r="D574" s="33"/>
      <c r="E574" s="3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  <c r="AA574" s="33"/>
      <c r="AB574" s="33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33"/>
      <c r="AR574" s="33"/>
      <c r="AS574" s="33"/>
      <c r="AT574" s="33"/>
      <c r="AU574" s="33"/>
      <c r="AV574" s="33"/>
      <c r="AW574" s="33"/>
      <c r="AX574" s="33"/>
      <c r="AY574" s="33"/>
      <c r="AZ574" s="33"/>
      <c r="BA574" s="33"/>
      <c r="BB574" s="33"/>
      <c r="BC574" s="33"/>
      <c r="BD574" s="33"/>
      <c r="BE574" s="33"/>
      <c r="BF574" s="33"/>
      <c r="BG574" s="33"/>
      <c r="BH574" s="33"/>
      <c r="BI574" s="33"/>
      <c r="BJ574" s="33"/>
      <c r="BK574" s="33"/>
      <c r="BL574" s="33"/>
      <c r="BM574" s="33"/>
      <c r="BN574" s="33"/>
      <c r="BO574" s="33"/>
      <c r="BP574" s="33"/>
      <c r="BQ574" s="33"/>
      <c r="BR574" s="33"/>
      <c r="BS574" s="33"/>
      <c r="BT574" s="33"/>
      <c r="BU574" s="33"/>
      <c r="BV574" s="33"/>
      <c r="BW574" s="33"/>
      <c r="BX574" s="33"/>
      <c r="BY574" s="33"/>
      <c r="BZ574" s="33"/>
    </row>
    <row r="575" spans="2:78" ht="14.25" customHeight="1">
      <c r="B575" s="32"/>
      <c r="C575" s="33"/>
      <c r="D575" s="33"/>
      <c r="E575" s="3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  <c r="AA575" s="33"/>
      <c r="AB575" s="33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33"/>
      <c r="AR575" s="33"/>
      <c r="AS575" s="33"/>
      <c r="AT575" s="33"/>
      <c r="AU575" s="33"/>
      <c r="AV575" s="33"/>
      <c r="AW575" s="33"/>
      <c r="AX575" s="33"/>
      <c r="AY575" s="33"/>
      <c r="AZ575" s="33"/>
      <c r="BA575" s="33"/>
      <c r="BB575" s="33"/>
      <c r="BC575" s="33"/>
      <c r="BD575" s="33"/>
      <c r="BE575" s="33"/>
      <c r="BF575" s="33"/>
      <c r="BG575" s="33"/>
      <c r="BH575" s="33"/>
      <c r="BI575" s="33"/>
      <c r="BJ575" s="33"/>
      <c r="BK575" s="33"/>
      <c r="BL575" s="33"/>
      <c r="BM575" s="33"/>
      <c r="BN575" s="33"/>
      <c r="BO575" s="33"/>
      <c r="BP575" s="33"/>
      <c r="BQ575" s="33"/>
      <c r="BR575" s="33"/>
      <c r="BS575" s="33"/>
      <c r="BT575" s="33"/>
      <c r="BU575" s="33"/>
      <c r="BV575" s="33"/>
      <c r="BW575" s="33"/>
      <c r="BX575" s="33"/>
      <c r="BY575" s="33"/>
      <c r="BZ575" s="33"/>
    </row>
    <row r="576" spans="2:78" ht="14.25" customHeight="1">
      <c r="B576" s="32"/>
      <c r="C576" s="33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  <c r="AA576" s="33"/>
      <c r="AB576" s="33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33"/>
      <c r="AR576" s="33"/>
      <c r="AS576" s="33"/>
      <c r="AT576" s="33"/>
      <c r="AU576" s="33"/>
      <c r="AV576" s="33"/>
      <c r="AW576" s="33"/>
      <c r="AX576" s="33"/>
      <c r="AY576" s="33"/>
      <c r="AZ576" s="33"/>
      <c r="BA576" s="33"/>
      <c r="BB576" s="33"/>
      <c r="BC576" s="33"/>
      <c r="BD576" s="33"/>
      <c r="BE576" s="33"/>
      <c r="BF576" s="33"/>
      <c r="BG576" s="33"/>
      <c r="BH576" s="33"/>
      <c r="BI576" s="33"/>
      <c r="BJ576" s="33"/>
      <c r="BK576" s="33"/>
      <c r="BL576" s="33"/>
      <c r="BM576" s="33"/>
      <c r="BN576" s="33"/>
      <c r="BO576" s="33"/>
      <c r="BP576" s="33"/>
      <c r="BQ576" s="33"/>
      <c r="BR576" s="33"/>
      <c r="BS576" s="33"/>
      <c r="BT576" s="33"/>
      <c r="BU576" s="33"/>
      <c r="BV576" s="33"/>
      <c r="BW576" s="33"/>
      <c r="BX576" s="33"/>
      <c r="BY576" s="33"/>
      <c r="BZ576" s="33"/>
    </row>
    <row r="577" spans="2:78" ht="14.25" customHeight="1">
      <c r="B577" s="32"/>
      <c r="C577" s="33"/>
      <c r="D577" s="33"/>
      <c r="E577" s="3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  <c r="AA577" s="33"/>
      <c r="AB577" s="33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33"/>
      <c r="AR577" s="33"/>
      <c r="AS577" s="33"/>
      <c r="AT577" s="33"/>
      <c r="AU577" s="33"/>
      <c r="AV577" s="33"/>
      <c r="AW577" s="33"/>
      <c r="AX577" s="33"/>
      <c r="AY577" s="33"/>
      <c r="AZ577" s="33"/>
      <c r="BA577" s="33"/>
      <c r="BB577" s="33"/>
      <c r="BC577" s="33"/>
      <c r="BD577" s="33"/>
      <c r="BE577" s="33"/>
      <c r="BF577" s="33"/>
      <c r="BG577" s="33"/>
      <c r="BH577" s="33"/>
      <c r="BI577" s="33"/>
      <c r="BJ577" s="33"/>
      <c r="BK577" s="33"/>
      <c r="BL577" s="33"/>
      <c r="BM577" s="33"/>
      <c r="BN577" s="33"/>
      <c r="BO577" s="33"/>
      <c r="BP577" s="33"/>
      <c r="BQ577" s="33"/>
      <c r="BR577" s="33"/>
      <c r="BS577" s="33"/>
      <c r="BT577" s="33"/>
      <c r="BU577" s="33"/>
      <c r="BV577" s="33"/>
      <c r="BW577" s="33"/>
      <c r="BX577" s="33"/>
      <c r="BY577" s="33"/>
      <c r="BZ577" s="33"/>
    </row>
    <row r="578" spans="2:78" ht="14.25" customHeight="1">
      <c r="B578" s="32"/>
      <c r="C578" s="33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  <c r="AB578" s="33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33"/>
      <c r="AR578" s="33"/>
      <c r="AS578" s="33"/>
      <c r="AT578" s="33"/>
      <c r="AU578" s="33"/>
      <c r="AV578" s="33"/>
      <c r="AW578" s="33"/>
      <c r="AX578" s="33"/>
      <c r="AY578" s="33"/>
      <c r="AZ578" s="33"/>
      <c r="BA578" s="33"/>
      <c r="BB578" s="33"/>
      <c r="BC578" s="33"/>
      <c r="BD578" s="33"/>
      <c r="BE578" s="33"/>
      <c r="BF578" s="33"/>
      <c r="BG578" s="33"/>
      <c r="BH578" s="33"/>
      <c r="BI578" s="33"/>
      <c r="BJ578" s="33"/>
      <c r="BK578" s="33"/>
      <c r="BL578" s="33"/>
      <c r="BM578" s="33"/>
      <c r="BN578" s="33"/>
      <c r="BO578" s="33"/>
      <c r="BP578" s="33"/>
      <c r="BQ578" s="33"/>
      <c r="BR578" s="33"/>
      <c r="BS578" s="33"/>
      <c r="BT578" s="33"/>
      <c r="BU578" s="33"/>
      <c r="BV578" s="33"/>
      <c r="BW578" s="33"/>
      <c r="BX578" s="33"/>
      <c r="BY578" s="33"/>
      <c r="BZ578" s="33"/>
    </row>
    <row r="579" spans="2:78" ht="14.25" customHeight="1">
      <c r="B579" s="32"/>
      <c r="C579" s="33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  <c r="AA579" s="33"/>
      <c r="AB579" s="33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33"/>
      <c r="AR579" s="33"/>
      <c r="AS579" s="33"/>
      <c r="AT579" s="33"/>
      <c r="AU579" s="33"/>
      <c r="AV579" s="33"/>
      <c r="AW579" s="33"/>
      <c r="AX579" s="33"/>
      <c r="AY579" s="33"/>
      <c r="AZ579" s="33"/>
      <c r="BA579" s="33"/>
      <c r="BB579" s="33"/>
      <c r="BC579" s="33"/>
      <c r="BD579" s="33"/>
      <c r="BE579" s="33"/>
      <c r="BF579" s="33"/>
      <c r="BG579" s="33"/>
      <c r="BH579" s="33"/>
      <c r="BI579" s="33"/>
      <c r="BJ579" s="33"/>
      <c r="BK579" s="33"/>
      <c r="BL579" s="33"/>
      <c r="BM579" s="33"/>
      <c r="BN579" s="33"/>
      <c r="BO579" s="33"/>
      <c r="BP579" s="33"/>
      <c r="BQ579" s="33"/>
      <c r="BR579" s="33"/>
      <c r="BS579" s="33"/>
      <c r="BT579" s="33"/>
      <c r="BU579" s="33"/>
      <c r="BV579" s="33"/>
      <c r="BW579" s="33"/>
      <c r="BX579" s="33"/>
      <c r="BY579" s="33"/>
      <c r="BZ579" s="33"/>
    </row>
    <row r="580" spans="2:78" ht="14.25" customHeight="1">
      <c r="B580" s="32"/>
      <c r="C580" s="33"/>
      <c r="D580" s="33"/>
      <c r="E580" s="3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  <c r="AA580" s="33"/>
      <c r="AB580" s="33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33"/>
      <c r="AR580" s="33"/>
      <c r="AS580" s="33"/>
      <c r="AT580" s="33"/>
      <c r="AU580" s="33"/>
      <c r="AV580" s="33"/>
      <c r="AW580" s="33"/>
      <c r="AX580" s="33"/>
      <c r="AY580" s="33"/>
      <c r="AZ580" s="33"/>
      <c r="BA580" s="33"/>
      <c r="BB580" s="33"/>
      <c r="BC580" s="33"/>
      <c r="BD580" s="33"/>
      <c r="BE580" s="33"/>
      <c r="BF580" s="33"/>
      <c r="BG580" s="33"/>
      <c r="BH580" s="33"/>
      <c r="BI580" s="33"/>
      <c r="BJ580" s="33"/>
      <c r="BK580" s="33"/>
      <c r="BL580" s="33"/>
      <c r="BM580" s="33"/>
      <c r="BN580" s="33"/>
      <c r="BO580" s="33"/>
      <c r="BP580" s="33"/>
      <c r="BQ580" s="33"/>
      <c r="BR580" s="33"/>
      <c r="BS580" s="33"/>
      <c r="BT580" s="33"/>
      <c r="BU580" s="33"/>
      <c r="BV580" s="33"/>
      <c r="BW580" s="33"/>
      <c r="BX580" s="33"/>
      <c r="BY580" s="33"/>
      <c r="BZ580" s="33"/>
    </row>
    <row r="581" spans="2:78" ht="14.25" customHeight="1">
      <c r="B581" s="32"/>
      <c r="C581" s="33"/>
      <c r="D581" s="33"/>
      <c r="E581" s="3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  <c r="AA581" s="33"/>
      <c r="AB581" s="33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33"/>
      <c r="AR581" s="33"/>
      <c r="AS581" s="33"/>
      <c r="AT581" s="33"/>
      <c r="AU581" s="33"/>
      <c r="AV581" s="33"/>
      <c r="AW581" s="33"/>
      <c r="AX581" s="33"/>
      <c r="AY581" s="33"/>
      <c r="AZ581" s="33"/>
      <c r="BA581" s="33"/>
      <c r="BB581" s="33"/>
      <c r="BC581" s="33"/>
      <c r="BD581" s="33"/>
      <c r="BE581" s="33"/>
      <c r="BF581" s="33"/>
      <c r="BG581" s="33"/>
      <c r="BH581" s="33"/>
      <c r="BI581" s="33"/>
      <c r="BJ581" s="33"/>
      <c r="BK581" s="33"/>
      <c r="BL581" s="33"/>
      <c r="BM581" s="33"/>
      <c r="BN581" s="33"/>
      <c r="BO581" s="33"/>
      <c r="BP581" s="33"/>
      <c r="BQ581" s="33"/>
      <c r="BR581" s="33"/>
      <c r="BS581" s="33"/>
      <c r="BT581" s="33"/>
      <c r="BU581" s="33"/>
      <c r="BV581" s="33"/>
      <c r="BW581" s="33"/>
      <c r="BX581" s="33"/>
      <c r="BY581" s="33"/>
      <c r="BZ581" s="33"/>
    </row>
    <row r="582" spans="2:78" ht="14.25" customHeight="1">
      <c r="B582" s="32"/>
      <c r="C582" s="33"/>
      <c r="D582" s="33"/>
      <c r="E582" s="3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  <c r="AA582" s="33"/>
      <c r="AB582" s="33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33"/>
      <c r="AR582" s="33"/>
      <c r="AS582" s="33"/>
      <c r="AT582" s="33"/>
      <c r="AU582" s="33"/>
      <c r="AV582" s="33"/>
      <c r="AW582" s="33"/>
      <c r="AX582" s="33"/>
      <c r="AY582" s="33"/>
      <c r="AZ582" s="33"/>
      <c r="BA582" s="33"/>
      <c r="BB582" s="33"/>
      <c r="BC582" s="33"/>
      <c r="BD582" s="33"/>
      <c r="BE582" s="33"/>
      <c r="BF582" s="33"/>
      <c r="BG582" s="33"/>
      <c r="BH582" s="33"/>
      <c r="BI582" s="33"/>
      <c r="BJ582" s="33"/>
      <c r="BK582" s="33"/>
      <c r="BL582" s="33"/>
      <c r="BM582" s="33"/>
      <c r="BN582" s="33"/>
      <c r="BO582" s="33"/>
      <c r="BP582" s="33"/>
      <c r="BQ582" s="33"/>
      <c r="BR582" s="33"/>
      <c r="BS582" s="33"/>
      <c r="BT582" s="33"/>
      <c r="BU582" s="33"/>
      <c r="BV582" s="33"/>
      <c r="BW582" s="33"/>
      <c r="BX582" s="33"/>
      <c r="BY582" s="33"/>
      <c r="BZ582" s="33"/>
    </row>
    <row r="583" spans="2:78" ht="14.25" customHeight="1">
      <c r="B583" s="32"/>
      <c r="C583" s="33"/>
      <c r="D583" s="33"/>
      <c r="E583" s="3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  <c r="AA583" s="33"/>
      <c r="AB583" s="33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33"/>
      <c r="AR583" s="33"/>
      <c r="AS583" s="33"/>
      <c r="AT583" s="33"/>
      <c r="AU583" s="33"/>
      <c r="AV583" s="33"/>
      <c r="AW583" s="33"/>
      <c r="AX583" s="33"/>
      <c r="AY583" s="33"/>
      <c r="AZ583" s="33"/>
      <c r="BA583" s="33"/>
      <c r="BB583" s="33"/>
      <c r="BC583" s="33"/>
      <c r="BD583" s="33"/>
      <c r="BE583" s="33"/>
      <c r="BF583" s="33"/>
      <c r="BG583" s="33"/>
      <c r="BH583" s="33"/>
      <c r="BI583" s="33"/>
      <c r="BJ583" s="33"/>
      <c r="BK583" s="33"/>
      <c r="BL583" s="33"/>
      <c r="BM583" s="33"/>
      <c r="BN583" s="33"/>
      <c r="BO583" s="33"/>
      <c r="BP583" s="33"/>
      <c r="BQ583" s="33"/>
      <c r="BR583" s="33"/>
      <c r="BS583" s="33"/>
      <c r="BT583" s="33"/>
      <c r="BU583" s="33"/>
      <c r="BV583" s="33"/>
      <c r="BW583" s="33"/>
      <c r="BX583" s="33"/>
      <c r="BY583" s="33"/>
      <c r="BZ583" s="33"/>
    </row>
    <row r="584" spans="2:78" ht="14.25" customHeight="1">
      <c r="B584" s="32"/>
      <c r="C584" s="33"/>
      <c r="D584" s="33"/>
      <c r="E584" s="3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  <c r="AA584" s="33"/>
      <c r="AB584" s="33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33"/>
      <c r="AR584" s="33"/>
      <c r="AS584" s="33"/>
      <c r="AT584" s="33"/>
      <c r="AU584" s="33"/>
      <c r="AV584" s="33"/>
      <c r="AW584" s="33"/>
      <c r="AX584" s="33"/>
      <c r="AY584" s="33"/>
      <c r="AZ584" s="33"/>
      <c r="BA584" s="33"/>
      <c r="BB584" s="33"/>
      <c r="BC584" s="33"/>
      <c r="BD584" s="33"/>
      <c r="BE584" s="33"/>
      <c r="BF584" s="33"/>
      <c r="BG584" s="33"/>
      <c r="BH584" s="33"/>
      <c r="BI584" s="33"/>
      <c r="BJ584" s="33"/>
      <c r="BK584" s="33"/>
      <c r="BL584" s="33"/>
      <c r="BM584" s="33"/>
      <c r="BN584" s="33"/>
      <c r="BO584" s="33"/>
      <c r="BP584" s="33"/>
      <c r="BQ584" s="33"/>
      <c r="BR584" s="33"/>
      <c r="BS584" s="33"/>
      <c r="BT584" s="33"/>
      <c r="BU584" s="33"/>
      <c r="BV584" s="33"/>
      <c r="BW584" s="33"/>
      <c r="BX584" s="33"/>
      <c r="BY584" s="33"/>
      <c r="BZ584" s="33"/>
    </row>
    <row r="585" spans="2:78" ht="14.25" customHeight="1">
      <c r="B585" s="32"/>
      <c r="C585" s="33"/>
      <c r="D585" s="33"/>
      <c r="E585" s="3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  <c r="AA585" s="33"/>
      <c r="AB585" s="33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33"/>
      <c r="AR585" s="33"/>
      <c r="AS585" s="33"/>
      <c r="AT585" s="33"/>
      <c r="AU585" s="33"/>
      <c r="AV585" s="33"/>
      <c r="AW585" s="33"/>
      <c r="AX585" s="33"/>
      <c r="AY585" s="33"/>
      <c r="AZ585" s="33"/>
      <c r="BA585" s="33"/>
      <c r="BB585" s="33"/>
      <c r="BC585" s="33"/>
      <c r="BD585" s="33"/>
      <c r="BE585" s="33"/>
      <c r="BF585" s="33"/>
      <c r="BG585" s="33"/>
      <c r="BH585" s="33"/>
      <c r="BI585" s="33"/>
      <c r="BJ585" s="33"/>
      <c r="BK585" s="33"/>
      <c r="BL585" s="33"/>
      <c r="BM585" s="33"/>
      <c r="BN585" s="33"/>
      <c r="BO585" s="33"/>
      <c r="BP585" s="33"/>
      <c r="BQ585" s="33"/>
      <c r="BR585" s="33"/>
      <c r="BS585" s="33"/>
      <c r="BT585" s="33"/>
      <c r="BU585" s="33"/>
      <c r="BV585" s="33"/>
      <c r="BW585" s="33"/>
      <c r="BX585" s="33"/>
      <c r="BY585" s="33"/>
      <c r="BZ585" s="33"/>
    </row>
    <row r="586" spans="2:78" ht="14.25" customHeight="1">
      <c r="B586" s="32"/>
      <c r="C586" s="33"/>
      <c r="D586" s="33"/>
      <c r="E586" s="3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  <c r="AA586" s="33"/>
      <c r="AB586" s="33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33"/>
      <c r="AR586" s="33"/>
      <c r="AS586" s="33"/>
      <c r="AT586" s="33"/>
      <c r="AU586" s="33"/>
      <c r="AV586" s="33"/>
      <c r="AW586" s="33"/>
      <c r="AX586" s="33"/>
      <c r="AY586" s="33"/>
      <c r="AZ586" s="33"/>
      <c r="BA586" s="33"/>
      <c r="BB586" s="33"/>
      <c r="BC586" s="33"/>
      <c r="BD586" s="33"/>
      <c r="BE586" s="33"/>
      <c r="BF586" s="33"/>
      <c r="BG586" s="33"/>
      <c r="BH586" s="33"/>
      <c r="BI586" s="33"/>
      <c r="BJ586" s="33"/>
      <c r="BK586" s="33"/>
      <c r="BL586" s="33"/>
      <c r="BM586" s="33"/>
      <c r="BN586" s="33"/>
      <c r="BO586" s="33"/>
      <c r="BP586" s="33"/>
      <c r="BQ586" s="33"/>
      <c r="BR586" s="33"/>
      <c r="BS586" s="33"/>
      <c r="BT586" s="33"/>
      <c r="BU586" s="33"/>
      <c r="BV586" s="33"/>
      <c r="BW586" s="33"/>
      <c r="BX586" s="33"/>
      <c r="BY586" s="33"/>
      <c r="BZ586" s="33"/>
    </row>
    <row r="587" spans="2:78" ht="14.25" customHeight="1">
      <c r="B587" s="32"/>
      <c r="C587" s="33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  <c r="AA587" s="33"/>
      <c r="AB587" s="33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33"/>
      <c r="AR587" s="33"/>
      <c r="AS587" s="33"/>
      <c r="AT587" s="33"/>
      <c r="AU587" s="33"/>
      <c r="AV587" s="33"/>
      <c r="AW587" s="33"/>
      <c r="AX587" s="33"/>
      <c r="AY587" s="33"/>
      <c r="AZ587" s="33"/>
      <c r="BA587" s="33"/>
      <c r="BB587" s="33"/>
      <c r="BC587" s="33"/>
      <c r="BD587" s="33"/>
      <c r="BE587" s="33"/>
      <c r="BF587" s="33"/>
      <c r="BG587" s="33"/>
      <c r="BH587" s="33"/>
      <c r="BI587" s="33"/>
      <c r="BJ587" s="33"/>
      <c r="BK587" s="33"/>
      <c r="BL587" s="33"/>
      <c r="BM587" s="33"/>
      <c r="BN587" s="33"/>
      <c r="BO587" s="33"/>
      <c r="BP587" s="33"/>
      <c r="BQ587" s="33"/>
      <c r="BR587" s="33"/>
      <c r="BS587" s="33"/>
      <c r="BT587" s="33"/>
      <c r="BU587" s="33"/>
      <c r="BV587" s="33"/>
      <c r="BW587" s="33"/>
      <c r="BX587" s="33"/>
      <c r="BY587" s="33"/>
      <c r="BZ587" s="33"/>
    </row>
    <row r="588" spans="2:78" ht="14.25" customHeight="1">
      <c r="B588" s="32"/>
      <c r="C588" s="33"/>
      <c r="D588" s="33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  <c r="AA588" s="33"/>
      <c r="AB588" s="33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33"/>
      <c r="AR588" s="33"/>
      <c r="AS588" s="33"/>
      <c r="AT588" s="33"/>
      <c r="AU588" s="33"/>
      <c r="AV588" s="33"/>
      <c r="AW588" s="33"/>
      <c r="AX588" s="33"/>
      <c r="AY588" s="33"/>
      <c r="AZ588" s="33"/>
      <c r="BA588" s="33"/>
      <c r="BB588" s="33"/>
      <c r="BC588" s="33"/>
      <c r="BD588" s="33"/>
      <c r="BE588" s="33"/>
      <c r="BF588" s="33"/>
      <c r="BG588" s="33"/>
      <c r="BH588" s="33"/>
      <c r="BI588" s="33"/>
      <c r="BJ588" s="33"/>
      <c r="BK588" s="33"/>
      <c r="BL588" s="33"/>
      <c r="BM588" s="33"/>
      <c r="BN588" s="33"/>
      <c r="BO588" s="33"/>
      <c r="BP588" s="33"/>
      <c r="BQ588" s="33"/>
      <c r="BR588" s="33"/>
      <c r="BS588" s="33"/>
      <c r="BT588" s="33"/>
      <c r="BU588" s="33"/>
      <c r="BV588" s="33"/>
      <c r="BW588" s="33"/>
      <c r="BX588" s="33"/>
      <c r="BY588" s="33"/>
      <c r="BZ588" s="33"/>
    </row>
    <row r="589" spans="2:78" ht="14.25" customHeight="1">
      <c r="B589" s="32"/>
      <c r="C589" s="33"/>
      <c r="D589" s="33"/>
      <c r="E589" s="3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  <c r="AA589" s="33"/>
      <c r="AB589" s="33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33"/>
      <c r="AR589" s="33"/>
      <c r="AS589" s="33"/>
      <c r="AT589" s="33"/>
      <c r="AU589" s="33"/>
      <c r="AV589" s="33"/>
      <c r="AW589" s="33"/>
      <c r="AX589" s="33"/>
      <c r="AY589" s="33"/>
      <c r="AZ589" s="33"/>
      <c r="BA589" s="33"/>
      <c r="BB589" s="33"/>
      <c r="BC589" s="33"/>
      <c r="BD589" s="33"/>
      <c r="BE589" s="33"/>
      <c r="BF589" s="33"/>
      <c r="BG589" s="33"/>
      <c r="BH589" s="33"/>
      <c r="BI589" s="33"/>
      <c r="BJ589" s="33"/>
      <c r="BK589" s="33"/>
      <c r="BL589" s="33"/>
      <c r="BM589" s="33"/>
      <c r="BN589" s="33"/>
      <c r="BO589" s="33"/>
      <c r="BP589" s="33"/>
      <c r="BQ589" s="33"/>
      <c r="BR589" s="33"/>
      <c r="BS589" s="33"/>
      <c r="BT589" s="33"/>
      <c r="BU589" s="33"/>
      <c r="BV589" s="33"/>
      <c r="BW589" s="33"/>
      <c r="BX589" s="33"/>
      <c r="BY589" s="33"/>
      <c r="BZ589" s="33"/>
    </row>
    <row r="590" spans="2:78" ht="14.25" customHeight="1">
      <c r="B590" s="32"/>
      <c r="C590" s="33"/>
      <c r="D590" s="33"/>
      <c r="E590" s="3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  <c r="AA590" s="33"/>
      <c r="AB590" s="33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33"/>
      <c r="AR590" s="33"/>
      <c r="AS590" s="33"/>
      <c r="AT590" s="33"/>
      <c r="AU590" s="33"/>
      <c r="AV590" s="33"/>
      <c r="AW590" s="33"/>
      <c r="AX590" s="33"/>
      <c r="AY590" s="33"/>
      <c r="AZ590" s="33"/>
      <c r="BA590" s="33"/>
      <c r="BB590" s="33"/>
      <c r="BC590" s="33"/>
      <c r="BD590" s="33"/>
      <c r="BE590" s="33"/>
      <c r="BF590" s="33"/>
      <c r="BG590" s="33"/>
      <c r="BH590" s="33"/>
      <c r="BI590" s="33"/>
      <c r="BJ590" s="33"/>
      <c r="BK590" s="33"/>
      <c r="BL590" s="33"/>
      <c r="BM590" s="33"/>
      <c r="BN590" s="33"/>
      <c r="BO590" s="33"/>
      <c r="BP590" s="33"/>
      <c r="BQ590" s="33"/>
      <c r="BR590" s="33"/>
      <c r="BS590" s="33"/>
      <c r="BT590" s="33"/>
      <c r="BU590" s="33"/>
      <c r="BV590" s="33"/>
      <c r="BW590" s="33"/>
      <c r="BX590" s="33"/>
      <c r="BY590" s="33"/>
      <c r="BZ590" s="33"/>
    </row>
    <row r="591" spans="2:78" ht="14.25" customHeight="1">
      <c r="B591" s="32"/>
      <c r="C591" s="33"/>
      <c r="D591" s="33"/>
      <c r="E591" s="3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  <c r="AA591" s="33"/>
      <c r="AB591" s="33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33"/>
      <c r="AR591" s="33"/>
      <c r="AS591" s="33"/>
      <c r="AT591" s="33"/>
      <c r="AU591" s="33"/>
      <c r="AV591" s="33"/>
      <c r="AW591" s="33"/>
      <c r="AX591" s="33"/>
      <c r="AY591" s="33"/>
      <c r="AZ591" s="33"/>
      <c r="BA591" s="33"/>
      <c r="BB591" s="33"/>
      <c r="BC591" s="33"/>
      <c r="BD591" s="33"/>
      <c r="BE591" s="33"/>
      <c r="BF591" s="33"/>
      <c r="BG591" s="33"/>
      <c r="BH591" s="33"/>
      <c r="BI591" s="33"/>
      <c r="BJ591" s="33"/>
      <c r="BK591" s="33"/>
      <c r="BL591" s="33"/>
      <c r="BM591" s="33"/>
      <c r="BN591" s="33"/>
      <c r="BO591" s="33"/>
      <c r="BP591" s="33"/>
      <c r="BQ591" s="33"/>
      <c r="BR591" s="33"/>
      <c r="BS591" s="33"/>
      <c r="BT591" s="33"/>
      <c r="BU591" s="33"/>
      <c r="BV591" s="33"/>
      <c r="BW591" s="33"/>
      <c r="BX591" s="33"/>
      <c r="BY591" s="33"/>
      <c r="BZ591" s="33"/>
    </row>
    <row r="592" spans="2:78" ht="14.25" customHeight="1">
      <c r="B592" s="32"/>
      <c r="C592" s="33"/>
      <c r="D592" s="33"/>
      <c r="E592" s="3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  <c r="AA592" s="33"/>
      <c r="AB592" s="33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33"/>
      <c r="AR592" s="33"/>
      <c r="AS592" s="33"/>
      <c r="AT592" s="33"/>
      <c r="AU592" s="33"/>
      <c r="AV592" s="33"/>
      <c r="AW592" s="33"/>
      <c r="AX592" s="33"/>
      <c r="AY592" s="33"/>
      <c r="AZ592" s="33"/>
      <c r="BA592" s="33"/>
      <c r="BB592" s="33"/>
      <c r="BC592" s="33"/>
      <c r="BD592" s="33"/>
      <c r="BE592" s="33"/>
      <c r="BF592" s="33"/>
      <c r="BG592" s="33"/>
      <c r="BH592" s="33"/>
      <c r="BI592" s="33"/>
      <c r="BJ592" s="33"/>
      <c r="BK592" s="33"/>
      <c r="BL592" s="33"/>
      <c r="BM592" s="33"/>
      <c r="BN592" s="33"/>
      <c r="BO592" s="33"/>
      <c r="BP592" s="33"/>
      <c r="BQ592" s="33"/>
      <c r="BR592" s="33"/>
      <c r="BS592" s="33"/>
      <c r="BT592" s="33"/>
      <c r="BU592" s="33"/>
      <c r="BV592" s="33"/>
      <c r="BW592" s="33"/>
      <c r="BX592" s="33"/>
      <c r="BY592" s="33"/>
      <c r="BZ592" s="33"/>
    </row>
    <row r="593" spans="2:78" ht="14.25" customHeight="1">
      <c r="B593" s="32"/>
      <c r="C593" s="33"/>
      <c r="D593" s="33"/>
      <c r="E593" s="3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  <c r="AA593" s="33"/>
      <c r="AB593" s="33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33"/>
      <c r="AR593" s="33"/>
      <c r="AS593" s="33"/>
      <c r="AT593" s="33"/>
      <c r="AU593" s="33"/>
      <c r="AV593" s="33"/>
      <c r="AW593" s="33"/>
      <c r="AX593" s="33"/>
      <c r="AY593" s="33"/>
      <c r="AZ593" s="33"/>
      <c r="BA593" s="33"/>
      <c r="BB593" s="33"/>
      <c r="BC593" s="33"/>
      <c r="BD593" s="33"/>
      <c r="BE593" s="33"/>
      <c r="BF593" s="33"/>
      <c r="BG593" s="33"/>
      <c r="BH593" s="33"/>
      <c r="BI593" s="33"/>
      <c r="BJ593" s="33"/>
      <c r="BK593" s="33"/>
      <c r="BL593" s="33"/>
      <c r="BM593" s="33"/>
      <c r="BN593" s="33"/>
      <c r="BO593" s="33"/>
      <c r="BP593" s="33"/>
      <c r="BQ593" s="33"/>
      <c r="BR593" s="33"/>
      <c r="BS593" s="33"/>
      <c r="BT593" s="33"/>
      <c r="BU593" s="33"/>
      <c r="BV593" s="33"/>
      <c r="BW593" s="33"/>
      <c r="BX593" s="33"/>
      <c r="BY593" s="33"/>
      <c r="BZ593" s="33"/>
    </row>
    <row r="594" spans="2:78" ht="14.25" customHeight="1">
      <c r="B594" s="32"/>
      <c r="C594" s="33"/>
      <c r="D594" s="33"/>
      <c r="E594" s="3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  <c r="AA594" s="33"/>
      <c r="AB594" s="33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33"/>
      <c r="AR594" s="33"/>
      <c r="AS594" s="33"/>
      <c r="AT594" s="33"/>
      <c r="AU594" s="33"/>
      <c r="AV594" s="33"/>
      <c r="AW594" s="33"/>
      <c r="AX594" s="33"/>
      <c r="AY594" s="33"/>
      <c r="AZ594" s="33"/>
      <c r="BA594" s="33"/>
      <c r="BB594" s="33"/>
      <c r="BC594" s="33"/>
      <c r="BD594" s="33"/>
      <c r="BE594" s="33"/>
      <c r="BF594" s="33"/>
      <c r="BG594" s="33"/>
      <c r="BH594" s="33"/>
      <c r="BI594" s="33"/>
      <c r="BJ594" s="33"/>
      <c r="BK594" s="33"/>
      <c r="BL594" s="33"/>
      <c r="BM594" s="33"/>
      <c r="BN594" s="33"/>
      <c r="BO594" s="33"/>
      <c r="BP594" s="33"/>
      <c r="BQ594" s="33"/>
      <c r="BR594" s="33"/>
      <c r="BS594" s="33"/>
      <c r="BT594" s="33"/>
      <c r="BU594" s="33"/>
      <c r="BV594" s="33"/>
      <c r="BW594" s="33"/>
      <c r="BX594" s="33"/>
      <c r="BY594" s="33"/>
      <c r="BZ594" s="33"/>
    </row>
    <row r="595" spans="2:78" ht="14.25" customHeight="1">
      <c r="B595" s="32"/>
      <c r="C595" s="33"/>
      <c r="D595" s="33"/>
      <c r="E595" s="3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  <c r="AA595" s="33"/>
      <c r="AB595" s="33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33"/>
      <c r="AR595" s="33"/>
      <c r="AS595" s="33"/>
      <c r="AT595" s="33"/>
      <c r="AU595" s="33"/>
      <c r="AV595" s="33"/>
      <c r="AW595" s="33"/>
      <c r="AX595" s="33"/>
      <c r="AY595" s="33"/>
      <c r="AZ595" s="33"/>
      <c r="BA595" s="33"/>
      <c r="BB595" s="33"/>
      <c r="BC595" s="33"/>
      <c r="BD595" s="33"/>
      <c r="BE595" s="33"/>
      <c r="BF595" s="33"/>
      <c r="BG595" s="33"/>
      <c r="BH595" s="33"/>
      <c r="BI595" s="33"/>
      <c r="BJ595" s="33"/>
      <c r="BK595" s="33"/>
      <c r="BL595" s="33"/>
      <c r="BM595" s="33"/>
      <c r="BN595" s="33"/>
      <c r="BO595" s="33"/>
      <c r="BP595" s="33"/>
      <c r="BQ595" s="33"/>
      <c r="BR595" s="33"/>
      <c r="BS595" s="33"/>
      <c r="BT595" s="33"/>
      <c r="BU595" s="33"/>
      <c r="BV595" s="33"/>
      <c r="BW595" s="33"/>
      <c r="BX595" s="33"/>
      <c r="BY595" s="33"/>
      <c r="BZ595" s="33"/>
    </row>
    <row r="596" spans="2:78" ht="14.25" customHeight="1">
      <c r="B596" s="32"/>
      <c r="C596" s="33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  <c r="AA596" s="33"/>
      <c r="AB596" s="33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33"/>
      <c r="AR596" s="33"/>
      <c r="AS596" s="33"/>
      <c r="AT596" s="33"/>
      <c r="AU596" s="33"/>
      <c r="AV596" s="33"/>
      <c r="AW596" s="33"/>
      <c r="AX596" s="33"/>
      <c r="AY596" s="33"/>
      <c r="AZ596" s="33"/>
      <c r="BA596" s="33"/>
      <c r="BB596" s="33"/>
      <c r="BC596" s="33"/>
      <c r="BD596" s="33"/>
      <c r="BE596" s="33"/>
      <c r="BF596" s="33"/>
      <c r="BG596" s="33"/>
      <c r="BH596" s="33"/>
      <c r="BI596" s="33"/>
      <c r="BJ596" s="33"/>
      <c r="BK596" s="33"/>
      <c r="BL596" s="33"/>
      <c r="BM596" s="33"/>
      <c r="BN596" s="33"/>
      <c r="BO596" s="33"/>
      <c r="BP596" s="33"/>
      <c r="BQ596" s="33"/>
      <c r="BR596" s="33"/>
      <c r="BS596" s="33"/>
      <c r="BT596" s="33"/>
      <c r="BU596" s="33"/>
      <c r="BV596" s="33"/>
      <c r="BW596" s="33"/>
      <c r="BX596" s="33"/>
      <c r="BY596" s="33"/>
      <c r="BZ596" s="33"/>
    </row>
    <row r="597" spans="2:78" ht="14.25" customHeight="1">
      <c r="B597" s="32"/>
      <c r="C597" s="33"/>
      <c r="D597" s="33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  <c r="AA597" s="33"/>
      <c r="AB597" s="33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33"/>
      <c r="AR597" s="33"/>
      <c r="AS597" s="33"/>
      <c r="AT597" s="33"/>
      <c r="AU597" s="33"/>
      <c r="AV597" s="33"/>
      <c r="AW597" s="33"/>
      <c r="AX597" s="33"/>
      <c r="AY597" s="33"/>
      <c r="AZ597" s="33"/>
      <c r="BA597" s="33"/>
      <c r="BB597" s="33"/>
      <c r="BC597" s="33"/>
      <c r="BD597" s="33"/>
      <c r="BE597" s="33"/>
      <c r="BF597" s="33"/>
      <c r="BG597" s="33"/>
      <c r="BH597" s="33"/>
      <c r="BI597" s="33"/>
      <c r="BJ597" s="33"/>
      <c r="BK597" s="33"/>
      <c r="BL597" s="33"/>
      <c r="BM597" s="33"/>
      <c r="BN597" s="33"/>
      <c r="BO597" s="33"/>
      <c r="BP597" s="33"/>
      <c r="BQ597" s="33"/>
      <c r="BR597" s="33"/>
      <c r="BS597" s="33"/>
      <c r="BT597" s="33"/>
      <c r="BU597" s="33"/>
      <c r="BV597" s="33"/>
      <c r="BW597" s="33"/>
      <c r="BX597" s="33"/>
      <c r="BY597" s="33"/>
      <c r="BZ597" s="33"/>
    </row>
    <row r="598" spans="2:78" ht="14.25" customHeight="1">
      <c r="B598" s="32"/>
      <c r="C598" s="33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  <c r="AA598" s="33"/>
      <c r="AB598" s="33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33"/>
      <c r="AR598" s="33"/>
      <c r="AS598" s="33"/>
      <c r="AT598" s="33"/>
      <c r="AU598" s="33"/>
      <c r="AV598" s="33"/>
      <c r="AW598" s="33"/>
      <c r="AX598" s="33"/>
      <c r="AY598" s="33"/>
      <c r="AZ598" s="33"/>
      <c r="BA598" s="33"/>
      <c r="BB598" s="33"/>
      <c r="BC598" s="33"/>
      <c r="BD598" s="33"/>
      <c r="BE598" s="33"/>
      <c r="BF598" s="33"/>
      <c r="BG598" s="33"/>
      <c r="BH598" s="33"/>
      <c r="BI598" s="33"/>
      <c r="BJ598" s="33"/>
      <c r="BK598" s="33"/>
      <c r="BL598" s="33"/>
      <c r="BM598" s="33"/>
      <c r="BN598" s="33"/>
      <c r="BO598" s="33"/>
      <c r="BP598" s="33"/>
      <c r="BQ598" s="33"/>
      <c r="BR598" s="33"/>
      <c r="BS598" s="33"/>
      <c r="BT598" s="33"/>
      <c r="BU598" s="33"/>
      <c r="BV598" s="33"/>
      <c r="BW598" s="33"/>
      <c r="BX598" s="33"/>
      <c r="BY598" s="33"/>
      <c r="BZ598" s="33"/>
    </row>
    <row r="599" spans="2:78" ht="14.25" customHeight="1">
      <c r="B599" s="32"/>
      <c r="C599" s="33"/>
      <c r="D599" s="33"/>
      <c r="E599" s="3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  <c r="AA599" s="33"/>
      <c r="AB599" s="33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33"/>
      <c r="AR599" s="33"/>
      <c r="AS599" s="33"/>
      <c r="AT599" s="33"/>
      <c r="AU599" s="33"/>
      <c r="AV599" s="33"/>
      <c r="AW599" s="33"/>
      <c r="AX599" s="33"/>
      <c r="AY599" s="33"/>
      <c r="AZ599" s="33"/>
      <c r="BA599" s="33"/>
      <c r="BB599" s="33"/>
      <c r="BC599" s="33"/>
      <c r="BD599" s="33"/>
      <c r="BE599" s="33"/>
      <c r="BF599" s="33"/>
      <c r="BG599" s="33"/>
      <c r="BH599" s="33"/>
      <c r="BI599" s="33"/>
      <c r="BJ599" s="33"/>
      <c r="BK599" s="33"/>
      <c r="BL599" s="33"/>
      <c r="BM599" s="33"/>
      <c r="BN599" s="33"/>
      <c r="BO599" s="33"/>
      <c r="BP599" s="33"/>
      <c r="BQ599" s="33"/>
      <c r="BR599" s="33"/>
      <c r="BS599" s="33"/>
      <c r="BT599" s="33"/>
      <c r="BU599" s="33"/>
      <c r="BV599" s="33"/>
      <c r="BW599" s="33"/>
      <c r="BX599" s="33"/>
      <c r="BY599" s="33"/>
      <c r="BZ599" s="33"/>
    </row>
    <row r="600" spans="2:78" ht="14.25" customHeight="1">
      <c r="B600" s="32"/>
      <c r="C600" s="33"/>
      <c r="D600" s="33"/>
      <c r="E600" s="3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  <c r="AA600" s="33"/>
      <c r="AB600" s="33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33"/>
      <c r="AR600" s="33"/>
      <c r="AS600" s="33"/>
      <c r="AT600" s="33"/>
      <c r="AU600" s="33"/>
      <c r="AV600" s="33"/>
      <c r="AW600" s="33"/>
      <c r="AX600" s="33"/>
      <c r="AY600" s="33"/>
      <c r="AZ600" s="33"/>
      <c r="BA600" s="33"/>
      <c r="BB600" s="33"/>
      <c r="BC600" s="33"/>
      <c r="BD600" s="33"/>
      <c r="BE600" s="33"/>
      <c r="BF600" s="33"/>
      <c r="BG600" s="33"/>
      <c r="BH600" s="33"/>
      <c r="BI600" s="33"/>
      <c r="BJ600" s="33"/>
      <c r="BK600" s="33"/>
      <c r="BL600" s="33"/>
      <c r="BM600" s="33"/>
      <c r="BN600" s="33"/>
      <c r="BO600" s="33"/>
      <c r="BP600" s="33"/>
      <c r="BQ600" s="33"/>
      <c r="BR600" s="33"/>
      <c r="BS600" s="33"/>
      <c r="BT600" s="33"/>
      <c r="BU600" s="33"/>
      <c r="BV600" s="33"/>
      <c r="BW600" s="33"/>
      <c r="BX600" s="33"/>
      <c r="BY600" s="33"/>
      <c r="BZ600" s="33"/>
    </row>
    <row r="601" spans="2:78" ht="14.25" customHeight="1">
      <c r="B601" s="32"/>
      <c r="C601" s="33"/>
      <c r="D601" s="33"/>
      <c r="E601" s="3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  <c r="AA601" s="33"/>
      <c r="AB601" s="33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33"/>
      <c r="AR601" s="33"/>
      <c r="AS601" s="33"/>
      <c r="AT601" s="33"/>
      <c r="AU601" s="33"/>
      <c r="AV601" s="33"/>
      <c r="AW601" s="33"/>
      <c r="AX601" s="33"/>
      <c r="AY601" s="33"/>
      <c r="AZ601" s="33"/>
      <c r="BA601" s="33"/>
      <c r="BB601" s="33"/>
      <c r="BC601" s="33"/>
      <c r="BD601" s="33"/>
      <c r="BE601" s="33"/>
      <c r="BF601" s="33"/>
      <c r="BG601" s="33"/>
      <c r="BH601" s="33"/>
      <c r="BI601" s="33"/>
      <c r="BJ601" s="33"/>
      <c r="BK601" s="33"/>
      <c r="BL601" s="33"/>
      <c r="BM601" s="33"/>
      <c r="BN601" s="33"/>
      <c r="BO601" s="33"/>
      <c r="BP601" s="33"/>
      <c r="BQ601" s="33"/>
      <c r="BR601" s="33"/>
      <c r="BS601" s="33"/>
      <c r="BT601" s="33"/>
      <c r="BU601" s="33"/>
      <c r="BV601" s="33"/>
      <c r="BW601" s="33"/>
      <c r="BX601" s="33"/>
      <c r="BY601" s="33"/>
      <c r="BZ601" s="33"/>
    </row>
    <row r="602" spans="2:78" ht="14.25" customHeight="1">
      <c r="B602" s="32"/>
      <c r="C602" s="33"/>
      <c r="D602" s="33"/>
      <c r="E602" s="3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  <c r="AA602" s="33"/>
      <c r="AB602" s="33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33"/>
      <c r="AR602" s="33"/>
      <c r="AS602" s="33"/>
      <c r="AT602" s="33"/>
      <c r="AU602" s="33"/>
      <c r="AV602" s="33"/>
      <c r="AW602" s="33"/>
      <c r="AX602" s="33"/>
      <c r="AY602" s="33"/>
      <c r="AZ602" s="33"/>
      <c r="BA602" s="33"/>
      <c r="BB602" s="33"/>
      <c r="BC602" s="33"/>
      <c r="BD602" s="33"/>
      <c r="BE602" s="33"/>
      <c r="BF602" s="33"/>
      <c r="BG602" s="33"/>
      <c r="BH602" s="33"/>
      <c r="BI602" s="33"/>
      <c r="BJ602" s="33"/>
      <c r="BK602" s="33"/>
      <c r="BL602" s="33"/>
      <c r="BM602" s="33"/>
      <c r="BN602" s="33"/>
      <c r="BO602" s="33"/>
      <c r="BP602" s="33"/>
      <c r="BQ602" s="33"/>
      <c r="BR602" s="33"/>
      <c r="BS602" s="33"/>
      <c r="BT602" s="33"/>
      <c r="BU602" s="33"/>
      <c r="BV602" s="33"/>
      <c r="BW602" s="33"/>
      <c r="BX602" s="33"/>
      <c r="BY602" s="33"/>
      <c r="BZ602" s="33"/>
    </row>
    <row r="603" spans="2:78" ht="14.25" customHeight="1">
      <c r="B603" s="32"/>
      <c r="C603" s="33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  <c r="AB603" s="33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33"/>
      <c r="AR603" s="33"/>
      <c r="AS603" s="33"/>
      <c r="AT603" s="33"/>
      <c r="AU603" s="33"/>
      <c r="AV603" s="33"/>
      <c r="AW603" s="33"/>
      <c r="AX603" s="33"/>
      <c r="AY603" s="33"/>
      <c r="AZ603" s="33"/>
      <c r="BA603" s="33"/>
      <c r="BB603" s="33"/>
      <c r="BC603" s="33"/>
      <c r="BD603" s="33"/>
      <c r="BE603" s="33"/>
      <c r="BF603" s="33"/>
      <c r="BG603" s="33"/>
      <c r="BH603" s="33"/>
      <c r="BI603" s="33"/>
      <c r="BJ603" s="33"/>
      <c r="BK603" s="33"/>
      <c r="BL603" s="33"/>
      <c r="BM603" s="33"/>
      <c r="BN603" s="33"/>
      <c r="BO603" s="33"/>
      <c r="BP603" s="33"/>
      <c r="BQ603" s="33"/>
      <c r="BR603" s="33"/>
      <c r="BS603" s="33"/>
      <c r="BT603" s="33"/>
      <c r="BU603" s="33"/>
      <c r="BV603" s="33"/>
      <c r="BW603" s="33"/>
      <c r="BX603" s="33"/>
      <c r="BY603" s="33"/>
      <c r="BZ603" s="33"/>
    </row>
    <row r="604" spans="2:78" ht="14.25" customHeight="1">
      <c r="B604" s="32"/>
      <c r="C604" s="33"/>
      <c r="D604" s="33"/>
      <c r="E604" s="3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  <c r="AA604" s="33"/>
      <c r="AB604" s="33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33"/>
      <c r="AR604" s="33"/>
      <c r="AS604" s="33"/>
      <c r="AT604" s="33"/>
      <c r="AU604" s="33"/>
      <c r="AV604" s="33"/>
      <c r="AW604" s="33"/>
      <c r="AX604" s="33"/>
      <c r="AY604" s="33"/>
      <c r="AZ604" s="33"/>
      <c r="BA604" s="33"/>
      <c r="BB604" s="33"/>
      <c r="BC604" s="33"/>
      <c r="BD604" s="33"/>
      <c r="BE604" s="33"/>
      <c r="BF604" s="33"/>
      <c r="BG604" s="33"/>
      <c r="BH604" s="33"/>
      <c r="BI604" s="33"/>
      <c r="BJ604" s="33"/>
      <c r="BK604" s="33"/>
      <c r="BL604" s="33"/>
      <c r="BM604" s="33"/>
      <c r="BN604" s="33"/>
      <c r="BO604" s="33"/>
      <c r="BP604" s="33"/>
      <c r="BQ604" s="33"/>
      <c r="BR604" s="33"/>
      <c r="BS604" s="33"/>
      <c r="BT604" s="33"/>
      <c r="BU604" s="33"/>
      <c r="BV604" s="33"/>
      <c r="BW604" s="33"/>
      <c r="BX604" s="33"/>
      <c r="BY604" s="33"/>
      <c r="BZ604" s="33"/>
    </row>
    <row r="605" spans="2:78" ht="14.25" customHeight="1">
      <c r="B605" s="32"/>
      <c r="C605" s="33"/>
      <c r="D605" s="33"/>
      <c r="E605" s="3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  <c r="AA605" s="33"/>
      <c r="AB605" s="33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33"/>
      <c r="AR605" s="33"/>
      <c r="AS605" s="33"/>
      <c r="AT605" s="33"/>
      <c r="AU605" s="33"/>
      <c r="AV605" s="33"/>
      <c r="AW605" s="33"/>
      <c r="AX605" s="33"/>
      <c r="AY605" s="33"/>
      <c r="AZ605" s="33"/>
      <c r="BA605" s="33"/>
      <c r="BB605" s="33"/>
      <c r="BC605" s="33"/>
      <c r="BD605" s="33"/>
      <c r="BE605" s="33"/>
      <c r="BF605" s="33"/>
      <c r="BG605" s="33"/>
      <c r="BH605" s="33"/>
      <c r="BI605" s="33"/>
      <c r="BJ605" s="33"/>
      <c r="BK605" s="33"/>
      <c r="BL605" s="33"/>
      <c r="BM605" s="33"/>
      <c r="BN605" s="33"/>
      <c r="BO605" s="33"/>
      <c r="BP605" s="33"/>
      <c r="BQ605" s="33"/>
      <c r="BR605" s="33"/>
      <c r="BS605" s="33"/>
      <c r="BT605" s="33"/>
      <c r="BU605" s="33"/>
      <c r="BV605" s="33"/>
      <c r="BW605" s="33"/>
      <c r="BX605" s="33"/>
      <c r="BY605" s="33"/>
      <c r="BZ605" s="33"/>
    </row>
    <row r="606" spans="2:78" ht="14.25" customHeight="1">
      <c r="B606" s="32"/>
      <c r="C606" s="33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  <c r="AA606" s="33"/>
      <c r="AB606" s="33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33"/>
      <c r="AR606" s="33"/>
      <c r="AS606" s="33"/>
      <c r="AT606" s="33"/>
      <c r="AU606" s="33"/>
      <c r="AV606" s="33"/>
      <c r="AW606" s="33"/>
      <c r="AX606" s="33"/>
      <c r="AY606" s="33"/>
      <c r="AZ606" s="33"/>
      <c r="BA606" s="33"/>
      <c r="BB606" s="33"/>
      <c r="BC606" s="33"/>
      <c r="BD606" s="33"/>
      <c r="BE606" s="33"/>
      <c r="BF606" s="33"/>
      <c r="BG606" s="33"/>
      <c r="BH606" s="33"/>
      <c r="BI606" s="33"/>
      <c r="BJ606" s="33"/>
      <c r="BK606" s="33"/>
      <c r="BL606" s="33"/>
      <c r="BM606" s="33"/>
      <c r="BN606" s="33"/>
      <c r="BO606" s="33"/>
      <c r="BP606" s="33"/>
      <c r="BQ606" s="33"/>
      <c r="BR606" s="33"/>
      <c r="BS606" s="33"/>
      <c r="BT606" s="33"/>
      <c r="BU606" s="33"/>
      <c r="BV606" s="33"/>
      <c r="BW606" s="33"/>
      <c r="BX606" s="33"/>
      <c r="BY606" s="33"/>
      <c r="BZ606" s="33"/>
    </row>
    <row r="607" spans="2:78" ht="14.25" customHeight="1">
      <c r="B607" s="32"/>
      <c r="C607" s="33"/>
      <c r="D607" s="33"/>
      <c r="E607" s="3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  <c r="AA607" s="33"/>
      <c r="AB607" s="33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33"/>
      <c r="AR607" s="33"/>
      <c r="AS607" s="33"/>
      <c r="AT607" s="33"/>
      <c r="AU607" s="33"/>
      <c r="AV607" s="33"/>
      <c r="AW607" s="33"/>
      <c r="AX607" s="33"/>
      <c r="AY607" s="33"/>
      <c r="AZ607" s="33"/>
      <c r="BA607" s="33"/>
      <c r="BB607" s="33"/>
      <c r="BC607" s="33"/>
      <c r="BD607" s="33"/>
      <c r="BE607" s="33"/>
      <c r="BF607" s="33"/>
      <c r="BG607" s="33"/>
      <c r="BH607" s="33"/>
      <c r="BI607" s="33"/>
      <c r="BJ607" s="33"/>
      <c r="BK607" s="33"/>
      <c r="BL607" s="33"/>
      <c r="BM607" s="33"/>
      <c r="BN607" s="33"/>
      <c r="BO607" s="33"/>
      <c r="BP607" s="33"/>
      <c r="BQ607" s="33"/>
      <c r="BR607" s="33"/>
      <c r="BS607" s="33"/>
      <c r="BT607" s="33"/>
      <c r="BU607" s="33"/>
      <c r="BV607" s="33"/>
      <c r="BW607" s="33"/>
      <c r="BX607" s="33"/>
      <c r="BY607" s="33"/>
      <c r="BZ607" s="33"/>
    </row>
    <row r="608" spans="2:78" ht="14.25" customHeight="1">
      <c r="B608" s="32"/>
      <c r="C608" s="33"/>
      <c r="D608" s="33"/>
      <c r="E608" s="3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  <c r="AA608" s="33"/>
      <c r="AB608" s="33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33"/>
      <c r="AR608" s="33"/>
      <c r="AS608" s="33"/>
      <c r="AT608" s="33"/>
      <c r="AU608" s="33"/>
      <c r="AV608" s="33"/>
      <c r="AW608" s="33"/>
      <c r="AX608" s="33"/>
      <c r="AY608" s="33"/>
      <c r="AZ608" s="33"/>
      <c r="BA608" s="33"/>
      <c r="BB608" s="33"/>
      <c r="BC608" s="33"/>
      <c r="BD608" s="33"/>
      <c r="BE608" s="33"/>
      <c r="BF608" s="33"/>
      <c r="BG608" s="33"/>
      <c r="BH608" s="33"/>
      <c r="BI608" s="33"/>
      <c r="BJ608" s="33"/>
      <c r="BK608" s="33"/>
      <c r="BL608" s="33"/>
      <c r="BM608" s="33"/>
      <c r="BN608" s="33"/>
      <c r="BO608" s="33"/>
      <c r="BP608" s="33"/>
      <c r="BQ608" s="33"/>
      <c r="BR608" s="33"/>
      <c r="BS608" s="33"/>
      <c r="BT608" s="33"/>
      <c r="BU608" s="33"/>
      <c r="BV608" s="33"/>
      <c r="BW608" s="33"/>
      <c r="BX608" s="33"/>
      <c r="BY608" s="33"/>
      <c r="BZ608" s="33"/>
    </row>
    <row r="609" spans="2:78" ht="14.25" customHeight="1">
      <c r="B609" s="32"/>
      <c r="C609" s="33"/>
      <c r="D609" s="33"/>
      <c r="E609" s="3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  <c r="AA609" s="33"/>
      <c r="AB609" s="33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33"/>
      <c r="AR609" s="33"/>
      <c r="AS609" s="33"/>
      <c r="AT609" s="33"/>
      <c r="AU609" s="33"/>
      <c r="AV609" s="33"/>
      <c r="AW609" s="33"/>
      <c r="AX609" s="33"/>
      <c r="AY609" s="33"/>
      <c r="AZ609" s="33"/>
      <c r="BA609" s="33"/>
      <c r="BB609" s="33"/>
      <c r="BC609" s="33"/>
      <c r="BD609" s="33"/>
      <c r="BE609" s="33"/>
      <c r="BF609" s="33"/>
      <c r="BG609" s="33"/>
      <c r="BH609" s="33"/>
      <c r="BI609" s="33"/>
      <c r="BJ609" s="33"/>
      <c r="BK609" s="33"/>
      <c r="BL609" s="33"/>
      <c r="BM609" s="33"/>
      <c r="BN609" s="33"/>
      <c r="BO609" s="33"/>
      <c r="BP609" s="33"/>
      <c r="BQ609" s="33"/>
      <c r="BR609" s="33"/>
      <c r="BS609" s="33"/>
      <c r="BT609" s="33"/>
      <c r="BU609" s="33"/>
      <c r="BV609" s="33"/>
      <c r="BW609" s="33"/>
      <c r="BX609" s="33"/>
      <c r="BY609" s="33"/>
      <c r="BZ609" s="33"/>
    </row>
    <row r="610" spans="2:78" ht="14.25" customHeight="1">
      <c r="B610" s="32"/>
      <c r="C610" s="33"/>
      <c r="D610" s="33"/>
      <c r="E610" s="3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  <c r="AA610" s="33"/>
      <c r="AB610" s="33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33"/>
      <c r="AR610" s="33"/>
      <c r="AS610" s="33"/>
      <c r="AT610" s="33"/>
      <c r="AU610" s="33"/>
      <c r="AV610" s="33"/>
      <c r="AW610" s="33"/>
      <c r="AX610" s="33"/>
      <c r="AY610" s="33"/>
      <c r="AZ610" s="33"/>
      <c r="BA610" s="33"/>
      <c r="BB610" s="33"/>
      <c r="BC610" s="33"/>
      <c r="BD610" s="33"/>
      <c r="BE610" s="33"/>
      <c r="BF610" s="33"/>
      <c r="BG610" s="33"/>
      <c r="BH610" s="33"/>
      <c r="BI610" s="33"/>
      <c r="BJ610" s="33"/>
      <c r="BK610" s="33"/>
      <c r="BL610" s="33"/>
      <c r="BM610" s="33"/>
      <c r="BN610" s="33"/>
      <c r="BO610" s="33"/>
      <c r="BP610" s="33"/>
      <c r="BQ610" s="33"/>
      <c r="BR610" s="33"/>
      <c r="BS610" s="33"/>
      <c r="BT610" s="33"/>
      <c r="BU610" s="33"/>
      <c r="BV610" s="33"/>
      <c r="BW610" s="33"/>
      <c r="BX610" s="33"/>
      <c r="BY610" s="33"/>
      <c r="BZ610" s="33"/>
    </row>
    <row r="611" spans="2:78" ht="14.25" customHeight="1">
      <c r="B611" s="32"/>
      <c r="C611" s="33"/>
      <c r="D611" s="33"/>
      <c r="E611" s="3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  <c r="AA611" s="33"/>
      <c r="AB611" s="33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  <c r="AQ611" s="33"/>
      <c r="AR611" s="33"/>
      <c r="AS611" s="33"/>
      <c r="AT611" s="33"/>
      <c r="AU611" s="33"/>
      <c r="AV611" s="33"/>
      <c r="AW611" s="33"/>
      <c r="AX611" s="33"/>
      <c r="AY611" s="33"/>
      <c r="AZ611" s="33"/>
      <c r="BA611" s="33"/>
      <c r="BB611" s="33"/>
      <c r="BC611" s="33"/>
      <c r="BD611" s="33"/>
      <c r="BE611" s="33"/>
      <c r="BF611" s="33"/>
      <c r="BG611" s="33"/>
      <c r="BH611" s="33"/>
      <c r="BI611" s="33"/>
      <c r="BJ611" s="33"/>
      <c r="BK611" s="33"/>
      <c r="BL611" s="33"/>
      <c r="BM611" s="33"/>
      <c r="BN611" s="33"/>
      <c r="BO611" s="33"/>
      <c r="BP611" s="33"/>
      <c r="BQ611" s="33"/>
      <c r="BR611" s="33"/>
      <c r="BS611" s="33"/>
      <c r="BT611" s="33"/>
      <c r="BU611" s="33"/>
      <c r="BV611" s="33"/>
      <c r="BW611" s="33"/>
      <c r="BX611" s="33"/>
      <c r="BY611" s="33"/>
      <c r="BZ611" s="33"/>
    </row>
    <row r="612" spans="2:78" ht="14.25" customHeight="1">
      <c r="B612" s="32"/>
      <c r="C612" s="33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  <c r="AA612" s="33"/>
      <c r="AB612" s="33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33"/>
      <c r="AR612" s="33"/>
      <c r="AS612" s="33"/>
      <c r="AT612" s="33"/>
      <c r="AU612" s="33"/>
      <c r="AV612" s="33"/>
      <c r="AW612" s="33"/>
      <c r="AX612" s="33"/>
      <c r="AY612" s="33"/>
      <c r="AZ612" s="33"/>
      <c r="BA612" s="33"/>
      <c r="BB612" s="33"/>
      <c r="BC612" s="33"/>
      <c r="BD612" s="33"/>
      <c r="BE612" s="33"/>
      <c r="BF612" s="33"/>
      <c r="BG612" s="33"/>
      <c r="BH612" s="33"/>
      <c r="BI612" s="33"/>
      <c r="BJ612" s="33"/>
      <c r="BK612" s="33"/>
      <c r="BL612" s="33"/>
      <c r="BM612" s="33"/>
      <c r="BN612" s="33"/>
      <c r="BO612" s="33"/>
      <c r="BP612" s="33"/>
      <c r="BQ612" s="33"/>
      <c r="BR612" s="33"/>
      <c r="BS612" s="33"/>
      <c r="BT612" s="33"/>
      <c r="BU612" s="33"/>
      <c r="BV612" s="33"/>
      <c r="BW612" s="33"/>
      <c r="BX612" s="33"/>
      <c r="BY612" s="33"/>
      <c r="BZ612" s="33"/>
    </row>
    <row r="613" spans="2:78" ht="14.25" customHeight="1">
      <c r="B613" s="32"/>
      <c r="C613" s="33"/>
      <c r="D613" s="33"/>
      <c r="E613" s="3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  <c r="AB613" s="33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  <c r="AQ613" s="33"/>
      <c r="AR613" s="33"/>
      <c r="AS613" s="33"/>
      <c r="AT613" s="33"/>
      <c r="AU613" s="33"/>
      <c r="AV613" s="33"/>
      <c r="AW613" s="33"/>
      <c r="AX613" s="33"/>
      <c r="AY613" s="33"/>
      <c r="AZ613" s="33"/>
      <c r="BA613" s="33"/>
      <c r="BB613" s="33"/>
      <c r="BC613" s="33"/>
      <c r="BD613" s="33"/>
      <c r="BE613" s="33"/>
      <c r="BF613" s="33"/>
      <c r="BG613" s="33"/>
      <c r="BH613" s="33"/>
      <c r="BI613" s="33"/>
      <c r="BJ613" s="33"/>
      <c r="BK613" s="33"/>
      <c r="BL613" s="33"/>
      <c r="BM613" s="33"/>
      <c r="BN613" s="33"/>
      <c r="BO613" s="33"/>
      <c r="BP613" s="33"/>
      <c r="BQ613" s="33"/>
      <c r="BR613" s="33"/>
      <c r="BS613" s="33"/>
      <c r="BT613" s="33"/>
      <c r="BU613" s="33"/>
      <c r="BV613" s="33"/>
      <c r="BW613" s="33"/>
      <c r="BX613" s="33"/>
      <c r="BY613" s="33"/>
      <c r="BZ613" s="33"/>
    </row>
    <row r="614" spans="2:78" ht="14.25" customHeight="1">
      <c r="B614" s="32"/>
      <c r="C614" s="33"/>
      <c r="D614" s="33"/>
      <c r="E614" s="3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  <c r="AA614" s="33"/>
      <c r="AB614" s="33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33"/>
      <c r="AR614" s="33"/>
      <c r="AS614" s="33"/>
      <c r="AT614" s="33"/>
      <c r="AU614" s="33"/>
      <c r="AV614" s="33"/>
      <c r="AW614" s="33"/>
      <c r="AX614" s="33"/>
      <c r="AY614" s="33"/>
      <c r="AZ614" s="33"/>
      <c r="BA614" s="33"/>
      <c r="BB614" s="33"/>
      <c r="BC614" s="33"/>
      <c r="BD614" s="33"/>
      <c r="BE614" s="33"/>
      <c r="BF614" s="33"/>
      <c r="BG614" s="33"/>
      <c r="BH614" s="33"/>
      <c r="BI614" s="33"/>
      <c r="BJ614" s="33"/>
      <c r="BK614" s="33"/>
      <c r="BL614" s="33"/>
      <c r="BM614" s="33"/>
      <c r="BN614" s="33"/>
      <c r="BO614" s="33"/>
      <c r="BP614" s="33"/>
      <c r="BQ614" s="33"/>
      <c r="BR614" s="33"/>
      <c r="BS614" s="33"/>
      <c r="BT614" s="33"/>
      <c r="BU614" s="33"/>
      <c r="BV614" s="33"/>
      <c r="BW614" s="33"/>
      <c r="BX614" s="33"/>
      <c r="BY614" s="33"/>
      <c r="BZ614" s="33"/>
    </row>
    <row r="615" spans="2:78" ht="14.25" customHeight="1">
      <c r="B615" s="32"/>
      <c r="C615" s="33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  <c r="AA615" s="33"/>
      <c r="AB615" s="33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33"/>
      <c r="AR615" s="33"/>
      <c r="AS615" s="33"/>
      <c r="AT615" s="33"/>
      <c r="AU615" s="33"/>
      <c r="AV615" s="33"/>
      <c r="AW615" s="33"/>
      <c r="AX615" s="33"/>
      <c r="AY615" s="33"/>
      <c r="AZ615" s="33"/>
      <c r="BA615" s="33"/>
      <c r="BB615" s="33"/>
      <c r="BC615" s="33"/>
      <c r="BD615" s="33"/>
      <c r="BE615" s="33"/>
      <c r="BF615" s="33"/>
      <c r="BG615" s="33"/>
      <c r="BH615" s="33"/>
      <c r="BI615" s="33"/>
      <c r="BJ615" s="33"/>
      <c r="BK615" s="33"/>
      <c r="BL615" s="33"/>
      <c r="BM615" s="33"/>
      <c r="BN615" s="33"/>
      <c r="BO615" s="33"/>
      <c r="BP615" s="33"/>
      <c r="BQ615" s="33"/>
      <c r="BR615" s="33"/>
      <c r="BS615" s="33"/>
      <c r="BT615" s="33"/>
      <c r="BU615" s="33"/>
      <c r="BV615" s="33"/>
      <c r="BW615" s="33"/>
      <c r="BX615" s="33"/>
      <c r="BY615" s="33"/>
      <c r="BZ615" s="33"/>
    </row>
    <row r="616" spans="2:78" ht="14.25" customHeight="1">
      <c r="B616" s="32"/>
      <c r="C616" s="33"/>
      <c r="D616" s="33"/>
      <c r="E616" s="3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  <c r="AA616" s="33"/>
      <c r="AB616" s="33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33"/>
      <c r="AR616" s="33"/>
      <c r="AS616" s="33"/>
      <c r="AT616" s="33"/>
      <c r="AU616" s="33"/>
      <c r="AV616" s="33"/>
      <c r="AW616" s="33"/>
      <c r="AX616" s="33"/>
      <c r="AY616" s="33"/>
      <c r="AZ616" s="33"/>
      <c r="BA616" s="33"/>
      <c r="BB616" s="33"/>
      <c r="BC616" s="33"/>
      <c r="BD616" s="33"/>
      <c r="BE616" s="33"/>
      <c r="BF616" s="33"/>
      <c r="BG616" s="33"/>
      <c r="BH616" s="33"/>
      <c r="BI616" s="33"/>
      <c r="BJ616" s="33"/>
      <c r="BK616" s="33"/>
      <c r="BL616" s="33"/>
      <c r="BM616" s="33"/>
      <c r="BN616" s="33"/>
      <c r="BO616" s="33"/>
      <c r="BP616" s="33"/>
      <c r="BQ616" s="33"/>
      <c r="BR616" s="33"/>
      <c r="BS616" s="33"/>
      <c r="BT616" s="33"/>
      <c r="BU616" s="33"/>
      <c r="BV616" s="33"/>
      <c r="BW616" s="33"/>
      <c r="BX616" s="33"/>
      <c r="BY616" s="33"/>
      <c r="BZ616" s="33"/>
    </row>
    <row r="617" spans="2:78" ht="14.25" customHeight="1">
      <c r="B617" s="32"/>
      <c r="C617" s="33"/>
      <c r="D617" s="33"/>
      <c r="E617" s="3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  <c r="AA617" s="33"/>
      <c r="AB617" s="33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33"/>
      <c r="AR617" s="33"/>
      <c r="AS617" s="33"/>
      <c r="AT617" s="33"/>
      <c r="AU617" s="33"/>
      <c r="AV617" s="33"/>
      <c r="AW617" s="33"/>
      <c r="AX617" s="33"/>
      <c r="AY617" s="33"/>
      <c r="AZ617" s="33"/>
      <c r="BA617" s="33"/>
      <c r="BB617" s="33"/>
      <c r="BC617" s="33"/>
      <c r="BD617" s="33"/>
      <c r="BE617" s="33"/>
      <c r="BF617" s="33"/>
      <c r="BG617" s="33"/>
      <c r="BH617" s="33"/>
      <c r="BI617" s="33"/>
      <c r="BJ617" s="33"/>
      <c r="BK617" s="33"/>
      <c r="BL617" s="33"/>
      <c r="BM617" s="33"/>
      <c r="BN617" s="33"/>
      <c r="BO617" s="33"/>
      <c r="BP617" s="33"/>
      <c r="BQ617" s="33"/>
      <c r="BR617" s="33"/>
      <c r="BS617" s="33"/>
      <c r="BT617" s="33"/>
      <c r="BU617" s="33"/>
      <c r="BV617" s="33"/>
      <c r="BW617" s="33"/>
      <c r="BX617" s="33"/>
      <c r="BY617" s="33"/>
      <c r="BZ617" s="33"/>
    </row>
    <row r="618" spans="2:78" ht="14.25" customHeight="1">
      <c r="B618" s="32"/>
      <c r="C618" s="33"/>
      <c r="D618" s="33"/>
      <c r="E618" s="3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  <c r="AA618" s="33"/>
      <c r="AB618" s="33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33"/>
      <c r="AR618" s="33"/>
      <c r="AS618" s="33"/>
      <c r="AT618" s="33"/>
      <c r="AU618" s="33"/>
      <c r="AV618" s="33"/>
      <c r="AW618" s="33"/>
      <c r="AX618" s="33"/>
      <c r="AY618" s="33"/>
      <c r="AZ618" s="33"/>
      <c r="BA618" s="33"/>
      <c r="BB618" s="33"/>
      <c r="BC618" s="33"/>
      <c r="BD618" s="33"/>
      <c r="BE618" s="33"/>
      <c r="BF618" s="33"/>
      <c r="BG618" s="33"/>
      <c r="BH618" s="33"/>
      <c r="BI618" s="33"/>
      <c r="BJ618" s="33"/>
      <c r="BK618" s="33"/>
      <c r="BL618" s="33"/>
      <c r="BM618" s="33"/>
      <c r="BN618" s="33"/>
      <c r="BO618" s="33"/>
      <c r="BP618" s="33"/>
      <c r="BQ618" s="33"/>
      <c r="BR618" s="33"/>
      <c r="BS618" s="33"/>
      <c r="BT618" s="33"/>
      <c r="BU618" s="33"/>
      <c r="BV618" s="33"/>
      <c r="BW618" s="33"/>
      <c r="BX618" s="33"/>
      <c r="BY618" s="33"/>
      <c r="BZ618" s="33"/>
    </row>
    <row r="619" spans="2:78" ht="14.25" customHeight="1">
      <c r="B619" s="32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  <c r="AA619" s="33"/>
      <c r="AB619" s="33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33"/>
      <c r="AR619" s="33"/>
      <c r="AS619" s="33"/>
      <c r="AT619" s="33"/>
      <c r="AU619" s="33"/>
      <c r="AV619" s="33"/>
      <c r="AW619" s="33"/>
      <c r="AX619" s="33"/>
      <c r="AY619" s="33"/>
      <c r="AZ619" s="33"/>
      <c r="BA619" s="33"/>
      <c r="BB619" s="33"/>
      <c r="BC619" s="33"/>
      <c r="BD619" s="33"/>
      <c r="BE619" s="33"/>
      <c r="BF619" s="33"/>
      <c r="BG619" s="33"/>
      <c r="BH619" s="33"/>
      <c r="BI619" s="33"/>
      <c r="BJ619" s="33"/>
      <c r="BK619" s="33"/>
      <c r="BL619" s="33"/>
      <c r="BM619" s="33"/>
      <c r="BN619" s="33"/>
      <c r="BO619" s="33"/>
      <c r="BP619" s="33"/>
      <c r="BQ619" s="33"/>
      <c r="BR619" s="33"/>
      <c r="BS619" s="33"/>
      <c r="BT619" s="33"/>
      <c r="BU619" s="33"/>
      <c r="BV619" s="33"/>
      <c r="BW619" s="33"/>
      <c r="BX619" s="33"/>
      <c r="BY619" s="33"/>
      <c r="BZ619" s="33"/>
    </row>
    <row r="620" spans="2:78" ht="14.25" customHeight="1">
      <c r="B620" s="32"/>
      <c r="C620" s="33"/>
      <c r="D620" s="33"/>
      <c r="E620" s="3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  <c r="AA620" s="33"/>
      <c r="AB620" s="33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33"/>
      <c r="AR620" s="33"/>
      <c r="AS620" s="33"/>
      <c r="AT620" s="33"/>
      <c r="AU620" s="33"/>
      <c r="AV620" s="33"/>
      <c r="AW620" s="33"/>
      <c r="AX620" s="33"/>
      <c r="AY620" s="33"/>
      <c r="AZ620" s="33"/>
      <c r="BA620" s="33"/>
      <c r="BB620" s="33"/>
      <c r="BC620" s="33"/>
      <c r="BD620" s="33"/>
      <c r="BE620" s="33"/>
      <c r="BF620" s="33"/>
      <c r="BG620" s="33"/>
      <c r="BH620" s="33"/>
      <c r="BI620" s="33"/>
      <c r="BJ620" s="33"/>
      <c r="BK620" s="33"/>
      <c r="BL620" s="33"/>
      <c r="BM620" s="33"/>
      <c r="BN620" s="33"/>
      <c r="BO620" s="33"/>
      <c r="BP620" s="33"/>
      <c r="BQ620" s="33"/>
      <c r="BR620" s="33"/>
      <c r="BS620" s="33"/>
      <c r="BT620" s="33"/>
      <c r="BU620" s="33"/>
      <c r="BV620" s="33"/>
      <c r="BW620" s="33"/>
      <c r="BX620" s="33"/>
      <c r="BY620" s="33"/>
      <c r="BZ620" s="33"/>
    </row>
    <row r="621" spans="2:78" ht="14.25" customHeight="1">
      <c r="B621" s="32"/>
      <c r="C621" s="33"/>
      <c r="D621" s="33"/>
      <c r="E621" s="3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  <c r="AA621" s="33"/>
      <c r="AB621" s="33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33"/>
      <c r="AR621" s="33"/>
      <c r="AS621" s="33"/>
      <c r="AT621" s="33"/>
      <c r="AU621" s="33"/>
      <c r="AV621" s="33"/>
      <c r="AW621" s="33"/>
      <c r="AX621" s="33"/>
      <c r="AY621" s="33"/>
      <c r="AZ621" s="33"/>
      <c r="BA621" s="33"/>
      <c r="BB621" s="33"/>
      <c r="BC621" s="33"/>
      <c r="BD621" s="33"/>
      <c r="BE621" s="33"/>
      <c r="BF621" s="33"/>
      <c r="BG621" s="33"/>
      <c r="BH621" s="33"/>
      <c r="BI621" s="33"/>
      <c r="BJ621" s="33"/>
      <c r="BK621" s="33"/>
      <c r="BL621" s="33"/>
      <c r="BM621" s="33"/>
      <c r="BN621" s="33"/>
      <c r="BO621" s="33"/>
      <c r="BP621" s="33"/>
      <c r="BQ621" s="33"/>
      <c r="BR621" s="33"/>
      <c r="BS621" s="33"/>
      <c r="BT621" s="33"/>
      <c r="BU621" s="33"/>
      <c r="BV621" s="33"/>
      <c r="BW621" s="33"/>
      <c r="BX621" s="33"/>
      <c r="BY621" s="33"/>
      <c r="BZ621" s="33"/>
    </row>
    <row r="622" spans="2:78" ht="14.25" customHeight="1">
      <c r="B622" s="32"/>
      <c r="C622" s="33"/>
      <c r="D622" s="33"/>
      <c r="E622" s="3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  <c r="AA622" s="33"/>
      <c r="AB622" s="33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33"/>
      <c r="AR622" s="33"/>
      <c r="AS622" s="33"/>
      <c r="AT622" s="33"/>
      <c r="AU622" s="33"/>
      <c r="AV622" s="33"/>
      <c r="AW622" s="33"/>
      <c r="AX622" s="33"/>
      <c r="AY622" s="33"/>
      <c r="AZ622" s="33"/>
      <c r="BA622" s="33"/>
      <c r="BB622" s="33"/>
      <c r="BC622" s="33"/>
      <c r="BD622" s="33"/>
      <c r="BE622" s="33"/>
      <c r="BF622" s="33"/>
      <c r="BG622" s="33"/>
      <c r="BH622" s="33"/>
      <c r="BI622" s="33"/>
      <c r="BJ622" s="33"/>
      <c r="BK622" s="33"/>
      <c r="BL622" s="33"/>
      <c r="BM622" s="33"/>
      <c r="BN622" s="33"/>
      <c r="BO622" s="33"/>
      <c r="BP622" s="33"/>
      <c r="BQ622" s="33"/>
      <c r="BR622" s="33"/>
      <c r="BS622" s="33"/>
      <c r="BT622" s="33"/>
      <c r="BU622" s="33"/>
      <c r="BV622" s="33"/>
      <c r="BW622" s="33"/>
      <c r="BX622" s="33"/>
      <c r="BY622" s="33"/>
      <c r="BZ622" s="33"/>
    </row>
    <row r="623" spans="2:78" ht="14.25" customHeight="1">
      <c r="B623" s="32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  <c r="AA623" s="33"/>
      <c r="AB623" s="33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33"/>
      <c r="AR623" s="33"/>
      <c r="AS623" s="33"/>
      <c r="AT623" s="33"/>
      <c r="AU623" s="33"/>
      <c r="AV623" s="33"/>
      <c r="AW623" s="33"/>
      <c r="AX623" s="33"/>
      <c r="AY623" s="33"/>
      <c r="AZ623" s="33"/>
      <c r="BA623" s="33"/>
      <c r="BB623" s="33"/>
      <c r="BC623" s="33"/>
      <c r="BD623" s="33"/>
      <c r="BE623" s="33"/>
      <c r="BF623" s="33"/>
      <c r="BG623" s="33"/>
      <c r="BH623" s="33"/>
      <c r="BI623" s="33"/>
      <c r="BJ623" s="33"/>
      <c r="BK623" s="33"/>
      <c r="BL623" s="33"/>
      <c r="BM623" s="33"/>
      <c r="BN623" s="33"/>
      <c r="BO623" s="33"/>
      <c r="BP623" s="33"/>
      <c r="BQ623" s="33"/>
      <c r="BR623" s="33"/>
      <c r="BS623" s="33"/>
      <c r="BT623" s="33"/>
      <c r="BU623" s="33"/>
      <c r="BV623" s="33"/>
      <c r="BW623" s="33"/>
      <c r="BX623" s="33"/>
      <c r="BY623" s="33"/>
      <c r="BZ623" s="33"/>
    </row>
    <row r="624" spans="2:78" ht="14.25" customHeight="1">
      <c r="B624" s="32"/>
      <c r="C624" s="33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  <c r="AA624" s="33"/>
      <c r="AB624" s="33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33"/>
      <c r="AR624" s="33"/>
      <c r="AS624" s="33"/>
      <c r="AT624" s="33"/>
      <c r="AU624" s="33"/>
      <c r="AV624" s="33"/>
      <c r="AW624" s="33"/>
      <c r="AX624" s="33"/>
      <c r="AY624" s="33"/>
      <c r="AZ624" s="33"/>
      <c r="BA624" s="33"/>
      <c r="BB624" s="33"/>
      <c r="BC624" s="33"/>
      <c r="BD624" s="33"/>
      <c r="BE624" s="33"/>
      <c r="BF624" s="33"/>
      <c r="BG624" s="33"/>
      <c r="BH624" s="33"/>
      <c r="BI624" s="33"/>
      <c r="BJ624" s="33"/>
      <c r="BK624" s="33"/>
      <c r="BL624" s="33"/>
      <c r="BM624" s="33"/>
      <c r="BN624" s="33"/>
      <c r="BO624" s="33"/>
      <c r="BP624" s="33"/>
      <c r="BQ624" s="33"/>
      <c r="BR624" s="33"/>
      <c r="BS624" s="33"/>
      <c r="BT624" s="33"/>
      <c r="BU624" s="33"/>
      <c r="BV624" s="33"/>
      <c r="BW624" s="33"/>
      <c r="BX624" s="33"/>
      <c r="BY624" s="33"/>
      <c r="BZ624" s="33"/>
    </row>
    <row r="625" spans="2:78" ht="14.25" customHeight="1">
      <c r="B625" s="32"/>
      <c r="C625" s="33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  <c r="AA625" s="33"/>
      <c r="AB625" s="33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33"/>
      <c r="AR625" s="33"/>
      <c r="AS625" s="33"/>
      <c r="AT625" s="33"/>
      <c r="AU625" s="33"/>
      <c r="AV625" s="33"/>
      <c r="AW625" s="33"/>
      <c r="AX625" s="33"/>
      <c r="AY625" s="33"/>
      <c r="AZ625" s="33"/>
      <c r="BA625" s="33"/>
      <c r="BB625" s="33"/>
      <c r="BC625" s="33"/>
      <c r="BD625" s="33"/>
      <c r="BE625" s="33"/>
      <c r="BF625" s="33"/>
      <c r="BG625" s="33"/>
      <c r="BH625" s="33"/>
      <c r="BI625" s="33"/>
      <c r="BJ625" s="33"/>
      <c r="BK625" s="33"/>
      <c r="BL625" s="33"/>
      <c r="BM625" s="33"/>
      <c r="BN625" s="33"/>
      <c r="BO625" s="33"/>
      <c r="BP625" s="33"/>
      <c r="BQ625" s="33"/>
      <c r="BR625" s="33"/>
      <c r="BS625" s="33"/>
      <c r="BT625" s="33"/>
      <c r="BU625" s="33"/>
      <c r="BV625" s="33"/>
      <c r="BW625" s="33"/>
      <c r="BX625" s="33"/>
      <c r="BY625" s="33"/>
      <c r="BZ625" s="33"/>
    </row>
    <row r="626" spans="2:78" ht="14.25" customHeight="1">
      <c r="B626" s="32"/>
      <c r="C626" s="33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  <c r="AA626" s="33"/>
      <c r="AB626" s="33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33"/>
      <c r="AR626" s="33"/>
      <c r="AS626" s="33"/>
      <c r="AT626" s="33"/>
      <c r="AU626" s="33"/>
      <c r="AV626" s="33"/>
      <c r="AW626" s="33"/>
      <c r="AX626" s="33"/>
      <c r="AY626" s="33"/>
      <c r="AZ626" s="33"/>
      <c r="BA626" s="33"/>
      <c r="BB626" s="33"/>
      <c r="BC626" s="33"/>
      <c r="BD626" s="33"/>
      <c r="BE626" s="33"/>
      <c r="BF626" s="33"/>
      <c r="BG626" s="33"/>
      <c r="BH626" s="33"/>
      <c r="BI626" s="33"/>
      <c r="BJ626" s="33"/>
      <c r="BK626" s="33"/>
      <c r="BL626" s="33"/>
      <c r="BM626" s="33"/>
      <c r="BN626" s="33"/>
      <c r="BO626" s="33"/>
      <c r="BP626" s="33"/>
      <c r="BQ626" s="33"/>
      <c r="BR626" s="33"/>
      <c r="BS626" s="33"/>
      <c r="BT626" s="33"/>
      <c r="BU626" s="33"/>
      <c r="BV626" s="33"/>
      <c r="BW626" s="33"/>
      <c r="BX626" s="33"/>
      <c r="BY626" s="33"/>
      <c r="BZ626" s="33"/>
    </row>
    <row r="627" spans="2:78" ht="14.25" customHeight="1">
      <c r="B627" s="32"/>
      <c r="C627" s="33"/>
      <c r="D627" s="33"/>
      <c r="E627" s="3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  <c r="AA627" s="33"/>
      <c r="AB627" s="33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33"/>
      <c r="AR627" s="33"/>
      <c r="AS627" s="33"/>
      <c r="AT627" s="33"/>
      <c r="AU627" s="33"/>
      <c r="AV627" s="33"/>
      <c r="AW627" s="33"/>
      <c r="AX627" s="33"/>
      <c r="AY627" s="33"/>
      <c r="AZ627" s="33"/>
      <c r="BA627" s="33"/>
      <c r="BB627" s="33"/>
      <c r="BC627" s="33"/>
      <c r="BD627" s="33"/>
      <c r="BE627" s="33"/>
      <c r="BF627" s="33"/>
      <c r="BG627" s="33"/>
      <c r="BH627" s="33"/>
      <c r="BI627" s="33"/>
      <c r="BJ627" s="33"/>
      <c r="BK627" s="33"/>
      <c r="BL627" s="33"/>
      <c r="BM627" s="33"/>
      <c r="BN627" s="33"/>
      <c r="BO627" s="33"/>
      <c r="BP627" s="33"/>
      <c r="BQ627" s="33"/>
      <c r="BR627" s="33"/>
      <c r="BS627" s="33"/>
      <c r="BT627" s="33"/>
      <c r="BU627" s="33"/>
      <c r="BV627" s="33"/>
      <c r="BW627" s="33"/>
      <c r="BX627" s="33"/>
      <c r="BY627" s="33"/>
      <c r="BZ627" s="33"/>
    </row>
    <row r="628" spans="2:78" ht="14.25" customHeight="1">
      <c r="B628" s="32"/>
      <c r="C628" s="33"/>
      <c r="D628" s="33"/>
      <c r="E628" s="3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  <c r="AA628" s="33"/>
      <c r="AB628" s="33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33"/>
      <c r="AR628" s="33"/>
      <c r="AS628" s="33"/>
      <c r="AT628" s="33"/>
      <c r="AU628" s="33"/>
      <c r="AV628" s="33"/>
      <c r="AW628" s="33"/>
      <c r="AX628" s="33"/>
      <c r="AY628" s="33"/>
      <c r="AZ628" s="33"/>
      <c r="BA628" s="33"/>
      <c r="BB628" s="33"/>
      <c r="BC628" s="33"/>
      <c r="BD628" s="33"/>
      <c r="BE628" s="33"/>
      <c r="BF628" s="33"/>
      <c r="BG628" s="33"/>
      <c r="BH628" s="33"/>
      <c r="BI628" s="33"/>
      <c r="BJ628" s="33"/>
      <c r="BK628" s="33"/>
      <c r="BL628" s="33"/>
      <c r="BM628" s="33"/>
      <c r="BN628" s="33"/>
      <c r="BO628" s="33"/>
      <c r="BP628" s="33"/>
      <c r="BQ628" s="33"/>
      <c r="BR628" s="33"/>
      <c r="BS628" s="33"/>
      <c r="BT628" s="33"/>
      <c r="BU628" s="33"/>
      <c r="BV628" s="33"/>
      <c r="BW628" s="33"/>
      <c r="BX628" s="33"/>
      <c r="BY628" s="33"/>
      <c r="BZ628" s="33"/>
    </row>
    <row r="629" spans="2:78" ht="14.25" customHeight="1">
      <c r="B629" s="32"/>
      <c r="C629" s="33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  <c r="AA629" s="33"/>
      <c r="AB629" s="33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33"/>
      <c r="AR629" s="33"/>
      <c r="AS629" s="33"/>
      <c r="AT629" s="33"/>
      <c r="AU629" s="33"/>
      <c r="AV629" s="33"/>
      <c r="AW629" s="33"/>
      <c r="AX629" s="33"/>
      <c r="AY629" s="33"/>
      <c r="AZ629" s="33"/>
      <c r="BA629" s="33"/>
      <c r="BB629" s="33"/>
      <c r="BC629" s="33"/>
      <c r="BD629" s="33"/>
      <c r="BE629" s="33"/>
      <c r="BF629" s="33"/>
      <c r="BG629" s="33"/>
      <c r="BH629" s="33"/>
      <c r="BI629" s="33"/>
      <c r="BJ629" s="33"/>
      <c r="BK629" s="33"/>
      <c r="BL629" s="33"/>
      <c r="BM629" s="33"/>
      <c r="BN629" s="33"/>
      <c r="BO629" s="33"/>
      <c r="BP629" s="33"/>
      <c r="BQ629" s="33"/>
      <c r="BR629" s="33"/>
      <c r="BS629" s="33"/>
      <c r="BT629" s="33"/>
      <c r="BU629" s="33"/>
      <c r="BV629" s="33"/>
      <c r="BW629" s="33"/>
      <c r="BX629" s="33"/>
      <c r="BY629" s="33"/>
      <c r="BZ629" s="33"/>
    </row>
    <row r="630" spans="2:78" ht="14.25" customHeight="1">
      <c r="B630" s="32"/>
      <c r="C630" s="33"/>
      <c r="D630" s="33"/>
      <c r="E630" s="3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  <c r="AA630" s="33"/>
      <c r="AB630" s="33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33"/>
      <c r="AR630" s="33"/>
      <c r="AS630" s="33"/>
      <c r="AT630" s="33"/>
      <c r="AU630" s="33"/>
      <c r="AV630" s="33"/>
      <c r="AW630" s="33"/>
      <c r="AX630" s="33"/>
      <c r="AY630" s="33"/>
      <c r="AZ630" s="33"/>
      <c r="BA630" s="33"/>
      <c r="BB630" s="33"/>
      <c r="BC630" s="33"/>
      <c r="BD630" s="33"/>
      <c r="BE630" s="33"/>
      <c r="BF630" s="33"/>
      <c r="BG630" s="33"/>
      <c r="BH630" s="33"/>
      <c r="BI630" s="33"/>
      <c r="BJ630" s="33"/>
      <c r="BK630" s="33"/>
      <c r="BL630" s="33"/>
      <c r="BM630" s="33"/>
      <c r="BN630" s="33"/>
      <c r="BO630" s="33"/>
      <c r="BP630" s="33"/>
      <c r="BQ630" s="33"/>
      <c r="BR630" s="33"/>
      <c r="BS630" s="33"/>
      <c r="BT630" s="33"/>
      <c r="BU630" s="33"/>
      <c r="BV630" s="33"/>
      <c r="BW630" s="33"/>
      <c r="BX630" s="33"/>
      <c r="BY630" s="33"/>
      <c r="BZ630" s="33"/>
    </row>
    <row r="631" spans="2:78" ht="14.25" customHeight="1">
      <c r="B631" s="32"/>
      <c r="C631" s="33"/>
      <c r="D631" s="33"/>
      <c r="E631" s="3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  <c r="AA631" s="33"/>
      <c r="AB631" s="33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33"/>
      <c r="AR631" s="33"/>
      <c r="AS631" s="33"/>
      <c r="AT631" s="33"/>
      <c r="AU631" s="33"/>
      <c r="AV631" s="33"/>
      <c r="AW631" s="33"/>
      <c r="AX631" s="33"/>
      <c r="AY631" s="33"/>
      <c r="AZ631" s="33"/>
      <c r="BA631" s="33"/>
      <c r="BB631" s="33"/>
      <c r="BC631" s="33"/>
      <c r="BD631" s="33"/>
      <c r="BE631" s="33"/>
      <c r="BF631" s="33"/>
      <c r="BG631" s="33"/>
      <c r="BH631" s="33"/>
      <c r="BI631" s="33"/>
      <c r="BJ631" s="33"/>
      <c r="BK631" s="33"/>
      <c r="BL631" s="33"/>
      <c r="BM631" s="33"/>
      <c r="BN631" s="33"/>
      <c r="BO631" s="33"/>
      <c r="BP631" s="33"/>
      <c r="BQ631" s="33"/>
      <c r="BR631" s="33"/>
      <c r="BS631" s="33"/>
      <c r="BT631" s="33"/>
      <c r="BU631" s="33"/>
      <c r="BV631" s="33"/>
      <c r="BW631" s="33"/>
      <c r="BX631" s="33"/>
      <c r="BY631" s="33"/>
      <c r="BZ631" s="33"/>
    </row>
    <row r="632" spans="2:78" ht="14.25" customHeight="1">
      <c r="B632" s="32"/>
      <c r="C632" s="33"/>
      <c r="D632" s="33"/>
      <c r="E632" s="3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  <c r="AA632" s="33"/>
      <c r="AB632" s="33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33"/>
      <c r="AR632" s="33"/>
      <c r="AS632" s="33"/>
      <c r="AT632" s="33"/>
      <c r="AU632" s="33"/>
      <c r="AV632" s="33"/>
      <c r="AW632" s="33"/>
      <c r="AX632" s="33"/>
      <c r="AY632" s="33"/>
      <c r="AZ632" s="33"/>
      <c r="BA632" s="33"/>
      <c r="BB632" s="33"/>
      <c r="BC632" s="33"/>
      <c r="BD632" s="33"/>
      <c r="BE632" s="33"/>
      <c r="BF632" s="33"/>
      <c r="BG632" s="33"/>
      <c r="BH632" s="33"/>
      <c r="BI632" s="33"/>
      <c r="BJ632" s="33"/>
      <c r="BK632" s="33"/>
      <c r="BL632" s="33"/>
      <c r="BM632" s="33"/>
      <c r="BN632" s="33"/>
      <c r="BO632" s="33"/>
      <c r="BP632" s="33"/>
      <c r="BQ632" s="33"/>
      <c r="BR632" s="33"/>
      <c r="BS632" s="33"/>
      <c r="BT632" s="33"/>
      <c r="BU632" s="33"/>
      <c r="BV632" s="33"/>
      <c r="BW632" s="33"/>
      <c r="BX632" s="33"/>
      <c r="BY632" s="33"/>
      <c r="BZ632" s="33"/>
    </row>
    <row r="633" spans="2:78" ht="14.25" customHeight="1">
      <c r="B633" s="32"/>
      <c r="C633" s="33"/>
      <c r="D633" s="33"/>
      <c r="E633" s="3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  <c r="AA633" s="33"/>
      <c r="AB633" s="33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33"/>
      <c r="AR633" s="33"/>
      <c r="AS633" s="33"/>
      <c r="AT633" s="33"/>
      <c r="AU633" s="33"/>
      <c r="AV633" s="33"/>
      <c r="AW633" s="33"/>
      <c r="AX633" s="33"/>
      <c r="AY633" s="33"/>
      <c r="AZ633" s="33"/>
      <c r="BA633" s="33"/>
      <c r="BB633" s="33"/>
      <c r="BC633" s="33"/>
      <c r="BD633" s="33"/>
      <c r="BE633" s="33"/>
      <c r="BF633" s="33"/>
      <c r="BG633" s="33"/>
      <c r="BH633" s="33"/>
      <c r="BI633" s="33"/>
      <c r="BJ633" s="33"/>
      <c r="BK633" s="33"/>
      <c r="BL633" s="33"/>
      <c r="BM633" s="33"/>
      <c r="BN633" s="33"/>
      <c r="BO633" s="33"/>
      <c r="BP633" s="33"/>
      <c r="BQ633" s="33"/>
      <c r="BR633" s="33"/>
      <c r="BS633" s="33"/>
      <c r="BT633" s="33"/>
      <c r="BU633" s="33"/>
      <c r="BV633" s="33"/>
      <c r="BW633" s="33"/>
      <c r="BX633" s="33"/>
      <c r="BY633" s="33"/>
      <c r="BZ633" s="33"/>
    </row>
    <row r="634" spans="2:78" ht="14.25" customHeight="1">
      <c r="B634" s="32"/>
      <c r="C634" s="33"/>
      <c r="D634" s="33"/>
      <c r="E634" s="3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  <c r="AA634" s="33"/>
      <c r="AB634" s="33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33"/>
      <c r="AR634" s="33"/>
      <c r="AS634" s="33"/>
      <c r="AT634" s="33"/>
      <c r="AU634" s="33"/>
      <c r="AV634" s="33"/>
      <c r="AW634" s="33"/>
      <c r="AX634" s="33"/>
      <c r="AY634" s="33"/>
      <c r="AZ634" s="33"/>
      <c r="BA634" s="33"/>
      <c r="BB634" s="33"/>
      <c r="BC634" s="33"/>
      <c r="BD634" s="33"/>
      <c r="BE634" s="33"/>
      <c r="BF634" s="33"/>
      <c r="BG634" s="33"/>
      <c r="BH634" s="33"/>
      <c r="BI634" s="33"/>
      <c r="BJ634" s="33"/>
      <c r="BK634" s="33"/>
      <c r="BL634" s="33"/>
      <c r="BM634" s="33"/>
      <c r="BN634" s="33"/>
      <c r="BO634" s="33"/>
      <c r="BP634" s="33"/>
      <c r="BQ634" s="33"/>
      <c r="BR634" s="33"/>
      <c r="BS634" s="33"/>
      <c r="BT634" s="33"/>
      <c r="BU634" s="33"/>
      <c r="BV634" s="33"/>
      <c r="BW634" s="33"/>
      <c r="BX634" s="33"/>
      <c r="BY634" s="33"/>
      <c r="BZ634" s="33"/>
    </row>
    <row r="635" spans="2:78" ht="14.25" customHeight="1">
      <c r="B635" s="32"/>
      <c r="C635" s="33"/>
      <c r="D635" s="33"/>
      <c r="E635" s="3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  <c r="AA635" s="33"/>
      <c r="AB635" s="33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33"/>
      <c r="AR635" s="33"/>
      <c r="AS635" s="33"/>
      <c r="AT635" s="33"/>
      <c r="AU635" s="33"/>
      <c r="AV635" s="33"/>
      <c r="AW635" s="33"/>
      <c r="AX635" s="33"/>
      <c r="AY635" s="33"/>
      <c r="AZ635" s="33"/>
      <c r="BA635" s="33"/>
      <c r="BB635" s="33"/>
      <c r="BC635" s="33"/>
      <c r="BD635" s="33"/>
      <c r="BE635" s="33"/>
      <c r="BF635" s="33"/>
      <c r="BG635" s="33"/>
      <c r="BH635" s="33"/>
      <c r="BI635" s="33"/>
      <c r="BJ635" s="33"/>
      <c r="BK635" s="33"/>
      <c r="BL635" s="33"/>
      <c r="BM635" s="33"/>
      <c r="BN635" s="33"/>
      <c r="BO635" s="33"/>
      <c r="BP635" s="33"/>
      <c r="BQ635" s="33"/>
      <c r="BR635" s="33"/>
      <c r="BS635" s="33"/>
      <c r="BT635" s="33"/>
      <c r="BU635" s="33"/>
      <c r="BV635" s="33"/>
      <c r="BW635" s="33"/>
      <c r="BX635" s="33"/>
      <c r="BY635" s="33"/>
      <c r="BZ635" s="33"/>
    </row>
    <row r="636" spans="2:78" ht="14.25" customHeight="1">
      <c r="B636" s="32"/>
      <c r="C636" s="33"/>
      <c r="D636" s="33"/>
      <c r="E636" s="3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  <c r="AA636" s="33"/>
      <c r="AB636" s="33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33"/>
      <c r="AR636" s="33"/>
      <c r="AS636" s="33"/>
      <c r="AT636" s="33"/>
      <c r="AU636" s="33"/>
      <c r="AV636" s="33"/>
      <c r="AW636" s="33"/>
      <c r="AX636" s="33"/>
      <c r="AY636" s="33"/>
      <c r="AZ636" s="33"/>
      <c r="BA636" s="33"/>
      <c r="BB636" s="33"/>
      <c r="BC636" s="33"/>
      <c r="BD636" s="33"/>
      <c r="BE636" s="33"/>
      <c r="BF636" s="33"/>
      <c r="BG636" s="33"/>
      <c r="BH636" s="33"/>
      <c r="BI636" s="33"/>
      <c r="BJ636" s="33"/>
      <c r="BK636" s="33"/>
      <c r="BL636" s="33"/>
      <c r="BM636" s="33"/>
      <c r="BN636" s="33"/>
      <c r="BO636" s="33"/>
      <c r="BP636" s="33"/>
      <c r="BQ636" s="33"/>
      <c r="BR636" s="33"/>
      <c r="BS636" s="33"/>
      <c r="BT636" s="33"/>
      <c r="BU636" s="33"/>
      <c r="BV636" s="33"/>
      <c r="BW636" s="33"/>
      <c r="BX636" s="33"/>
      <c r="BY636" s="33"/>
      <c r="BZ636" s="33"/>
    </row>
    <row r="637" spans="2:78" ht="14.25" customHeight="1">
      <c r="B637" s="32"/>
      <c r="C637" s="33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  <c r="AA637" s="33"/>
      <c r="AB637" s="33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33"/>
      <c r="AR637" s="33"/>
      <c r="AS637" s="33"/>
      <c r="AT637" s="33"/>
      <c r="AU637" s="33"/>
      <c r="AV637" s="33"/>
      <c r="AW637" s="33"/>
      <c r="AX637" s="33"/>
      <c r="AY637" s="33"/>
      <c r="AZ637" s="33"/>
      <c r="BA637" s="33"/>
      <c r="BB637" s="33"/>
      <c r="BC637" s="33"/>
      <c r="BD637" s="33"/>
      <c r="BE637" s="33"/>
      <c r="BF637" s="33"/>
      <c r="BG637" s="33"/>
      <c r="BH637" s="33"/>
      <c r="BI637" s="33"/>
      <c r="BJ637" s="33"/>
      <c r="BK637" s="33"/>
      <c r="BL637" s="33"/>
      <c r="BM637" s="33"/>
      <c r="BN637" s="33"/>
      <c r="BO637" s="33"/>
      <c r="BP637" s="33"/>
      <c r="BQ637" s="33"/>
      <c r="BR637" s="33"/>
      <c r="BS637" s="33"/>
      <c r="BT637" s="33"/>
      <c r="BU637" s="33"/>
      <c r="BV637" s="33"/>
      <c r="BW637" s="33"/>
      <c r="BX637" s="33"/>
      <c r="BY637" s="33"/>
      <c r="BZ637" s="33"/>
    </row>
    <row r="638" spans="2:78" ht="14.25" customHeight="1">
      <c r="B638" s="32"/>
      <c r="C638" s="33"/>
      <c r="D638" s="33"/>
      <c r="E638" s="3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  <c r="AA638" s="33"/>
      <c r="AB638" s="33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33"/>
      <c r="AR638" s="33"/>
      <c r="AS638" s="33"/>
      <c r="AT638" s="33"/>
      <c r="AU638" s="33"/>
      <c r="AV638" s="33"/>
      <c r="AW638" s="33"/>
      <c r="AX638" s="33"/>
      <c r="AY638" s="33"/>
      <c r="AZ638" s="33"/>
      <c r="BA638" s="33"/>
      <c r="BB638" s="33"/>
      <c r="BC638" s="33"/>
      <c r="BD638" s="33"/>
      <c r="BE638" s="33"/>
      <c r="BF638" s="33"/>
      <c r="BG638" s="33"/>
      <c r="BH638" s="33"/>
      <c r="BI638" s="33"/>
      <c r="BJ638" s="33"/>
      <c r="BK638" s="33"/>
      <c r="BL638" s="33"/>
      <c r="BM638" s="33"/>
      <c r="BN638" s="33"/>
      <c r="BO638" s="33"/>
      <c r="BP638" s="33"/>
      <c r="BQ638" s="33"/>
      <c r="BR638" s="33"/>
      <c r="BS638" s="33"/>
      <c r="BT638" s="33"/>
      <c r="BU638" s="33"/>
      <c r="BV638" s="33"/>
      <c r="BW638" s="33"/>
      <c r="BX638" s="33"/>
      <c r="BY638" s="33"/>
      <c r="BZ638" s="33"/>
    </row>
    <row r="639" spans="2:78" ht="14.25" customHeight="1">
      <c r="B639" s="32"/>
      <c r="C639" s="33"/>
      <c r="D639" s="33"/>
      <c r="E639" s="3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  <c r="AA639" s="33"/>
      <c r="AB639" s="33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33"/>
      <c r="AR639" s="33"/>
      <c r="AS639" s="33"/>
      <c r="AT639" s="33"/>
      <c r="AU639" s="33"/>
      <c r="AV639" s="33"/>
      <c r="AW639" s="33"/>
      <c r="AX639" s="33"/>
      <c r="AY639" s="33"/>
      <c r="AZ639" s="33"/>
      <c r="BA639" s="33"/>
      <c r="BB639" s="33"/>
      <c r="BC639" s="33"/>
      <c r="BD639" s="33"/>
      <c r="BE639" s="33"/>
      <c r="BF639" s="33"/>
      <c r="BG639" s="33"/>
      <c r="BH639" s="33"/>
      <c r="BI639" s="33"/>
      <c r="BJ639" s="33"/>
      <c r="BK639" s="33"/>
      <c r="BL639" s="33"/>
      <c r="BM639" s="33"/>
      <c r="BN639" s="33"/>
      <c r="BO639" s="33"/>
      <c r="BP639" s="33"/>
      <c r="BQ639" s="33"/>
      <c r="BR639" s="33"/>
      <c r="BS639" s="33"/>
      <c r="BT639" s="33"/>
      <c r="BU639" s="33"/>
      <c r="BV639" s="33"/>
      <c r="BW639" s="33"/>
      <c r="BX639" s="33"/>
      <c r="BY639" s="33"/>
      <c r="BZ639" s="33"/>
    </row>
    <row r="640" spans="2:78" ht="14.25" customHeight="1">
      <c r="B640" s="32"/>
      <c r="C640" s="33"/>
      <c r="D640" s="33"/>
      <c r="E640" s="3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  <c r="AA640" s="33"/>
      <c r="AB640" s="33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33"/>
      <c r="AR640" s="33"/>
      <c r="AS640" s="33"/>
      <c r="AT640" s="33"/>
      <c r="AU640" s="33"/>
      <c r="AV640" s="33"/>
      <c r="AW640" s="33"/>
      <c r="AX640" s="33"/>
      <c r="AY640" s="33"/>
      <c r="AZ640" s="33"/>
      <c r="BA640" s="33"/>
      <c r="BB640" s="33"/>
      <c r="BC640" s="33"/>
      <c r="BD640" s="33"/>
      <c r="BE640" s="33"/>
      <c r="BF640" s="33"/>
      <c r="BG640" s="33"/>
      <c r="BH640" s="33"/>
      <c r="BI640" s="33"/>
      <c r="BJ640" s="33"/>
      <c r="BK640" s="33"/>
      <c r="BL640" s="33"/>
      <c r="BM640" s="33"/>
      <c r="BN640" s="33"/>
      <c r="BO640" s="33"/>
      <c r="BP640" s="33"/>
      <c r="BQ640" s="33"/>
      <c r="BR640" s="33"/>
      <c r="BS640" s="33"/>
      <c r="BT640" s="33"/>
      <c r="BU640" s="33"/>
      <c r="BV640" s="33"/>
      <c r="BW640" s="33"/>
      <c r="BX640" s="33"/>
      <c r="BY640" s="33"/>
      <c r="BZ640" s="33"/>
    </row>
    <row r="641" spans="2:78" ht="14.25" customHeight="1">
      <c r="B641" s="32"/>
      <c r="C641" s="33"/>
      <c r="D641" s="33"/>
      <c r="E641" s="3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  <c r="AA641" s="33"/>
      <c r="AB641" s="33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33"/>
      <c r="AR641" s="33"/>
      <c r="AS641" s="33"/>
      <c r="AT641" s="33"/>
      <c r="AU641" s="33"/>
      <c r="AV641" s="33"/>
      <c r="AW641" s="33"/>
      <c r="AX641" s="33"/>
      <c r="AY641" s="33"/>
      <c r="AZ641" s="33"/>
      <c r="BA641" s="33"/>
      <c r="BB641" s="33"/>
      <c r="BC641" s="33"/>
      <c r="BD641" s="33"/>
      <c r="BE641" s="33"/>
      <c r="BF641" s="33"/>
      <c r="BG641" s="33"/>
      <c r="BH641" s="33"/>
      <c r="BI641" s="33"/>
      <c r="BJ641" s="33"/>
      <c r="BK641" s="33"/>
      <c r="BL641" s="33"/>
      <c r="BM641" s="33"/>
      <c r="BN641" s="33"/>
      <c r="BO641" s="33"/>
      <c r="BP641" s="33"/>
      <c r="BQ641" s="33"/>
      <c r="BR641" s="33"/>
      <c r="BS641" s="33"/>
      <c r="BT641" s="33"/>
      <c r="BU641" s="33"/>
      <c r="BV641" s="33"/>
      <c r="BW641" s="33"/>
      <c r="BX641" s="33"/>
      <c r="BY641" s="33"/>
      <c r="BZ641" s="33"/>
    </row>
    <row r="642" spans="2:78" ht="14.25" customHeight="1">
      <c r="B642" s="32"/>
      <c r="C642" s="33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  <c r="AA642" s="33"/>
      <c r="AB642" s="33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33"/>
      <c r="AR642" s="33"/>
      <c r="AS642" s="33"/>
      <c r="AT642" s="33"/>
      <c r="AU642" s="33"/>
      <c r="AV642" s="33"/>
      <c r="AW642" s="33"/>
      <c r="AX642" s="33"/>
      <c r="AY642" s="33"/>
      <c r="AZ642" s="33"/>
      <c r="BA642" s="33"/>
      <c r="BB642" s="33"/>
      <c r="BC642" s="33"/>
      <c r="BD642" s="33"/>
      <c r="BE642" s="33"/>
      <c r="BF642" s="33"/>
      <c r="BG642" s="33"/>
      <c r="BH642" s="33"/>
      <c r="BI642" s="33"/>
      <c r="BJ642" s="33"/>
      <c r="BK642" s="33"/>
      <c r="BL642" s="33"/>
      <c r="BM642" s="33"/>
      <c r="BN642" s="33"/>
      <c r="BO642" s="33"/>
      <c r="BP642" s="33"/>
      <c r="BQ642" s="33"/>
      <c r="BR642" s="33"/>
      <c r="BS642" s="33"/>
      <c r="BT642" s="33"/>
      <c r="BU642" s="33"/>
      <c r="BV642" s="33"/>
      <c r="BW642" s="33"/>
      <c r="BX642" s="33"/>
      <c r="BY642" s="33"/>
      <c r="BZ642" s="33"/>
    </row>
    <row r="643" spans="2:78" ht="14.25" customHeight="1">
      <c r="B643" s="32"/>
      <c r="C643" s="33"/>
      <c r="D643" s="33"/>
      <c r="E643" s="3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  <c r="AA643" s="33"/>
      <c r="AB643" s="33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33"/>
      <c r="AR643" s="33"/>
      <c r="AS643" s="33"/>
      <c r="AT643" s="33"/>
      <c r="AU643" s="33"/>
      <c r="AV643" s="33"/>
      <c r="AW643" s="33"/>
      <c r="AX643" s="33"/>
      <c r="AY643" s="33"/>
      <c r="AZ643" s="33"/>
      <c r="BA643" s="33"/>
      <c r="BB643" s="33"/>
      <c r="BC643" s="33"/>
      <c r="BD643" s="33"/>
      <c r="BE643" s="33"/>
      <c r="BF643" s="33"/>
      <c r="BG643" s="33"/>
      <c r="BH643" s="33"/>
      <c r="BI643" s="33"/>
      <c r="BJ643" s="33"/>
      <c r="BK643" s="33"/>
      <c r="BL643" s="33"/>
      <c r="BM643" s="33"/>
      <c r="BN643" s="33"/>
      <c r="BO643" s="33"/>
      <c r="BP643" s="33"/>
      <c r="BQ643" s="33"/>
      <c r="BR643" s="33"/>
      <c r="BS643" s="33"/>
      <c r="BT643" s="33"/>
      <c r="BU643" s="33"/>
      <c r="BV643" s="33"/>
      <c r="BW643" s="33"/>
      <c r="BX643" s="33"/>
      <c r="BY643" s="33"/>
      <c r="BZ643" s="33"/>
    </row>
    <row r="644" spans="2:78" ht="14.25" customHeight="1">
      <c r="B644" s="32"/>
      <c r="C644" s="33"/>
      <c r="D644" s="33"/>
      <c r="E644" s="3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  <c r="AB644" s="33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33"/>
      <c r="AR644" s="33"/>
      <c r="AS644" s="33"/>
      <c r="AT644" s="33"/>
      <c r="AU644" s="33"/>
      <c r="AV644" s="33"/>
      <c r="AW644" s="33"/>
      <c r="AX644" s="33"/>
      <c r="AY644" s="33"/>
      <c r="AZ644" s="33"/>
      <c r="BA644" s="33"/>
      <c r="BB644" s="33"/>
      <c r="BC644" s="33"/>
      <c r="BD644" s="33"/>
      <c r="BE644" s="33"/>
      <c r="BF644" s="33"/>
      <c r="BG644" s="33"/>
      <c r="BH644" s="33"/>
      <c r="BI644" s="33"/>
      <c r="BJ644" s="33"/>
      <c r="BK644" s="33"/>
      <c r="BL644" s="33"/>
      <c r="BM644" s="33"/>
      <c r="BN644" s="33"/>
      <c r="BO644" s="33"/>
      <c r="BP644" s="33"/>
      <c r="BQ644" s="33"/>
      <c r="BR644" s="33"/>
      <c r="BS644" s="33"/>
      <c r="BT644" s="33"/>
      <c r="BU644" s="33"/>
      <c r="BV644" s="33"/>
      <c r="BW644" s="33"/>
      <c r="BX644" s="33"/>
      <c r="BY644" s="33"/>
      <c r="BZ644" s="33"/>
    </row>
    <row r="645" spans="2:78" ht="14.25" customHeight="1">
      <c r="B645" s="32"/>
      <c r="C645" s="33"/>
      <c r="D645" s="33"/>
      <c r="E645" s="3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  <c r="AA645" s="33"/>
      <c r="AB645" s="33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33"/>
      <c r="AR645" s="33"/>
      <c r="AS645" s="33"/>
      <c r="AT645" s="33"/>
      <c r="AU645" s="33"/>
      <c r="AV645" s="33"/>
      <c r="AW645" s="33"/>
      <c r="AX645" s="33"/>
      <c r="AY645" s="33"/>
      <c r="AZ645" s="33"/>
      <c r="BA645" s="33"/>
      <c r="BB645" s="33"/>
      <c r="BC645" s="33"/>
      <c r="BD645" s="33"/>
      <c r="BE645" s="33"/>
      <c r="BF645" s="33"/>
      <c r="BG645" s="33"/>
      <c r="BH645" s="33"/>
      <c r="BI645" s="33"/>
      <c r="BJ645" s="33"/>
      <c r="BK645" s="33"/>
      <c r="BL645" s="33"/>
      <c r="BM645" s="33"/>
      <c r="BN645" s="33"/>
      <c r="BO645" s="33"/>
      <c r="BP645" s="33"/>
      <c r="BQ645" s="33"/>
      <c r="BR645" s="33"/>
      <c r="BS645" s="33"/>
      <c r="BT645" s="33"/>
      <c r="BU645" s="33"/>
      <c r="BV645" s="33"/>
      <c r="BW645" s="33"/>
      <c r="BX645" s="33"/>
      <c r="BY645" s="33"/>
      <c r="BZ645" s="33"/>
    </row>
    <row r="646" spans="2:78" ht="14.25" customHeight="1">
      <c r="B646" s="32"/>
      <c r="C646" s="33"/>
      <c r="D646" s="33"/>
      <c r="E646" s="3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  <c r="AA646" s="33"/>
      <c r="AB646" s="33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33"/>
      <c r="AR646" s="33"/>
      <c r="AS646" s="33"/>
      <c r="AT646" s="33"/>
      <c r="AU646" s="33"/>
      <c r="AV646" s="33"/>
      <c r="AW646" s="33"/>
      <c r="AX646" s="33"/>
      <c r="AY646" s="33"/>
      <c r="AZ646" s="33"/>
      <c r="BA646" s="33"/>
      <c r="BB646" s="33"/>
      <c r="BC646" s="33"/>
      <c r="BD646" s="33"/>
      <c r="BE646" s="33"/>
      <c r="BF646" s="33"/>
      <c r="BG646" s="33"/>
      <c r="BH646" s="33"/>
      <c r="BI646" s="33"/>
      <c r="BJ646" s="33"/>
      <c r="BK646" s="33"/>
      <c r="BL646" s="33"/>
      <c r="BM646" s="33"/>
      <c r="BN646" s="33"/>
      <c r="BO646" s="33"/>
      <c r="BP646" s="33"/>
      <c r="BQ646" s="33"/>
      <c r="BR646" s="33"/>
      <c r="BS646" s="33"/>
      <c r="BT646" s="33"/>
      <c r="BU646" s="33"/>
      <c r="BV646" s="33"/>
      <c r="BW646" s="33"/>
      <c r="BX646" s="33"/>
      <c r="BY646" s="33"/>
      <c r="BZ646" s="33"/>
    </row>
    <row r="647" spans="2:78" ht="14.25" customHeight="1">
      <c r="B647" s="32"/>
      <c r="C647" s="33"/>
      <c r="D647" s="33"/>
      <c r="E647" s="3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  <c r="AA647" s="33"/>
      <c r="AB647" s="33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33"/>
      <c r="AR647" s="33"/>
      <c r="AS647" s="33"/>
      <c r="AT647" s="33"/>
      <c r="AU647" s="33"/>
      <c r="AV647" s="33"/>
      <c r="AW647" s="33"/>
      <c r="AX647" s="33"/>
      <c r="AY647" s="33"/>
      <c r="AZ647" s="33"/>
      <c r="BA647" s="33"/>
      <c r="BB647" s="33"/>
      <c r="BC647" s="33"/>
      <c r="BD647" s="33"/>
      <c r="BE647" s="33"/>
      <c r="BF647" s="33"/>
      <c r="BG647" s="33"/>
      <c r="BH647" s="33"/>
      <c r="BI647" s="33"/>
      <c r="BJ647" s="33"/>
      <c r="BK647" s="33"/>
      <c r="BL647" s="33"/>
      <c r="BM647" s="33"/>
      <c r="BN647" s="33"/>
      <c r="BO647" s="33"/>
      <c r="BP647" s="33"/>
      <c r="BQ647" s="33"/>
      <c r="BR647" s="33"/>
      <c r="BS647" s="33"/>
      <c r="BT647" s="33"/>
      <c r="BU647" s="33"/>
      <c r="BV647" s="33"/>
      <c r="BW647" s="33"/>
      <c r="BX647" s="33"/>
      <c r="BY647" s="33"/>
      <c r="BZ647" s="33"/>
    </row>
    <row r="648" spans="2:78" ht="14.25" customHeight="1">
      <c r="B648" s="32"/>
      <c r="C648" s="33"/>
      <c r="D648" s="33"/>
      <c r="E648" s="3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  <c r="AA648" s="33"/>
      <c r="AB648" s="33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33"/>
      <c r="AR648" s="33"/>
      <c r="AS648" s="33"/>
      <c r="AT648" s="33"/>
      <c r="AU648" s="33"/>
      <c r="AV648" s="33"/>
      <c r="AW648" s="33"/>
      <c r="AX648" s="33"/>
      <c r="AY648" s="33"/>
      <c r="AZ648" s="33"/>
      <c r="BA648" s="33"/>
      <c r="BB648" s="33"/>
      <c r="BC648" s="33"/>
      <c r="BD648" s="33"/>
      <c r="BE648" s="33"/>
      <c r="BF648" s="33"/>
      <c r="BG648" s="33"/>
      <c r="BH648" s="33"/>
      <c r="BI648" s="33"/>
      <c r="BJ648" s="33"/>
      <c r="BK648" s="33"/>
      <c r="BL648" s="33"/>
      <c r="BM648" s="33"/>
      <c r="BN648" s="33"/>
      <c r="BO648" s="33"/>
      <c r="BP648" s="33"/>
      <c r="BQ648" s="33"/>
      <c r="BR648" s="33"/>
      <c r="BS648" s="33"/>
      <c r="BT648" s="33"/>
      <c r="BU648" s="33"/>
      <c r="BV648" s="33"/>
      <c r="BW648" s="33"/>
      <c r="BX648" s="33"/>
      <c r="BY648" s="33"/>
      <c r="BZ648" s="33"/>
    </row>
    <row r="649" spans="2:78" ht="14.25" customHeight="1">
      <c r="B649" s="32"/>
      <c r="C649" s="33"/>
      <c r="D649" s="33"/>
      <c r="E649" s="3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  <c r="AA649" s="33"/>
      <c r="AB649" s="33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33"/>
      <c r="AR649" s="33"/>
      <c r="AS649" s="33"/>
      <c r="AT649" s="33"/>
      <c r="AU649" s="33"/>
      <c r="AV649" s="33"/>
      <c r="AW649" s="33"/>
      <c r="AX649" s="33"/>
      <c r="AY649" s="33"/>
      <c r="AZ649" s="33"/>
      <c r="BA649" s="33"/>
      <c r="BB649" s="33"/>
      <c r="BC649" s="33"/>
      <c r="BD649" s="33"/>
      <c r="BE649" s="33"/>
      <c r="BF649" s="33"/>
      <c r="BG649" s="33"/>
      <c r="BH649" s="33"/>
      <c r="BI649" s="33"/>
      <c r="BJ649" s="33"/>
      <c r="BK649" s="33"/>
      <c r="BL649" s="33"/>
      <c r="BM649" s="33"/>
      <c r="BN649" s="33"/>
      <c r="BO649" s="33"/>
      <c r="BP649" s="33"/>
      <c r="BQ649" s="33"/>
      <c r="BR649" s="33"/>
      <c r="BS649" s="33"/>
      <c r="BT649" s="33"/>
      <c r="BU649" s="33"/>
      <c r="BV649" s="33"/>
      <c r="BW649" s="33"/>
      <c r="BX649" s="33"/>
      <c r="BY649" s="33"/>
      <c r="BZ649" s="33"/>
    </row>
    <row r="650" spans="2:78" ht="14.25" customHeight="1">
      <c r="B650" s="32"/>
      <c r="C650" s="33"/>
      <c r="D650" s="33"/>
      <c r="E650" s="3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  <c r="AA650" s="33"/>
      <c r="AB650" s="33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33"/>
      <c r="AR650" s="33"/>
      <c r="AS650" s="33"/>
      <c r="AT650" s="33"/>
      <c r="AU650" s="33"/>
      <c r="AV650" s="33"/>
      <c r="AW650" s="33"/>
      <c r="AX650" s="33"/>
      <c r="AY650" s="33"/>
      <c r="AZ650" s="33"/>
      <c r="BA650" s="33"/>
      <c r="BB650" s="33"/>
      <c r="BC650" s="33"/>
      <c r="BD650" s="33"/>
      <c r="BE650" s="33"/>
      <c r="BF650" s="33"/>
      <c r="BG650" s="33"/>
      <c r="BH650" s="33"/>
      <c r="BI650" s="33"/>
      <c r="BJ650" s="33"/>
      <c r="BK650" s="33"/>
      <c r="BL650" s="33"/>
      <c r="BM650" s="33"/>
      <c r="BN650" s="33"/>
      <c r="BO650" s="33"/>
      <c r="BP650" s="33"/>
      <c r="BQ650" s="33"/>
      <c r="BR650" s="33"/>
      <c r="BS650" s="33"/>
      <c r="BT650" s="33"/>
      <c r="BU650" s="33"/>
      <c r="BV650" s="33"/>
      <c r="BW650" s="33"/>
      <c r="BX650" s="33"/>
      <c r="BY650" s="33"/>
      <c r="BZ650" s="33"/>
    </row>
    <row r="651" spans="2:78" ht="14.25" customHeight="1">
      <c r="B651" s="32"/>
      <c r="C651" s="33"/>
      <c r="D651" s="33"/>
      <c r="E651" s="3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  <c r="AA651" s="33"/>
      <c r="AB651" s="33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33"/>
      <c r="AR651" s="33"/>
      <c r="AS651" s="33"/>
      <c r="AT651" s="33"/>
      <c r="AU651" s="33"/>
      <c r="AV651" s="33"/>
      <c r="AW651" s="33"/>
      <c r="AX651" s="33"/>
      <c r="AY651" s="33"/>
      <c r="AZ651" s="33"/>
      <c r="BA651" s="33"/>
      <c r="BB651" s="33"/>
      <c r="BC651" s="33"/>
      <c r="BD651" s="33"/>
      <c r="BE651" s="33"/>
      <c r="BF651" s="33"/>
      <c r="BG651" s="33"/>
      <c r="BH651" s="33"/>
      <c r="BI651" s="33"/>
      <c r="BJ651" s="33"/>
      <c r="BK651" s="33"/>
      <c r="BL651" s="33"/>
      <c r="BM651" s="33"/>
      <c r="BN651" s="33"/>
      <c r="BO651" s="33"/>
      <c r="BP651" s="33"/>
      <c r="BQ651" s="33"/>
      <c r="BR651" s="33"/>
      <c r="BS651" s="33"/>
      <c r="BT651" s="33"/>
      <c r="BU651" s="33"/>
      <c r="BV651" s="33"/>
      <c r="BW651" s="33"/>
      <c r="BX651" s="33"/>
      <c r="BY651" s="33"/>
      <c r="BZ651" s="33"/>
    </row>
    <row r="652" spans="2:78" ht="14.25" customHeight="1">
      <c r="B652" s="32"/>
      <c r="C652" s="33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  <c r="AA652" s="33"/>
      <c r="AB652" s="33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33"/>
      <c r="AR652" s="33"/>
      <c r="AS652" s="33"/>
      <c r="AT652" s="33"/>
      <c r="AU652" s="33"/>
      <c r="AV652" s="33"/>
      <c r="AW652" s="33"/>
      <c r="AX652" s="33"/>
      <c r="AY652" s="33"/>
      <c r="AZ652" s="33"/>
      <c r="BA652" s="33"/>
      <c r="BB652" s="33"/>
      <c r="BC652" s="33"/>
      <c r="BD652" s="33"/>
      <c r="BE652" s="33"/>
      <c r="BF652" s="33"/>
      <c r="BG652" s="33"/>
      <c r="BH652" s="33"/>
      <c r="BI652" s="33"/>
      <c r="BJ652" s="33"/>
      <c r="BK652" s="33"/>
      <c r="BL652" s="33"/>
      <c r="BM652" s="33"/>
      <c r="BN652" s="33"/>
      <c r="BO652" s="33"/>
      <c r="BP652" s="33"/>
      <c r="BQ652" s="33"/>
      <c r="BR652" s="33"/>
      <c r="BS652" s="33"/>
      <c r="BT652" s="33"/>
      <c r="BU652" s="33"/>
      <c r="BV652" s="33"/>
      <c r="BW652" s="33"/>
      <c r="BX652" s="33"/>
      <c r="BY652" s="33"/>
      <c r="BZ652" s="33"/>
    </row>
    <row r="653" spans="2:78" ht="14.25" customHeight="1">
      <c r="B653" s="32"/>
      <c r="C653" s="33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  <c r="AA653" s="33"/>
      <c r="AB653" s="33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33"/>
      <c r="AR653" s="33"/>
      <c r="AS653" s="33"/>
      <c r="AT653" s="33"/>
      <c r="AU653" s="33"/>
      <c r="AV653" s="33"/>
      <c r="AW653" s="33"/>
      <c r="AX653" s="33"/>
      <c r="AY653" s="33"/>
      <c r="AZ653" s="33"/>
      <c r="BA653" s="33"/>
      <c r="BB653" s="33"/>
      <c r="BC653" s="33"/>
      <c r="BD653" s="33"/>
      <c r="BE653" s="33"/>
      <c r="BF653" s="33"/>
      <c r="BG653" s="33"/>
      <c r="BH653" s="33"/>
      <c r="BI653" s="33"/>
      <c r="BJ653" s="33"/>
      <c r="BK653" s="33"/>
      <c r="BL653" s="33"/>
      <c r="BM653" s="33"/>
      <c r="BN653" s="33"/>
      <c r="BO653" s="33"/>
      <c r="BP653" s="33"/>
      <c r="BQ653" s="33"/>
      <c r="BR653" s="33"/>
      <c r="BS653" s="33"/>
      <c r="BT653" s="33"/>
      <c r="BU653" s="33"/>
      <c r="BV653" s="33"/>
      <c r="BW653" s="33"/>
      <c r="BX653" s="33"/>
      <c r="BY653" s="33"/>
      <c r="BZ653" s="33"/>
    </row>
    <row r="654" spans="2:78" ht="14.25" customHeight="1">
      <c r="B654" s="32"/>
      <c r="C654" s="33"/>
      <c r="D654" s="33"/>
      <c r="E654" s="3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  <c r="AA654" s="33"/>
      <c r="AB654" s="33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33"/>
      <c r="AR654" s="33"/>
      <c r="AS654" s="33"/>
      <c r="AT654" s="33"/>
      <c r="AU654" s="33"/>
      <c r="AV654" s="33"/>
      <c r="AW654" s="33"/>
      <c r="AX654" s="33"/>
      <c r="AY654" s="33"/>
      <c r="AZ654" s="33"/>
      <c r="BA654" s="33"/>
      <c r="BB654" s="33"/>
      <c r="BC654" s="33"/>
      <c r="BD654" s="33"/>
      <c r="BE654" s="33"/>
      <c r="BF654" s="33"/>
      <c r="BG654" s="33"/>
      <c r="BH654" s="33"/>
      <c r="BI654" s="33"/>
      <c r="BJ654" s="33"/>
      <c r="BK654" s="33"/>
      <c r="BL654" s="33"/>
      <c r="BM654" s="33"/>
      <c r="BN654" s="33"/>
      <c r="BO654" s="33"/>
      <c r="BP654" s="33"/>
      <c r="BQ654" s="33"/>
      <c r="BR654" s="33"/>
      <c r="BS654" s="33"/>
      <c r="BT654" s="33"/>
      <c r="BU654" s="33"/>
      <c r="BV654" s="33"/>
      <c r="BW654" s="33"/>
      <c r="BX654" s="33"/>
      <c r="BY654" s="33"/>
      <c r="BZ654" s="33"/>
    </row>
    <row r="655" spans="2:78" ht="14.25" customHeight="1">
      <c r="B655" s="32"/>
      <c r="C655" s="33"/>
      <c r="D655" s="33"/>
      <c r="E655" s="3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  <c r="AA655" s="33"/>
      <c r="AB655" s="33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33"/>
      <c r="AR655" s="33"/>
      <c r="AS655" s="33"/>
      <c r="AT655" s="33"/>
      <c r="AU655" s="33"/>
      <c r="AV655" s="33"/>
      <c r="AW655" s="33"/>
      <c r="AX655" s="33"/>
      <c r="AY655" s="33"/>
      <c r="AZ655" s="33"/>
      <c r="BA655" s="33"/>
      <c r="BB655" s="33"/>
      <c r="BC655" s="33"/>
      <c r="BD655" s="33"/>
      <c r="BE655" s="33"/>
      <c r="BF655" s="33"/>
      <c r="BG655" s="33"/>
      <c r="BH655" s="33"/>
      <c r="BI655" s="33"/>
      <c r="BJ655" s="33"/>
      <c r="BK655" s="33"/>
      <c r="BL655" s="33"/>
      <c r="BM655" s="33"/>
      <c r="BN655" s="33"/>
      <c r="BO655" s="33"/>
      <c r="BP655" s="33"/>
      <c r="BQ655" s="33"/>
      <c r="BR655" s="33"/>
      <c r="BS655" s="33"/>
      <c r="BT655" s="33"/>
      <c r="BU655" s="33"/>
      <c r="BV655" s="33"/>
      <c r="BW655" s="33"/>
      <c r="BX655" s="33"/>
      <c r="BY655" s="33"/>
      <c r="BZ655" s="33"/>
    </row>
    <row r="656" spans="2:78" ht="14.25" customHeight="1">
      <c r="B656" s="32"/>
      <c r="C656" s="33"/>
      <c r="D656" s="33"/>
      <c r="E656" s="3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  <c r="AA656" s="33"/>
      <c r="AB656" s="33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33"/>
      <c r="AR656" s="33"/>
      <c r="AS656" s="33"/>
      <c r="AT656" s="33"/>
      <c r="AU656" s="33"/>
      <c r="AV656" s="33"/>
      <c r="AW656" s="33"/>
      <c r="AX656" s="33"/>
      <c r="AY656" s="33"/>
      <c r="AZ656" s="33"/>
      <c r="BA656" s="33"/>
      <c r="BB656" s="33"/>
      <c r="BC656" s="33"/>
      <c r="BD656" s="33"/>
      <c r="BE656" s="33"/>
      <c r="BF656" s="33"/>
      <c r="BG656" s="33"/>
      <c r="BH656" s="33"/>
      <c r="BI656" s="33"/>
      <c r="BJ656" s="33"/>
      <c r="BK656" s="33"/>
      <c r="BL656" s="33"/>
      <c r="BM656" s="33"/>
      <c r="BN656" s="33"/>
      <c r="BO656" s="33"/>
      <c r="BP656" s="33"/>
      <c r="BQ656" s="33"/>
      <c r="BR656" s="33"/>
      <c r="BS656" s="33"/>
      <c r="BT656" s="33"/>
      <c r="BU656" s="33"/>
      <c r="BV656" s="33"/>
      <c r="BW656" s="33"/>
      <c r="BX656" s="33"/>
      <c r="BY656" s="33"/>
      <c r="BZ656" s="33"/>
    </row>
    <row r="657" spans="2:78" ht="14.25" customHeight="1">
      <c r="B657" s="32"/>
      <c r="C657" s="33"/>
      <c r="D657" s="33"/>
      <c r="E657" s="3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  <c r="AA657" s="33"/>
      <c r="AB657" s="33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33"/>
      <c r="AR657" s="33"/>
      <c r="AS657" s="33"/>
      <c r="AT657" s="33"/>
      <c r="AU657" s="33"/>
      <c r="AV657" s="33"/>
      <c r="AW657" s="33"/>
      <c r="AX657" s="33"/>
      <c r="AY657" s="33"/>
      <c r="AZ657" s="33"/>
      <c r="BA657" s="33"/>
      <c r="BB657" s="33"/>
      <c r="BC657" s="33"/>
      <c r="BD657" s="33"/>
      <c r="BE657" s="33"/>
      <c r="BF657" s="33"/>
      <c r="BG657" s="33"/>
      <c r="BH657" s="33"/>
      <c r="BI657" s="33"/>
      <c r="BJ657" s="33"/>
      <c r="BK657" s="33"/>
      <c r="BL657" s="33"/>
      <c r="BM657" s="33"/>
      <c r="BN657" s="33"/>
      <c r="BO657" s="33"/>
      <c r="BP657" s="33"/>
      <c r="BQ657" s="33"/>
      <c r="BR657" s="33"/>
      <c r="BS657" s="33"/>
      <c r="BT657" s="33"/>
      <c r="BU657" s="33"/>
      <c r="BV657" s="33"/>
      <c r="BW657" s="33"/>
      <c r="BX657" s="33"/>
      <c r="BY657" s="33"/>
      <c r="BZ657" s="33"/>
    </row>
    <row r="658" spans="2:78" ht="14.25" customHeight="1">
      <c r="B658" s="32"/>
      <c r="C658" s="33"/>
      <c r="D658" s="33"/>
      <c r="E658" s="3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  <c r="AB658" s="33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33"/>
      <c r="AR658" s="33"/>
      <c r="AS658" s="33"/>
      <c r="AT658" s="33"/>
      <c r="AU658" s="33"/>
      <c r="AV658" s="33"/>
      <c r="AW658" s="33"/>
      <c r="AX658" s="33"/>
      <c r="AY658" s="33"/>
      <c r="AZ658" s="33"/>
      <c r="BA658" s="33"/>
      <c r="BB658" s="33"/>
      <c r="BC658" s="33"/>
      <c r="BD658" s="33"/>
      <c r="BE658" s="33"/>
      <c r="BF658" s="33"/>
      <c r="BG658" s="33"/>
      <c r="BH658" s="33"/>
      <c r="BI658" s="33"/>
      <c r="BJ658" s="33"/>
      <c r="BK658" s="33"/>
      <c r="BL658" s="33"/>
      <c r="BM658" s="33"/>
      <c r="BN658" s="33"/>
      <c r="BO658" s="33"/>
      <c r="BP658" s="33"/>
      <c r="BQ658" s="33"/>
      <c r="BR658" s="33"/>
      <c r="BS658" s="33"/>
      <c r="BT658" s="33"/>
      <c r="BU658" s="33"/>
      <c r="BV658" s="33"/>
      <c r="BW658" s="33"/>
      <c r="BX658" s="33"/>
      <c r="BY658" s="33"/>
      <c r="BZ658" s="33"/>
    </row>
    <row r="659" spans="2:78" ht="14.25" customHeight="1">
      <c r="B659" s="32"/>
      <c r="C659" s="33"/>
      <c r="D659" s="33"/>
      <c r="E659" s="3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  <c r="AA659" s="33"/>
      <c r="AB659" s="33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33"/>
      <c r="AR659" s="33"/>
      <c r="AS659" s="33"/>
      <c r="AT659" s="33"/>
      <c r="AU659" s="33"/>
      <c r="AV659" s="33"/>
      <c r="AW659" s="33"/>
      <c r="AX659" s="33"/>
      <c r="AY659" s="33"/>
      <c r="AZ659" s="33"/>
      <c r="BA659" s="33"/>
      <c r="BB659" s="33"/>
      <c r="BC659" s="33"/>
      <c r="BD659" s="33"/>
      <c r="BE659" s="33"/>
      <c r="BF659" s="33"/>
      <c r="BG659" s="33"/>
      <c r="BH659" s="33"/>
      <c r="BI659" s="33"/>
      <c r="BJ659" s="33"/>
      <c r="BK659" s="33"/>
      <c r="BL659" s="33"/>
      <c r="BM659" s="33"/>
      <c r="BN659" s="33"/>
      <c r="BO659" s="33"/>
      <c r="BP659" s="33"/>
      <c r="BQ659" s="33"/>
      <c r="BR659" s="33"/>
      <c r="BS659" s="33"/>
      <c r="BT659" s="33"/>
      <c r="BU659" s="33"/>
      <c r="BV659" s="33"/>
      <c r="BW659" s="33"/>
      <c r="BX659" s="33"/>
      <c r="BY659" s="33"/>
      <c r="BZ659" s="33"/>
    </row>
    <row r="660" spans="2:78" ht="14.25" customHeight="1">
      <c r="B660" s="32"/>
      <c r="C660" s="33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  <c r="AA660" s="33"/>
      <c r="AB660" s="33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33"/>
      <c r="AR660" s="33"/>
      <c r="AS660" s="33"/>
      <c r="AT660" s="33"/>
      <c r="AU660" s="33"/>
      <c r="AV660" s="33"/>
      <c r="AW660" s="33"/>
      <c r="AX660" s="33"/>
      <c r="AY660" s="33"/>
      <c r="AZ660" s="33"/>
      <c r="BA660" s="33"/>
      <c r="BB660" s="33"/>
      <c r="BC660" s="33"/>
      <c r="BD660" s="33"/>
      <c r="BE660" s="33"/>
      <c r="BF660" s="33"/>
      <c r="BG660" s="33"/>
      <c r="BH660" s="33"/>
      <c r="BI660" s="33"/>
      <c r="BJ660" s="33"/>
      <c r="BK660" s="33"/>
      <c r="BL660" s="33"/>
      <c r="BM660" s="33"/>
      <c r="BN660" s="33"/>
      <c r="BO660" s="33"/>
      <c r="BP660" s="33"/>
      <c r="BQ660" s="33"/>
      <c r="BR660" s="33"/>
      <c r="BS660" s="33"/>
      <c r="BT660" s="33"/>
      <c r="BU660" s="33"/>
      <c r="BV660" s="33"/>
      <c r="BW660" s="33"/>
      <c r="BX660" s="33"/>
      <c r="BY660" s="33"/>
      <c r="BZ660" s="33"/>
    </row>
    <row r="661" spans="2:78" ht="14.25" customHeight="1">
      <c r="B661" s="32"/>
      <c r="C661" s="33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  <c r="AA661" s="33"/>
      <c r="AB661" s="33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33"/>
      <c r="AR661" s="33"/>
      <c r="AS661" s="33"/>
      <c r="AT661" s="33"/>
      <c r="AU661" s="33"/>
      <c r="AV661" s="33"/>
      <c r="AW661" s="33"/>
      <c r="AX661" s="33"/>
      <c r="AY661" s="33"/>
      <c r="AZ661" s="33"/>
      <c r="BA661" s="33"/>
      <c r="BB661" s="33"/>
      <c r="BC661" s="33"/>
      <c r="BD661" s="33"/>
      <c r="BE661" s="33"/>
      <c r="BF661" s="33"/>
      <c r="BG661" s="33"/>
      <c r="BH661" s="33"/>
      <c r="BI661" s="33"/>
      <c r="BJ661" s="33"/>
      <c r="BK661" s="33"/>
      <c r="BL661" s="33"/>
      <c r="BM661" s="33"/>
      <c r="BN661" s="33"/>
      <c r="BO661" s="33"/>
      <c r="BP661" s="33"/>
      <c r="BQ661" s="33"/>
      <c r="BR661" s="33"/>
      <c r="BS661" s="33"/>
      <c r="BT661" s="33"/>
      <c r="BU661" s="33"/>
      <c r="BV661" s="33"/>
      <c r="BW661" s="33"/>
      <c r="BX661" s="33"/>
      <c r="BY661" s="33"/>
      <c r="BZ661" s="33"/>
    </row>
    <row r="662" spans="2:78" ht="14.25" customHeight="1">
      <c r="B662" s="32"/>
      <c r="C662" s="33"/>
      <c r="D662" s="33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  <c r="AA662" s="33"/>
      <c r="AB662" s="33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33"/>
      <c r="AR662" s="33"/>
      <c r="AS662" s="33"/>
      <c r="AT662" s="33"/>
      <c r="AU662" s="33"/>
      <c r="AV662" s="33"/>
      <c r="AW662" s="33"/>
      <c r="AX662" s="33"/>
      <c r="AY662" s="33"/>
      <c r="AZ662" s="33"/>
      <c r="BA662" s="33"/>
      <c r="BB662" s="33"/>
      <c r="BC662" s="33"/>
      <c r="BD662" s="33"/>
      <c r="BE662" s="33"/>
      <c r="BF662" s="33"/>
      <c r="BG662" s="33"/>
      <c r="BH662" s="33"/>
      <c r="BI662" s="33"/>
      <c r="BJ662" s="33"/>
      <c r="BK662" s="33"/>
      <c r="BL662" s="33"/>
      <c r="BM662" s="33"/>
      <c r="BN662" s="33"/>
      <c r="BO662" s="33"/>
      <c r="BP662" s="33"/>
      <c r="BQ662" s="33"/>
      <c r="BR662" s="33"/>
      <c r="BS662" s="33"/>
      <c r="BT662" s="33"/>
      <c r="BU662" s="33"/>
      <c r="BV662" s="33"/>
      <c r="BW662" s="33"/>
      <c r="BX662" s="33"/>
      <c r="BY662" s="33"/>
      <c r="BZ662" s="33"/>
    </row>
    <row r="663" spans="2:78" ht="14.25" customHeight="1">
      <c r="B663" s="32"/>
      <c r="C663" s="33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  <c r="AA663" s="33"/>
      <c r="AB663" s="33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33"/>
      <c r="AR663" s="33"/>
      <c r="AS663" s="33"/>
      <c r="AT663" s="33"/>
      <c r="AU663" s="33"/>
      <c r="AV663" s="33"/>
      <c r="AW663" s="33"/>
      <c r="AX663" s="33"/>
      <c r="AY663" s="33"/>
      <c r="AZ663" s="33"/>
      <c r="BA663" s="33"/>
      <c r="BB663" s="33"/>
      <c r="BC663" s="33"/>
      <c r="BD663" s="33"/>
      <c r="BE663" s="33"/>
      <c r="BF663" s="33"/>
      <c r="BG663" s="33"/>
      <c r="BH663" s="33"/>
      <c r="BI663" s="33"/>
      <c r="BJ663" s="33"/>
      <c r="BK663" s="33"/>
      <c r="BL663" s="33"/>
      <c r="BM663" s="33"/>
      <c r="BN663" s="33"/>
      <c r="BO663" s="33"/>
      <c r="BP663" s="33"/>
      <c r="BQ663" s="33"/>
      <c r="BR663" s="33"/>
      <c r="BS663" s="33"/>
      <c r="BT663" s="33"/>
      <c r="BU663" s="33"/>
      <c r="BV663" s="33"/>
      <c r="BW663" s="33"/>
      <c r="BX663" s="33"/>
      <c r="BY663" s="33"/>
      <c r="BZ663" s="33"/>
    </row>
    <row r="664" spans="2:78" ht="14.25" customHeight="1">
      <c r="B664" s="32"/>
      <c r="C664" s="33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  <c r="AA664" s="33"/>
      <c r="AB664" s="33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33"/>
      <c r="AR664" s="33"/>
      <c r="AS664" s="33"/>
      <c r="AT664" s="33"/>
      <c r="AU664" s="33"/>
      <c r="AV664" s="33"/>
      <c r="AW664" s="33"/>
      <c r="AX664" s="33"/>
      <c r="AY664" s="33"/>
      <c r="AZ664" s="33"/>
      <c r="BA664" s="33"/>
      <c r="BB664" s="33"/>
      <c r="BC664" s="33"/>
      <c r="BD664" s="33"/>
      <c r="BE664" s="33"/>
      <c r="BF664" s="33"/>
      <c r="BG664" s="33"/>
      <c r="BH664" s="33"/>
      <c r="BI664" s="33"/>
      <c r="BJ664" s="33"/>
      <c r="BK664" s="33"/>
      <c r="BL664" s="33"/>
      <c r="BM664" s="33"/>
      <c r="BN664" s="33"/>
      <c r="BO664" s="33"/>
      <c r="BP664" s="33"/>
      <c r="BQ664" s="33"/>
      <c r="BR664" s="33"/>
      <c r="BS664" s="33"/>
      <c r="BT664" s="33"/>
      <c r="BU664" s="33"/>
      <c r="BV664" s="33"/>
      <c r="BW664" s="33"/>
      <c r="BX664" s="33"/>
      <c r="BY664" s="33"/>
      <c r="BZ664" s="33"/>
    </row>
    <row r="665" spans="2:78" ht="14.25" customHeight="1">
      <c r="B665" s="32"/>
      <c r="C665" s="33"/>
      <c r="D665" s="33"/>
      <c r="E665" s="3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  <c r="AA665" s="33"/>
      <c r="AB665" s="33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33"/>
      <c r="AR665" s="33"/>
      <c r="AS665" s="33"/>
      <c r="AT665" s="33"/>
      <c r="AU665" s="33"/>
      <c r="AV665" s="33"/>
      <c r="AW665" s="33"/>
      <c r="AX665" s="33"/>
      <c r="AY665" s="33"/>
      <c r="AZ665" s="33"/>
      <c r="BA665" s="33"/>
      <c r="BB665" s="33"/>
      <c r="BC665" s="33"/>
      <c r="BD665" s="33"/>
      <c r="BE665" s="33"/>
      <c r="BF665" s="33"/>
      <c r="BG665" s="33"/>
      <c r="BH665" s="33"/>
      <c r="BI665" s="33"/>
      <c r="BJ665" s="33"/>
      <c r="BK665" s="33"/>
      <c r="BL665" s="33"/>
      <c r="BM665" s="33"/>
      <c r="BN665" s="33"/>
      <c r="BO665" s="33"/>
      <c r="BP665" s="33"/>
      <c r="BQ665" s="33"/>
      <c r="BR665" s="33"/>
      <c r="BS665" s="33"/>
      <c r="BT665" s="33"/>
      <c r="BU665" s="33"/>
      <c r="BV665" s="33"/>
      <c r="BW665" s="33"/>
      <c r="BX665" s="33"/>
      <c r="BY665" s="33"/>
      <c r="BZ665" s="33"/>
    </row>
    <row r="666" spans="2:78" ht="14.25" customHeight="1">
      <c r="B666" s="32"/>
      <c r="C666" s="33"/>
      <c r="D666" s="33"/>
      <c r="E666" s="3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  <c r="AA666" s="33"/>
      <c r="AB666" s="33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3"/>
      <c r="BB666" s="33"/>
      <c r="BC666" s="33"/>
      <c r="BD666" s="33"/>
      <c r="BE666" s="33"/>
      <c r="BF666" s="33"/>
      <c r="BG666" s="33"/>
      <c r="BH666" s="33"/>
      <c r="BI666" s="33"/>
      <c r="BJ666" s="33"/>
      <c r="BK666" s="33"/>
      <c r="BL666" s="33"/>
      <c r="BM666" s="33"/>
      <c r="BN666" s="33"/>
      <c r="BO666" s="33"/>
      <c r="BP666" s="33"/>
      <c r="BQ666" s="33"/>
      <c r="BR666" s="33"/>
      <c r="BS666" s="33"/>
      <c r="BT666" s="33"/>
      <c r="BU666" s="33"/>
      <c r="BV666" s="33"/>
      <c r="BW666" s="33"/>
      <c r="BX666" s="33"/>
      <c r="BY666" s="33"/>
      <c r="BZ666" s="33"/>
    </row>
    <row r="667" spans="2:78" ht="14.25" customHeight="1">
      <c r="B667" s="32"/>
      <c r="C667" s="33"/>
      <c r="D667" s="33"/>
      <c r="E667" s="3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  <c r="AA667" s="33"/>
      <c r="AB667" s="33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3"/>
      <c r="BB667" s="33"/>
      <c r="BC667" s="33"/>
      <c r="BD667" s="33"/>
      <c r="BE667" s="33"/>
      <c r="BF667" s="33"/>
      <c r="BG667" s="33"/>
      <c r="BH667" s="33"/>
      <c r="BI667" s="33"/>
      <c r="BJ667" s="33"/>
      <c r="BK667" s="33"/>
      <c r="BL667" s="33"/>
      <c r="BM667" s="33"/>
      <c r="BN667" s="33"/>
      <c r="BO667" s="33"/>
      <c r="BP667" s="33"/>
      <c r="BQ667" s="33"/>
      <c r="BR667" s="33"/>
      <c r="BS667" s="33"/>
      <c r="BT667" s="33"/>
      <c r="BU667" s="33"/>
      <c r="BV667" s="33"/>
      <c r="BW667" s="33"/>
      <c r="BX667" s="33"/>
      <c r="BY667" s="33"/>
      <c r="BZ667" s="33"/>
    </row>
    <row r="668" spans="2:78" ht="14.25" customHeight="1">
      <c r="B668" s="32"/>
      <c r="C668" s="33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  <c r="AA668" s="33"/>
      <c r="AB668" s="33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3"/>
      <c r="BB668" s="33"/>
      <c r="BC668" s="33"/>
      <c r="BD668" s="33"/>
      <c r="BE668" s="33"/>
      <c r="BF668" s="33"/>
      <c r="BG668" s="33"/>
      <c r="BH668" s="33"/>
      <c r="BI668" s="33"/>
      <c r="BJ668" s="33"/>
      <c r="BK668" s="33"/>
      <c r="BL668" s="33"/>
      <c r="BM668" s="33"/>
      <c r="BN668" s="33"/>
      <c r="BO668" s="33"/>
      <c r="BP668" s="33"/>
      <c r="BQ668" s="33"/>
      <c r="BR668" s="33"/>
      <c r="BS668" s="33"/>
      <c r="BT668" s="33"/>
      <c r="BU668" s="33"/>
      <c r="BV668" s="33"/>
      <c r="BW668" s="33"/>
      <c r="BX668" s="33"/>
      <c r="BY668" s="33"/>
      <c r="BZ668" s="33"/>
    </row>
    <row r="669" spans="2:78" ht="14.25" customHeight="1">
      <c r="B669" s="32"/>
      <c r="C669" s="33"/>
      <c r="D669" s="33"/>
      <c r="E669" s="3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  <c r="AB669" s="33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33"/>
      <c r="AR669" s="33"/>
      <c r="AS669" s="33"/>
      <c r="AT669" s="33"/>
      <c r="AU669" s="33"/>
      <c r="AV669" s="33"/>
      <c r="AW669" s="33"/>
      <c r="AX669" s="33"/>
      <c r="AY669" s="33"/>
      <c r="AZ669" s="33"/>
      <c r="BA669" s="33"/>
      <c r="BB669" s="33"/>
      <c r="BC669" s="33"/>
      <c r="BD669" s="33"/>
      <c r="BE669" s="33"/>
      <c r="BF669" s="33"/>
      <c r="BG669" s="33"/>
      <c r="BH669" s="33"/>
      <c r="BI669" s="33"/>
      <c r="BJ669" s="33"/>
      <c r="BK669" s="33"/>
      <c r="BL669" s="33"/>
      <c r="BM669" s="33"/>
      <c r="BN669" s="33"/>
      <c r="BO669" s="33"/>
      <c r="BP669" s="33"/>
      <c r="BQ669" s="33"/>
      <c r="BR669" s="33"/>
      <c r="BS669" s="33"/>
      <c r="BT669" s="33"/>
      <c r="BU669" s="33"/>
      <c r="BV669" s="33"/>
      <c r="BW669" s="33"/>
      <c r="BX669" s="33"/>
      <c r="BY669" s="33"/>
      <c r="BZ669" s="33"/>
    </row>
    <row r="670" spans="2:78" ht="14.25" customHeight="1">
      <c r="B670" s="32"/>
      <c r="C670" s="33"/>
      <c r="D670" s="33"/>
      <c r="E670" s="3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  <c r="AA670" s="33"/>
      <c r="AB670" s="33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33"/>
      <c r="AR670" s="33"/>
      <c r="AS670" s="33"/>
      <c r="AT670" s="33"/>
      <c r="AU670" s="33"/>
      <c r="AV670" s="33"/>
      <c r="AW670" s="33"/>
      <c r="AX670" s="33"/>
      <c r="AY670" s="33"/>
      <c r="AZ670" s="33"/>
      <c r="BA670" s="33"/>
      <c r="BB670" s="33"/>
      <c r="BC670" s="33"/>
      <c r="BD670" s="33"/>
      <c r="BE670" s="33"/>
      <c r="BF670" s="33"/>
      <c r="BG670" s="33"/>
      <c r="BH670" s="33"/>
      <c r="BI670" s="33"/>
      <c r="BJ670" s="33"/>
      <c r="BK670" s="33"/>
      <c r="BL670" s="33"/>
      <c r="BM670" s="33"/>
      <c r="BN670" s="33"/>
      <c r="BO670" s="33"/>
      <c r="BP670" s="33"/>
      <c r="BQ670" s="33"/>
      <c r="BR670" s="33"/>
      <c r="BS670" s="33"/>
      <c r="BT670" s="33"/>
      <c r="BU670" s="33"/>
      <c r="BV670" s="33"/>
      <c r="BW670" s="33"/>
      <c r="BX670" s="33"/>
      <c r="BY670" s="33"/>
      <c r="BZ670" s="33"/>
    </row>
    <row r="671" spans="2:78" ht="14.25" customHeight="1">
      <c r="B671" s="32"/>
      <c r="C671" s="33"/>
      <c r="D671" s="33"/>
      <c r="E671" s="3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3"/>
      <c r="BB671" s="33"/>
      <c r="BC671" s="33"/>
      <c r="BD671" s="33"/>
      <c r="BE671" s="33"/>
      <c r="BF671" s="33"/>
      <c r="BG671" s="33"/>
      <c r="BH671" s="33"/>
      <c r="BI671" s="33"/>
      <c r="BJ671" s="33"/>
      <c r="BK671" s="33"/>
      <c r="BL671" s="33"/>
      <c r="BM671" s="33"/>
      <c r="BN671" s="33"/>
      <c r="BO671" s="33"/>
      <c r="BP671" s="33"/>
      <c r="BQ671" s="33"/>
      <c r="BR671" s="33"/>
      <c r="BS671" s="33"/>
      <c r="BT671" s="33"/>
      <c r="BU671" s="33"/>
      <c r="BV671" s="33"/>
      <c r="BW671" s="33"/>
      <c r="BX671" s="33"/>
      <c r="BY671" s="33"/>
      <c r="BZ671" s="33"/>
    </row>
    <row r="672" spans="2:78" ht="14.25" customHeight="1">
      <c r="B672" s="32"/>
      <c r="C672" s="33"/>
      <c r="D672" s="33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3"/>
      <c r="BH672" s="33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  <c r="BU672" s="33"/>
      <c r="BV672" s="33"/>
      <c r="BW672" s="33"/>
      <c r="BX672" s="33"/>
      <c r="BY672" s="33"/>
      <c r="BZ672" s="33"/>
    </row>
    <row r="673" spans="2:78" ht="14.25" customHeight="1">
      <c r="B673" s="32"/>
      <c r="C673" s="33"/>
      <c r="D673" s="33"/>
      <c r="E673" s="3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  <c r="AA673" s="33"/>
      <c r="AB673" s="33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33"/>
      <c r="AR673" s="33"/>
      <c r="AS673" s="33"/>
      <c r="AT673" s="33"/>
      <c r="AU673" s="33"/>
      <c r="AV673" s="33"/>
      <c r="AW673" s="33"/>
      <c r="AX673" s="33"/>
      <c r="AY673" s="33"/>
      <c r="AZ673" s="33"/>
      <c r="BA673" s="33"/>
      <c r="BB673" s="33"/>
      <c r="BC673" s="33"/>
      <c r="BD673" s="33"/>
      <c r="BE673" s="33"/>
      <c r="BF673" s="33"/>
      <c r="BG673" s="33"/>
      <c r="BH673" s="33"/>
      <c r="BI673" s="33"/>
      <c r="BJ673" s="33"/>
      <c r="BK673" s="33"/>
      <c r="BL673" s="33"/>
      <c r="BM673" s="33"/>
      <c r="BN673" s="33"/>
      <c r="BO673" s="33"/>
      <c r="BP673" s="33"/>
      <c r="BQ673" s="33"/>
      <c r="BR673" s="33"/>
      <c r="BS673" s="33"/>
      <c r="BT673" s="33"/>
      <c r="BU673" s="33"/>
      <c r="BV673" s="33"/>
      <c r="BW673" s="33"/>
      <c r="BX673" s="33"/>
      <c r="BY673" s="33"/>
      <c r="BZ673" s="33"/>
    </row>
    <row r="674" spans="2:78" ht="14.25" customHeight="1">
      <c r="B674" s="32"/>
      <c r="C674" s="33"/>
      <c r="D674" s="33"/>
      <c r="E674" s="3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  <c r="AA674" s="33"/>
      <c r="AB674" s="33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33"/>
      <c r="AR674" s="33"/>
      <c r="AS674" s="33"/>
      <c r="AT674" s="33"/>
      <c r="AU674" s="33"/>
      <c r="AV674" s="33"/>
      <c r="AW674" s="33"/>
      <c r="AX674" s="33"/>
      <c r="AY674" s="33"/>
      <c r="AZ674" s="33"/>
      <c r="BA674" s="33"/>
      <c r="BB674" s="33"/>
      <c r="BC674" s="33"/>
      <c r="BD674" s="33"/>
      <c r="BE674" s="33"/>
      <c r="BF674" s="33"/>
      <c r="BG674" s="33"/>
      <c r="BH674" s="33"/>
      <c r="BI674" s="33"/>
      <c r="BJ674" s="33"/>
      <c r="BK674" s="33"/>
      <c r="BL674" s="33"/>
      <c r="BM674" s="33"/>
      <c r="BN674" s="33"/>
      <c r="BO674" s="33"/>
      <c r="BP674" s="33"/>
      <c r="BQ674" s="33"/>
      <c r="BR674" s="33"/>
      <c r="BS674" s="33"/>
      <c r="BT674" s="33"/>
      <c r="BU674" s="33"/>
      <c r="BV674" s="33"/>
      <c r="BW674" s="33"/>
      <c r="BX674" s="33"/>
      <c r="BY674" s="33"/>
      <c r="BZ674" s="33"/>
    </row>
    <row r="675" spans="2:78" ht="14.25" customHeight="1">
      <c r="B675" s="32"/>
      <c r="C675" s="33"/>
      <c r="D675" s="33"/>
      <c r="E675" s="3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  <c r="AB675" s="33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3"/>
      <c r="BB675" s="33"/>
      <c r="BC675" s="33"/>
      <c r="BD675" s="33"/>
      <c r="BE675" s="33"/>
      <c r="BF675" s="33"/>
      <c r="BG675" s="33"/>
      <c r="BH675" s="33"/>
      <c r="BI675" s="33"/>
      <c r="BJ675" s="33"/>
      <c r="BK675" s="33"/>
      <c r="BL675" s="33"/>
      <c r="BM675" s="33"/>
      <c r="BN675" s="33"/>
      <c r="BO675" s="33"/>
      <c r="BP675" s="33"/>
      <c r="BQ675" s="33"/>
      <c r="BR675" s="33"/>
      <c r="BS675" s="33"/>
      <c r="BT675" s="33"/>
      <c r="BU675" s="33"/>
      <c r="BV675" s="33"/>
      <c r="BW675" s="33"/>
      <c r="BX675" s="33"/>
      <c r="BY675" s="33"/>
      <c r="BZ675" s="33"/>
    </row>
    <row r="676" spans="2:78" ht="14.25" customHeight="1">
      <c r="B676" s="32"/>
      <c r="C676" s="33"/>
      <c r="D676" s="33"/>
      <c r="E676" s="3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  <c r="AA676" s="33"/>
      <c r="AB676" s="33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33"/>
      <c r="AR676" s="33"/>
      <c r="AS676" s="33"/>
      <c r="AT676" s="33"/>
      <c r="AU676" s="33"/>
      <c r="AV676" s="33"/>
      <c r="AW676" s="33"/>
      <c r="AX676" s="33"/>
      <c r="AY676" s="33"/>
      <c r="AZ676" s="33"/>
      <c r="BA676" s="33"/>
      <c r="BB676" s="33"/>
      <c r="BC676" s="33"/>
      <c r="BD676" s="33"/>
      <c r="BE676" s="33"/>
      <c r="BF676" s="33"/>
      <c r="BG676" s="33"/>
      <c r="BH676" s="33"/>
      <c r="BI676" s="33"/>
      <c r="BJ676" s="33"/>
      <c r="BK676" s="33"/>
      <c r="BL676" s="33"/>
      <c r="BM676" s="33"/>
      <c r="BN676" s="33"/>
      <c r="BO676" s="33"/>
      <c r="BP676" s="33"/>
      <c r="BQ676" s="33"/>
      <c r="BR676" s="33"/>
      <c r="BS676" s="33"/>
      <c r="BT676" s="33"/>
      <c r="BU676" s="33"/>
      <c r="BV676" s="33"/>
      <c r="BW676" s="33"/>
      <c r="BX676" s="33"/>
      <c r="BY676" s="33"/>
      <c r="BZ676" s="33"/>
    </row>
    <row r="677" spans="2:78" ht="14.25" customHeight="1">
      <c r="B677" s="32"/>
      <c r="C677" s="33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  <c r="AA677" s="33"/>
      <c r="AB677" s="33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33"/>
      <c r="AR677" s="33"/>
      <c r="AS677" s="33"/>
      <c r="AT677" s="33"/>
      <c r="AU677" s="33"/>
      <c r="AV677" s="33"/>
      <c r="AW677" s="33"/>
      <c r="AX677" s="33"/>
      <c r="AY677" s="33"/>
      <c r="AZ677" s="33"/>
      <c r="BA677" s="33"/>
      <c r="BB677" s="33"/>
      <c r="BC677" s="33"/>
      <c r="BD677" s="33"/>
      <c r="BE677" s="33"/>
      <c r="BF677" s="33"/>
      <c r="BG677" s="33"/>
      <c r="BH677" s="33"/>
      <c r="BI677" s="33"/>
      <c r="BJ677" s="33"/>
      <c r="BK677" s="33"/>
      <c r="BL677" s="33"/>
      <c r="BM677" s="33"/>
      <c r="BN677" s="33"/>
      <c r="BO677" s="33"/>
      <c r="BP677" s="33"/>
      <c r="BQ677" s="33"/>
      <c r="BR677" s="33"/>
      <c r="BS677" s="33"/>
      <c r="BT677" s="33"/>
      <c r="BU677" s="33"/>
      <c r="BV677" s="33"/>
      <c r="BW677" s="33"/>
      <c r="BX677" s="33"/>
      <c r="BY677" s="33"/>
      <c r="BZ677" s="33"/>
    </row>
    <row r="678" spans="2:78" ht="14.25" customHeight="1">
      <c r="B678" s="32"/>
      <c r="C678" s="33"/>
      <c r="D678" s="33"/>
      <c r="E678" s="3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  <c r="AA678" s="33"/>
      <c r="AB678" s="33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3"/>
      <c r="BH678" s="33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  <c r="BU678" s="33"/>
      <c r="BV678" s="33"/>
      <c r="BW678" s="33"/>
      <c r="BX678" s="33"/>
      <c r="BY678" s="33"/>
      <c r="BZ678" s="33"/>
    </row>
    <row r="679" spans="2:78" ht="14.25" customHeight="1">
      <c r="B679" s="32"/>
      <c r="C679" s="33"/>
      <c r="D679" s="33"/>
      <c r="E679" s="3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  <c r="AA679" s="33"/>
      <c r="AB679" s="33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3"/>
      <c r="BH679" s="33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  <c r="BU679" s="33"/>
      <c r="BV679" s="33"/>
      <c r="BW679" s="33"/>
      <c r="BX679" s="33"/>
      <c r="BY679" s="33"/>
      <c r="BZ679" s="33"/>
    </row>
    <row r="680" spans="2:78" ht="14.25" customHeight="1">
      <c r="B680" s="32"/>
      <c r="C680" s="33"/>
      <c r="D680" s="33"/>
      <c r="E680" s="3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  <c r="AA680" s="33"/>
      <c r="AB680" s="33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3"/>
      <c r="BH680" s="33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  <c r="BU680" s="33"/>
      <c r="BV680" s="33"/>
      <c r="BW680" s="33"/>
      <c r="BX680" s="33"/>
      <c r="BY680" s="33"/>
      <c r="BZ680" s="33"/>
    </row>
    <row r="681" spans="2:78" ht="14.25" customHeight="1">
      <c r="B681" s="32"/>
      <c r="C681" s="33"/>
      <c r="D681" s="33"/>
      <c r="E681" s="3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  <c r="AA681" s="33"/>
      <c r="AB681" s="33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3"/>
      <c r="BB681" s="33"/>
      <c r="BC681" s="33"/>
      <c r="BD681" s="33"/>
      <c r="BE681" s="33"/>
      <c r="BF681" s="33"/>
      <c r="BG681" s="33"/>
      <c r="BH681" s="33"/>
      <c r="BI681" s="33"/>
      <c r="BJ681" s="33"/>
      <c r="BK681" s="33"/>
      <c r="BL681" s="33"/>
      <c r="BM681" s="33"/>
      <c r="BN681" s="33"/>
      <c r="BO681" s="33"/>
      <c r="BP681" s="33"/>
      <c r="BQ681" s="33"/>
      <c r="BR681" s="33"/>
      <c r="BS681" s="33"/>
      <c r="BT681" s="33"/>
      <c r="BU681" s="33"/>
      <c r="BV681" s="33"/>
      <c r="BW681" s="33"/>
      <c r="BX681" s="33"/>
      <c r="BY681" s="33"/>
      <c r="BZ681" s="33"/>
    </row>
    <row r="682" spans="2:78" ht="14.25" customHeight="1">
      <c r="B682" s="32"/>
      <c r="C682" s="33"/>
      <c r="D682" s="33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  <c r="AA682" s="33"/>
      <c r="AB682" s="33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3"/>
      <c r="BB682" s="33"/>
      <c r="BC682" s="33"/>
      <c r="BD682" s="33"/>
      <c r="BE682" s="33"/>
      <c r="BF682" s="33"/>
      <c r="BG682" s="33"/>
      <c r="BH682" s="33"/>
      <c r="BI682" s="33"/>
      <c r="BJ682" s="33"/>
      <c r="BK682" s="33"/>
      <c r="BL682" s="33"/>
      <c r="BM682" s="33"/>
      <c r="BN682" s="33"/>
      <c r="BO682" s="33"/>
      <c r="BP682" s="33"/>
      <c r="BQ682" s="33"/>
      <c r="BR682" s="33"/>
      <c r="BS682" s="33"/>
      <c r="BT682" s="33"/>
      <c r="BU682" s="33"/>
      <c r="BV682" s="33"/>
      <c r="BW682" s="33"/>
      <c r="BX682" s="33"/>
      <c r="BY682" s="33"/>
      <c r="BZ682" s="33"/>
    </row>
    <row r="683" spans="2:78" ht="14.25" customHeight="1">
      <c r="B683" s="32"/>
      <c r="C683" s="33"/>
      <c r="D683" s="33"/>
      <c r="E683" s="3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  <c r="AA683" s="33"/>
      <c r="AB683" s="33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3"/>
      <c r="BB683" s="33"/>
      <c r="BC683" s="33"/>
      <c r="BD683" s="33"/>
      <c r="BE683" s="33"/>
      <c r="BF683" s="33"/>
      <c r="BG683" s="33"/>
      <c r="BH683" s="33"/>
      <c r="BI683" s="33"/>
      <c r="BJ683" s="33"/>
      <c r="BK683" s="33"/>
      <c r="BL683" s="33"/>
      <c r="BM683" s="33"/>
      <c r="BN683" s="33"/>
      <c r="BO683" s="33"/>
      <c r="BP683" s="33"/>
      <c r="BQ683" s="33"/>
      <c r="BR683" s="33"/>
      <c r="BS683" s="33"/>
      <c r="BT683" s="33"/>
      <c r="BU683" s="33"/>
      <c r="BV683" s="33"/>
      <c r="BW683" s="33"/>
      <c r="BX683" s="33"/>
      <c r="BY683" s="33"/>
      <c r="BZ683" s="33"/>
    </row>
    <row r="684" spans="2:78" ht="14.25" customHeight="1">
      <c r="B684" s="32"/>
      <c r="C684" s="33"/>
      <c r="D684" s="33"/>
      <c r="E684" s="3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  <c r="AA684" s="33"/>
      <c r="AB684" s="33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33"/>
      <c r="AR684" s="33"/>
      <c r="AS684" s="33"/>
      <c r="AT684" s="33"/>
      <c r="AU684" s="33"/>
      <c r="AV684" s="33"/>
      <c r="AW684" s="33"/>
      <c r="AX684" s="33"/>
      <c r="AY684" s="33"/>
      <c r="AZ684" s="33"/>
      <c r="BA684" s="33"/>
      <c r="BB684" s="33"/>
      <c r="BC684" s="33"/>
      <c r="BD684" s="33"/>
      <c r="BE684" s="33"/>
      <c r="BF684" s="33"/>
      <c r="BG684" s="33"/>
      <c r="BH684" s="33"/>
      <c r="BI684" s="33"/>
      <c r="BJ684" s="33"/>
      <c r="BK684" s="33"/>
      <c r="BL684" s="33"/>
      <c r="BM684" s="33"/>
      <c r="BN684" s="33"/>
      <c r="BO684" s="33"/>
      <c r="BP684" s="33"/>
      <c r="BQ684" s="33"/>
      <c r="BR684" s="33"/>
      <c r="BS684" s="33"/>
      <c r="BT684" s="33"/>
      <c r="BU684" s="33"/>
      <c r="BV684" s="33"/>
      <c r="BW684" s="33"/>
      <c r="BX684" s="33"/>
      <c r="BY684" s="33"/>
      <c r="BZ684" s="33"/>
    </row>
    <row r="685" spans="2:78" ht="14.25" customHeight="1">
      <c r="B685" s="32"/>
      <c r="C685" s="33"/>
      <c r="D685" s="33"/>
      <c r="E685" s="3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  <c r="AB685" s="33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33"/>
      <c r="AR685" s="33"/>
      <c r="AS685" s="33"/>
      <c r="AT685" s="33"/>
      <c r="AU685" s="33"/>
      <c r="AV685" s="33"/>
      <c r="AW685" s="33"/>
      <c r="AX685" s="33"/>
      <c r="AY685" s="33"/>
      <c r="AZ685" s="33"/>
      <c r="BA685" s="33"/>
      <c r="BB685" s="33"/>
      <c r="BC685" s="33"/>
      <c r="BD685" s="33"/>
      <c r="BE685" s="33"/>
      <c r="BF685" s="33"/>
      <c r="BG685" s="33"/>
      <c r="BH685" s="33"/>
      <c r="BI685" s="33"/>
      <c r="BJ685" s="33"/>
      <c r="BK685" s="33"/>
      <c r="BL685" s="33"/>
      <c r="BM685" s="33"/>
      <c r="BN685" s="33"/>
      <c r="BO685" s="33"/>
      <c r="BP685" s="33"/>
      <c r="BQ685" s="33"/>
      <c r="BR685" s="33"/>
      <c r="BS685" s="33"/>
      <c r="BT685" s="33"/>
      <c r="BU685" s="33"/>
      <c r="BV685" s="33"/>
      <c r="BW685" s="33"/>
      <c r="BX685" s="33"/>
      <c r="BY685" s="33"/>
      <c r="BZ685" s="33"/>
    </row>
    <row r="686" spans="2:78" ht="14.25" customHeight="1">
      <c r="B686" s="32"/>
      <c r="C686" s="33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  <c r="AA686" s="33"/>
      <c r="AB686" s="33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3"/>
      <c r="BB686" s="33"/>
      <c r="BC686" s="33"/>
      <c r="BD686" s="33"/>
      <c r="BE686" s="33"/>
      <c r="BF686" s="33"/>
      <c r="BG686" s="33"/>
      <c r="BH686" s="33"/>
      <c r="BI686" s="33"/>
      <c r="BJ686" s="33"/>
      <c r="BK686" s="33"/>
      <c r="BL686" s="33"/>
      <c r="BM686" s="33"/>
      <c r="BN686" s="33"/>
      <c r="BO686" s="33"/>
      <c r="BP686" s="33"/>
      <c r="BQ686" s="33"/>
      <c r="BR686" s="33"/>
      <c r="BS686" s="33"/>
      <c r="BT686" s="33"/>
      <c r="BU686" s="33"/>
      <c r="BV686" s="33"/>
      <c r="BW686" s="33"/>
      <c r="BX686" s="33"/>
      <c r="BY686" s="33"/>
      <c r="BZ686" s="33"/>
    </row>
    <row r="687" spans="2:78" ht="14.25" customHeight="1">
      <c r="B687" s="32"/>
      <c r="C687" s="33"/>
      <c r="D687" s="33"/>
      <c r="E687" s="3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  <c r="AA687" s="33"/>
      <c r="AB687" s="33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3"/>
      <c r="BH687" s="33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  <c r="BU687" s="33"/>
      <c r="BV687" s="33"/>
      <c r="BW687" s="33"/>
      <c r="BX687" s="33"/>
      <c r="BY687" s="33"/>
      <c r="BZ687" s="33"/>
    </row>
    <row r="688" spans="2:78" ht="14.25" customHeight="1">
      <c r="B688" s="32"/>
      <c r="C688" s="33"/>
      <c r="D688" s="33"/>
      <c r="E688" s="3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  <c r="AA688" s="33"/>
      <c r="AB688" s="33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3"/>
      <c r="BH688" s="33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  <c r="BU688" s="33"/>
      <c r="BV688" s="33"/>
      <c r="BW688" s="33"/>
      <c r="BX688" s="33"/>
      <c r="BY688" s="33"/>
      <c r="BZ688" s="33"/>
    </row>
    <row r="689" spans="2:78" ht="14.25" customHeight="1">
      <c r="B689" s="32"/>
      <c r="C689" s="33"/>
      <c r="D689" s="33"/>
      <c r="E689" s="3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  <c r="AA689" s="33"/>
      <c r="AB689" s="33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3"/>
      <c r="BB689" s="33"/>
      <c r="BC689" s="33"/>
      <c r="BD689" s="33"/>
      <c r="BE689" s="33"/>
      <c r="BF689" s="33"/>
      <c r="BG689" s="33"/>
      <c r="BH689" s="33"/>
      <c r="BI689" s="33"/>
      <c r="BJ689" s="33"/>
      <c r="BK689" s="33"/>
      <c r="BL689" s="33"/>
      <c r="BM689" s="33"/>
      <c r="BN689" s="33"/>
      <c r="BO689" s="33"/>
      <c r="BP689" s="33"/>
      <c r="BQ689" s="33"/>
      <c r="BR689" s="33"/>
      <c r="BS689" s="33"/>
      <c r="BT689" s="33"/>
      <c r="BU689" s="33"/>
      <c r="BV689" s="33"/>
      <c r="BW689" s="33"/>
      <c r="BX689" s="33"/>
      <c r="BY689" s="33"/>
      <c r="BZ689" s="33"/>
    </row>
    <row r="690" spans="2:78" ht="14.25" customHeight="1">
      <c r="B690" s="32"/>
      <c r="C690" s="33"/>
      <c r="D690" s="33"/>
      <c r="E690" s="3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  <c r="AA690" s="33"/>
      <c r="AB690" s="33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33"/>
      <c r="AR690" s="33"/>
      <c r="AS690" s="33"/>
      <c r="AT690" s="33"/>
      <c r="AU690" s="33"/>
      <c r="AV690" s="33"/>
      <c r="AW690" s="33"/>
      <c r="AX690" s="33"/>
      <c r="AY690" s="33"/>
      <c r="AZ690" s="33"/>
      <c r="BA690" s="33"/>
      <c r="BB690" s="33"/>
      <c r="BC690" s="33"/>
      <c r="BD690" s="33"/>
      <c r="BE690" s="33"/>
      <c r="BF690" s="33"/>
      <c r="BG690" s="33"/>
      <c r="BH690" s="33"/>
      <c r="BI690" s="33"/>
      <c r="BJ690" s="33"/>
      <c r="BK690" s="33"/>
      <c r="BL690" s="33"/>
      <c r="BM690" s="33"/>
      <c r="BN690" s="33"/>
      <c r="BO690" s="33"/>
      <c r="BP690" s="33"/>
      <c r="BQ690" s="33"/>
      <c r="BR690" s="33"/>
      <c r="BS690" s="33"/>
      <c r="BT690" s="33"/>
      <c r="BU690" s="33"/>
      <c r="BV690" s="33"/>
      <c r="BW690" s="33"/>
      <c r="BX690" s="33"/>
      <c r="BY690" s="33"/>
      <c r="BZ690" s="33"/>
    </row>
    <row r="691" spans="2:78" ht="14.25" customHeight="1">
      <c r="B691" s="32"/>
      <c r="C691" s="33"/>
      <c r="D691" s="33"/>
      <c r="E691" s="3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  <c r="AA691" s="33"/>
      <c r="AB691" s="33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33"/>
      <c r="AR691" s="33"/>
      <c r="AS691" s="33"/>
      <c r="AT691" s="33"/>
      <c r="AU691" s="33"/>
      <c r="AV691" s="33"/>
      <c r="AW691" s="33"/>
      <c r="AX691" s="33"/>
      <c r="AY691" s="33"/>
      <c r="AZ691" s="33"/>
      <c r="BA691" s="33"/>
      <c r="BB691" s="33"/>
      <c r="BC691" s="33"/>
      <c r="BD691" s="33"/>
      <c r="BE691" s="33"/>
      <c r="BF691" s="33"/>
      <c r="BG691" s="33"/>
      <c r="BH691" s="33"/>
      <c r="BI691" s="33"/>
      <c r="BJ691" s="33"/>
      <c r="BK691" s="33"/>
      <c r="BL691" s="33"/>
      <c r="BM691" s="33"/>
      <c r="BN691" s="33"/>
      <c r="BO691" s="33"/>
      <c r="BP691" s="33"/>
      <c r="BQ691" s="33"/>
      <c r="BR691" s="33"/>
      <c r="BS691" s="33"/>
      <c r="BT691" s="33"/>
      <c r="BU691" s="33"/>
      <c r="BV691" s="33"/>
      <c r="BW691" s="33"/>
      <c r="BX691" s="33"/>
      <c r="BY691" s="33"/>
      <c r="BZ691" s="33"/>
    </row>
    <row r="692" spans="2:78" ht="14.25" customHeight="1">
      <c r="B692" s="32"/>
      <c r="C692" s="33"/>
      <c r="D692" s="33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  <c r="AA692" s="33"/>
      <c r="AB692" s="33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33"/>
      <c r="AR692" s="33"/>
      <c r="AS692" s="33"/>
      <c r="AT692" s="33"/>
      <c r="AU692" s="33"/>
      <c r="AV692" s="33"/>
      <c r="AW692" s="33"/>
      <c r="AX692" s="33"/>
      <c r="AY692" s="33"/>
      <c r="AZ692" s="33"/>
      <c r="BA692" s="33"/>
      <c r="BB692" s="33"/>
      <c r="BC692" s="33"/>
      <c r="BD692" s="33"/>
      <c r="BE692" s="33"/>
      <c r="BF692" s="33"/>
      <c r="BG692" s="33"/>
      <c r="BH692" s="33"/>
      <c r="BI692" s="33"/>
      <c r="BJ692" s="33"/>
      <c r="BK692" s="33"/>
      <c r="BL692" s="33"/>
      <c r="BM692" s="33"/>
      <c r="BN692" s="33"/>
      <c r="BO692" s="33"/>
      <c r="BP692" s="33"/>
      <c r="BQ692" s="33"/>
      <c r="BR692" s="33"/>
      <c r="BS692" s="33"/>
      <c r="BT692" s="33"/>
      <c r="BU692" s="33"/>
      <c r="BV692" s="33"/>
      <c r="BW692" s="33"/>
      <c r="BX692" s="33"/>
      <c r="BY692" s="33"/>
      <c r="BZ692" s="33"/>
    </row>
    <row r="693" spans="2:78" ht="14.25" customHeight="1">
      <c r="B693" s="32"/>
      <c r="C693" s="33"/>
      <c r="D693" s="33"/>
      <c r="E693" s="3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  <c r="AA693" s="33"/>
      <c r="AB693" s="33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33"/>
      <c r="AR693" s="33"/>
      <c r="AS693" s="33"/>
      <c r="AT693" s="33"/>
      <c r="AU693" s="33"/>
      <c r="AV693" s="33"/>
      <c r="AW693" s="33"/>
      <c r="AX693" s="33"/>
      <c r="AY693" s="33"/>
      <c r="AZ693" s="33"/>
      <c r="BA693" s="33"/>
      <c r="BB693" s="33"/>
      <c r="BC693" s="33"/>
      <c r="BD693" s="33"/>
      <c r="BE693" s="33"/>
      <c r="BF693" s="33"/>
      <c r="BG693" s="33"/>
      <c r="BH693" s="33"/>
      <c r="BI693" s="33"/>
      <c r="BJ693" s="33"/>
      <c r="BK693" s="33"/>
      <c r="BL693" s="33"/>
      <c r="BM693" s="33"/>
      <c r="BN693" s="33"/>
      <c r="BO693" s="33"/>
      <c r="BP693" s="33"/>
      <c r="BQ693" s="33"/>
      <c r="BR693" s="33"/>
      <c r="BS693" s="33"/>
      <c r="BT693" s="33"/>
      <c r="BU693" s="33"/>
      <c r="BV693" s="33"/>
      <c r="BW693" s="33"/>
      <c r="BX693" s="33"/>
      <c r="BY693" s="33"/>
      <c r="BZ693" s="33"/>
    </row>
    <row r="694" spans="2:78" ht="14.25" customHeight="1">
      <c r="B694" s="32"/>
      <c r="C694" s="33"/>
      <c r="D694" s="33"/>
      <c r="E694" s="3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  <c r="AA694" s="33"/>
      <c r="AB694" s="33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33"/>
      <c r="AR694" s="33"/>
      <c r="AS694" s="33"/>
      <c r="AT694" s="33"/>
      <c r="AU694" s="33"/>
      <c r="AV694" s="33"/>
      <c r="AW694" s="33"/>
      <c r="AX694" s="33"/>
      <c r="AY694" s="33"/>
      <c r="AZ694" s="33"/>
      <c r="BA694" s="33"/>
      <c r="BB694" s="33"/>
      <c r="BC694" s="33"/>
      <c r="BD694" s="33"/>
      <c r="BE694" s="33"/>
      <c r="BF694" s="33"/>
      <c r="BG694" s="33"/>
      <c r="BH694" s="33"/>
      <c r="BI694" s="33"/>
      <c r="BJ694" s="33"/>
      <c r="BK694" s="33"/>
      <c r="BL694" s="33"/>
      <c r="BM694" s="33"/>
      <c r="BN694" s="33"/>
      <c r="BO694" s="33"/>
      <c r="BP694" s="33"/>
      <c r="BQ694" s="33"/>
      <c r="BR694" s="33"/>
      <c r="BS694" s="33"/>
      <c r="BT694" s="33"/>
      <c r="BU694" s="33"/>
      <c r="BV694" s="33"/>
      <c r="BW694" s="33"/>
      <c r="BX694" s="33"/>
      <c r="BY694" s="33"/>
      <c r="BZ694" s="33"/>
    </row>
    <row r="695" spans="2:78" ht="14.25" customHeight="1">
      <c r="B695" s="32"/>
      <c r="C695" s="33"/>
      <c r="D695" s="33"/>
      <c r="E695" s="3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  <c r="AA695" s="33"/>
      <c r="AB695" s="33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33"/>
      <c r="AR695" s="33"/>
      <c r="AS695" s="33"/>
      <c r="AT695" s="33"/>
      <c r="AU695" s="33"/>
      <c r="AV695" s="33"/>
      <c r="AW695" s="33"/>
      <c r="AX695" s="33"/>
      <c r="AY695" s="33"/>
      <c r="AZ695" s="33"/>
      <c r="BA695" s="33"/>
      <c r="BB695" s="33"/>
      <c r="BC695" s="33"/>
      <c r="BD695" s="33"/>
      <c r="BE695" s="33"/>
      <c r="BF695" s="33"/>
      <c r="BG695" s="33"/>
      <c r="BH695" s="33"/>
      <c r="BI695" s="33"/>
      <c r="BJ695" s="33"/>
      <c r="BK695" s="33"/>
      <c r="BL695" s="33"/>
      <c r="BM695" s="33"/>
      <c r="BN695" s="33"/>
      <c r="BO695" s="33"/>
      <c r="BP695" s="33"/>
      <c r="BQ695" s="33"/>
      <c r="BR695" s="33"/>
      <c r="BS695" s="33"/>
      <c r="BT695" s="33"/>
      <c r="BU695" s="33"/>
      <c r="BV695" s="33"/>
      <c r="BW695" s="33"/>
      <c r="BX695" s="33"/>
      <c r="BY695" s="33"/>
      <c r="BZ695" s="33"/>
    </row>
    <row r="696" spans="2:78" ht="14.25" customHeight="1">
      <c r="B696" s="32"/>
      <c r="C696" s="33"/>
      <c r="D696" s="33"/>
      <c r="E696" s="3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  <c r="AA696" s="33"/>
      <c r="AB696" s="33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3"/>
      <c r="BH696" s="33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  <c r="BU696" s="33"/>
      <c r="BV696" s="33"/>
      <c r="BW696" s="33"/>
      <c r="BX696" s="33"/>
      <c r="BY696" s="33"/>
      <c r="BZ696" s="33"/>
    </row>
    <row r="697" spans="2:78" ht="14.25" customHeight="1">
      <c r="B697" s="32"/>
      <c r="C697" s="33"/>
      <c r="D697" s="33"/>
      <c r="E697" s="3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  <c r="AA697" s="33"/>
      <c r="AB697" s="33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3"/>
      <c r="BH697" s="33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  <c r="BU697" s="33"/>
      <c r="BV697" s="33"/>
      <c r="BW697" s="33"/>
      <c r="BX697" s="33"/>
      <c r="BY697" s="33"/>
      <c r="BZ697" s="33"/>
    </row>
    <row r="698" spans="2:78" ht="14.25" customHeight="1">
      <c r="B698" s="32"/>
      <c r="C698" s="33"/>
      <c r="D698" s="33"/>
      <c r="E698" s="3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  <c r="AA698" s="33"/>
      <c r="AB698" s="33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33"/>
      <c r="AR698" s="33"/>
      <c r="AS698" s="33"/>
      <c r="AT698" s="33"/>
      <c r="AU698" s="33"/>
      <c r="AV698" s="33"/>
      <c r="AW698" s="33"/>
      <c r="AX698" s="33"/>
      <c r="AY698" s="33"/>
      <c r="AZ698" s="33"/>
      <c r="BA698" s="33"/>
      <c r="BB698" s="33"/>
      <c r="BC698" s="33"/>
      <c r="BD698" s="33"/>
      <c r="BE698" s="33"/>
      <c r="BF698" s="33"/>
      <c r="BG698" s="33"/>
      <c r="BH698" s="33"/>
      <c r="BI698" s="33"/>
      <c r="BJ698" s="33"/>
      <c r="BK698" s="33"/>
      <c r="BL698" s="33"/>
      <c r="BM698" s="33"/>
      <c r="BN698" s="33"/>
      <c r="BO698" s="33"/>
      <c r="BP698" s="33"/>
      <c r="BQ698" s="33"/>
      <c r="BR698" s="33"/>
      <c r="BS698" s="33"/>
      <c r="BT698" s="33"/>
      <c r="BU698" s="33"/>
      <c r="BV698" s="33"/>
      <c r="BW698" s="33"/>
      <c r="BX698" s="33"/>
      <c r="BY698" s="33"/>
      <c r="BZ698" s="33"/>
    </row>
    <row r="699" spans="2:78" ht="14.25" customHeight="1">
      <c r="B699" s="32"/>
      <c r="C699" s="33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  <c r="AA699" s="33"/>
      <c r="AB699" s="33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33"/>
      <c r="AR699" s="33"/>
      <c r="AS699" s="33"/>
      <c r="AT699" s="33"/>
      <c r="AU699" s="33"/>
      <c r="AV699" s="33"/>
      <c r="AW699" s="33"/>
      <c r="AX699" s="33"/>
      <c r="AY699" s="33"/>
      <c r="AZ699" s="33"/>
      <c r="BA699" s="33"/>
      <c r="BB699" s="33"/>
      <c r="BC699" s="33"/>
      <c r="BD699" s="33"/>
      <c r="BE699" s="33"/>
      <c r="BF699" s="33"/>
      <c r="BG699" s="33"/>
      <c r="BH699" s="33"/>
      <c r="BI699" s="33"/>
      <c r="BJ699" s="33"/>
      <c r="BK699" s="33"/>
      <c r="BL699" s="33"/>
      <c r="BM699" s="33"/>
      <c r="BN699" s="33"/>
      <c r="BO699" s="33"/>
      <c r="BP699" s="33"/>
      <c r="BQ699" s="33"/>
      <c r="BR699" s="33"/>
      <c r="BS699" s="33"/>
      <c r="BT699" s="33"/>
      <c r="BU699" s="33"/>
      <c r="BV699" s="33"/>
      <c r="BW699" s="33"/>
      <c r="BX699" s="33"/>
      <c r="BY699" s="33"/>
      <c r="BZ699" s="33"/>
    </row>
    <row r="700" spans="2:78" ht="14.25" customHeight="1">
      <c r="B700" s="32"/>
      <c r="C700" s="33"/>
      <c r="D700" s="33"/>
      <c r="E700" s="3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  <c r="AA700" s="33"/>
      <c r="AB700" s="33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3"/>
      <c r="BH700" s="33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  <c r="BU700" s="33"/>
      <c r="BV700" s="33"/>
      <c r="BW700" s="33"/>
      <c r="BX700" s="33"/>
      <c r="BY700" s="33"/>
      <c r="BZ700" s="33"/>
    </row>
    <row r="701" spans="2:78" ht="14.25" customHeight="1">
      <c r="B701" s="32"/>
      <c r="C701" s="33"/>
      <c r="D701" s="33"/>
      <c r="E701" s="3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  <c r="AA701" s="33"/>
      <c r="AB701" s="33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3"/>
      <c r="BH701" s="33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  <c r="BU701" s="33"/>
      <c r="BV701" s="33"/>
      <c r="BW701" s="33"/>
      <c r="BX701" s="33"/>
      <c r="BY701" s="33"/>
      <c r="BZ701" s="33"/>
    </row>
    <row r="702" spans="2:78" ht="14.25" customHeight="1">
      <c r="B702" s="32"/>
      <c r="C702" s="33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  <c r="AB702" s="33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33"/>
      <c r="AR702" s="33"/>
      <c r="AS702" s="33"/>
      <c r="AT702" s="33"/>
      <c r="AU702" s="33"/>
      <c r="AV702" s="33"/>
      <c r="AW702" s="33"/>
      <c r="AX702" s="33"/>
      <c r="AY702" s="33"/>
      <c r="AZ702" s="33"/>
      <c r="BA702" s="33"/>
      <c r="BB702" s="33"/>
      <c r="BC702" s="33"/>
      <c r="BD702" s="33"/>
      <c r="BE702" s="33"/>
      <c r="BF702" s="33"/>
      <c r="BG702" s="33"/>
      <c r="BH702" s="33"/>
      <c r="BI702" s="33"/>
      <c r="BJ702" s="33"/>
      <c r="BK702" s="33"/>
      <c r="BL702" s="33"/>
      <c r="BM702" s="33"/>
      <c r="BN702" s="33"/>
      <c r="BO702" s="33"/>
      <c r="BP702" s="33"/>
      <c r="BQ702" s="33"/>
      <c r="BR702" s="33"/>
      <c r="BS702" s="33"/>
      <c r="BT702" s="33"/>
      <c r="BU702" s="33"/>
      <c r="BV702" s="33"/>
      <c r="BW702" s="33"/>
      <c r="BX702" s="33"/>
      <c r="BY702" s="33"/>
      <c r="BZ702" s="33"/>
    </row>
    <row r="703" spans="2:78" ht="14.25" customHeight="1">
      <c r="B703" s="32"/>
      <c r="C703" s="33"/>
      <c r="D703" s="33"/>
      <c r="E703" s="3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  <c r="AA703" s="33"/>
      <c r="AB703" s="33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33"/>
      <c r="AR703" s="33"/>
      <c r="AS703" s="33"/>
      <c r="AT703" s="33"/>
      <c r="AU703" s="33"/>
      <c r="AV703" s="33"/>
      <c r="AW703" s="33"/>
      <c r="AX703" s="33"/>
      <c r="AY703" s="33"/>
      <c r="AZ703" s="33"/>
      <c r="BA703" s="33"/>
      <c r="BB703" s="33"/>
      <c r="BC703" s="33"/>
      <c r="BD703" s="33"/>
      <c r="BE703" s="33"/>
      <c r="BF703" s="33"/>
      <c r="BG703" s="33"/>
      <c r="BH703" s="33"/>
      <c r="BI703" s="33"/>
      <c r="BJ703" s="33"/>
      <c r="BK703" s="33"/>
      <c r="BL703" s="33"/>
      <c r="BM703" s="33"/>
      <c r="BN703" s="33"/>
      <c r="BO703" s="33"/>
      <c r="BP703" s="33"/>
      <c r="BQ703" s="33"/>
      <c r="BR703" s="33"/>
      <c r="BS703" s="33"/>
      <c r="BT703" s="33"/>
      <c r="BU703" s="33"/>
      <c r="BV703" s="33"/>
      <c r="BW703" s="33"/>
      <c r="BX703" s="33"/>
      <c r="BY703" s="33"/>
      <c r="BZ703" s="33"/>
    </row>
    <row r="704" spans="2:78" ht="14.25" customHeight="1">
      <c r="B704" s="32"/>
      <c r="C704" s="33"/>
      <c r="D704" s="33"/>
      <c r="E704" s="3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  <c r="AA704" s="33"/>
      <c r="AB704" s="33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33"/>
      <c r="AR704" s="33"/>
      <c r="AS704" s="33"/>
      <c r="AT704" s="33"/>
      <c r="AU704" s="33"/>
      <c r="AV704" s="33"/>
      <c r="AW704" s="33"/>
      <c r="AX704" s="33"/>
      <c r="AY704" s="33"/>
      <c r="AZ704" s="33"/>
      <c r="BA704" s="33"/>
      <c r="BB704" s="33"/>
      <c r="BC704" s="33"/>
      <c r="BD704" s="33"/>
      <c r="BE704" s="33"/>
      <c r="BF704" s="33"/>
      <c r="BG704" s="33"/>
      <c r="BH704" s="33"/>
      <c r="BI704" s="33"/>
      <c r="BJ704" s="33"/>
      <c r="BK704" s="33"/>
      <c r="BL704" s="33"/>
      <c r="BM704" s="33"/>
      <c r="BN704" s="33"/>
      <c r="BO704" s="33"/>
      <c r="BP704" s="33"/>
      <c r="BQ704" s="33"/>
      <c r="BR704" s="33"/>
      <c r="BS704" s="33"/>
      <c r="BT704" s="33"/>
      <c r="BU704" s="33"/>
      <c r="BV704" s="33"/>
      <c r="BW704" s="33"/>
      <c r="BX704" s="33"/>
      <c r="BY704" s="33"/>
      <c r="BZ704" s="33"/>
    </row>
    <row r="705" spans="2:78" ht="14.25" customHeight="1">
      <c r="B705" s="32"/>
      <c r="C705" s="33"/>
      <c r="D705" s="33"/>
      <c r="E705" s="3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  <c r="AA705" s="33"/>
      <c r="AB705" s="33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3"/>
      <c r="BA705" s="33"/>
      <c r="BB705" s="33"/>
      <c r="BC705" s="33"/>
      <c r="BD705" s="33"/>
      <c r="BE705" s="33"/>
      <c r="BF705" s="33"/>
      <c r="BG705" s="33"/>
      <c r="BH705" s="33"/>
      <c r="BI705" s="33"/>
      <c r="BJ705" s="33"/>
      <c r="BK705" s="33"/>
      <c r="BL705" s="33"/>
      <c r="BM705" s="33"/>
      <c r="BN705" s="33"/>
      <c r="BO705" s="33"/>
      <c r="BP705" s="33"/>
      <c r="BQ705" s="33"/>
      <c r="BR705" s="33"/>
      <c r="BS705" s="33"/>
      <c r="BT705" s="33"/>
      <c r="BU705" s="33"/>
      <c r="BV705" s="33"/>
      <c r="BW705" s="33"/>
      <c r="BX705" s="33"/>
      <c r="BY705" s="33"/>
      <c r="BZ705" s="33"/>
    </row>
    <row r="706" spans="2:78" ht="14.25" customHeight="1">
      <c r="B706" s="32"/>
      <c r="C706" s="33"/>
      <c r="D706" s="33"/>
      <c r="E706" s="3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  <c r="AA706" s="33"/>
      <c r="AB706" s="33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33"/>
      <c r="AR706" s="33"/>
      <c r="AS706" s="33"/>
      <c r="AT706" s="33"/>
      <c r="AU706" s="33"/>
      <c r="AV706" s="33"/>
      <c r="AW706" s="33"/>
      <c r="AX706" s="33"/>
      <c r="AY706" s="33"/>
      <c r="AZ706" s="33"/>
      <c r="BA706" s="33"/>
      <c r="BB706" s="33"/>
      <c r="BC706" s="33"/>
      <c r="BD706" s="33"/>
      <c r="BE706" s="33"/>
      <c r="BF706" s="33"/>
      <c r="BG706" s="33"/>
      <c r="BH706" s="33"/>
      <c r="BI706" s="33"/>
      <c r="BJ706" s="33"/>
      <c r="BK706" s="33"/>
      <c r="BL706" s="33"/>
      <c r="BM706" s="33"/>
      <c r="BN706" s="33"/>
      <c r="BO706" s="33"/>
      <c r="BP706" s="33"/>
      <c r="BQ706" s="33"/>
      <c r="BR706" s="33"/>
      <c r="BS706" s="33"/>
      <c r="BT706" s="33"/>
      <c r="BU706" s="33"/>
      <c r="BV706" s="33"/>
      <c r="BW706" s="33"/>
      <c r="BX706" s="33"/>
      <c r="BY706" s="33"/>
      <c r="BZ706" s="33"/>
    </row>
    <row r="707" spans="2:78" ht="14.25" customHeight="1">
      <c r="B707" s="32"/>
      <c r="C707" s="33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  <c r="AA707" s="33"/>
      <c r="AB707" s="33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33"/>
      <c r="AR707" s="33"/>
      <c r="AS707" s="33"/>
      <c r="AT707" s="33"/>
      <c r="AU707" s="33"/>
      <c r="AV707" s="33"/>
      <c r="AW707" s="33"/>
      <c r="AX707" s="33"/>
      <c r="AY707" s="33"/>
      <c r="AZ707" s="33"/>
      <c r="BA707" s="33"/>
      <c r="BB707" s="33"/>
      <c r="BC707" s="33"/>
      <c r="BD707" s="33"/>
      <c r="BE707" s="33"/>
      <c r="BF707" s="33"/>
      <c r="BG707" s="33"/>
      <c r="BH707" s="33"/>
      <c r="BI707" s="33"/>
      <c r="BJ707" s="33"/>
      <c r="BK707" s="33"/>
      <c r="BL707" s="33"/>
      <c r="BM707" s="33"/>
      <c r="BN707" s="33"/>
      <c r="BO707" s="33"/>
      <c r="BP707" s="33"/>
      <c r="BQ707" s="33"/>
      <c r="BR707" s="33"/>
      <c r="BS707" s="33"/>
      <c r="BT707" s="33"/>
      <c r="BU707" s="33"/>
      <c r="BV707" s="33"/>
      <c r="BW707" s="33"/>
      <c r="BX707" s="33"/>
      <c r="BY707" s="33"/>
      <c r="BZ707" s="33"/>
    </row>
    <row r="708" spans="2:78" ht="14.25" customHeight="1">
      <c r="B708" s="32"/>
      <c r="C708" s="33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  <c r="AA708" s="33"/>
      <c r="AB708" s="33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33"/>
      <c r="AR708" s="33"/>
      <c r="AS708" s="33"/>
      <c r="AT708" s="33"/>
      <c r="AU708" s="33"/>
      <c r="AV708" s="33"/>
      <c r="AW708" s="33"/>
      <c r="AX708" s="33"/>
      <c r="AY708" s="33"/>
      <c r="AZ708" s="33"/>
      <c r="BA708" s="33"/>
      <c r="BB708" s="33"/>
      <c r="BC708" s="33"/>
      <c r="BD708" s="33"/>
      <c r="BE708" s="33"/>
      <c r="BF708" s="33"/>
      <c r="BG708" s="33"/>
      <c r="BH708" s="33"/>
      <c r="BI708" s="33"/>
      <c r="BJ708" s="33"/>
      <c r="BK708" s="33"/>
      <c r="BL708" s="33"/>
      <c r="BM708" s="33"/>
      <c r="BN708" s="33"/>
      <c r="BO708" s="33"/>
      <c r="BP708" s="33"/>
      <c r="BQ708" s="33"/>
      <c r="BR708" s="33"/>
      <c r="BS708" s="33"/>
      <c r="BT708" s="33"/>
      <c r="BU708" s="33"/>
      <c r="BV708" s="33"/>
      <c r="BW708" s="33"/>
      <c r="BX708" s="33"/>
      <c r="BY708" s="33"/>
      <c r="BZ708" s="33"/>
    </row>
    <row r="709" spans="2:78" ht="14.25" customHeight="1">
      <c r="B709" s="32"/>
      <c r="C709" s="33"/>
      <c r="D709" s="33"/>
      <c r="E709" s="3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  <c r="AA709" s="33"/>
      <c r="AB709" s="33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33"/>
      <c r="AR709" s="33"/>
      <c r="AS709" s="33"/>
      <c r="AT709" s="33"/>
      <c r="AU709" s="33"/>
      <c r="AV709" s="33"/>
      <c r="AW709" s="33"/>
      <c r="AX709" s="33"/>
      <c r="AY709" s="33"/>
      <c r="AZ709" s="33"/>
      <c r="BA709" s="33"/>
      <c r="BB709" s="33"/>
      <c r="BC709" s="33"/>
      <c r="BD709" s="33"/>
      <c r="BE709" s="33"/>
      <c r="BF709" s="33"/>
      <c r="BG709" s="33"/>
      <c r="BH709" s="33"/>
      <c r="BI709" s="33"/>
      <c r="BJ709" s="33"/>
      <c r="BK709" s="33"/>
      <c r="BL709" s="33"/>
      <c r="BM709" s="33"/>
      <c r="BN709" s="33"/>
      <c r="BO709" s="33"/>
      <c r="BP709" s="33"/>
      <c r="BQ709" s="33"/>
      <c r="BR709" s="33"/>
      <c r="BS709" s="33"/>
      <c r="BT709" s="33"/>
      <c r="BU709" s="33"/>
      <c r="BV709" s="33"/>
      <c r="BW709" s="33"/>
      <c r="BX709" s="33"/>
      <c r="BY709" s="33"/>
      <c r="BZ709" s="33"/>
    </row>
    <row r="710" spans="2:78" ht="14.25" customHeight="1">
      <c r="B710" s="32"/>
      <c r="C710" s="33"/>
      <c r="D710" s="33"/>
      <c r="E710" s="3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  <c r="AA710" s="33"/>
      <c r="AB710" s="33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33"/>
      <c r="AR710" s="33"/>
      <c r="AS710" s="33"/>
      <c r="AT710" s="33"/>
      <c r="AU710" s="33"/>
      <c r="AV710" s="33"/>
      <c r="AW710" s="33"/>
      <c r="AX710" s="33"/>
      <c r="AY710" s="33"/>
      <c r="AZ710" s="33"/>
      <c r="BA710" s="33"/>
      <c r="BB710" s="33"/>
      <c r="BC710" s="33"/>
      <c r="BD710" s="33"/>
      <c r="BE710" s="33"/>
      <c r="BF710" s="33"/>
      <c r="BG710" s="33"/>
      <c r="BH710" s="33"/>
      <c r="BI710" s="33"/>
      <c r="BJ710" s="33"/>
      <c r="BK710" s="33"/>
      <c r="BL710" s="33"/>
      <c r="BM710" s="33"/>
      <c r="BN710" s="33"/>
      <c r="BO710" s="33"/>
      <c r="BP710" s="33"/>
      <c r="BQ710" s="33"/>
      <c r="BR710" s="33"/>
      <c r="BS710" s="33"/>
      <c r="BT710" s="33"/>
      <c r="BU710" s="33"/>
      <c r="BV710" s="33"/>
      <c r="BW710" s="33"/>
      <c r="BX710" s="33"/>
      <c r="BY710" s="33"/>
      <c r="BZ710" s="33"/>
    </row>
    <row r="711" spans="2:78" ht="14.25" customHeight="1">
      <c r="B711" s="32"/>
      <c r="C711" s="33"/>
      <c r="D711" s="33"/>
      <c r="E711" s="3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  <c r="AA711" s="33"/>
      <c r="AB711" s="33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33"/>
      <c r="AR711" s="33"/>
      <c r="AS711" s="33"/>
      <c r="AT711" s="33"/>
      <c r="AU711" s="33"/>
      <c r="AV711" s="33"/>
      <c r="AW711" s="33"/>
      <c r="AX711" s="33"/>
      <c r="AY711" s="33"/>
      <c r="AZ711" s="33"/>
      <c r="BA711" s="33"/>
      <c r="BB711" s="33"/>
      <c r="BC711" s="33"/>
      <c r="BD711" s="33"/>
      <c r="BE711" s="33"/>
      <c r="BF711" s="33"/>
      <c r="BG711" s="33"/>
      <c r="BH711" s="33"/>
      <c r="BI711" s="33"/>
      <c r="BJ711" s="33"/>
      <c r="BK711" s="33"/>
      <c r="BL711" s="33"/>
      <c r="BM711" s="33"/>
      <c r="BN711" s="33"/>
      <c r="BO711" s="33"/>
      <c r="BP711" s="33"/>
      <c r="BQ711" s="33"/>
      <c r="BR711" s="33"/>
      <c r="BS711" s="33"/>
      <c r="BT711" s="33"/>
      <c r="BU711" s="33"/>
      <c r="BV711" s="33"/>
      <c r="BW711" s="33"/>
      <c r="BX711" s="33"/>
      <c r="BY711" s="33"/>
      <c r="BZ711" s="33"/>
    </row>
    <row r="712" spans="2:78" ht="14.25" customHeight="1">
      <c r="B712" s="32"/>
      <c r="C712" s="33"/>
      <c r="D712" s="33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  <c r="AA712" s="33"/>
      <c r="AB712" s="33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33"/>
      <c r="AR712" s="33"/>
      <c r="AS712" s="33"/>
      <c r="AT712" s="33"/>
      <c r="AU712" s="33"/>
      <c r="AV712" s="33"/>
      <c r="AW712" s="33"/>
      <c r="AX712" s="33"/>
      <c r="AY712" s="33"/>
      <c r="AZ712" s="33"/>
      <c r="BA712" s="33"/>
      <c r="BB712" s="33"/>
      <c r="BC712" s="33"/>
      <c r="BD712" s="33"/>
      <c r="BE712" s="33"/>
      <c r="BF712" s="33"/>
      <c r="BG712" s="33"/>
      <c r="BH712" s="33"/>
      <c r="BI712" s="33"/>
      <c r="BJ712" s="33"/>
      <c r="BK712" s="33"/>
      <c r="BL712" s="33"/>
      <c r="BM712" s="33"/>
      <c r="BN712" s="33"/>
      <c r="BO712" s="33"/>
      <c r="BP712" s="33"/>
      <c r="BQ712" s="33"/>
      <c r="BR712" s="33"/>
      <c r="BS712" s="33"/>
      <c r="BT712" s="33"/>
      <c r="BU712" s="33"/>
      <c r="BV712" s="33"/>
      <c r="BW712" s="33"/>
      <c r="BX712" s="33"/>
      <c r="BY712" s="33"/>
      <c r="BZ712" s="33"/>
    </row>
    <row r="713" spans="2:78" ht="14.25" customHeight="1">
      <c r="B713" s="32"/>
      <c r="C713" s="33"/>
      <c r="D713" s="33"/>
      <c r="E713" s="3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  <c r="AA713" s="33"/>
      <c r="AB713" s="33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33"/>
      <c r="AR713" s="33"/>
      <c r="AS713" s="33"/>
      <c r="AT713" s="33"/>
      <c r="AU713" s="33"/>
      <c r="AV713" s="33"/>
      <c r="AW713" s="33"/>
      <c r="AX713" s="33"/>
      <c r="AY713" s="33"/>
      <c r="AZ713" s="33"/>
      <c r="BA713" s="33"/>
      <c r="BB713" s="33"/>
      <c r="BC713" s="33"/>
      <c r="BD713" s="33"/>
      <c r="BE713" s="33"/>
      <c r="BF713" s="33"/>
      <c r="BG713" s="33"/>
      <c r="BH713" s="33"/>
      <c r="BI713" s="33"/>
      <c r="BJ713" s="33"/>
      <c r="BK713" s="33"/>
      <c r="BL713" s="33"/>
      <c r="BM713" s="33"/>
      <c r="BN713" s="33"/>
      <c r="BO713" s="33"/>
      <c r="BP713" s="33"/>
      <c r="BQ713" s="33"/>
      <c r="BR713" s="33"/>
      <c r="BS713" s="33"/>
      <c r="BT713" s="33"/>
      <c r="BU713" s="33"/>
      <c r="BV713" s="33"/>
      <c r="BW713" s="33"/>
      <c r="BX713" s="33"/>
      <c r="BY713" s="33"/>
      <c r="BZ713" s="33"/>
    </row>
    <row r="714" spans="2:78" ht="14.25" customHeight="1">
      <c r="B714" s="32"/>
      <c r="C714" s="33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  <c r="AA714" s="33"/>
      <c r="AB714" s="33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33"/>
      <c r="AR714" s="33"/>
      <c r="AS714" s="33"/>
      <c r="AT714" s="33"/>
      <c r="AU714" s="33"/>
      <c r="AV714" s="33"/>
      <c r="AW714" s="33"/>
      <c r="AX714" s="33"/>
      <c r="AY714" s="33"/>
      <c r="AZ714" s="33"/>
      <c r="BA714" s="33"/>
      <c r="BB714" s="33"/>
      <c r="BC714" s="33"/>
      <c r="BD714" s="33"/>
      <c r="BE714" s="33"/>
      <c r="BF714" s="33"/>
      <c r="BG714" s="33"/>
      <c r="BH714" s="33"/>
      <c r="BI714" s="33"/>
      <c r="BJ714" s="33"/>
      <c r="BK714" s="33"/>
      <c r="BL714" s="33"/>
      <c r="BM714" s="33"/>
      <c r="BN714" s="33"/>
      <c r="BO714" s="33"/>
      <c r="BP714" s="33"/>
      <c r="BQ714" s="33"/>
      <c r="BR714" s="33"/>
      <c r="BS714" s="33"/>
      <c r="BT714" s="33"/>
      <c r="BU714" s="33"/>
      <c r="BV714" s="33"/>
      <c r="BW714" s="33"/>
      <c r="BX714" s="33"/>
      <c r="BY714" s="33"/>
      <c r="BZ714" s="33"/>
    </row>
    <row r="715" spans="2:78" ht="14.25" customHeight="1">
      <c r="B715" s="32"/>
      <c r="C715" s="33"/>
      <c r="D715" s="33"/>
      <c r="E715" s="3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  <c r="AA715" s="33"/>
      <c r="AB715" s="33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33"/>
      <c r="AR715" s="33"/>
      <c r="AS715" s="33"/>
      <c r="AT715" s="33"/>
      <c r="AU715" s="33"/>
      <c r="AV715" s="33"/>
      <c r="AW715" s="33"/>
      <c r="AX715" s="33"/>
      <c r="AY715" s="33"/>
      <c r="AZ715" s="33"/>
      <c r="BA715" s="33"/>
      <c r="BB715" s="33"/>
      <c r="BC715" s="33"/>
      <c r="BD715" s="33"/>
      <c r="BE715" s="33"/>
      <c r="BF715" s="33"/>
      <c r="BG715" s="33"/>
      <c r="BH715" s="33"/>
      <c r="BI715" s="33"/>
      <c r="BJ715" s="33"/>
      <c r="BK715" s="33"/>
      <c r="BL715" s="33"/>
      <c r="BM715" s="33"/>
      <c r="BN715" s="33"/>
      <c r="BO715" s="33"/>
      <c r="BP715" s="33"/>
      <c r="BQ715" s="33"/>
      <c r="BR715" s="33"/>
      <c r="BS715" s="33"/>
      <c r="BT715" s="33"/>
      <c r="BU715" s="33"/>
      <c r="BV715" s="33"/>
      <c r="BW715" s="33"/>
      <c r="BX715" s="33"/>
      <c r="BY715" s="33"/>
      <c r="BZ715" s="33"/>
    </row>
    <row r="716" spans="2:78" ht="14.25" customHeight="1">
      <c r="B716" s="32"/>
      <c r="C716" s="33"/>
      <c r="D716" s="33"/>
      <c r="E716" s="3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  <c r="AA716" s="33"/>
      <c r="AB716" s="33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33"/>
      <c r="AR716" s="33"/>
      <c r="AS716" s="33"/>
      <c r="AT716" s="33"/>
      <c r="AU716" s="33"/>
      <c r="AV716" s="33"/>
      <c r="AW716" s="33"/>
      <c r="AX716" s="33"/>
      <c r="AY716" s="33"/>
      <c r="AZ716" s="33"/>
      <c r="BA716" s="33"/>
      <c r="BB716" s="33"/>
      <c r="BC716" s="33"/>
      <c r="BD716" s="33"/>
      <c r="BE716" s="33"/>
      <c r="BF716" s="33"/>
      <c r="BG716" s="33"/>
      <c r="BH716" s="33"/>
      <c r="BI716" s="33"/>
      <c r="BJ716" s="33"/>
      <c r="BK716" s="33"/>
      <c r="BL716" s="33"/>
      <c r="BM716" s="33"/>
      <c r="BN716" s="33"/>
      <c r="BO716" s="33"/>
      <c r="BP716" s="33"/>
      <c r="BQ716" s="33"/>
      <c r="BR716" s="33"/>
      <c r="BS716" s="33"/>
      <c r="BT716" s="33"/>
      <c r="BU716" s="33"/>
      <c r="BV716" s="33"/>
      <c r="BW716" s="33"/>
      <c r="BX716" s="33"/>
      <c r="BY716" s="33"/>
      <c r="BZ716" s="33"/>
    </row>
    <row r="717" spans="2:78" ht="14.25" customHeight="1">
      <c r="B717" s="32"/>
      <c r="C717" s="33"/>
      <c r="D717" s="33"/>
      <c r="E717" s="3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  <c r="AA717" s="33"/>
      <c r="AB717" s="33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33"/>
      <c r="AR717" s="33"/>
      <c r="AS717" s="33"/>
      <c r="AT717" s="33"/>
      <c r="AU717" s="33"/>
      <c r="AV717" s="33"/>
      <c r="AW717" s="33"/>
      <c r="AX717" s="33"/>
      <c r="AY717" s="33"/>
      <c r="AZ717" s="33"/>
      <c r="BA717" s="33"/>
      <c r="BB717" s="33"/>
      <c r="BC717" s="33"/>
      <c r="BD717" s="33"/>
      <c r="BE717" s="33"/>
      <c r="BF717" s="33"/>
      <c r="BG717" s="33"/>
      <c r="BH717" s="33"/>
      <c r="BI717" s="33"/>
      <c r="BJ717" s="33"/>
      <c r="BK717" s="33"/>
      <c r="BL717" s="33"/>
      <c r="BM717" s="33"/>
      <c r="BN717" s="33"/>
      <c r="BO717" s="33"/>
      <c r="BP717" s="33"/>
      <c r="BQ717" s="33"/>
      <c r="BR717" s="33"/>
      <c r="BS717" s="33"/>
      <c r="BT717" s="33"/>
      <c r="BU717" s="33"/>
      <c r="BV717" s="33"/>
      <c r="BW717" s="33"/>
      <c r="BX717" s="33"/>
      <c r="BY717" s="33"/>
      <c r="BZ717" s="33"/>
    </row>
    <row r="718" spans="2:78" ht="14.25" customHeight="1">
      <c r="B718" s="32"/>
      <c r="C718" s="33"/>
      <c r="D718" s="33"/>
      <c r="E718" s="3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  <c r="AB718" s="33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33"/>
      <c r="AR718" s="33"/>
      <c r="AS718" s="33"/>
      <c r="AT718" s="33"/>
      <c r="AU718" s="33"/>
      <c r="AV718" s="33"/>
      <c r="AW718" s="33"/>
      <c r="AX718" s="33"/>
      <c r="AY718" s="33"/>
      <c r="AZ718" s="33"/>
      <c r="BA718" s="33"/>
      <c r="BB718" s="33"/>
      <c r="BC718" s="33"/>
      <c r="BD718" s="33"/>
      <c r="BE718" s="33"/>
      <c r="BF718" s="33"/>
      <c r="BG718" s="33"/>
      <c r="BH718" s="33"/>
      <c r="BI718" s="33"/>
      <c r="BJ718" s="33"/>
      <c r="BK718" s="33"/>
      <c r="BL718" s="33"/>
      <c r="BM718" s="33"/>
      <c r="BN718" s="33"/>
      <c r="BO718" s="33"/>
      <c r="BP718" s="33"/>
      <c r="BQ718" s="33"/>
      <c r="BR718" s="33"/>
      <c r="BS718" s="33"/>
      <c r="BT718" s="33"/>
      <c r="BU718" s="33"/>
      <c r="BV718" s="33"/>
      <c r="BW718" s="33"/>
      <c r="BX718" s="33"/>
      <c r="BY718" s="33"/>
      <c r="BZ718" s="33"/>
    </row>
    <row r="719" spans="2:78" ht="14.25" customHeight="1">
      <c r="B719" s="32"/>
      <c r="C719" s="33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  <c r="AA719" s="33"/>
      <c r="AB719" s="33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33"/>
      <c r="AR719" s="33"/>
      <c r="AS719" s="33"/>
      <c r="AT719" s="33"/>
      <c r="AU719" s="33"/>
      <c r="AV719" s="33"/>
      <c r="AW719" s="33"/>
      <c r="AX719" s="33"/>
      <c r="AY719" s="33"/>
      <c r="AZ719" s="33"/>
      <c r="BA719" s="33"/>
      <c r="BB719" s="33"/>
      <c r="BC719" s="33"/>
      <c r="BD719" s="33"/>
      <c r="BE719" s="33"/>
      <c r="BF719" s="33"/>
      <c r="BG719" s="33"/>
      <c r="BH719" s="33"/>
      <c r="BI719" s="33"/>
      <c r="BJ719" s="33"/>
      <c r="BK719" s="33"/>
      <c r="BL719" s="33"/>
      <c r="BM719" s="33"/>
      <c r="BN719" s="33"/>
      <c r="BO719" s="33"/>
      <c r="BP719" s="33"/>
      <c r="BQ719" s="33"/>
      <c r="BR719" s="33"/>
      <c r="BS719" s="33"/>
      <c r="BT719" s="33"/>
      <c r="BU719" s="33"/>
      <c r="BV719" s="33"/>
      <c r="BW719" s="33"/>
      <c r="BX719" s="33"/>
      <c r="BY719" s="33"/>
      <c r="BZ719" s="33"/>
    </row>
    <row r="720" spans="2:78" ht="14.25" customHeight="1">
      <c r="B720" s="32"/>
      <c r="C720" s="33"/>
      <c r="D720" s="33"/>
      <c r="E720" s="3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  <c r="AA720" s="33"/>
      <c r="AB720" s="33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33"/>
      <c r="AR720" s="33"/>
      <c r="AS720" s="33"/>
      <c r="AT720" s="33"/>
      <c r="AU720" s="33"/>
      <c r="AV720" s="33"/>
      <c r="AW720" s="33"/>
      <c r="AX720" s="33"/>
      <c r="AY720" s="33"/>
      <c r="AZ720" s="33"/>
      <c r="BA720" s="33"/>
      <c r="BB720" s="33"/>
      <c r="BC720" s="33"/>
      <c r="BD720" s="33"/>
      <c r="BE720" s="33"/>
      <c r="BF720" s="33"/>
      <c r="BG720" s="33"/>
      <c r="BH720" s="33"/>
      <c r="BI720" s="33"/>
      <c r="BJ720" s="33"/>
      <c r="BK720" s="33"/>
      <c r="BL720" s="33"/>
      <c r="BM720" s="33"/>
      <c r="BN720" s="33"/>
      <c r="BO720" s="33"/>
      <c r="BP720" s="33"/>
      <c r="BQ720" s="33"/>
      <c r="BR720" s="33"/>
      <c r="BS720" s="33"/>
      <c r="BT720" s="33"/>
      <c r="BU720" s="33"/>
      <c r="BV720" s="33"/>
      <c r="BW720" s="33"/>
      <c r="BX720" s="33"/>
      <c r="BY720" s="33"/>
      <c r="BZ720" s="33"/>
    </row>
    <row r="721" spans="2:78" ht="14.25" customHeight="1">
      <c r="B721" s="32"/>
      <c r="C721" s="33"/>
      <c r="D721" s="33"/>
      <c r="E721" s="3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  <c r="AA721" s="33"/>
      <c r="AB721" s="33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33"/>
      <c r="AR721" s="33"/>
      <c r="AS721" s="33"/>
      <c r="AT721" s="33"/>
      <c r="AU721" s="33"/>
      <c r="AV721" s="33"/>
      <c r="AW721" s="33"/>
      <c r="AX721" s="33"/>
      <c r="AY721" s="33"/>
      <c r="AZ721" s="33"/>
      <c r="BA721" s="33"/>
      <c r="BB721" s="33"/>
      <c r="BC721" s="33"/>
      <c r="BD721" s="33"/>
      <c r="BE721" s="33"/>
      <c r="BF721" s="33"/>
      <c r="BG721" s="33"/>
      <c r="BH721" s="33"/>
      <c r="BI721" s="33"/>
      <c r="BJ721" s="33"/>
      <c r="BK721" s="33"/>
      <c r="BL721" s="33"/>
      <c r="BM721" s="33"/>
      <c r="BN721" s="33"/>
      <c r="BO721" s="33"/>
      <c r="BP721" s="33"/>
      <c r="BQ721" s="33"/>
      <c r="BR721" s="33"/>
      <c r="BS721" s="33"/>
      <c r="BT721" s="33"/>
      <c r="BU721" s="33"/>
      <c r="BV721" s="33"/>
      <c r="BW721" s="33"/>
      <c r="BX721" s="33"/>
      <c r="BY721" s="33"/>
      <c r="BZ721" s="33"/>
    </row>
    <row r="722" spans="2:78" ht="14.25" customHeight="1">
      <c r="B722" s="32"/>
      <c r="C722" s="33"/>
      <c r="D722" s="33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  <c r="AA722" s="33"/>
      <c r="AB722" s="33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33"/>
      <c r="AR722" s="33"/>
      <c r="AS722" s="33"/>
      <c r="AT722" s="33"/>
      <c r="AU722" s="33"/>
      <c r="AV722" s="33"/>
      <c r="AW722" s="33"/>
      <c r="AX722" s="33"/>
      <c r="AY722" s="33"/>
      <c r="AZ722" s="33"/>
      <c r="BA722" s="33"/>
      <c r="BB722" s="33"/>
      <c r="BC722" s="33"/>
      <c r="BD722" s="33"/>
      <c r="BE722" s="33"/>
      <c r="BF722" s="33"/>
      <c r="BG722" s="33"/>
      <c r="BH722" s="33"/>
      <c r="BI722" s="33"/>
      <c r="BJ722" s="33"/>
      <c r="BK722" s="33"/>
      <c r="BL722" s="33"/>
      <c r="BM722" s="33"/>
      <c r="BN722" s="33"/>
      <c r="BO722" s="33"/>
      <c r="BP722" s="33"/>
      <c r="BQ722" s="33"/>
      <c r="BR722" s="33"/>
      <c r="BS722" s="33"/>
      <c r="BT722" s="33"/>
      <c r="BU722" s="33"/>
      <c r="BV722" s="33"/>
      <c r="BW722" s="33"/>
      <c r="BX722" s="33"/>
      <c r="BY722" s="33"/>
      <c r="BZ722" s="33"/>
    </row>
    <row r="723" spans="2:78" ht="14.25" customHeight="1">
      <c r="B723" s="32"/>
      <c r="C723" s="33"/>
      <c r="D723" s="33"/>
      <c r="E723" s="3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  <c r="AA723" s="33"/>
      <c r="AB723" s="33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33"/>
      <c r="AR723" s="33"/>
      <c r="AS723" s="33"/>
      <c r="AT723" s="33"/>
      <c r="AU723" s="33"/>
      <c r="AV723" s="33"/>
      <c r="AW723" s="33"/>
      <c r="AX723" s="33"/>
      <c r="AY723" s="33"/>
      <c r="AZ723" s="33"/>
      <c r="BA723" s="33"/>
      <c r="BB723" s="33"/>
      <c r="BC723" s="33"/>
      <c r="BD723" s="33"/>
      <c r="BE723" s="33"/>
      <c r="BF723" s="33"/>
      <c r="BG723" s="33"/>
      <c r="BH723" s="33"/>
      <c r="BI723" s="33"/>
      <c r="BJ723" s="33"/>
      <c r="BK723" s="33"/>
      <c r="BL723" s="33"/>
      <c r="BM723" s="33"/>
      <c r="BN723" s="33"/>
      <c r="BO723" s="33"/>
      <c r="BP723" s="33"/>
      <c r="BQ723" s="33"/>
      <c r="BR723" s="33"/>
      <c r="BS723" s="33"/>
      <c r="BT723" s="33"/>
      <c r="BU723" s="33"/>
      <c r="BV723" s="33"/>
      <c r="BW723" s="33"/>
      <c r="BX723" s="33"/>
      <c r="BY723" s="33"/>
      <c r="BZ723" s="33"/>
    </row>
    <row r="724" spans="2:78" ht="14.25" customHeight="1">
      <c r="B724" s="32"/>
      <c r="C724" s="33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  <c r="AA724" s="33"/>
      <c r="AB724" s="33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33"/>
      <c r="AR724" s="33"/>
      <c r="AS724" s="33"/>
      <c r="AT724" s="33"/>
      <c r="AU724" s="33"/>
      <c r="AV724" s="33"/>
      <c r="AW724" s="33"/>
      <c r="AX724" s="33"/>
      <c r="AY724" s="33"/>
      <c r="AZ724" s="33"/>
      <c r="BA724" s="33"/>
      <c r="BB724" s="33"/>
      <c r="BC724" s="33"/>
      <c r="BD724" s="33"/>
      <c r="BE724" s="33"/>
      <c r="BF724" s="33"/>
      <c r="BG724" s="33"/>
      <c r="BH724" s="33"/>
      <c r="BI724" s="33"/>
      <c r="BJ724" s="33"/>
      <c r="BK724" s="33"/>
      <c r="BL724" s="33"/>
      <c r="BM724" s="33"/>
      <c r="BN724" s="33"/>
      <c r="BO724" s="33"/>
      <c r="BP724" s="33"/>
      <c r="BQ724" s="33"/>
      <c r="BR724" s="33"/>
      <c r="BS724" s="33"/>
      <c r="BT724" s="33"/>
      <c r="BU724" s="33"/>
      <c r="BV724" s="33"/>
      <c r="BW724" s="33"/>
      <c r="BX724" s="33"/>
      <c r="BY724" s="33"/>
      <c r="BZ724" s="33"/>
    </row>
    <row r="725" spans="2:78" ht="14.25" customHeight="1">
      <c r="B725" s="32"/>
      <c r="C725" s="33"/>
      <c r="D725" s="33"/>
      <c r="E725" s="3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  <c r="AA725" s="33"/>
      <c r="AB725" s="33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33"/>
      <c r="AR725" s="33"/>
      <c r="AS725" s="33"/>
      <c r="AT725" s="33"/>
      <c r="AU725" s="33"/>
      <c r="AV725" s="33"/>
      <c r="AW725" s="33"/>
      <c r="AX725" s="33"/>
      <c r="AY725" s="33"/>
      <c r="AZ725" s="33"/>
      <c r="BA725" s="33"/>
      <c r="BB725" s="33"/>
      <c r="BC725" s="33"/>
      <c r="BD725" s="33"/>
      <c r="BE725" s="33"/>
      <c r="BF725" s="33"/>
      <c r="BG725" s="33"/>
      <c r="BH725" s="33"/>
      <c r="BI725" s="33"/>
      <c r="BJ725" s="33"/>
      <c r="BK725" s="33"/>
      <c r="BL725" s="33"/>
      <c r="BM725" s="33"/>
      <c r="BN725" s="33"/>
      <c r="BO725" s="33"/>
      <c r="BP725" s="33"/>
      <c r="BQ725" s="33"/>
      <c r="BR725" s="33"/>
      <c r="BS725" s="33"/>
      <c r="BT725" s="33"/>
      <c r="BU725" s="33"/>
      <c r="BV725" s="33"/>
      <c r="BW725" s="33"/>
      <c r="BX725" s="33"/>
      <c r="BY725" s="33"/>
      <c r="BZ725" s="33"/>
    </row>
    <row r="726" spans="2:78" ht="14.25" customHeight="1">
      <c r="B726" s="32"/>
      <c r="C726" s="33"/>
      <c r="D726" s="33"/>
      <c r="E726" s="3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  <c r="AA726" s="33"/>
      <c r="AB726" s="33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33"/>
      <c r="AR726" s="33"/>
      <c r="AS726" s="33"/>
      <c r="AT726" s="33"/>
      <c r="AU726" s="33"/>
      <c r="AV726" s="33"/>
      <c r="AW726" s="33"/>
      <c r="AX726" s="33"/>
      <c r="AY726" s="33"/>
      <c r="AZ726" s="33"/>
      <c r="BA726" s="33"/>
      <c r="BB726" s="33"/>
      <c r="BC726" s="33"/>
      <c r="BD726" s="33"/>
      <c r="BE726" s="33"/>
      <c r="BF726" s="33"/>
      <c r="BG726" s="33"/>
      <c r="BH726" s="33"/>
      <c r="BI726" s="33"/>
      <c r="BJ726" s="33"/>
      <c r="BK726" s="33"/>
      <c r="BL726" s="33"/>
      <c r="BM726" s="33"/>
      <c r="BN726" s="33"/>
      <c r="BO726" s="33"/>
      <c r="BP726" s="33"/>
      <c r="BQ726" s="33"/>
      <c r="BR726" s="33"/>
      <c r="BS726" s="33"/>
      <c r="BT726" s="33"/>
      <c r="BU726" s="33"/>
      <c r="BV726" s="33"/>
      <c r="BW726" s="33"/>
      <c r="BX726" s="33"/>
      <c r="BY726" s="33"/>
      <c r="BZ726" s="33"/>
    </row>
    <row r="727" spans="2:78" ht="14.25" customHeight="1">
      <c r="B727" s="32"/>
      <c r="C727" s="33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  <c r="AA727" s="33"/>
      <c r="AB727" s="33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3"/>
      <c r="BB727" s="33"/>
      <c r="BC727" s="33"/>
      <c r="BD727" s="33"/>
      <c r="BE727" s="33"/>
      <c r="BF727" s="33"/>
      <c r="BG727" s="33"/>
      <c r="BH727" s="33"/>
      <c r="BI727" s="33"/>
      <c r="BJ727" s="33"/>
      <c r="BK727" s="33"/>
      <c r="BL727" s="33"/>
      <c r="BM727" s="33"/>
      <c r="BN727" s="33"/>
      <c r="BO727" s="33"/>
      <c r="BP727" s="33"/>
      <c r="BQ727" s="33"/>
      <c r="BR727" s="33"/>
      <c r="BS727" s="33"/>
      <c r="BT727" s="33"/>
      <c r="BU727" s="33"/>
      <c r="BV727" s="33"/>
      <c r="BW727" s="33"/>
      <c r="BX727" s="33"/>
      <c r="BY727" s="33"/>
      <c r="BZ727" s="33"/>
    </row>
    <row r="728" spans="2:78" ht="14.25" customHeight="1">
      <c r="B728" s="32"/>
      <c r="C728" s="33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  <c r="AA728" s="33"/>
      <c r="AB728" s="33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3"/>
      <c r="BB728" s="33"/>
      <c r="BC728" s="33"/>
      <c r="BD728" s="33"/>
      <c r="BE728" s="33"/>
      <c r="BF728" s="33"/>
      <c r="BG728" s="33"/>
      <c r="BH728" s="33"/>
      <c r="BI728" s="33"/>
      <c r="BJ728" s="33"/>
      <c r="BK728" s="33"/>
      <c r="BL728" s="33"/>
      <c r="BM728" s="33"/>
      <c r="BN728" s="33"/>
      <c r="BO728" s="33"/>
      <c r="BP728" s="33"/>
      <c r="BQ728" s="33"/>
      <c r="BR728" s="33"/>
      <c r="BS728" s="33"/>
      <c r="BT728" s="33"/>
      <c r="BU728" s="33"/>
      <c r="BV728" s="33"/>
      <c r="BW728" s="33"/>
      <c r="BX728" s="33"/>
      <c r="BY728" s="33"/>
      <c r="BZ728" s="33"/>
    </row>
    <row r="729" spans="2:78" ht="14.25" customHeight="1">
      <c r="B729" s="32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  <c r="AA729" s="33"/>
      <c r="AB729" s="33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33"/>
      <c r="AR729" s="33"/>
      <c r="AS729" s="33"/>
      <c r="AT729" s="33"/>
      <c r="AU729" s="33"/>
      <c r="AV729" s="33"/>
      <c r="AW729" s="33"/>
      <c r="AX729" s="33"/>
      <c r="AY729" s="33"/>
      <c r="AZ729" s="33"/>
      <c r="BA729" s="33"/>
      <c r="BB729" s="33"/>
      <c r="BC729" s="33"/>
      <c r="BD729" s="33"/>
      <c r="BE729" s="33"/>
      <c r="BF729" s="33"/>
      <c r="BG729" s="33"/>
      <c r="BH729" s="33"/>
      <c r="BI729" s="33"/>
      <c r="BJ729" s="33"/>
      <c r="BK729" s="33"/>
      <c r="BL729" s="33"/>
      <c r="BM729" s="33"/>
      <c r="BN729" s="33"/>
      <c r="BO729" s="33"/>
      <c r="BP729" s="33"/>
      <c r="BQ729" s="33"/>
      <c r="BR729" s="33"/>
      <c r="BS729" s="33"/>
      <c r="BT729" s="33"/>
      <c r="BU729" s="33"/>
      <c r="BV729" s="33"/>
      <c r="BW729" s="33"/>
      <c r="BX729" s="33"/>
      <c r="BY729" s="33"/>
      <c r="BZ729" s="33"/>
    </row>
    <row r="730" spans="2:78" ht="14.25" customHeight="1">
      <c r="B730" s="32"/>
      <c r="C730" s="33"/>
      <c r="D730" s="33"/>
      <c r="E730" s="3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  <c r="AA730" s="33"/>
      <c r="AB730" s="33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33"/>
      <c r="AR730" s="33"/>
      <c r="AS730" s="33"/>
      <c r="AT730" s="33"/>
      <c r="AU730" s="33"/>
      <c r="AV730" s="33"/>
      <c r="AW730" s="33"/>
      <c r="AX730" s="33"/>
      <c r="AY730" s="33"/>
      <c r="AZ730" s="33"/>
      <c r="BA730" s="33"/>
      <c r="BB730" s="33"/>
      <c r="BC730" s="33"/>
      <c r="BD730" s="33"/>
      <c r="BE730" s="33"/>
      <c r="BF730" s="33"/>
      <c r="BG730" s="33"/>
      <c r="BH730" s="33"/>
      <c r="BI730" s="33"/>
      <c r="BJ730" s="33"/>
      <c r="BK730" s="33"/>
      <c r="BL730" s="33"/>
      <c r="BM730" s="33"/>
      <c r="BN730" s="33"/>
      <c r="BO730" s="33"/>
      <c r="BP730" s="33"/>
      <c r="BQ730" s="33"/>
      <c r="BR730" s="33"/>
      <c r="BS730" s="33"/>
      <c r="BT730" s="33"/>
      <c r="BU730" s="33"/>
      <c r="BV730" s="33"/>
      <c r="BW730" s="33"/>
      <c r="BX730" s="33"/>
      <c r="BY730" s="33"/>
      <c r="BZ730" s="33"/>
    </row>
    <row r="731" spans="2:78" ht="14.25" customHeight="1">
      <c r="B731" s="32"/>
      <c r="C731" s="33"/>
      <c r="D731" s="33"/>
      <c r="E731" s="3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  <c r="AA731" s="33"/>
      <c r="AB731" s="33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33"/>
      <c r="AR731" s="33"/>
      <c r="AS731" s="33"/>
      <c r="AT731" s="33"/>
      <c r="AU731" s="33"/>
      <c r="AV731" s="33"/>
      <c r="AW731" s="33"/>
      <c r="AX731" s="33"/>
      <c r="AY731" s="33"/>
      <c r="AZ731" s="33"/>
      <c r="BA731" s="33"/>
      <c r="BB731" s="33"/>
      <c r="BC731" s="33"/>
      <c r="BD731" s="33"/>
      <c r="BE731" s="33"/>
      <c r="BF731" s="33"/>
      <c r="BG731" s="33"/>
      <c r="BH731" s="33"/>
      <c r="BI731" s="33"/>
      <c r="BJ731" s="33"/>
      <c r="BK731" s="33"/>
      <c r="BL731" s="33"/>
      <c r="BM731" s="33"/>
      <c r="BN731" s="33"/>
      <c r="BO731" s="33"/>
      <c r="BP731" s="33"/>
      <c r="BQ731" s="33"/>
      <c r="BR731" s="33"/>
      <c r="BS731" s="33"/>
      <c r="BT731" s="33"/>
      <c r="BU731" s="33"/>
      <c r="BV731" s="33"/>
      <c r="BW731" s="33"/>
      <c r="BX731" s="33"/>
      <c r="BY731" s="33"/>
      <c r="BZ731" s="33"/>
    </row>
    <row r="732" spans="2:78" ht="14.25" customHeight="1">
      <c r="B732" s="32"/>
      <c r="C732" s="33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  <c r="AA732" s="33"/>
      <c r="AB732" s="33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33"/>
      <c r="AR732" s="33"/>
      <c r="AS732" s="33"/>
      <c r="AT732" s="33"/>
      <c r="AU732" s="33"/>
      <c r="AV732" s="33"/>
      <c r="AW732" s="33"/>
      <c r="AX732" s="33"/>
      <c r="AY732" s="33"/>
      <c r="AZ732" s="33"/>
      <c r="BA732" s="33"/>
      <c r="BB732" s="33"/>
      <c r="BC732" s="33"/>
      <c r="BD732" s="33"/>
      <c r="BE732" s="33"/>
      <c r="BF732" s="33"/>
      <c r="BG732" s="33"/>
      <c r="BH732" s="33"/>
      <c r="BI732" s="33"/>
      <c r="BJ732" s="33"/>
      <c r="BK732" s="33"/>
      <c r="BL732" s="33"/>
      <c r="BM732" s="33"/>
      <c r="BN732" s="33"/>
      <c r="BO732" s="33"/>
      <c r="BP732" s="33"/>
      <c r="BQ732" s="33"/>
      <c r="BR732" s="33"/>
      <c r="BS732" s="33"/>
      <c r="BT732" s="33"/>
      <c r="BU732" s="33"/>
      <c r="BV732" s="33"/>
      <c r="BW732" s="33"/>
      <c r="BX732" s="33"/>
      <c r="BY732" s="33"/>
      <c r="BZ732" s="33"/>
    </row>
    <row r="733" spans="2:78" ht="14.25" customHeight="1">
      <c r="B733" s="32"/>
      <c r="C733" s="33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  <c r="AB733" s="33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33"/>
      <c r="AR733" s="33"/>
      <c r="AS733" s="33"/>
      <c r="AT733" s="33"/>
      <c r="AU733" s="33"/>
      <c r="AV733" s="33"/>
      <c r="AW733" s="33"/>
      <c r="AX733" s="33"/>
      <c r="AY733" s="33"/>
      <c r="AZ733" s="33"/>
      <c r="BA733" s="33"/>
      <c r="BB733" s="33"/>
      <c r="BC733" s="33"/>
      <c r="BD733" s="33"/>
      <c r="BE733" s="33"/>
      <c r="BF733" s="33"/>
      <c r="BG733" s="33"/>
      <c r="BH733" s="33"/>
      <c r="BI733" s="33"/>
      <c r="BJ733" s="33"/>
      <c r="BK733" s="33"/>
      <c r="BL733" s="33"/>
      <c r="BM733" s="33"/>
      <c r="BN733" s="33"/>
      <c r="BO733" s="33"/>
      <c r="BP733" s="33"/>
      <c r="BQ733" s="33"/>
      <c r="BR733" s="33"/>
      <c r="BS733" s="33"/>
      <c r="BT733" s="33"/>
      <c r="BU733" s="33"/>
      <c r="BV733" s="33"/>
      <c r="BW733" s="33"/>
      <c r="BX733" s="33"/>
      <c r="BY733" s="33"/>
      <c r="BZ733" s="33"/>
    </row>
    <row r="734" spans="2:78" ht="14.25" customHeight="1">
      <c r="B734" s="32"/>
      <c r="C734" s="33"/>
      <c r="D734" s="33"/>
      <c r="E734" s="3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  <c r="AA734" s="33"/>
      <c r="AB734" s="33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3"/>
      <c r="BB734" s="33"/>
      <c r="BC734" s="33"/>
      <c r="BD734" s="33"/>
      <c r="BE734" s="33"/>
      <c r="BF734" s="33"/>
      <c r="BG734" s="33"/>
      <c r="BH734" s="33"/>
      <c r="BI734" s="33"/>
      <c r="BJ734" s="33"/>
      <c r="BK734" s="33"/>
      <c r="BL734" s="33"/>
      <c r="BM734" s="33"/>
      <c r="BN734" s="33"/>
      <c r="BO734" s="33"/>
      <c r="BP734" s="33"/>
      <c r="BQ734" s="33"/>
      <c r="BR734" s="33"/>
      <c r="BS734" s="33"/>
      <c r="BT734" s="33"/>
      <c r="BU734" s="33"/>
      <c r="BV734" s="33"/>
      <c r="BW734" s="33"/>
      <c r="BX734" s="33"/>
      <c r="BY734" s="33"/>
      <c r="BZ734" s="33"/>
    </row>
    <row r="735" spans="2:78" ht="14.25" customHeight="1">
      <c r="B735" s="32"/>
      <c r="C735" s="33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  <c r="AA735" s="33"/>
      <c r="AB735" s="33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33"/>
      <c r="AR735" s="33"/>
      <c r="AS735" s="33"/>
      <c r="AT735" s="33"/>
      <c r="AU735" s="33"/>
      <c r="AV735" s="33"/>
      <c r="AW735" s="33"/>
      <c r="AX735" s="33"/>
      <c r="AY735" s="33"/>
      <c r="AZ735" s="33"/>
      <c r="BA735" s="33"/>
      <c r="BB735" s="33"/>
      <c r="BC735" s="33"/>
      <c r="BD735" s="33"/>
      <c r="BE735" s="33"/>
      <c r="BF735" s="33"/>
      <c r="BG735" s="33"/>
      <c r="BH735" s="33"/>
      <c r="BI735" s="33"/>
      <c r="BJ735" s="33"/>
      <c r="BK735" s="33"/>
      <c r="BL735" s="33"/>
      <c r="BM735" s="33"/>
      <c r="BN735" s="33"/>
      <c r="BO735" s="33"/>
      <c r="BP735" s="33"/>
      <c r="BQ735" s="33"/>
      <c r="BR735" s="33"/>
      <c r="BS735" s="33"/>
      <c r="BT735" s="33"/>
      <c r="BU735" s="33"/>
      <c r="BV735" s="33"/>
      <c r="BW735" s="33"/>
      <c r="BX735" s="33"/>
      <c r="BY735" s="33"/>
      <c r="BZ735" s="33"/>
    </row>
    <row r="736" spans="2:78" ht="14.25" customHeight="1">
      <c r="B736" s="32"/>
      <c r="C736" s="33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  <c r="AA736" s="33"/>
      <c r="AB736" s="33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3"/>
      <c r="BB736" s="33"/>
      <c r="BC736" s="33"/>
      <c r="BD736" s="33"/>
      <c r="BE736" s="33"/>
      <c r="BF736" s="33"/>
      <c r="BG736" s="33"/>
      <c r="BH736" s="33"/>
      <c r="BI736" s="33"/>
      <c r="BJ736" s="33"/>
      <c r="BK736" s="33"/>
      <c r="BL736" s="33"/>
      <c r="BM736" s="33"/>
      <c r="BN736" s="33"/>
      <c r="BO736" s="33"/>
      <c r="BP736" s="33"/>
      <c r="BQ736" s="33"/>
      <c r="BR736" s="33"/>
      <c r="BS736" s="33"/>
      <c r="BT736" s="33"/>
      <c r="BU736" s="33"/>
      <c r="BV736" s="33"/>
      <c r="BW736" s="33"/>
      <c r="BX736" s="33"/>
      <c r="BY736" s="33"/>
      <c r="BZ736" s="33"/>
    </row>
    <row r="737" spans="2:78" ht="14.25" customHeight="1">
      <c r="B737" s="32"/>
      <c r="C737" s="33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  <c r="AA737" s="33"/>
      <c r="AB737" s="33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3"/>
      <c r="BB737" s="33"/>
      <c r="BC737" s="33"/>
      <c r="BD737" s="33"/>
      <c r="BE737" s="33"/>
      <c r="BF737" s="33"/>
      <c r="BG737" s="33"/>
      <c r="BH737" s="33"/>
      <c r="BI737" s="33"/>
      <c r="BJ737" s="33"/>
      <c r="BK737" s="33"/>
      <c r="BL737" s="33"/>
      <c r="BM737" s="33"/>
      <c r="BN737" s="33"/>
      <c r="BO737" s="33"/>
      <c r="BP737" s="33"/>
      <c r="BQ737" s="33"/>
      <c r="BR737" s="33"/>
      <c r="BS737" s="33"/>
      <c r="BT737" s="33"/>
      <c r="BU737" s="33"/>
      <c r="BV737" s="33"/>
      <c r="BW737" s="33"/>
      <c r="BX737" s="33"/>
      <c r="BY737" s="33"/>
      <c r="BZ737" s="33"/>
    </row>
    <row r="738" spans="2:78" ht="14.25" customHeight="1">
      <c r="B738" s="32"/>
      <c r="C738" s="33"/>
      <c r="D738" s="33"/>
      <c r="E738" s="3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  <c r="AA738" s="33"/>
      <c r="AB738" s="33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33"/>
      <c r="AR738" s="33"/>
      <c r="AS738" s="33"/>
      <c r="AT738" s="33"/>
      <c r="AU738" s="33"/>
      <c r="AV738" s="33"/>
      <c r="AW738" s="33"/>
      <c r="AX738" s="33"/>
      <c r="AY738" s="33"/>
      <c r="AZ738" s="33"/>
      <c r="BA738" s="33"/>
      <c r="BB738" s="33"/>
      <c r="BC738" s="33"/>
      <c r="BD738" s="33"/>
      <c r="BE738" s="33"/>
      <c r="BF738" s="33"/>
      <c r="BG738" s="33"/>
      <c r="BH738" s="33"/>
      <c r="BI738" s="33"/>
      <c r="BJ738" s="33"/>
      <c r="BK738" s="33"/>
      <c r="BL738" s="33"/>
      <c r="BM738" s="33"/>
      <c r="BN738" s="33"/>
      <c r="BO738" s="33"/>
      <c r="BP738" s="33"/>
      <c r="BQ738" s="33"/>
      <c r="BR738" s="33"/>
      <c r="BS738" s="33"/>
      <c r="BT738" s="33"/>
      <c r="BU738" s="33"/>
      <c r="BV738" s="33"/>
      <c r="BW738" s="33"/>
      <c r="BX738" s="33"/>
      <c r="BY738" s="33"/>
      <c r="BZ738" s="33"/>
    </row>
    <row r="739" spans="2:78" ht="14.25" customHeight="1">
      <c r="B739" s="32"/>
      <c r="C739" s="33"/>
      <c r="D739" s="33"/>
      <c r="E739" s="3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  <c r="AA739" s="33"/>
      <c r="AB739" s="33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33"/>
      <c r="AR739" s="33"/>
      <c r="AS739" s="33"/>
      <c r="AT739" s="33"/>
      <c r="AU739" s="33"/>
      <c r="AV739" s="33"/>
      <c r="AW739" s="33"/>
      <c r="AX739" s="33"/>
      <c r="AY739" s="33"/>
      <c r="AZ739" s="33"/>
      <c r="BA739" s="33"/>
      <c r="BB739" s="33"/>
      <c r="BC739" s="33"/>
      <c r="BD739" s="33"/>
      <c r="BE739" s="33"/>
      <c r="BF739" s="33"/>
      <c r="BG739" s="33"/>
      <c r="BH739" s="33"/>
      <c r="BI739" s="33"/>
      <c r="BJ739" s="33"/>
      <c r="BK739" s="33"/>
      <c r="BL739" s="33"/>
      <c r="BM739" s="33"/>
      <c r="BN739" s="33"/>
      <c r="BO739" s="33"/>
      <c r="BP739" s="33"/>
      <c r="BQ739" s="33"/>
      <c r="BR739" s="33"/>
      <c r="BS739" s="33"/>
      <c r="BT739" s="33"/>
      <c r="BU739" s="33"/>
      <c r="BV739" s="33"/>
      <c r="BW739" s="33"/>
      <c r="BX739" s="33"/>
      <c r="BY739" s="33"/>
      <c r="BZ739" s="33"/>
    </row>
    <row r="740" spans="2:78" ht="14.25" customHeight="1">
      <c r="B740" s="32"/>
      <c r="C740" s="33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  <c r="AA740" s="33"/>
      <c r="AB740" s="33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33"/>
      <c r="AR740" s="33"/>
      <c r="AS740" s="33"/>
      <c r="AT740" s="33"/>
      <c r="AU740" s="33"/>
      <c r="AV740" s="33"/>
      <c r="AW740" s="33"/>
      <c r="AX740" s="33"/>
      <c r="AY740" s="33"/>
      <c r="AZ740" s="33"/>
      <c r="BA740" s="33"/>
      <c r="BB740" s="33"/>
      <c r="BC740" s="33"/>
      <c r="BD740" s="33"/>
      <c r="BE740" s="33"/>
      <c r="BF740" s="33"/>
      <c r="BG740" s="33"/>
      <c r="BH740" s="33"/>
      <c r="BI740" s="33"/>
      <c r="BJ740" s="33"/>
      <c r="BK740" s="33"/>
      <c r="BL740" s="33"/>
      <c r="BM740" s="33"/>
      <c r="BN740" s="33"/>
      <c r="BO740" s="33"/>
      <c r="BP740" s="33"/>
      <c r="BQ740" s="33"/>
      <c r="BR740" s="33"/>
      <c r="BS740" s="33"/>
      <c r="BT740" s="33"/>
      <c r="BU740" s="33"/>
      <c r="BV740" s="33"/>
      <c r="BW740" s="33"/>
      <c r="BX740" s="33"/>
      <c r="BY740" s="33"/>
      <c r="BZ740" s="33"/>
    </row>
    <row r="741" spans="2:78" ht="14.25" customHeight="1">
      <c r="B741" s="32"/>
      <c r="C741" s="33"/>
      <c r="D741" s="33"/>
      <c r="E741" s="3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  <c r="AA741" s="33"/>
      <c r="AB741" s="33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33"/>
      <c r="AR741" s="33"/>
      <c r="AS741" s="33"/>
      <c r="AT741" s="33"/>
      <c r="AU741" s="33"/>
      <c r="AV741" s="33"/>
      <c r="AW741" s="33"/>
      <c r="AX741" s="33"/>
      <c r="AY741" s="33"/>
      <c r="AZ741" s="33"/>
      <c r="BA741" s="33"/>
      <c r="BB741" s="33"/>
      <c r="BC741" s="33"/>
      <c r="BD741" s="33"/>
      <c r="BE741" s="33"/>
      <c r="BF741" s="33"/>
      <c r="BG741" s="33"/>
      <c r="BH741" s="33"/>
      <c r="BI741" s="33"/>
      <c r="BJ741" s="33"/>
      <c r="BK741" s="33"/>
      <c r="BL741" s="33"/>
      <c r="BM741" s="33"/>
      <c r="BN741" s="33"/>
      <c r="BO741" s="33"/>
      <c r="BP741" s="33"/>
      <c r="BQ741" s="33"/>
      <c r="BR741" s="33"/>
      <c r="BS741" s="33"/>
      <c r="BT741" s="33"/>
      <c r="BU741" s="33"/>
      <c r="BV741" s="33"/>
      <c r="BW741" s="33"/>
      <c r="BX741" s="33"/>
      <c r="BY741" s="33"/>
      <c r="BZ741" s="33"/>
    </row>
    <row r="742" spans="2:78" ht="14.25" customHeight="1">
      <c r="B742" s="32"/>
      <c r="C742" s="33"/>
      <c r="D742" s="33"/>
      <c r="E742" s="3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  <c r="AA742" s="33"/>
      <c r="AB742" s="33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33"/>
      <c r="AR742" s="33"/>
      <c r="AS742" s="33"/>
      <c r="AT742" s="33"/>
      <c r="AU742" s="33"/>
      <c r="AV742" s="33"/>
      <c r="AW742" s="33"/>
      <c r="AX742" s="33"/>
      <c r="AY742" s="33"/>
      <c r="AZ742" s="33"/>
      <c r="BA742" s="33"/>
      <c r="BB742" s="33"/>
      <c r="BC742" s="33"/>
      <c r="BD742" s="33"/>
      <c r="BE742" s="33"/>
      <c r="BF742" s="33"/>
      <c r="BG742" s="33"/>
      <c r="BH742" s="33"/>
      <c r="BI742" s="33"/>
      <c r="BJ742" s="33"/>
      <c r="BK742" s="33"/>
      <c r="BL742" s="33"/>
      <c r="BM742" s="33"/>
      <c r="BN742" s="33"/>
      <c r="BO742" s="33"/>
      <c r="BP742" s="33"/>
      <c r="BQ742" s="33"/>
      <c r="BR742" s="33"/>
      <c r="BS742" s="33"/>
      <c r="BT742" s="33"/>
      <c r="BU742" s="33"/>
      <c r="BV742" s="33"/>
      <c r="BW742" s="33"/>
      <c r="BX742" s="33"/>
      <c r="BY742" s="33"/>
      <c r="BZ742" s="33"/>
    </row>
    <row r="743" spans="2:78" ht="14.25" customHeight="1">
      <c r="B743" s="32"/>
      <c r="C743" s="33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  <c r="AB743" s="33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33"/>
      <c r="AR743" s="33"/>
      <c r="AS743" s="33"/>
      <c r="AT743" s="33"/>
      <c r="AU743" s="33"/>
      <c r="AV743" s="33"/>
      <c r="AW743" s="33"/>
      <c r="AX743" s="33"/>
      <c r="AY743" s="33"/>
      <c r="AZ743" s="33"/>
      <c r="BA743" s="33"/>
      <c r="BB743" s="33"/>
      <c r="BC743" s="33"/>
      <c r="BD743" s="33"/>
      <c r="BE743" s="33"/>
      <c r="BF743" s="33"/>
      <c r="BG743" s="33"/>
      <c r="BH743" s="33"/>
      <c r="BI743" s="33"/>
      <c r="BJ743" s="33"/>
      <c r="BK743" s="33"/>
      <c r="BL743" s="33"/>
      <c r="BM743" s="33"/>
      <c r="BN743" s="33"/>
      <c r="BO743" s="33"/>
      <c r="BP743" s="33"/>
      <c r="BQ743" s="33"/>
      <c r="BR743" s="33"/>
      <c r="BS743" s="33"/>
      <c r="BT743" s="33"/>
      <c r="BU743" s="33"/>
      <c r="BV743" s="33"/>
      <c r="BW743" s="33"/>
      <c r="BX743" s="33"/>
      <c r="BY743" s="33"/>
      <c r="BZ743" s="33"/>
    </row>
    <row r="744" spans="2:78" ht="14.25" customHeight="1">
      <c r="B744" s="32"/>
      <c r="C744" s="33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  <c r="AA744" s="33"/>
      <c r="AB744" s="33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33"/>
      <c r="AR744" s="33"/>
      <c r="AS744" s="33"/>
      <c r="AT744" s="33"/>
      <c r="AU744" s="33"/>
      <c r="AV744" s="33"/>
      <c r="AW744" s="33"/>
      <c r="AX744" s="33"/>
      <c r="AY744" s="33"/>
      <c r="AZ744" s="33"/>
      <c r="BA744" s="33"/>
      <c r="BB744" s="33"/>
      <c r="BC744" s="33"/>
      <c r="BD744" s="33"/>
      <c r="BE744" s="33"/>
      <c r="BF744" s="33"/>
      <c r="BG744" s="33"/>
      <c r="BH744" s="33"/>
      <c r="BI744" s="33"/>
      <c r="BJ744" s="33"/>
      <c r="BK744" s="33"/>
      <c r="BL744" s="33"/>
      <c r="BM744" s="33"/>
      <c r="BN744" s="33"/>
      <c r="BO744" s="33"/>
      <c r="BP744" s="33"/>
      <c r="BQ744" s="33"/>
      <c r="BR744" s="33"/>
      <c r="BS744" s="33"/>
      <c r="BT744" s="33"/>
      <c r="BU744" s="33"/>
      <c r="BV744" s="33"/>
      <c r="BW744" s="33"/>
      <c r="BX744" s="33"/>
      <c r="BY744" s="33"/>
      <c r="BZ744" s="33"/>
    </row>
    <row r="745" spans="2:78" ht="14.25" customHeight="1">
      <c r="B745" s="32"/>
      <c r="C745" s="33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  <c r="AA745" s="33"/>
      <c r="AB745" s="33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33"/>
      <c r="AR745" s="33"/>
      <c r="AS745" s="33"/>
      <c r="AT745" s="33"/>
      <c r="AU745" s="33"/>
      <c r="AV745" s="33"/>
      <c r="AW745" s="33"/>
      <c r="AX745" s="33"/>
      <c r="AY745" s="33"/>
      <c r="AZ745" s="33"/>
      <c r="BA745" s="33"/>
      <c r="BB745" s="33"/>
      <c r="BC745" s="33"/>
      <c r="BD745" s="33"/>
      <c r="BE745" s="33"/>
      <c r="BF745" s="33"/>
      <c r="BG745" s="33"/>
      <c r="BH745" s="33"/>
      <c r="BI745" s="33"/>
      <c r="BJ745" s="33"/>
      <c r="BK745" s="33"/>
      <c r="BL745" s="33"/>
      <c r="BM745" s="33"/>
      <c r="BN745" s="33"/>
      <c r="BO745" s="33"/>
      <c r="BP745" s="33"/>
      <c r="BQ745" s="33"/>
      <c r="BR745" s="33"/>
      <c r="BS745" s="33"/>
      <c r="BT745" s="33"/>
      <c r="BU745" s="33"/>
      <c r="BV745" s="33"/>
      <c r="BW745" s="33"/>
      <c r="BX745" s="33"/>
      <c r="BY745" s="33"/>
      <c r="BZ745" s="33"/>
    </row>
    <row r="746" spans="2:78" ht="14.25" customHeight="1">
      <c r="B746" s="32"/>
      <c r="C746" s="33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  <c r="AA746" s="33"/>
      <c r="AB746" s="33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33"/>
      <c r="AR746" s="33"/>
      <c r="AS746" s="33"/>
      <c r="AT746" s="33"/>
      <c r="AU746" s="33"/>
      <c r="AV746" s="33"/>
      <c r="AW746" s="33"/>
      <c r="AX746" s="33"/>
      <c r="AY746" s="33"/>
      <c r="AZ746" s="33"/>
      <c r="BA746" s="33"/>
      <c r="BB746" s="33"/>
      <c r="BC746" s="33"/>
      <c r="BD746" s="33"/>
      <c r="BE746" s="33"/>
      <c r="BF746" s="33"/>
      <c r="BG746" s="33"/>
      <c r="BH746" s="33"/>
      <c r="BI746" s="33"/>
      <c r="BJ746" s="33"/>
      <c r="BK746" s="33"/>
      <c r="BL746" s="33"/>
      <c r="BM746" s="33"/>
      <c r="BN746" s="33"/>
      <c r="BO746" s="33"/>
      <c r="BP746" s="33"/>
      <c r="BQ746" s="33"/>
      <c r="BR746" s="33"/>
      <c r="BS746" s="33"/>
      <c r="BT746" s="33"/>
      <c r="BU746" s="33"/>
      <c r="BV746" s="33"/>
      <c r="BW746" s="33"/>
      <c r="BX746" s="33"/>
      <c r="BY746" s="33"/>
      <c r="BZ746" s="33"/>
    </row>
    <row r="747" spans="2:78" ht="14.25" customHeight="1">
      <c r="B747" s="32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  <c r="AA747" s="33"/>
      <c r="AB747" s="33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3"/>
      <c r="BB747" s="33"/>
      <c r="BC747" s="33"/>
      <c r="BD747" s="33"/>
      <c r="BE747" s="33"/>
      <c r="BF747" s="33"/>
      <c r="BG747" s="33"/>
      <c r="BH747" s="33"/>
      <c r="BI747" s="33"/>
      <c r="BJ747" s="33"/>
      <c r="BK747" s="33"/>
      <c r="BL747" s="33"/>
      <c r="BM747" s="33"/>
      <c r="BN747" s="33"/>
      <c r="BO747" s="33"/>
      <c r="BP747" s="33"/>
      <c r="BQ747" s="33"/>
      <c r="BR747" s="33"/>
      <c r="BS747" s="33"/>
      <c r="BT747" s="33"/>
      <c r="BU747" s="33"/>
      <c r="BV747" s="33"/>
      <c r="BW747" s="33"/>
      <c r="BX747" s="33"/>
      <c r="BY747" s="33"/>
      <c r="BZ747" s="33"/>
    </row>
    <row r="748" spans="2:78" ht="14.25" customHeight="1">
      <c r="B748" s="32"/>
      <c r="C748" s="33"/>
      <c r="D748" s="33"/>
      <c r="E748" s="3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  <c r="AA748" s="33"/>
      <c r="AB748" s="33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3"/>
      <c r="BB748" s="33"/>
      <c r="BC748" s="33"/>
      <c r="BD748" s="33"/>
      <c r="BE748" s="33"/>
      <c r="BF748" s="33"/>
      <c r="BG748" s="33"/>
      <c r="BH748" s="33"/>
      <c r="BI748" s="33"/>
      <c r="BJ748" s="33"/>
      <c r="BK748" s="33"/>
      <c r="BL748" s="33"/>
      <c r="BM748" s="33"/>
      <c r="BN748" s="33"/>
      <c r="BO748" s="33"/>
      <c r="BP748" s="33"/>
      <c r="BQ748" s="33"/>
      <c r="BR748" s="33"/>
      <c r="BS748" s="33"/>
      <c r="BT748" s="33"/>
      <c r="BU748" s="33"/>
      <c r="BV748" s="33"/>
      <c r="BW748" s="33"/>
      <c r="BX748" s="33"/>
      <c r="BY748" s="33"/>
      <c r="BZ748" s="33"/>
    </row>
    <row r="749" spans="2:78" ht="14.25" customHeight="1">
      <c r="B749" s="32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  <c r="AA749" s="33"/>
      <c r="AB749" s="33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3"/>
      <c r="BB749" s="33"/>
      <c r="BC749" s="33"/>
      <c r="BD749" s="33"/>
      <c r="BE749" s="33"/>
      <c r="BF749" s="33"/>
      <c r="BG749" s="33"/>
      <c r="BH749" s="33"/>
      <c r="BI749" s="33"/>
      <c r="BJ749" s="33"/>
      <c r="BK749" s="33"/>
      <c r="BL749" s="33"/>
      <c r="BM749" s="33"/>
      <c r="BN749" s="33"/>
      <c r="BO749" s="33"/>
      <c r="BP749" s="33"/>
      <c r="BQ749" s="33"/>
      <c r="BR749" s="33"/>
      <c r="BS749" s="33"/>
      <c r="BT749" s="33"/>
      <c r="BU749" s="33"/>
      <c r="BV749" s="33"/>
      <c r="BW749" s="33"/>
      <c r="BX749" s="33"/>
      <c r="BY749" s="33"/>
      <c r="BZ749" s="33"/>
    </row>
    <row r="750" spans="2:78" ht="14.25" customHeight="1">
      <c r="B750" s="32"/>
      <c r="C750" s="33"/>
      <c r="D750" s="33"/>
      <c r="E750" s="3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  <c r="AA750" s="33"/>
      <c r="AB750" s="33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33"/>
      <c r="AR750" s="33"/>
      <c r="AS750" s="33"/>
      <c r="AT750" s="33"/>
      <c r="AU750" s="33"/>
      <c r="AV750" s="33"/>
      <c r="AW750" s="33"/>
      <c r="AX750" s="33"/>
      <c r="AY750" s="33"/>
      <c r="AZ750" s="33"/>
      <c r="BA750" s="33"/>
      <c r="BB750" s="33"/>
      <c r="BC750" s="33"/>
      <c r="BD750" s="33"/>
      <c r="BE750" s="33"/>
      <c r="BF750" s="33"/>
      <c r="BG750" s="33"/>
      <c r="BH750" s="33"/>
      <c r="BI750" s="33"/>
      <c r="BJ750" s="33"/>
      <c r="BK750" s="33"/>
      <c r="BL750" s="33"/>
      <c r="BM750" s="33"/>
      <c r="BN750" s="33"/>
      <c r="BO750" s="33"/>
      <c r="BP750" s="33"/>
      <c r="BQ750" s="33"/>
      <c r="BR750" s="33"/>
      <c r="BS750" s="33"/>
      <c r="BT750" s="33"/>
      <c r="BU750" s="33"/>
      <c r="BV750" s="33"/>
      <c r="BW750" s="33"/>
      <c r="BX750" s="33"/>
      <c r="BY750" s="33"/>
      <c r="BZ750" s="33"/>
    </row>
    <row r="751" spans="2:78" ht="14.25" customHeight="1">
      <c r="B751" s="32"/>
      <c r="C751" s="33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  <c r="AA751" s="33"/>
      <c r="AB751" s="33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/>
      <c r="BE751" s="33"/>
      <c r="BF751" s="33"/>
      <c r="BG751" s="33"/>
      <c r="BH751" s="33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  <c r="BU751" s="33"/>
      <c r="BV751" s="33"/>
      <c r="BW751" s="33"/>
      <c r="BX751" s="33"/>
      <c r="BY751" s="33"/>
      <c r="BZ751" s="33"/>
    </row>
    <row r="752" spans="2:78" ht="14.25" customHeight="1">
      <c r="B752" s="32"/>
      <c r="C752" s="33"/>
      <c r="D752" s="33"/>
      <c r="E752" s="3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  <c r="AA752" s="33"/>
      <c r="AB752" s="33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3"/>
      <c r="BB752" s="33"/>
      <c r="BC752" s="33"/>
      <c r="BD752" s="33"/>
      <c r="BE752" s="33"/>
      <c r="BF752" s="33"/>
      <c r="BG752" s="33"/>
      <c r="BH752" s="33"/>
      <c r="BI752" s="33"/>
      <c r="BJ752" s="33"/>
      <c r="BK752" s="33"/>
      <c r="BL752" s="33"/>
      <c r="BM752" s="33"/>
      <c r="BN752" s="33"/>
      <c r="BO752" s="33"/>
      <c r="BP752" s="33"/>
      <c r="BQ752" s="33"/>
      <c r="BR752" s="33"/>
      <c r="BS752" s="33"/>
      <c r="BT752" s="33"/>
      <c r="BU752" s="33"/>
      <c r="BV752" s="33"/>
      <c r="BW752" s="33"/>
      <c r="BX752" s="33"/>
      <c r="BY752" s="33"/>
      <c r="BZ752" s="33"/>
    </row>
    <row r="753" spans="2:78" ht="14.25" customHeight="1">
      <c r="B753" s="32"/>
      <c r="C753" s="33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  <c r="AB753" s="33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33"/>
      <c r="AR753" s="33"/>
      <c r="AS753" s="33"/>
      <c r="AT753" s="33"/>
      <c r="AU753" s="33"/>
      <c r="AV753" s="33"/>
      <c r="AW753" s="33"/>
      <c r="AX753" s="33"/>
      <c r="AY753" s="33"/>
      <c r="AZ753" s="33"/>
      <c r="BA753" s="33"/>
      <c r="BB753" s="33"/>
      <c r="BC753" s="33"/>
      <c r="BD753" s="33"/>
      <c r="BE753" s="33"/>
      <c r="BF753" s="33"/>
      <c r="BG753" s="33"/>
      <c r="BH753" s="33"/>
      <c r="BI753" s="33"/>
      <c r="BJ753" s="33"/>
      <c r="BK753" s="33"/>
      <c r="BL753" s="33"/>
      <c r="BM753" s="33"/>
      <c r="BN753" s="33"/>
      <c r="BO753" s="33"/>
      <c r="BP753" s="33"/>
      <c r="BQ753" s="33"/>
      <c r="BR753" s="33"/>
      <c r="BS753" s="33"/>
      <c r="BT753" s="33"/>
      <c r="BU753" s="33"/>
      <c r="BV753" s="33"/>
      <c r="BW753" s="33"/>
      <c r="BX753" s="33"/>
      <c r="BY753" s="33"/>
      <c r="BZ753" s="33"/>
    </row>
    <row r="754" spans="2:78" ht="14.25" customHeight="1">
      <c r="B754" s="32"/>
      <c r="C754" s="33"/>
      <c r="D754" s="33"/>
      <c r="E754" s="3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  <c r="AA754" s="33"/>
      <c r="AB754" s="33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33"/>
      <c r="AR754" s="33"/>
      <c r="AS754" s="33"/>
      <c r="AT754" s="33"/>
      <c r="AU754" s="33"/>
      <c r="AV754" s="33"/>
      <c r="AW754" s="33"/>
      <c r="AX754" s="33"/>
      <c r="AY754" s="33"/>
      <c r="AZ754" s="33"/>
      <c r="BA754" s="33"/>
      <c r="BB754" s="33"/>
      <c r="BC754" s="33"/>
      <c r="BD754" s="33"/>
      <c r="BE754" s="33"/>
      <c r="BF754" s="33"/>
      <c r="BG754" s="33"/>
      <c r="BH754" s="33"/>
      <c r="BI754" s="33"/>
      <c r="BJ754" s="33"/>
      <c r="BK754" s="33"/>
      <c r="BL754" s="33"/>
      <c r="BM754" s="33"/>
      <c r="BN754" s="33"/>
      <c r="BO754" s="33"/>
      <c r="BP754" s="33"/>
      <c r="BQ754" s="33"/>
      <c r="BR754" s="33"/>
      <c r="BS754" s="33"/>
      <c r="BT754" s="33"/>
      <c r="BU754" s="33"/>
      <c r="BV754" s="33"/>
      <c r="BW754" s="33"/>
      <c r="BX754" s="33"/>
      <c r="BY754" s="33"/>
      <c r="BZ754" s="33"/>
    </row>
    <row r="755" spans="2:78" ht="14.25" customHeight="1">
      <c r="B755" s="32"/>
      <c r="C755" s="33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  <c r="AA755" s="33"/>
      <c r="AB755" s="33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33"/>
      <c r="AR755" s="33"/>
      <c r="AS755" s="33"/>
      <c r="AT755" s="33"/>
      <c r="AU755" s="33"/>
      <c r="AV755" s="33"/>
      <c r="AW755" s="33"/>
      <c r="AX755" s="33"/>
      <c r="AY755" s="33"/>
      <c r="AZ755" s="33"/>
      <c r="BA755" s="33"/>
      <c r="BB755" s="33"/>
      <c r="BC755" s="33"/>
      <c r="BD755" s="33"/>
      <c r="BE755" s="33"/>
      <c r="BF755" s="33"/>
      <c r="BG755" s="33"/>
      <c r="BH755" s="33"/>
      <c r="BI755" s="33"/>
      <c r="BJ755" s="33"/>
      <c r="BK755" s="33"/>
      <c r="BL755" s="33"/>
      <c r="BM755" s="33"/>
      <c r="BN755" s="33"/>
      <c r="BO755" s="33"/>
      <c r="BP755" s="33"/>
      <c r="BQ755" s="33"/>
      <c r="BR755" s="33"/>
      <c r="BS755" s="33"/>
      <c r="BT755" s="33"/>
      <c r="BU755" s="33"/>
      <c r="BV755" s="33"/>
      <c r="BW755" s="33"/>
      <c r="BX755" s="33"/>
      <c r="BY755" s="33"/>
      <c r="BZ755" s="33"/>
    </row>
    <row r="756" spans="2:78" ht="14.25" customHeight="1">
      <c r="B756" s="32"/>
      <c r="C756" s="33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  <c r="AA756" s="33"/>
      <c r="AB756" s="33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33"/>
      <c r="AR756" s="33"/>
      <c r="AS756" s="33"/>
      <c r="AT756" s="33"/>
      <c r="AU756" s="33"/>
      <c r="AV756" s="33"/>
      <c r="AW756" s="33"/>
      <c r="AX756" s="33"/>
      <c r="AY756" s="33"/>
      <c r="AZ756" s="33"/>
      <c r="BA756" s="33"/>
      <c r="BB756" s="33"/>
      <c r="BC756" s="33"/>
      <c r="BD756" s="33"/>
      <c r="BE756" s="33"/>
      <c r="BF756" s="33"/>
      <c r="BG756" s="33"/>
      <c r="BH756" s="33"/>
      <c r="BI756" s="33"/>
      <c r="BJ756" s="33"/>
      <c r="BK756" s="33"/>
      <c r="BL756" s="33"/>
      <c r="BM756" s="33"/>
      <c r="BN756" s="33"/>
      <c r="BO756" s="33"/>
      <c r="BP756" s="33"/>
      <c r="BQ756" s="33"/>
      <c r="BR756" s="33"/>
      <c r="BS756" s="33"/>
      <c r="BT756" s="33"/>
      <c r="BU756" s="33"/>
      <c r="BV756" s="33"/>
      <c r="BW756" s="33"/>
      <c r="BX756" s="33"/>
      <c r="BY756" s="33"/>
      <c r="BZ756" s="33"/>
    </row>
    <row r="757" spans="2:78" ht="14.25" customHeight="1">
      <c r="B757" s="32"/>
      <c r="C757" s="33"/>
      <c r="D757" s="33"/>
      <c r="E757" s="3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  <c r="AA757" s="33"/>
      <c r="AB757" s="33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33"/>
      <c r="AR757" s="33"/>
      <c r="AS757" s="33"/>
      <c r="AT757" s="33"/>
      <c r="AU757" s="33"/>
      <c r="AV757" s="33"/>
      <c r="AW757" s="33"/>
      <c r="AX757" s="33"/>
      <c r="AY757" s="33"/>
      <c r="AZ757" s="33"/>
      <c r="BA757" s="33"/>
      <c r="BB757" s="33"/>
      <c r="BC757" s="33"/>
      <c r="BD757" s="33"/>
      <c r="BE757" s="33"/>
      <c r="BF757" s="33"/>
      <c r="BG757" s="33"/>
      <c r="BH757" s="33"/>
      <c r="BI757" s="33"/>
      <c r="BJ757" s="33"/>
      <c r="BK757" s="33"/>
      <c r="BL757" s="33"/>
      <c r="BM757" s="33"/>
      <c r="BN757" s="33"/>
      <c r="BO757" s="33"/>
      <c r="BP757" s="33"/>
      <c r="BQ757" s="33"/>
      <c r="BR757" s="33"/>
      <c r="BS757" s="33"/>
      <c r="BT757" s="33"/>
      <c r="BU757" s="33"/>
      <c r="BV757" s="33"/>
      <c r="BW757" s="33"/>
      <c r="BX757" s="33"/>
      <c r="BY757" s="33"/>
      <c r="BZ757" s="33"/>
    </row>
    <row r="758" spans="2:78" ht="14.25" customHeight="1">
      <c r="B758" s="32"/>
      <c r="C758" s="33"/>
      <c r="D758" s="33"/>
      <c r="E758" s="3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  <c r="AA758" s="33"/>
      <c r="AB758" s="33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33"/>
      <c r="AR758" s="33"/>
      <c r="AS758" s="33"/>
      <c r="AT758" s="33"/>
      <c r="AU758" s="33"/>
      <c r="AV758" s="33"/>
      <c r="AW758" s="33"/>
      <c r="AX758" s="33"/>
      <c r="AY758" s="33"/>
      <c r="AZ758" s="33"/>
      <c r="BA758" s="33"/>
      <c r="BB758" s="33"/>
      <c r="BC758" s="33"/>
      <c r="BD758" s="33"/>
      <c r="BE758" s="33"/>
      <c r="BF758" s="33"/>
      <c r="BG758" s="33"/>
      <c r="BH758" s="33"/>
      <c r="BI758" s="33"/>
      <c r="BJ758" s="33"/>
      <c r="BK758" s="33"/>
      <c r="BL758" s="33"/>
      <c r="BM758" s="33"/>
      <c r="BN758" s="33"/>
      <c r="BO758" s="33"/>
      <c r="BP758" s="33"/>
      <c r="BQ758" s="33"/>
      <c r="BR758" s="33"/>
      <c r="BS758" s="33"/>
      <c r="BT758" s="33"/>
      <c r="BU758" s="33"/>
      <c r="BV758" s="33"/>
      <c r="BW758" s="33"/>
      <c r="BX758" s="33"/>
      <c r="BY758" s="33"/>
      <c r="BZ758" s="33"/>
    </row>
    <row r="759" spans="2:78" ht="14.25" customHeight="1">
      <c r="B759" s="32"/>
      <c r="C759" s="33"/>
      <c r="D759" s="33"/>
      <c r="E759" s="3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  <c r="AA759" s="33"/>
      <c r="AB759" s="33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33"/>
      <c r="AR759" s="33"/>
      <c r="AS759" s="33"/>
      <c r="AT759" s="33"/>
      <c r="AU759" s="33"/>
      <c r="AV759" s="33"/>
      <c r="AW759" s="33"/>
      <c r="AX759" s="33"/>
      <c r="AY759" s="33"/>
      <c r="AZ759" s="33"/>
      <c r="BA759" s="33"/>
      <c r="BB759" s="33"/>
      <c r="BC759" s="33"/>
      <c r="BD759" s="33"/>
      <c r="BE759" s="33"/>
      <c r="BF759" s="33"/>
      <c r="BG759" s="33"/>
      <c r="BH759" s="33"/>
      <c r="BI759" s="33"/>
      <c r="BJ759" s="33"/>
      <c r="BK759" s="33"/>
      <c r="BL759" s="33"/>
      <c r="BM759" s="33"/>
      <c r="BN759" s="33"/>
      <c r="BO759" s="33"/>
      <c r="BP759" s="33"/>
      <c r="BQ759" s="33"/>
      <c r="BR759" s="33"/>
      <c r="BS759" s="33"/>
      <c r="BT759" s="33"/>
      <c r="BU759" s="33"/>
      <c r="BV759" s="33"/>
      <c r="BW759" s="33"/>
      <c r="BX759" s="33"/>
      <c r="BY759" s="33"/>
      <c r="BZ759" s="33"/>
    </row>
    <row r="760" spans="2:78" ht="14.25" customHeight="1">
      <c r="B760" s="32"/>
      <c r="C760" s="33"/>
      <c r="D760" s="33"/>
      <c r="E760" s="3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  <c r="AA760" s="33"/>
      <c r="AB760" s="33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33"/>
      <c r="AR760" s="33"/>
      <c r="AS760" s="33"/>
      <c r="AT760" s="33"/>
      <c r="AU760" s="33"/>
      <c r="AV760" s="33"/>
      <c r="AW760" s="33"/>
      <c r="AX760" s="33"/>
      <c r="AY760" s="33"/>
      <c r="AZ760" s="33"/>
      <c r="BA760" s="33"/>
      <c r="BB760" s="33"/>
      <c r="BC760" s="33"/>
      <c r="BD760" s="33"/>
      <c r="BE760" s="33"/>
      <c r="BF760" s="33"/>
      <c r="BG760" s="33"/>
      <c r="BH760" s="33"/>
      <c r="BI760" s="33"/>
      <c r="BJ760" s="33"/>
      <c r="BK760" s="33"/>
      <c r="BL760" s="33"/>
      <c r="BM760" s="33"/>
      <c r="BN760" s="33"/>
      <c r="BO760" s="33"/>
      <c r="BP760" s="33"/>
      <c r="BQ760" s="33"/>
      <c r="BR760" s="33"/>
      <c r="BS760" s="33"/>
      <c r="BT760" s="33"/>
      <c r="BU760" s="33"/>
      <c r="BV760" s="33"/>
      <c r="BW760" s="33"/>
      <c r="BX760" s="33"/>
      <c r="BY760" s="33"/>
      <c r="BZ760" s="33"/>
    </row>
    <row r="761" spans="2:78" ht="14.25" customHeight="1">
      <c r="B761" s="32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  <c r="AA761" s="33"/>
      <c r="AB761" s="33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33"/>
      <c r="AR761" s="33"/>
      <c r="AS761" s="33"/>
      <c r="AT761" s="33"/>
      <c r="AU761" s="33"/>
      <c r="AV761" s="33"/>
      <c r="AW761" s="33"/>
      <c r="AX761" s="33"/>
      <c r="AY761" s="33"/>
      <c r="AZ761" s="33"/>
      <c r="BA761" s="33"/>
      <c r="BB761" s="33"/>
      <c r="BC761" s="33"/>
      <c r="BD761" s="33"/>
      <c r="BE761" s="33"/>
      <c r="BF761" s="33"/>
      <c r="BG761" s="33"/>
      <c r="BH761" s="33"/>
      <c r="BI761" s="33"/>
      <c r="BJ761" s="33"/>
      <c r="BK761" s="33"/>
      <c r="BL761" s="33"/>
      <c r="BM761" s="33"/>
      <c r="BN761" s="33"/>
      <c r="BO761" s="33"/>
      <c r="BP761" s="33"/>
      <c r="BQ761" s="33"/>
      <c r="BR761" s="33"/>
      <c r="BS761" s="33"/>
      <c r="BT761" s="33"/>
      <c r="BU761" s="33"/>
      <c r="BV761" s="33"/>
      <c r="BW761" s="33"/>
      <c r="BX761" s="33"/>
      <c r="BY761" s="33"/>
      <c r="BZ761" s="33"/>
    </row>
    <row r="762" spans="2:78" ht="14.25" customHeight="1">
      <c r="B762" s="32"/>
      <c r="C762" s="33"/>
      <c r="D762" s="33"/>
      <c r="E762" s="3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  <c r="AA762" s="33"/>
      <c r="AB762" s="33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33"/>
      <c r="AR762" s="33"/>
      <c r="AS762" s="33"/>
      <c r="AT762" s="33"/>
      <c r="AU762" s="33"/>
      <c r="AV762" s="33"/>
      <c r="AW762" s="33"/>
      <c r="AX762" s="33"/>
      <c r="AY762" s="33"/>
      <c r="AZ762" s="33"/>
      <c r="BA762" s="33"/>
      <c r="BB762" s="33"/>
      <c r="BC762" s="33"/>
      <c r="BD762" s="33"/>
      <c r="BE762" s="33"/>
      <c r="BF762" s="33"/>
      <c r="BG762" s="33"/>
      <c r="BH762" s="33"/>
      <c r="BI762" s="33"/>
      <c r="BJ762" s="33"/>
      <c r="BK762" s="33"/>
      <c r="BL762" s="33"/>
      <c r="BM762" s="33"/>
      <c r="BN762" s="33"/>
      <c r="BO762" s="33"/>
      <c r="BP762" s="33"/>
      <c r="BQ762" s="33"/>
      <c r="BR762" s="33"/>
      <c r="BS762" s="33"/>
      <c r="BT762" s="33"/>
      <c r="BU762" s="33"/>
      <c r="BV762" s="33"/>
      <c r="BW762" s="33"/>
      <c r="BX762" s="33"/>
      <c r="BY762" s="33"/>
      <c r="BZ762" s="33"/>
    </row>
    <row r="763" spans="2:78" ht="14.25" customHeight="1">
      <c r="B763" s="32"/>
      <c r="C763" s="33"/>
      <c r="D763" s="33"/>
      <c r="E763" s="3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  <c r="AA763" s="33"/>
      <c r="AB763" s="33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33"/>
      <c r="AR763" s="33"/>
      <c r="AS763" s="33"/>
      <c r="AT763" s="33"/>
      <c r="AU763" s="33"/>
      <c r="AV763" s="33"/>
      <c r="AW763" s="33"/>
      <c r="AX763" s="33"/>
      <c r="AY763" s="33"/>
      <c r="AZ763" s="33"/>
      <c r="BA763" s="33"/>
      <c r="BB763" s="33"/>
      <c r="BC763" s="33"/>
      <c r="BD763" s="33"/>
      <c r="BE763" s="33"/>
      <c r="BF763" s="33"/>
      <c r="BG763" s="33"/>
      <c r="BH763" s="33"/>
      <c r="BI763" s="33"/>
      <c r="BJ763" s="33"/>
      <c r="BK763" s="33"/>
      <c r="BL763" s="33"/>
      <c r="BM763" s="33"/>
      <c r="BN763" s="33"/>
      <c r="BO763" s="33"/>
      <c r="BP763" s="33"/>
      <c r="BQ763" s="33"/>
      <c r="BR763" s="33"/>
      <c r="BS763" s="33"/>
      <c r="BT763" s="33"/>
      <c r="BU763" s="33"/>
      <c r="BV763" s="33"/>
      <c r="BW763" s="33"/>
      <c r="BX763" s="33"/>
      <c r="BY763" s="33"/>
      <c r="BZ763" s="33"/>
    </row>
    <row r="764" spans="2:78" ht="14.25" customHeight="1">
      <c r="B764" s="32"/>
      <c r="C764" s="33"/>
      <c r="D764" s="33"/>
      <c r="E764" s="3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  <c r="AA764" s="33"/>
      <c r="AB764" s="33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33"/>
      <c r="AR764" s="33"/>
      <c r="AS764" s="33"/>
      <c r="AT764" s="33"/>
      <c r="AU764" s="33"/>
      <c r="AV764" s="33"/>
      <c r="AW764" s="33"/>
      <c r="AX764" s="33"/>
      <c r="AY764" s="33"/>
      <c r="AZ764" s="33"/>
      <c r="BA764" s="33"/>
      <c r="BB764" s="33"/>
      <c r="BC764" s="33"/>
      <c r="BD764" s="33"/>
      <c r="BE764" s="33"/>
      <c r="BF764" s="33"/>
      <c r="BG764" s="33"/>
      <c r="BH764" s="33"/>
      <c r="BI764" s="33"/>
      <c r="BJ764" s="33"/>
      <c r="BK764" s="33"/>
      <c r="BL764" s="33"/>
      <c r="BM764" s="33"/>
      <c r="BN764" s="33"/>
      <c r="BO764" s="33"/>
      <c r="BP764" s="33"/>
      <c r="BQ764" s="33"/>
      <c r="BR764" s="33"/>
      <c r="BS764" s="33"/>
      <c r="BT764" s="33"/>
      <c r="BU764" s="33"/>
      <c r="BV764" s="33"/>
      <c r="BW764" s="33"/>
      <c r="BX764" s="33"/>
      <c r="BY764" s="33"/>
      <c r="BZ764" s="33"/>
    </row>
    <row r="765" spans="2:78" ht="14.25" customHeight="1">
      <c r="B765" s="32"/>
      <c r="C765" s="33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  <c r="AA765" s="33"/>
      <c r="AB765" s="33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33"/>
      <c r="AR765" s="33"/>
      <c r="AS765" s="33"/>
      <c r="AT765" s="33"/>
      <c r="AU765" s="33"/>
      <c r="AV765" s="33"/>
      <c r="AW765" s="33"/>
      <c r="AX765" s="33"/>
      <c r="AY765" s="33"/>
      <c r="AZ765" s="33"/>
      <c r="BA765" s="33"/>
      <c r="BB765" s="33"/>
      <c r="BC765" s="33"/>
      <c r="BD765" s="33"/>
      <c r="BE765" s="33"/>
      <c r="BF765" s="33"/>
      <c r="BG765" s="33"/>
      <c r="BH765" s="33"/>
      <c r="BI765" s="33"/>
      <c r="BJ765" s="33"/>
      <c r="BK765" s="33"/>
      <c r="BL765" s="33"/>
      <c r="BM765" s="33"/>
      <c r="BN765" s="33"/>
      <c r="BO765" s="33"/>
      <c r="BP765" s="33"/>
      <c r="BQ765" s="33"/>
      <c r="BR765" s="33"/>
      <c r="BS765" s="33"/>
      <c r="BT765" s="33"/>
      <c r="BU765" s="33"/>
      <c r="BV765" s="33"/>
      <c r="BW765" s="33"/>
      <c r="BX765" s="33"/>
      <c r="BY765" s="33"/>
      <c r="BZ765" s="33"/>
    </row>
    <row r="766" spans="2:78" ht="14.25" customHeight="1">
      <c r="B766" s="32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  <c r="AA766" s="33"/>
      <c r="AB766" s="33"/>
      <c r="AC766" s="33"/>
      <c r="AD766" s="33"/>
      <c r="AE766" s="33"/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33"/>
      <c r="AR766" s="33"/>
      <c r="AS766" s="33"/>
      <c r="AT766" s="33"/>
      <c r="AU766" s="33"/>
      <c r="AV766" s="33"/>
      <c r="AW766" s="33"/>
      <c r="AX766" s="33"/>
      <c r="AY766" s="33"/>
      <c r="AZ766" s="33"/>
      <c r="BA766" s="33"/>
      <c r="BB766" s="33"/>
      <c r="BC766" s="33"/>
      <c r="BD766" s="33"/>
      <c r="BE766" s="33"/>
      <c r="BF766" s="33"/>
      <c r="BG766" s="33"/>
      <c r="BH766" s="33"/>
      <c r="BI766" s="33"/>
      <c r="BJ766" s="33"/>
      <c r="BK766" s="33"/>
      <c r="BL766" s="33"/>
      <c r="BM766" s="33"/>
      <c r="BN766" s="33"/>
      <c r="BO766" s="33"/>
      <c r="BP766" s="33"/>
      <c r="BQ766" s="33"/>
      <c r="BR766" s="33"/>
      <c r="BS766" s="33"/>
      <c r="BT766" s="33"/>
      <c r="BU766" s="33"/>
      <c r="BV766" s="33"/>
      <c r="BW766" s="33"/>
      <c r="BX766" s="33"/>
      <c r="BY766" s="33"/>
      <c r="BZ766" s="33"/>
    </row>
    <row r="767" spans="2:78" ht="14.25" customHeight="1">
      <c r="B767" s="32"/>
      <c r="C767" s="33"/>
      <c r="D767" s="33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  <c r="AA767" s="33"/>
      <c r="AB767" s="33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3"/>
      <c r="BB767" s="33"/>
      <c r="BC767" s="33"/>
      <c r="BD767" s="33"/>
      <c r="BE767" s="33"/>
      <c r="BF767" s="33"/>
      <c r="BG767" s="33"/>
      <c r="BH767" s="33"/>
      <c r="BI767" s="33"/>
      <c r="BJ767" s="33"/>
      <c r="BK767" s="33"/>
      <c r="BL767" s="33"/>
      <c r="BM767" s="33"/>
      <c r="BN767" s="33"/>
      <c r="BO767" s="33"/>
      <c r="BP767" s="33"/>
      <c r="BQ767" s="33"/>
      <c r="BR767" s="33"/>
      <c r="BS767" s="33"/>
      <c r="BT767" s="33"/>
      <c r="BU767" s="33"/>
      <c r="BV767" s="33"/>
      <c r="BW767" s="33"/>
      <c r="BX767" s="33"/>
      <c r="BY767" s="33"/>
      <c r="BZ767" s="33"/>
    </row>
    <row r="768" spans="2:78" ht="14.25" customHeight="1">
      <c r="B768" s="32"/>
      <c r="C768" s="33"/>
      <c r="D768" s="33"/>
      <c r="E768" s="3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  <c r="AA768" s="33"/>
      <c r="AB768" s="33"/>
      <c r="AC768" s="33"/>
      <c r="AD768" s="33"/>
      <c r="AE768" s="33"/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33"/>
      <c r="AR768" s="33"/>
      <c r="AS768" s="33"/>
      <c r="AT768" s="33"/>
      <c r="AU768" s="33"/>
      <c r="AV768" s="33"/>
      <c r="AW768" s="33"/>
      <c r="AX768" s="33"/>
      <c r="AY768" s="33"/>
      <c r="AZ768" s="33"/>
      <c r="BA768" s="33"/>
      <c r="BB768" s="33"/>
      <c r="BC768" s="33"/>
      <c r="BD768" s="33"/>
      <c r="BE768" s="33"/>
      <c r="BF768" s="33"/>
      <c r="BG768" s="33"/>
      <c r="BH768" s="33"/>
      <c r="BI768" s="33"/>
      <c r="BJ768" s="33"/>
      <c r="BK768" s="33"/>
      <c r="BL768" s="33"/>
      <c r="BM768" s="33"/>
      <c r="BN768" s="33"/>
      <c r="BO768" s="33"/>
      <c r="BP768" s="33"/>
      <c r="BQ768" s="33"/>
      <c r="BR768" s="33"/>
      <c r="BS768" s="33"/>
      <c r="BT768" s="33"/>
      <c r="BU768" s="33"/>
      <c r="BV768" s="33"/>
      <c r="BW768" s="33"/>
      <c r="BX768" s="33"/>
      <c r="BY768" s="33"/>
      <c r="BZ768" s="33"/>
    </row>
    <row r="769" spans="2:78" ht="14.25" customHeight="1">
      <c r="B769" s="32"/>
      <c r="C769" s="33"/>
      <c r="D769" s="33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  <c r="AA769" s="33"/>
      <c r="AB769" s="33"/>
      <c r="AC769" s="33"/>
      <c r="AD769" s="33"/>
      <c r="AE769" s="33"/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3"/>
      <c r="BB769" s="33"/>
      <c r="BC769" s="33"/>
      <c r="BD769" s="33"/>
      <c r="BE769" s="33"/>
      <c r="BF769" s="33"/>
      <c r="BG769" s="33"/>
      <c r="BH769" s="33"/>
      <c r="BI769" s="33"/>
      <c r="BJ769" s="33"/>
      <c r="BK769" s="33"/>
      <c r="BL769" s="33"/>
      <c r="BM769" s="33"/>
      <c r="BN769" s="33"/>
      <c r="BO769" s="33"/>
      <c r="BP769" s="33"/>
      <c r="BQ769" s="33"/>
      <c r="BR769" s="33"/>
      <c r="BS769" s="33"/>
      <c r="BT769" s="33"/>
      <c r="BU769" s="33"/>
      <c r="BV769" s="33"/>
      <c r="BW769" s="33"/>
      <c r="BX769" s="33"/>
      <c r="BY769" s="33"/>
      <c r="BZ769" s="33"/>
    </row>
    <row r="770" spans="2:78" ht="14.25" customHeight="1">
      <c r="B770" s="32"/>
      <c r="C770" s="33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  <c r="AA770" s="33"/>
      <c r="AB770" s="33"/>
      <c r="AC770" s="33"/>
      <c r="AD770" s="33"/>
      <c r="AE770" s="33"/>
      <c r="AF770" s="33"/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33"/>
      <c r="AR770" s="33"/>
      <c r="AS770" s="33"/>
      <c r="AT770" s="33"/>
      <c r="AU770" s="33"/>
      <c r="AV770" s="33"/>
      <c r="AW770" s="33"/>
      <c r="AX770" s="33"/>
      <c r="AY770" s="33"/>
      <c r="AZ770" s="33"/>
      <c r="BA770" s="33"/>
      <c r="BB770" s="33"/>
      <c r="BC770" s="33"/>
      <c r="BD770" s="33"/>
      <c r="BE770" s="33"/>
      <c r="BF770" s="33"/>
      <c r="BG770" s="33"/>
      <c r="BH770" s="33"/>
      <c r="BI770" s="33"/>
      <c r="BJ770" s="33"/>
      <c r="BK770" s="33"/>
      <c r="BL770" s="33"/>
      <c r="BM770" s="33"/>
      <c r="BN770" s="33"/>
      <c r="BO770" s="33"/>
      <c r="BP770" s="33"/>
      <c r="BQ770" s="33"/>
      <c r="BR770" s="33"/>
      <c r="BS770" s="33"/>
      <c r="BT770" s="33"/>
      <c r="BU770" s="33"/>
      <c r="BV770" s="33"/>
      <c r="BW770" s="33"/>
      <c r="BX770" s="33"/>
      <c r="BY770" s="33"/>
      <c r="BZ770" s="33"/>
    </row>
    <row r="771" spans="2:78" ht="14.25" customHeight="1">
      <c r="B771" s="32"/>
      <c r="C771" s="33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  <c r="AA771" s="33"/>
      <c r="AB771" s="33"/>
      <c r="AC771" s="33"/>
      <c r="AD771" s="33"/>
      <c r="AE771" s="33"/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33"/>
      <c r="AR771" s="33"/>
      <c r="AS771" s="33"/>
      <c r="AT771" s="33"/>
      <c r="AU771" s="33"/>
      <c r="AV771" s="33"/>
      <c r="AW771" s="33"/>
      <c r="AX771" s="33"/>
      <c r="AY771" s="33"/>
      <c r="AZ771" s="33"/>
      <c r="BA771" s="33"/>
      <c r="BB771" s="33"/>
      <c r="BC771" s="33"/>
      <c r="BD771" s="33"/>
      <c r="BE771" s="33"/>
      <c r="BF771" s="33"/>
      <c r="BG771" s="33"/>
      <c r="BH771" s="33"/>
      <c r="BI771" s="33"/>
      <c r="BJ771" s="33"/>
      <c r="BK771" s="33"/>
      <c r="BL771" s="33"/>
      <c r="BM771" s="33"/>
      <c r="BN771" s="33"/>
      <c r="BO771" s="33"/>
      <c r="BP771" s="33"/>
      <c r="BQ771" s="33"/>
      <c r="BR771" s="33"/>
      <c r="BS771" s="33"/>
      <c r="BT771" s="33"/>
      <c r="BU771" s="33"/>
      <c r="BV771" s="33"/>
      <c r="BW771" s="33"/>
      <c r="BX771" s="33"/>
      <c r="BY771" s="33"/>
      <c r="BZ771" s="33"/>
    </row>
    <row r="772" spans="2:78" ht="14.25" customHeight="1">
      <c r="B772" s="32"/>
      <c r="C772" s="33"/>
      <c r="D772" s="33"/>
      <c r="E772" s="3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  <c r="AA772" s="33"/>
      <c r="AB772" s="33"/>
      <c r="AC772" s="33"/>
      <c r="AD772" s="33"/>
      <c r="AE772" s="33"/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33"/>
      <c r="AR772" s="33"/>
      <c r="AS772" s="33"/>
      <c r="AT772" s="33"/>
      <c r="AU772" s="33"/>
      <c r="AV772" s="33"/>
      <c r="AW772" s="33"/>
      <c r="AX772" s="33"/>
      <c r="AY772" s="33"/>
      <c r="AZ772" s="33"/>
      <c r="BA772" s="33"/>
      <c r="BB772" s="33"/>
      <c r="BC772" s="33"/>
      <c r="BD772" s="33"/>
      <c r="BE772" s="33"/>
      <c r="BF772" s="33"/>
      <c r="BG772" s="33"/>
      <c r="BH772" s="33"/>
      <c r="BI772" s="33"/>
      <c r="BJ772" s="33"/>
      <c r="BK772" s="33"/>
      <c r="BL772" s="33"/>
      <c r="BM772" s="33"/>
      <c r="BN772" s="33"/>
      <c r="BO772" s="33"/>
      <c r="BP772" s="33"/>
      <c r="BQ772" s="33"/>
      <c r="BR772" s="33"/>
      <c r="BS772" s="33"/>
      <c r="BT772" s="33"/>
      <c r="BU772" s="33"/>
      <c r="BV772" s="33"/>
      <c r="BW772" s="33"/>
      <c r="BX772" s="33"/>
      <c r="BY772" s="33"/>
      <c r="BZ772" s="33"/>
    </row>
    <row r="773" spans="2:78" ht="14.25" customHeight="1">
      <c r="B773" s="32"/>
      <c r="C773" s="33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  <c r="AA773" s="33"/>
      <c r="AB773" s="33"/>
      <c r="AC773" s="33"/>
      <c r="AD773" s="33"/>
      <c r="AE773" s="33"/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33"/>
      <c r="AR773" s="33"/>
      <c r="AS773" s="33"/>
      <c r="AT773" s="33"/>
      <c r="AU773" s="33"/>
      <c r="AV773" s="33"/>
      <c r="AW773" s="33"/>
      <c r="AX773" s="33"/>
      <c r="AY773" s="33"/>
      <c r="AZ773" s="33"/>
      <c r="BA773" s="33"/>
      <c r="BB773" s="33"/>
      <c r="BC773" s="33"/>
      <c r="BD773" s="33"/>
      <c r="BE773" s="33"/>
      <c r="BF773" s="33"/>
      <c r="BG773" s="33"/>
      <c r="BH773" s="33"/>
      <c r="BI773" s="33"/>
      <c r="BJ773" s="33"/>
      <c r="BK773" s="33"/>
      <c r="BL773" s="33"/>
      <c r="BM773" s="33"/>
      <c r="BN773" s="33"/>
      <c r="BO773" s="33"/>
      <c r="BP773" s="33"/>
      <c r="BQ773" s="33"/>
      <c r="BR773" s="33"/>
      <c r="BS773" s="33"/>
      <c r="BT773" s="33"/>
      <c r="BU773" s="33"/>
      <c r="BV773" s="33"/>
      <c r="BW773" s="33"/>
      <c r="BX773" s="33"/>
      <c r="BY773" s="33"/>
      <c r="BZ773" s="33"/>
    </row>
    <row r="774" spans="2:78" ht="14.25" customHeight="1">
      <c r="B774" s="32"/>
      <c r="C774" s="33"/>
      <c r="D774" s="33"/>
      <c r="E774" s="3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  <c r="AA774" s="33"/>
      <c r="AB774" s="33"/>
      <c r="AC774" s="33"/>
      <c r="AD774" s="33"/>
      <c r="AE774" s="33"/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33"/>
      <c r="AR774" s="33"/>
      <c r="AS774" s="33"/>
      <c r="AT774" s="33"/>
      <c r="AU774" s="33"/>
      <c r="AV774" s="33"/>
      <c r="AW774" s="33"/>
      <c r="AX774" s="33"/>
      <c r="AY774" s="33"/>
      <c r="AZ774" s="33"/>
      <c r="BA774" s="33"/>
      <c r="BB774" s="33"/>
      <c r="BC774" s="33"/>
      <c r="BD774" s="33"/>
      <c r="BE774" s="33"/>
      <c r="BF774" s="33"/>
      <c r="BG774" s="33"/>
      <c r="BH774" s="33"/>
      <c r="BI774" s="33"/>
      <c r="BJ774" s="33"/>
      <c r="BK774" s="33"/>
      <c r="BL774" s="33"/>
      <c r="BM774" s="33"/>
      <c r="BN774" s="33"/>
      <c r="BO774" s="33"/>
      <c r="BP774" s="33"/>
      <c r="BQ774" s="33"/>
      <c r="BR774" s="33"/>
      <c r="BS774" s="33"/>
      <c r="BT774" s="33"/>
      <c r="BU774" s="33"/>
      <c r="BV774" s="33"/>
      <c r="BW774" s="33"/>
      <c r="BX774" s="33"/>
      <c r="BY774" s="33"/>
      <c r="BZ774" s="33"/>
    </row>
    <row r="775" spans="2:78" ht="14.25" customHeight="1">
      <c r="B775" s="32"/>
      <c r="C775" s="33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  <c r="AA775" s="33"/>
      <c r="AB775" s="33"/>
      <c r="AC775" s="33"/>
      <c r="AD775" s="33"/>
      <c r="AE775" s="33"/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33"/>
      <c r="AR775" s="33"/>
      <c r="AS775" s="33"/>
      <c r="AT775" s="33"/>
      <c r="AU775" s="33"/>
      <c r="AV775" s="33"/>
      <c r="AW775" s="33"/>
      <c r="AX775" s="33"/>
      <c r="AY775" s="33"/>
      <c r="AZ775" s="33"/>
      <c r="BA775" s="33"/>
      <c r="BB775" s="33"/>
      <c r="BC775" s="33"/>
      <c r="BD775" s="33"/>
      <c r="BE775" s="33"/>
      <c r="BF775" s="33"/>
      <c r="BG775" s="33"/>
      <c r="BH775" s="33"/>
      <c r="BI775" s="33"/>
      <c r="BJ775" s="33"/>
      <c r="BK775" s="33"/>
      <c r="BL775" s="33"/>
      <c r="BM775" s="33"/>
      <c r="BN775" s="33"/>
      <c r="BO775" s="33"/>
      <c r="BP775" s="33"/>
      <c r="BQ775" s="33"/>
      <c r="BR775" s="33"/>
      <c r="BS775" s="33"/>
      <c r="BT775" s="33"/>
      <c r="BU775" s="33"/>
      <c r="BV775" s="33"/>
      <c r="BW775" s="33"/>
      <c r="BX775" s="33"/>
      <c r="BY775" s="33"/>
      <c r="BZ775" s="33"/>
    </row>
    <row r="776" spans="2:78" ht="14.25" customHeight="1">
      <c r="B776" s="32"/>
      <c r="C776" s="33"/>
      <c r="D776" s="33"/>
      <c r="E776" s="3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  <c r="AA776" s="33"/>
      <c r="AB776" s="33"/>
      <c r="AC776" s="33"/>
      <c r="AD776" s="33"/>
      <c r="AE776" s="33"/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33"/>
      <c r="AR776" s="33"/>
      <c r="AS776" s="33"/>
      <c r="AT776" s="33"/>
      <c r="AU776" s="33"/>
      <c r="AV776" s="33"/>
      <c r="AW776" s="33"/>
      <c r="AX776" s="33"/>
      <c r="AY776" s="33"/>
      <c r="AZ776" s="33"/>
      <c r="BA776" s="33"/>
      <c r="BB776" s="33"/>
      <c r="BC776" s="33"/>
      <c r="BD776" s="33"/>
      <c r="BE776" s="33"/>
      <c r="BF776" s="33"/>
      <c r="BG776" s="33"/>
      <c r="BH776" s="33"/>
      <c r="BI776" s="33"/>
      <c r="BJ776" s="33"/>
      <c r="BK776" s="33"/>
      <c r="BL776" s="33"/>
      <c r="BM776" s="33"/>
      <c r="BN776" s="33"/>
      <c r="BO776" s="33"/>
      <c r="BP776" s="33"/>
      <c r="BQ776" s="33"/>
      <c r="BR776" s="33"/>
      <c r="BS776" s="33"/>
      <c r="BT776" s="33"/>
      <c r="BU776" s="33"/>
      <c r="BV776" s="33"/>
      <c r="BW776" s="33"/>
      <c r="BX776" s="33"/>
      <c r="BY776" s="33"/>
      <c r="BZ776" s="33"/>
    </row>
    <row r="777" spans="2:78" ht="14.25" customHeight="1">
      <c r="B777" s="32"/>
      <c r="C777" s="33"/>
      <c r="D777" s="33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  <c r="AA777" s="33"/>
      <c r="AB777" s="33"/>
      <c r="AC777" s="33"/>
      <c r="AD777" s="33"/>
      <c r="AE777" s="33"/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33"/>
      <c r="AR777" s="33"/>
      <c r="AS777" s="33"/>
      <c r="AT777" s="33"/>
      <c r="AU777" s="33"/>
      <c r="AV777" s="33"/>
      <c r="AW777" s="33"/>
      <c r="AX777" s="33"/>
      <c r="AY777" s="33"/>
      <c r="AZ777" s="33"/>
      <c r="BA777" s="33"/>
      <c r="BB777" s="33"/>
      <c r="BC777" s="33"/>
      <c r="BD777" s="33"/>
      <c r="BE777" s="33"/>
      <c r="BF777" s="33"/>
      <c r="BG777" s="33"/>
      <c r="BH777" s="33"/>
      <c r="BI777" s="33"/>
      <c r="BJ777" s="33"/>
      <c r="BK777" s="33"/>
      <c r="BL777" s="33"/>
      <c r="BM777" s="33"/>
      <c r="BN777" s="33"/>
      <c r="BO777" s="33"/>
      <c r="BP777" s="33"/>
      <c r="BQ777" s="33"/>
      <c r="BR777" s="33"/>
      <c r="BS777" s="33"/>
      <c r="BT777" s="33"/>
      <c r="BU777" s="33"/>
      <c r="BV777" s="33"/>
      <c r="BW777" s="33"/>
      <c r="BX777" s="33"/>
      <c r="BY777" s="33"/>
      <c r="BZ777" s="33"/>
    </row>
    <row r="778" spans="2:78" ht="14.25" customHeight="1">
      <c r="B778" s="32"/>
      <c r="C778" s="33"/>
      <c r="D778" s="33"/>
      <c r="E778" s="3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  <c r="AA778" s="33"/>
      <c r="AB778" s="33"/>
      <c r="AC778" s="33"/>
      <c r="AD778" s="33"/>
      <c r="AE778" s="33"/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33"/>
      <c r="AR778" s="33"/>
      <c r="AS778" s="33"/>
      <c r="AT778" s="33"/>
      <c r="AU778" s="33"/>
      <c r="AV778" s="33"/>
      <c r="AW778" s="33"/>
      <c r="AX778" s="33"/>
      <c r="AY778" s="33"/>
      <c r="AZ778" s="33"/>
      <c r="BA778" s="33"/>
      <c r="BB778" s="33"/>
      <c r="BC778" s="33"/>
      <c r="BD778" s="33"/>
      <c r="BE778" s="33"/>
      <c r="BF778" s="33"/>
      <c r="BG778" s="33"/>
      <c r="BH778" s="33"/>
      <c r="BI778" s="33"/>
      <c r="BJ778" s="33"/>
      <c r="BK778" s="33"/>
      <c r="BL778" s="33"/>
      <c r="BM778" s="33"/>
      <c r="BN778" s="33"/>
      <c r="BO778" s="33"/>
      <c r="BP778" s="33"/>
      <c r="BQ778" s="33"/>
      <c r="BR778" s="33"/>
      <c r="BS778" s="33"/>
      <c r="BT778" s="33"/>
      <c r="BU778" s="33"/>
      <c r="BV778" s="33"/>
      <c r="BW778" s="33"/>
      <c r="BX778" s="33"/>
      <c r="BY778" s="33"/>
      <c r="BZ778" s="33"/>
    </row>
    <row r="779" spans="2:78" ht="14.25" customHeight="1">
      <c r="B779" s="32"/>
      <c r="C779" s="33"/>
      <c r="D779" s="33"/>
      <c r="E779" s="3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  <c r="AA779" s="33"/>
      <c r="AB779" s="33"/>
      <c r="AC779" s="33"/>
      <c r="AD779" s="33"/>
      <c r="AE779" s="33"/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33"/>
      <c r="AR779" s="33"/>
      <c r="AS779" s="33"/>
      <c r="AT779" s="33"/>
      <c r="AU779" s="33"/>
      <c r="AV779" s="33"/>
      <c r="AW779" s="33"/>
      <c r="AX779" s="33"/>
      <c r="AY779" s="33"/>
      <c r="AZ779" s="33"/>
      <c r="BA779" s="33"/>
      <c r="BB779" s="33"/>
      <c r="BC779" s="33"/>
      <c r="BD779" s="33"/>
      <c r="BE779" s="33"/>
      <c r="BF779" s="33"/>
      <c r="BG779" s="33"/>
      <c r="BH779" s="33"/>
      <c r="BI779" s="33"/>
      <c r="BJ779" s="33"/>
      <c r="BK779" s="33"/>
      <c r="BL779" s="33"/>
      <c r="BM779" s="33"/>
      <c r="BN779" s="33"/>
      <c r="BO779" s="33"/>
      <c r="BP779" s="33"/>
      <c r="BQ779" s="33"/>
      <c r="BR779" s="33"/>
      <c r="BS779" s="33"/>
      <c r="BT779" s="33"/>
      <c r="BU779" s="33"/>
      <c r="BV779" s="33"/>
      <c r="BW779" s="33"/>
      <c r="BX779" s="33"/>
      <c r="BY779" s="33"/>
      <c r="BZ779" s="33"/>
    </row>
    <row r="780" spans="2:78" ht="14.25" customHeight="1">
      <c r="B780" s="32"/>
      <c r="C780" s="33"/>
      <c r="D780" s="33"/>
      <c r="E780" s="3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  <c r="AA780" s="33"/>
      <c r="AB780" s="33"/>
      <c r="AC780" s="33"/>
      <c r="AD780" s="33"/>
      <c r="AE780" s="33"/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33"/>
      <c r="AR780" s="33"/>
      <c r="AS780" s="33"/>
      <c r="AT780" s="33"/>
      <c r="AU780" s="33"/>
      <c r="AV780" s="33"/>
      <c r="AW780" s="33"/>
      <c r="AX780" s="33"/>
      <c r="AY780" s="33"/>
      <c r="AZ780" s="33"/>
      <c r="BA780" s="33"/>
      <c r="BB780" s="33"/>
      <c r="BC780" s="33"/>
      <c r="BD780" s="33"/>
      <c r="BE780" s="33"/>
      <c r="BF780" s="33"/>
      <c r="BG780" s="33"/>
      <c r="BH780" s="33"/>
      <c r="BI780" s="33"/>
      <c r="BJ780" s="33"/>
      <c r="BK780" s="33"/>
      <c r="BL780" s="33"/>
      <c r="BM780" s="33"/>
      <c r="BN780" s="33"/>
      <c r="BO780" s="33"/>
      <c r="BP780" s="33"/>
      <c r="BQ780" s="33"/>
      <c r="BR780" s="33"/>
      <c r="BS780" s="33"/>
      <c r="BT780" s="33"/>
      <c r="BU780" s="33"/>
      <c r="BV780" s="33"/>
      <c r="BW780" s="33"/>
      <c r="BX780" s="33"/>
      <c r="BY780" s="33"/>
      <c r="BZ780" s="33"/>
    </row>
    <row r="781" spans="2:78" ht="14.25" customHeight="1">
      <c r="B781" s="32"/>
      <c r="C781" s="33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  <c r="AA781" s="33"/>
      <c r="AB781" s="33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3"/>
      <c r="BH781" s="33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  <c r="BU781" s="33"/>
      <c r="BV781" s="33"/>
      <c r="BW781" s="33"/>
      <c r="BX781" s="33"/>
      <c r="BY781" s="33"/>
      <c r="BZ781" s="33"/>
    </row>
    <row r="782" spans="2:78" ht="14.25" customHeight="1">
      <c r="B782" s="32"/>
      <c r="C782" s="33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  <c r="AA782" s="33"/>
      <c r="AB782" s="33"/>
      <c r="AC782" s="33"/>
      <c r="AD782" s="33"/>
      <c r="AE782" s="33"/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3"/>
      <c r="BH782" s="33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  <c r="BU782" s="33"/>
      <c r="BV782" s="33"/>
      <c r="BW782" s="33"/>
      <c r="BX782" s="33"/>
      <c r="BY782" s="33"/>
      <c r="BZ782" s="33"/>
    </row>
    <row r="783" spans="2:78" ht="14.25" customHeight="1">
      <c r="B783" s="32"/>
      <c r="C783" s="33"/>
      <c r="D783" s="33"/>
      <c r="E783" s="3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  <c r="AA783" s="33"/>
      <c r="AB783" s="33"/>
      <c r="AC783" s="33"/>
      <c r="AD783" s="33"/>
      <c r="AE783" s="33"/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33"/>
      <c r="AR783" s="33"/>
      <c r="AS783" s="33"/>
      <c r="AT783" s="33"/>
      <c r="AU783" s="33"/>
      <c r="AV783" s="33"/>
      <c r="AW783" s="33"/>
      <c r="AX783" s="33"/>
      <c r="AY783" s="33"/>
      <c r="AZ783" s="33"/>
      <c r="BA783" s="33"/>
      <c r="BB783" s="33"/>
      <c r="BC783" s="33"/>
      <c r="BD783" s="33"/>
      <c r="BE783" s="33"/>
      <c r="BF783" s="33"/>
      <c r="BG783" s="33"/>
      <c r="BH783" s="33"/>
      <c r="BI783" s="33"/>
      <c r="BJ783" s="33"/>
      <c r="BK783" s="33"/>
      <c r="BL783" s="33"/>
      <c r="BM783" s="33"/>
      <c r="BN783" s="33"/>
      <c r="BO783" s="33"/>
      <c r="BP783" s="33"/>
      <c r="BQ783" s="33"/>
      <c r="BR783" s="33"/>
      <c r="BS783" s="33"/>
      <c r="BT783" s="33"/>
      <c r="BU783" s="33"/>
      <c r="BV783" s="33"/>
      <c r="BW783" s="33"/>
      <c r="BX783" s="33"/>
      <c r="BY783" s="33"/>
      <c r="BZ783" s="33"/>
    </row>
    <row r="784" spans="2:78" ht="14.25" customHeight="1">
      <c r="B784" s="32"/>
      <c r="C784" s="33"/>
      <c r="D784" s="33"/>
      <c r="E784" s="3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  <c r="AA784" s="33"/>
      <c r="AB784" s="33"/>
      <c r="AC784" s="33"/>
      <c r="AD784" s="33"/>
      <c r="AE784" s="33"/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3"/>
      <c r="BH784" s="33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  <c r="BU784" s="33"/>
      <c r="BV784" s="33"/>
      <c r="BW784" s="33"/>
      <c r="BX784" s="33"/>
      <c r="BY784" s="33"/>
      <c r="BZ784" s="33"/>
    </row>
    <row r="785" spans="2:78" ht="14.25" customHeight="1">
      <c r="B785" s="32"/>
      <c r="C785" s="33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  <c r="AA785" s="33"/>
      <c r="AB785" s="33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3"/>
      <c r="BH785" s="33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  <c r="BU785" s="33"/>
      <c r="BV785" s="33"/>
      <c r="BW785" s="33"/>
      <c r="BX785" s="33"/>
      <c r="BY785" s="33"/>
      <c r="BZ785" s="33"/>
    </row>
    <row r="786" spans="2:78" ht="14.25" customHeight="1">
      <c r="B786" s="32"/>
      <c r="C786" s="33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  <c r="AA786" s="33"/>
      <c r="AB786" s="33"/>
      <c r="AC786" s="33"/>
      <c r="AD786" s="33"/>
      <c r="AE786" s="33"/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3"/>
      <c r="BH786" s="33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  <c r="BU786" s="33"/>
      <c r="BV786" s="33"/>
      <c r="BW786" s="33"/>
      <c r="BX786" s="33"/>
      <c r="BY786" s="33"/>
      <c r="BZ786" s="33"/>
    </row>
    <row r="787" spans="2:78" ht="14.25" customHeight="1">
      <c r="B787" s="32"/>
      <c r="C787" s="33"/>
      <c r="D787" s="33"/>
      <c r="E787" s="3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  <c r="AA787" s="33"/>
      <c r="AB787" s="33"/>
      <c r="AC787" s="33"/>
      <c r="AD787" s="33"/>
      <c r="AE787" s="33"/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3"/>
      <c r="BH787" s="33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  <c r="BU787" s="33"/>
      <c r="BV787" s="33"/>
      <c r="BW787" s="33"/>
      <c r="BX787" s="33"/>
      <c r="BY787" s="33"/>
      <c r="BZ787" s="33"/>
    </row>
    <row r="788" spans="2:78" ht="14.25" customHeight="1">
      <c r="B788" s="32"/>
      <c r="C788" s="33"/>
      <c r="D788" s="33"/>
      <c r="E788" s="3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  <c r="AA788" s="33"/>
      <c r="AB788" s="33"/>
      <c r="AC788" s="33"/>
      <c r="AD788" s="33"/>
      <c r="AE788" s="33"/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33"/>
      <c r="AR788" s="33"/>
      <c r="AS788" s="33"/>
      <c r="AT788" s="33"/>
      <c r="AU788" s="33"/>
      <c r="AV788" s="33"/>
      <c r="AW788" s="33"/>
      <c r="AX788" s="33"/>
      <c r="AY788" s="33"/>
      <c r="AZ788" s="33"/>
      <c r="BA788" s="33"/>
      <c r="BB788" s="33"/>
      <c r="BC788" s="33"/>
      <c r="BD788" s="33"/>
      <c r="BE788" s="33"/>
      <c r="BF788" s="33"/>
      <c r="BG788" s="33"/>
      <c r="BH788" s="33"/>
      <c r="BI788" s="33"/>
      <c r="BJ788" s="33"/>
      <c r="BK788" s="33"/>
      <c r="BL788" s="33"/>
      <c r="BM788" s="33"/>
      <c r="BN788" s="33"/>
      <c r="BO788" s="33"/>
      <c r="BP788" s="33"/>
      <c r="BQ788" s="33"/>
      <c r="BR788" s="33"/>
      <c r="BS788" s="33"/>
      <c r="BT788" s="33"/>
      <c r="BU788" s="33"/>
      <c r="BV788" s="33"/>
      <c r="BW788" s="33"/>
      <c r="BX788" s="33"/>
      <c r="BY788" s="33"/>
      <c r="BZ788" s="33"/>
    </row>
    <row r="789" spans="2:78" ht="14.25" customHeight="1">
      <c r="B789" s="32"/>
      <c r="C789" s="33"/>
      <c r="D789" s="33"/>
      <c r="E789" s="3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  <c r="AA789" s="33"/>
      <c r="AB789" s="33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33"/>
      <c r="AR789" s="33"/>
      <c r="AS789" s="33"/>
      <c r="AT789" s="33"/>
      <c r="AU789" s="33"/>
      <c r="AV789" s="33"/>
      <c r="AW789" s="33"/>
      <c r="AX789" s="33"/>
      <c r="AY789" s="33"/>
      <c r="AZ789" s="33"/>
      <c r="BA789" s="33"/>
      <c r="BB789" s="33"/>
      <c r="BC789" s="33"/>
      <c r="BD789" s="33"/>
      <c r="BE789" s="33"/>
      <c r="BF789" s="33"/>
      <c r="BG789" s="33"/>
      <c r="BH789" s="33"/>
      <c r="BI789" s="33"/>
      <c r="BJ789" s="33"/>
      <c r="BK789" s="33"/>
      <c r="BL789" s="33"/>
      <c r="BM789" s="33"/>
      <c r="BN789" s="33"/>
      <c r="BO789" s="33"/>
      <c r="BP789" s="33"/>
      <c r="BQ789" s="33"/>
      <c r="BR789" s="33"/>
      <c r="BS789" s="33"/>
      <c r="BT789" s="33"/>
      <c r="BU789" s="33"/>
      <c r="BV789" s="33"/>
      <c r="BW789" s="33"/>
      <c r="BX789" s="33"/>
      <c r="BY789" s="33"/>
      <c r="BZ789" s="33"/>
    </row>
    <row r="790" spans="2:78" ht="14.25" customHeight="1">
      <c r="B790" s="32"/>
      <c r="C790" s="33"/>
      <c r="D790" s="33"/>
      <c r="E790" s="3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  <c r="AA790" s="33"/>
      <c r="AB790" s="33"/>
      <c r="AC790" s="33"/>
      <c r="AD790" s="33"/>
      <c r="AE790" s="33"/>
      <c r="AF790" s="33"/>
      <c r="AG790" s="33"/>
      <c r="AH790" s="33"/>
      <c r="AI790" s="33"/>
      <c r="AJ790" s="33"/>
      <c r="AK790" s="33"/>
      <c r="AL790" s="33"/>
      <c r="AM790" s="33"/>
      <c r="AN790" s="33"/>
      <c r="AO790" s="33"/>
      <c r="AP790" s="33"/>
      <c r="AQ790" s="33"/>
      <c r="AR790" s="33"/>
      <c r="AS790" s="33"/>
      <c r="AT790" s="33"/>
      <c r="AU790" s="33"/>
      <c r="AV790" s="33"/>
      <c r="AW790" s="33"/>
      <c r="AX790" s="33"/>
      <c r="AY790" s="33"/>
      <c r="AZ790" s="33"/>
      <c r="BA790" s="33"/>
      <c r="BB790" s="33"/>
      <c r="BC790" s="33"/>
      <c r="BD790" s="33"/>
      <c r="BE790" s="33"/>
      <c r="BF790" s="33"/>
      <c r="BG790" s="33"/>
      <c r="BH790" s="33"/>
      <c r="BI790" s="33"/>
      <c r="BJ790" s="33"/>
      <c r="BK790" s="33"/>
      <c r="BL790" s="33"/>
      <c r="BM790" s="33"/>
      <c r="BN790" s="33"/>
      <c r="BO790" s="33"/>
      <c r="BP790" s="33"/>
      <c r="BQ790" s="33"/>
      <c r="BR790" s="33"/>
      <c r="BS790" s="33"/>
      <c r="BT790" s="33"/>
      <c r="BU790" s="33"/>
      <c r="BV790" s="33"/>
      <c r="BW790" s="33"/>
      <c r="BX790" s="33"/>
      <c r="BY790" s="33"/>
      <c r="BZ790" s="33"/>
    </row>
    <row r="791" spans="2:78" ht="14.25" customHeight="1">
      <c r="B791" s="32"/>
      <c r="C791" s="33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  <c r="AA791" s="33"/>
      <c r="AB791" s="33"/>
      <c r="AC791" s="33"/>
      <c r="AD791" s="33"/>
      <c r="AE791" s="33"/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33"/>
      <c r="AR791" s="33"/>
      <c r="AS791" s="33"/>
      <c r="AT791" s="33"/>
      <c r="AU791" s="33"/>
      <c r="AV791" s="33"/>
      <c r="AW791" s="33"/>
      <c r="AX791" s="33"/>
      <c r="AY791" s="33"/>
      <c r="AZ791" s="33"/>
      <c r="BA791" s="33"/>
      <c r="BB791" s="33"/>
      <c r="BC791" s="33"/>
      <c r="BD791" s="33"/>
      <c r="BE791" s="33"/>
      <c r="BF791" s="33"/>
      <c r="BG791" s="33"/>
      <c r="BH791" s="33"/>
      <c r="BI791" s="33"/>
      <c r="BJ791" s="33"/>
      <c r="BK791" s="33"/>
      <c r="BL791" s="33"/>
      <c r="BM791" s="33"/>
      <c r="BN791" s="33"/>
      <c r="BO791" s="33"/>
      <c r="BP791" s="33"/>
      <c r="BQ791" s="33"/>
      <c r="BR791" s="33"/>
      <c r="BS791" s="33"/>
      <c r="BT791" s="33"/>
      <c r="BU791" s="33"/>
      <c r="BV791" s="33"/>
      <c r="BW791" s="33"/>
      <c r="BX791" s="33"/>
      <c r="BY791" s="33"/>
      <c r="BZ791" s="33"/>
    </row>
    <row r="792" spans="2:78" ht="14.25" customHeight="1">
      <c r="B792" s="32"/>
      <c r="C792" s="33"/>
      <c r="D792" s="33"/>
      <c r="E792" s="3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  <c r="AA792" s="33"/>
      <c r="AB792" s="33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33"/>
      <c r="AR792" s="33"/>
      <c r="AS792" s="33"/>
      <c r="AT792" s="33"/>
      <c r="AU792" s="33"/>
      <c r="AV792" s="33"/>
      <c r="AW792" s="33"/>
      <c r="AX792" s="33"/>
      <c r="AY792" s="33"/>
      <c r="AZ792" s="33"/>
      <c r="BA792" s="33"/>
      <c r="BB792" s="33"/>
      <c r="BC792" s="33"/>
      <c r="BD792" s="33"/>
      <c r="BE792" s="33"/>
      <c r="BF792" s="33"/>
      <c r="BG792" s="33"/>
      <c r="BH792" s="33"/>
      <c r="BI792" s="33"/>
      <c r="BJ792" s="33"/>
      <c r="BK792" s="33"/>
      <c r="BL792" s="33"/>
      <c r="BM792" s="33"/>
      <c r="BN792" s="33"/>
      <c r="BO792" s="33"/>
      <c r="BP792" s="33"/>
      <c r="BQ792" s="33"/>
      <c r="BR792" s="33"/>
      <c r="BS792" s="33"/>
      <c r="BT792" s="33"/>
      <c r="BU792" s="33"/>
      <c r="BV792" s="33"/>
      <c r="BW792" s="33"/>
      <c r="BX792" s="33"/>
      <c r="BY792" s="33"/>
      <c r="BZ792" s="33"/>
    </row>
    <row r="793" spans="2:78" ht="14.25" customHeight="1">
      <c r="B793" s="32"/>
      <c r="C793" s="33"/>
      <c r="D793" s="33"/>
      <c r="E793" s="3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  <c r="AA793" s="33"/>
      <c r="AB793" s="33"/>
      <c r="AC793" s="33"/>
      <c r="AD793" s="33"/>
      <c r="AE793" s="33"/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33"/>
      <c r="AR793" s="33"/>
      <c r="AS793" s="33"/>
      <c r="AT793" s="33"/>
      <c r="AU793" s="33"/>
      <c r="AV793" s="33"/>
      <c r="AW793" s="33"/>
      <c r="AX793" s="33"/>
      <c r="AY793" s="33"/>
      <c r="AZ793" s="33"/>
      <c r="BA793" s="33"/>
      <c r="BB793" s="33"/>
      <c r="BC793" s="33"/>
      <c r="BD793" s="33"/>
      <c r="BE793" s="33"/>
      <c r="BF793" s="33"/>
      <c r="BG793" s="33"/>
      <c r="BH793" s="33"/>
      <c r="BI793" s="33"/>
      <c r="BJ793" s="33"/>
      <c r="BK793" s="33"/>
      <c r="BL793" s="33"/>
      <c r="BM793" s="33"/>
      <c r="BN793" s="33"/>
      <c r="BO793" s="33"/>
      <c r="BP793" s="33"/>
      <c r="BQ793" s="33"/>
      <c r="BR793" s="33"/>
      <c r="BS793" s="33"/>
      <c r="BT793" s="33"/>
      <c r="BU793" s="33"/>
      <c r="BV793" s="33"/>
      <c r="BW793" s="33"/>
      <c r="BX793" s="33"/>
      <c r="BY793" s="33"/>
      <c r="BZ793" s="33"/>
    </row>
    <row r="794" spans="2:78" ht="14.25" customHeight="1">
      <c r="B794" s="32"/>
      <c r="C794" s="33"/>
      <c r="D794" s="33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  <c r="AA794" s="33"/>
      <c r="AB794" s="33"/>
      <c r="AC794" s="33"/>
      <c r="AD794" s="33"/>
      <c r="AE794" s="33"/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33"/>
      <c r="AR794" s="33"/>
      <c r="AS794" s="33"/>
      <c r="AT794" s="33"/>
      <c r="AU794" s="33"/>
      <c r="AV794" s="33"/>
      <c r="AW794" s="33"/>
      <c r="AX794" s="33"/>
      <c r="AY794" s="33"/>
      <c r="AZ794" s="33"/>
      <c r="BA794" s="33"/>
      <c r="BB794" s="33"/>
      <c r="BC794" s="33"/>
      <c r="BD794" s="33"/>
      <c r="BE794" s="33"/>
      <c r="BF794" s="33"/>
      <c r="BG794" s="33"/>
      <c r="BH794" s="33"/>
      <c r="BI794" s="33"/>
      <c r="BJ794" s="33"/>
      <c r="BK794" s="33"/>
      <c r="BL794" s="33"/>
      <c r="BM794" s="33"/>
      <c r="BN794" s="33"/>
      <c r="BO794" s="33"/>
      <c r="BP794" s="33"/>
      <c r="BQ794" s="33"/>
      <c r="BR794" s="33"/>
      <c r="BS794" s="33"/>
      <c r="BT794" s="33"/>
      <c r="BU794" s="33"/>
      <c r="BV794" s="33"/>
      <c r="BW794" s="33"/>
      <c r="BX794" s="33"/>
      <c r="BY794" s="33"/>
      <c r="BZ794" s="33"/>
    </row>
    <row r="795" spans="2:78" ht="14.25" customHeight="1">
      <c r="B795" s="32"/>
      <c r="C795" s="33"/>
      <c r="D795" s="33"/>
      <c r="E795" s="3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  <c r="AA795" s="33"/>
      <c r="AB795" s="33"/>
      <c r="AC795" s="33"/>
      <c r="AD795" s="33"/>
      <c r="AE795" s="33"/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33"/>
      <c r="AR795" s="33"/>
      <c r="AS795" s="33"/>
      <c r="AT795" s="33"/>
      <c r="AU795" s="33"/>
      <c r="AV795" s="33"/>
      <c r="AW795" s="33"/>
      <c r="AX795" s="33"/>
      <c r="AY795" s="33"/>
      <c r="AZ795" s="33"/>
      <c r="BA795" s="33"/>
      <c r="BB795" s="33"/>
      <c r="BC795" s="33"/>
      <c r="BD795" s="33"/>
      <c r="BE795" s="33"/>
      <c r="BF795" s="33"/>
      <c r="BG795" s="33"/>
      <c r="BH795" s="33"/>
      <c r="BI795" s="33"/>
      <c r="BJ795" s="33"/>
      <c r="BK795" s="33"/>
      <c r="BL795" s="33"/>
      <c r="BM795" s="33"/>
      <c r="BN795" s="33"/>
      <c r="BO795" s="33"/>
      <c r="BP795" s="33"/>
      <c r="BQ795" s="33"/>
      <c r="BR795" s="33"/>
      <c r="BS795" s="33"/>
      <c r="BT795" s="33"/>
      <c r="BU795" s="33"/>
      <c r="BV795" s="33"/>
      <c r="BW795" s="33"/>
      <c r="BX795" s="33"/>
      <c r="BY795" s="33"/>
      <c r="BZ795" s="33"/>
    </row>
    <row r="796" spans="2:78" ht="14.25" customHeight="1">
      <c r="B796" s="32"/>
      <c r="C796" s="33"/>
      <c r="D796" s="33"/>
      <c r="E796" s="3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  <c r="AA796" s="33"/>
      <c r="AB796" s="33"/>
      <c r="AC796" s="33"/>
      <c r="AD796" s="33"/>
      <c r="AE796" s="33"/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33"/>
      <c r="AR796" s="33"/>
      <c r="AS796" s="33"/>
      <c r="AT796" s="33"/>
      <c r="AU796" s="33"/>
      <c r="AV796" s="33"/>
      <c r="AW796" s="33"/>
      <c r="AX796" s="33"/>
      <c r="AY796" s="33"/>
      <c r="AZ796" s="33"/>
      <c r="BA796" s="33"/>
      <c r="BB796" s="33"/>
      <c r="BC796" s="33"/>
      <c r="BD796" s="33"/>
      <c r="BE796" s="33"/>
      <c r="BF796" s="33"/>
      <c r="BG796" s="33"/>
      <c r="BH796" s="33"/>
      <c r="BI796" s="33"/>
      <c r="BJ796" s="33"/>
      <c r="BK796" s="33"/>
      <c r="BL796" s="33"/>
      <c r="BM796" s="33"/>
      <c r="BN796" s="33"/>
      <c r="BO796" s="33"/>
      <c r="BP796" s="33"/>
      <c r="BQ796" s="33"/>
      <c r="BR796" s="33"/>
      <c r="BS796" s="33"/>
      <c r="BT796" s="33"/>
      <c r="BU796" s="33"/>
      <c r="BV796" s="33"/>
      <c r="BW796" s="33"/>
      <c r="BX796" s="33"/>
      <c r="BY796" s="33"/>
      <c r="BZ796" s="33"/>
    </row>
    <row r="797" spans="2:78" ht="14.25" customHeight="1">
      <c r="B797" s="32"/>
      <c r="C797" s="33"/>
      <c r="D797" s="33"/>
      <c r="E797" s="3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  <c r="AA797" s="33"/>
      <c r="AB797" s="33"/>
      <c r="AC797" s="33"/>
      <c r="AD797" s="33"/>
      <c r="AE797" s="33"/>
      <c r="AF797" s="33"/>
      <c r="AG797" s="33"/>
      <c r="AH797" s="33"/>
      <c r="AI797" s="33"/>
      <c r="AJ797" s="33"/>
      <c r="AK797" s="33"/>
      <c r="AL797" s="33"/>
      <c r="AM797" s="33"/>
      <c r="AN797" s="33"/>
      <c r="AO797" s="33"/>
      <c r="AP797" s="33"/>
      <c r="AQ797" s="33"/>
      <c r="AR797" s="33"/>
      <c r="AS797" s="33"/>
      <c r="AT797" s="33"/>
      <c r="AU797" s="33"/>
      <c r="AV797" s="33"/>
      <c r="AW797" s="33"/>
      <c r="AX797" s="33"/>
      <c r="AY797" s="33"/>
      <c r="AZ797" s="33"/>
      <c r="BA797" s="33"/>
      <c r="BB797" s="33"/>
      <c r="BC797" s="33"/>
      <c r="BD797" s="33"/>
      <c r="BE797" s="33"/>
      <c r="BF797" s="33"/>
      <c r="BG797" s="33"/>
      <c r="BH797" s="33"/>
      <c r="BI797" s="33"/>
      <c r="BJ797" s="33"/>
      <c r="BK797" s="33"/>
      <c r="BL797" s="33"/>
      <c r="BM797" s="33"/>
      <c r="BN797" s="33"/>
      <c r="BO797" s="33"/>
      <c r="BP797" s="33"/>
      <c r="BQ797" s="33"/>
      <c r="BR797" s="33"/>
      <c r="BS797" s="33"/>
      <c r="BT797" s="33"/>
      <c r="BU797" s="33"/>
      <c r="BV797" s="33"/>
      <c r="BW797" s="33"/>
      <c r="BX797" s="33"/>
      <c r="BY797" s="33"/>
      <c r="BZ797" s="33"/>
    </row>
    <row r="798" spans="2:78" ht="14.25" customHeight="1">
      <c r="B798" s="32"/>
      <c r="C798" s="33"/>
      <c r="D798" s="33"/>
      <c r="E798" s="3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  <c r="AA798" s="33"/>
      <c r="AB798" s="33"/>
      <c r="AC798" s="33"/>
      <c r="AD798" s="33"/>
      <c r="AE798" s="33"/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33"/>
      <c r="AR798" s="33"/>
      <c r="AS798" s="33"/>
      <c r="AT798" s="33"/>
      <c r="AU798" s="33"/>
      <c r="AV798" s="33"/>
      <c r="AW798" s="33"/>
      <c r="AX798" s="33"/>
      <c r="AY798" s="33"/>
      <c r="AZ798" s="33"/>
      <c r="BA798" s="33"/>
      <c r="BB798" s="33"/>
      <c r="BC798" s="33"/>
      <c r="BD798" s="33"/>
      <c r="BE798" s="33"/>
      <c r="BF798" s="33"/>
      <c r="BG798" s="33"/>
      <c r="BH798" s="33"/>
      <c r="BI798" s="33"/>
      <c r="BJ798" s="33"/>
      <c r="BK798" s="33"/>
      <c r="BL798" s="33"/>
      <c r="BM798" s="33"/>
      <c r="BN798" s="33"/>
      <c r="BO798" s="33"/>
      <c r="BP798" s="33"/>
      <c r="BQ798" s="33"/>
      <c r="BR798" s="33"/>
      <c r="BS798" s="33"/>
      <c r="BT798" s="33"/>
      <c r="BU798" s="33"/>
      <c r="BV798" s="33"/>
      <c r="BW798" s="33"/>
      <c r="BX798" s="33"/>
      <c r="BY798" s="33"/>
      <c r="BZ798" s="33"/>
    </row>
    <row r="799" spans="2:78" ht="14.25" customHeight="1">
      <c r="B799" s="32"/>
      <c r="C799" s="33"/>
      <c r="D799" s="33"/>
      <c r="E799" s="3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  <c r="AA799" s="33"/>
      <c r="AB799" s="33"/>
      <c r="AC799" s="33"/>
      <c r="AD799" s="33"/>
      <c r="AE799" s="33"/>
      <c r="AF799" s="33"/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33"/>
      <c r="AR799" s="33"/>
      <c r="AS799" s="33"/>
      <c r="AT799" s="33"/>
      <c r="AU799" s="33"/>
      <c r="AV799" s="33"/>
      <c r="AW799" s="33"/>
      <c r="AX799" s="33"/>
      <c r="AY799" s="33"/>
      <c r="AZ799" s="33"/>
      <c r="BA799" s="33"/>
      <c r="BB799" s="33"/>
      <c r="BC799" s="33"/>
      <c r="BD799" s="33"/>
      <c r="BE799" s="33"/>
      <c r="BF799" s="33"/>
      <c r="BG799" s="33"/>
      <c r="BH799" s="33"/>
      <c r="BI799" s="33"/>
      <c r="BJ799" s="33"/>
      <c r="BK799" s="33"/>
      <c r="BL799" s="33"/>
      <c r="BM799" s="33"/>
      <c r="BN799" s="33"/>
      <c r="BO799" s="33"/>
      <c r="BP799" s="33"/>
      <c r="BQ799" s="33"/>
      <c r="BR799" s="33"/>
      <c r="BS799" s="33"/>
      <c r="BT799" s="33"/>
      <c r="BU799" s="33"/>
      <c r="BV799" s="33"/>
      <c r="BW799" s="33"/>
      <c r="BX799" s="33"/>
      <c r="BY799" s="33"/>
      <c r="BZ799" s="33"/>
    </row>
    <row r="800" spans="2:78" ht="14.25" customHeight="1">
      <c r="B800" s="32"/>
      <c r="C800" s="33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  <c r="AA800" s="33"/>
      <c r="AB800" s="33"/>
      <c r="AC800" s="33"/>
      <c r="AD800" s="33"/>
      <c r="AE800" s="33"/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33"/>
      <c r="AR800" s="33"/>
      <c r="AS800" s="33"/>
      <c r="AT800" s="33"/>
      <c r="AU800" s="33"/>
      <c r="AV800" s="33"/>
      <c r="AW800" s="33"/>
      <c r="AX800" s="33"/>
      <c r="AY800" s="33"/>
      <c r="AZ800" s="33"/>
      <c r="BA800" s="33"/>
      <c r="BB800" s="33"/>
      <c r="BC800" s="33"/>
      <c r="BD800" s="33"/>
      <c r="BE800" s="33"/>
      <c r="BF800" s="33"/>
      <c r="BG800" s="33"/>
      <c r="BH800" s="33"/>
      <c r="BI800" s="33"/>
      <c r="BJ800" s="33"/>
      <c r="BK800" s="33"/>
      <c r="BL800" s="33"/>
      <c r="BM800" s="33"/>
      <c r="BN800" s="33"/>
      <c r="BO800" s="33"/>
      <c r="BP800" s="33"/>
      <c r="BQ800" s="33"/>
      <c r="BR800" s="33"/>
      <c r="BS800" s="33"/>
      <c r="BT800" s="33"/>
      <c r="BU800" s="33"/>
      <c r="BV800" s="33"/>
      <c r="BW800" s="33"/>
      <c r="BX800" s="33"/>
      <c r="BY800" s="33"/>
      <c r="BZ800" s="33"/>
    </row>
    <row r="801" spans="2:78" ht="14.25" customHeight="1">
      <c r="B801" s="32"/>
      <c r="C801" s="33"/>
      <c r="D801" s="33"/>
      <c r="E801" s="3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  <c r="AA801" s="33"/>
      <c r="AB801" s="33"/>
      <c r="AC801" s="33"/>
      <c r="AD801" s="33"/>
      <c r="AE801" s="33"/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33"/>
      <c r="AR801" s="33"/>
      <c r="AS801" s="33"/>
      <c r="AT801" s="33"/>
      <c r="AU801" s="33"/>
      <c r="AV801" s="33"/>
      <c r="AW801" s="33"/>
      <c r="AX801" s="33"/>
      <c r="AY801" s="33"/>
      <c r="AZ801" s="33"/>
      <c r="BA801" s="33"/>
      <c r="BB801" s="33"/>
      <c r="BC801" s="33"/>
      <c r="BD801" s="33"/>
      <c r="BE801" s="33"/>
      <c r="BF801" s="33"/>
      <c r="BG801" s="33"/>
      <c r="BH801" s="33"/>
      <c r="BI801" s="33"/>
      <c r="BJ801" s="33"/>
      <c r="BK801" s="33"/>
      <c r="BL801" s="33"/>
      <c r="BM801" s="33"/>
      <c r="BN801" s="33"/>
      <c r="BO801" s="33"/>
      <c r="BP801" s="33"/>
      <c r="BQ801" s="33"/>
      <c r="BR801" s="33"/>
      <c r="BS801" s="33"/>
      <c r="BT801" s="33"/>
      <c r="BU801" s="33"/>
      <c r="BV801" s="33"/>
      <c r="BW801" s="33"/>
      <c r="BX801" s="33"/>
      <c r="BY801" s="33"/>
      <c r="BZ801" s="33"/>
    </row>
    <row r="802" spans="2:78" ht="14.25" customHeight="1">
      <c r="B802" s="32"/>
      <c r="C802" s="33"/>
      <c r="D802" s="33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  <c r="AA802" s="33"/>
      <c r="AB802" s="33"/>
      <c r="AC802" s="33"/>
      <c r="AD802" s="33"/>
      <c r="AE802" s="33"/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33"/>
      <c r="AR802" s="33"/>
      <c r="AS802" s="33"/>
      <c r="AT802" s="33"/>
      <c r="AU802" s="33"/>
      <c r="AV802" s="33"/>
      <c r="AW802" s="33"/>
      <c r="AX802" s="33"/>
      <c r="AY802" s="33"/>
      <c r="AZ802" s="33"/>
      <c r="BA802" s="33"/>
      <c r="BB802" s="33"/>
      <c r="BC802" s="33"/>
      <c r="BD802" s="33"/>
      <c r="BE802" s="33"/>
      <c r="BF802" s="33"/>
      <c r="BG802" s="33"/>
      <c r="BH802" s="33"/>
      <c r="BI802" s="33"/>
      <c r="BJ802" s="33"/>
      <c r="BK802" s="33"/>
      <c r="BL802" s="33"/>
      <c r="BM802" s="33"/>
      <c r="BN802" s="33"/>
      <c r="BO802" s="33"/>
      <c r="BP802" s="33"/>
      <c r="BQ802" s="33"/>
      <c r="BR802" s="33"/>
      <c r="BS802" s="33"/>
      <c r="BT802" s="33"/>
      <c r="BU802" s="33"/>
      <c r="BV802" s="33"/>
      <c r="BW802" s="33"/>
      <c r="BX802" s="33"/>
      <c r="BY802" s="33"/>
      <c r="BZ802" s="33"/>
    </row>
    <row r="803" spans="2:78" ht="14.25" customHeight="1">
      <c r="B803" s="32"/>
      <c r="C803" s="33"/>
      <c r="D803" s="33"/>
      <c r="E803" s="3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  <c r="AA803" s="33"/>
      <c r="AB803" s="33"/>
      <c r="AC803" s="33"/>
      <c r="AD803" s="33"/>
      <c r="AE803" s="33"/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33"/>
      <c r="AR803" s="33"/>
      <c r="AS803" s="33"/>
      <c r="AT803" s="33"/>
      <c r="AU803" s="33"/>
      <c r="AV803" s="33"/>
      <c r="AW803" s="33"/>
      <c r="AX803" s="33"/>
      <c r="AY803" s="33"/>
      <c r="AZ803" s="33"/>
      <c r="BA803" s="33"/>
      <c r="BB803" s="33"/>
      <c r="BC803" s="33"/>
      <c r="BD803" s="33"/>
      <c r="BE803" s="33"/>
      <c r="BF803" s="33"/>
      <c r="BG803" s="33"/>
      <c r="BH803" s="33"/>
      <c r="BI803" s="33"/>
      <c r="BJ803" s="33"/>
      <c r="BK803" s="33"/>
      <c r="BL803" s="33"/>
      <c r="BM803" s="33"/>
      <c r="BN803" s="33"/>
      <c r="BO803" s="33"/>
      <c r="BP803" s="33"/>
      <c r="BQ803" s="33"/>
      <c r="BR803" s="33"/>
      <c r="BS803" s="33"/>
      <c r="BT803" s="33"/>
      <c r="BU803" s="33"/>
      <c r="BV803" s="33"/>
      <c r="BW803" s="33"/>
      <c r="BX803" s="33"/>
      <c r="BY803" s="33"/>
      <c r="BZ803" s="33"/>
    </row>
    <row r="804" spans="2:78" ht="14.25" customHeight="1">
      <c r="B804" s="32"/>
      <c r="C804" s="33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  <c r="AA804" s="33"/>
      <c r="AB804" s="33"/>
      <c r="AC804" s="33"/>
      <c r="AD804" s="33"/>
      <c r="AE804" s="33"/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33"/>
      <c r="AR804" s="33"/>
      <c r="AS804" s="33"/>
      <c r="AT804" s="33"/>
      <c r="AU804" s="33"/>
      <c r="AV804" s="33"/>
      <c r="AW804" s="33"/>
      <c r="AX804" s="33"/>
      <c r="AY804" s="33"/>
      <c r="AZ804" s="33"/>
      <c r="BA804" s="33"/>
      <c r="BB804" s="33"/>
      <c r="BC804" s="33"/>
      <c r="BD804" s="33"/>
      <c r="BE804" s="33"/>
      <c r="BF804" s="33"/>
      <c r="BG804" s="33"/>
      <c r="BH804" s="33"/>
      <c r="BI804" s="33"/>
      <c r="BJ804" s="33"/>
      <c r="BK804" s="33"/>
      <c r="BL804" s="33"/>
      <c r="BM804" s="33"/>
      <c r="BN804" s="33"/>
      <c r="BO804" s="33"/>
      <c r="BP804" s="33"/>
      <c r="BQ804" s="33"/>
      <c r="BR804" s="33"/>
      <c r="BS804" s="33"/>
      <c r="BT804" s="33"/>
      <c r="BU804" s="33"/>
      <c r="BV804" s="33"/>
      <c r="BW804" s="33"/>
      <c r="BX804" s="33"/>
      <c r="BY804" s="33"/>
      <c r="BZ804" s="33"/>
    </row>
    <row r="805" spans="2:78" ht="14.25" customHeight="1">
      <c r="B805" s="32"/>
      <c r="C805" s="33"/>
      <c r="D805" s="33"/>
      <c r="E805" s="3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  <c r="AA805" s="33"/>
      <c r="AB805" s="33"/>
      <c r="AC805" s="33"/>
      <c r="AD805" s="33"/>
      <c r="AE805" s="33"/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33"/>
      <c r="AR805" s="33"/>
      <c r="AS805" s="33"/>
      <c r="AT805" s="33"/>
      <c r="AU805" s="33"/>
      <c r="AV805" s="33"/>
      <c r="AW805" s="33"/>
      <c r="AX805" s="33"/>
      <c r="AY805" s="33"/>
      <c r="AZ805" s="33"/>
      <c r="BA805" s="33"/>
      <c r="BB805" s="33"/>
      <c r="BC805" s="33"/>
      <c r="BD805" s="33"/>
      <c r="BE805" s="33"/>
      <c r="BF805" s="33"/>
      <c r="BG805" s="33"/>
      <c r="BH805" s="33"/>
      <c r="BI805" s="33"/>
      <c r="BJ805" s="33"/>
      <c r="BK805" s="33"/>
      <c r="BL805" s="33"/>
      <c r="BM805" s="33"/>
      <c r="BN805" s="33"/>
      <c r="BO805" s="33"/>
      <c r="BP805" s="33"/>
      <c r="BQ805" s="33"/>
      <c r="BR805" s="33"/>
      <c r="BS805" s="33"/>
      <c r="BT805" s="33"/>
      <c r="BU805" s="33"/>
      <c r="BV805" s="33"/>
      <c r="BW805" s="33"/>
      <c r="BX805" s="33"/>
      <c r="BY805" s="33"/>
      <c r="BZ805" s="33"/>
    </row>
    <row r="806" spans="2:78" ht="14.25" customHeight="1">
      <c r="B806" s="32"/>
      <c r="C806" s="33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  <c r="AA806" s="33"/>
      <c r="AB806" s="33"/>
      <c r="AC806" s="33"/>
      <c r="AD806" s="33"/>
      <c r="AE806" s="33"/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33"/>
      <c r="AR806" s="33"/>
      <c r="AS806" s="33"/>
      <c r="AT806" s="33"/>
      <c r="AU806" s="33"/>
      <c r="AV806" s="33"/>
      <c r="AW806" s="33"/>
      <c r="AX806" s="33"/>
      <c r="AY806" s="33"/>
      <c r="AZ806" s="33"/>
      <c r="BA806" s="33"/>
      <c r="BB806" s="33"/>
      <c r="BC806" s="33"/>
      <c r="BD806" s="33"/>
      <c r="BE806" s="33"/>
      <c r="BF806" s="33"/>
      <c r="BG806" s="33"/>
      <c r="BH806" s="33"/>
      <c r="BI806" s="33"/>
      <c r="BJ806" s="33"/>
      <c r="BK806" s="33"/>
      <c r="BL806" s="33"/>
      <c r="BM806" s="33"/>
      <c r="BN806" s="33"/>
      <c r="BO806" s="33"/>
      <c r="BP806" s="33"/>
      <c r="BQ806" s="33"/>
      <c r="BR806" s="33"/>
      <c r="BS806" s="33"/>
      <c r="BT806" s="33"/>
      <c r="BU806" s="33"/>
      <c r="BV806" s="33"/>
      <c r="BW806" s="33"/>
      <c r="BX806" s="33"/>
      <c r="BY806" s="33"/>
      <c r="BZ806" s="33"/>
    </row>
    <row r="807" spans="2:78" ht="14.25" customHeight="1">
      <c r="B807" s="32"/>
      <c r="C807" s="33"/>
      <c r="D807" s="33"/>
      <c r="E807" s="3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  <c r="AA807" s="33"/>
      <c r="AB807" s="33"/>
      <c r="AC807" s="33"/>
      <c r="AD807" s="33"/>
      <c r="AE807" s="33"/>
      <c r="AF807" s="33"/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33"/>
      <c r="AR807" s="33"/>
      <c r="AS807" s="33"/>
      <c r="AT807" s="33"/>
      <c r="AU807" s="33"/>
      <c r="AV807" s="33"/>
      <c r="AW807" s="33"/>
      <c r="AX807" s="33"/>
      <c r="AY807" s="33"/>
      <c r="AZ807" s="33"/>
      <c r="BA807" s="33"/>
      <c r="BB807" s="33"/>
      <c r="BC807" s="33"/>
      <c r="BD807" s="33"/>
      <c r="BE807" s="33"/>
      <c r="BF807" s="33"/>
      <c r="BG807" s="33"/>
      <c r="BH807" s="33"/>
      <c r="BI807" s="33"/>
      <c r="BJ807" s="33"/>
      <c r="BK807" s="33"/>
      <c r="BL807" s="33"/>
      <c r="BM807" s="33"/>
      <c r="BN807" s="33"/>
      <c r="BO807" s="33"/>
      <c r="BP807" s="33"/>
      <c r="BQ807" s="33"/>
      <c r="BR807" s="33"/>
      <c r="BS807" s="33"/>
      <c r="BT807" s="33"/>
      <c r="BU807" s="33"/>
      <c r="BV807" s="33"/>
      <c r="BW807" s="33"/>
      <c r="BX807" s="33"/>
      <c r="BY807" s="33"/>
      <c r="BZ807" s="33"/>
    </row>
    <row r="808" spans="2:78" ht="14.25" customHeight="1">
      <c r="B808" s="32"/>
      <c r="C808" s="33"/>
      <c r="D808" s="33"/>
      <c r="E808" s="3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  <c r="AA808" s="33"/>
      <c r="AB808" s="33"/>
      <c r="AC808" s="33"/>
      <c r="AD808" s="33"/>
      <c r="AE808" s="33"/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33"/>
      <c r="AR808" s="33"/>
      <c r="AS808" s="33"/>
      <c r="AT808" s="33"/>
      <c r="AU808" s="33"/>
      <c r="AV808" s="33"/>
      <c r="AW808" s="33"/>
      <c r="AX808" s="33"/>
      <c r="AY808" s="33"/>
      <c r="AZ808" s="33"/>
      <c r="BA808" s="33"/>
      <c r="BB808" s="33"/>
      <c r="BC808" s="33"/>
      <c r="BD808" s="33"/>
      <c r="BE808" s="33"/>
      <c r="BF808" s="33"/>
      <c r="BG808" s="33"/>
      <c r="BH808" s="33"/>
      <c r="BI808" s="33"/>
      <c r="BJ808" s="33"/>
      <c r="BK808" s="33"/>
      <c r="BL808" s="33"/>
      <c r="BM808" s="33"/>
      <c r="BN808" s="33"/>
      <c r="BO808" s="33"/>
      <c r="BP808" s="33"/>
      <c r="BQ808" s="33"/>
      <c r="BR808" s="33"/>
      <c r="BS808" s="33"/>
      <c r="BT808" s="33"/>
      <c r="BU808" s="33"/>
      <c r="BV808" s="33"/>
      <c r="BW808" s="33"/>
      <c r="BX808" s="33"/>
      <c r="BY808" s="33"/>
      <c r="BZ808" s="33"/>
    </row>
    <row r="809" spans="2:78" ht="14.25" customHeight="1">
      <c r="B809" s="32"/>
      <c r="C809" s="33"/>
      <c r="D809" s="33"/>
      <c r="E809" s="3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  <c r="AA809" s="33"/>
      <c r="AB809" s="33"/>
      <c r="AC809" s="33"/>
      <c r="AD809" s="33"/>
      <c r="AE809" s="33"/>
      <c r="AF809" s="33"/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33"/>
      <c r="AR809" s="33"/>
      <c r="AS809" s="33"/>
      <c r="AT809" s="33"/>
      <c r="AU809" s="33"/>
      <c r="AV809" s="33"/>
      <c r="AW809" s="33"/>
      <c r="AX809" s="33"/>
      <c r="AY809" s="33"/>
      <c r="AZ809" s="33"/>
      <c r="BA809" s="33"/>
      <c r="BB809" s="33"/>
      <c r="BC809" s="33"/>
      <c r="BD809" s="33"/>
      <c r="BE809" s="33"/>
      <c r="BF809" s="33"/>
      <c r="BG809" s="33"/>
      <c r="BH809" s="33"/>
      <c r="BI809" s="33"/>
      <c r="BJ809" s="33"/>
      <c r="BK809" s="33"/>
      <c r="BL809" s="33"/>
      <c r="BM809" s="33"/>
      <c r="BN809" s="33"/>
      <c r="BO809" s="33"/>
      <c r="BP809" s="33"/>
      <c r="BQ809" s="33"/>
      <c r="BR809" s="33"/>
      <c r="BS809" s="33"/>
      <c r="BT809" s="33"/>
      <c r="BU809" s="33"/>
      <c r="BV809" s="33"/>
      <c r="BW809" s="33"/>
      <c r="BX809" s="33"/>
      <c r="BY809" s="33"/>
      <c r="BZ809" s="33"/>
    </row>
    <row r="810" spans="2:78" ht="14.25" customHeight="1">
      <c r="B810" s="32"/>
      <c r="C810" s="33"/>
      <c r="D810" s="33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  <c r="AA810" s="33"/>
      <c r="AB810" s="33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33"/>
      <c r="AR810" s="33"/>
      <c r="AS810" s="33"/>
      <c r="AT810" s="33"/>
      <c r="AU810" s="33"/>
      <c r="AV810" s="33"/>
      <c r="AW810" s="33"/>
      <c r="AX810" s="33"/>
      <c r="AY810" s="33"/>
      <c r="AZ810" s="33"/>
      <c r="BA810" s="33"/>
      <c r="BB810" s="33"/>
      <c r="BC810" s="33"/>
      <c r="BD810" s="33"/>
      <c r="BE810" s="33"/>
      <c r="BF810" s="33"/>
      <c r="BG810" s="33"/>
      <c r="BH810" s="33"/>
      <c r="BI810" s="33"/>
      <c r="BJ810" s="33"/>
      <c r="BK810" s="33"/>
      <c r="BL810" s="33"/>
      <c r="BM810" s="33"/>
      <c r="BN810" s="33"/>
      <c r="BO810" s="33"/>
      <c r="BP810" s="33"/>
      <c r="BQ810" s="33"/>
      <c r="BR810" s="33"/>
      <c r="BS810" s="33"/>
      <c r="BT810" s="33"/>
      <c r="BU810" s="33"/>
      <c r="BV810" s="33"/>
      <c r="BW810" s="33"/>
      <c r="BX810" s="33"/>
      <c r="BY810" s="33"/>
      <c r="BZ810" s="33"/>
    </row>
    <row r="811" spans="2:78" ht="14.25" customHeight="1">
      <c r="B811" s="32"/>
      <c r="C811" s="33"/>
      <c r="D811" s="33"/>
      <c r="E811" s="3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  <c r="AA811" s="33"/>
      <c r="AB811" s="33"/>
      <c r="AC811" s="33"/>
      <c r="AD811" s="33"/>
      <c r="AE811" s="33"/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33"/>
      <c r="AR811" s="33"/>
      <c r="AS811" s="33"/>
      <c r="AT811" s="33"/>
      <c r="AU811" s="33"/>
      <c r="AV811" s="33"/>
      <c r="AW811" s="33"/>
      <c r="AX811" s="33"/>
      <c r="AY811" s="33"/>
      <c r="AZ811" s="33"/>
      <c r="BA811" s="33"/>
      <c r="BB811" s="33"/>
      <c r="BC811" s="33"/>
      <c r="BD811" s="33"/>
      <c r="BE811" s="33"/>
      <c r="BF811" s="33"/>
      <c r="BG811" s="33"/>
      <c r="BH811" s="33"/>
      <c r="BI811" s="33"/>
      <c r="BJ811" s="33"/>
      <c r="BK811" s="33"/>
      <c r="BL811" s="33"/>
      <c r="BM811" s="33"/>
      <c r="BN811" s="33"/>
      <c r="BO811" s="33"/>
      <c r="BP811" s="33"/>
      <c r="BQ811" s="33"/>
      <c r="BR811" s="33"/>
      <c r="BS811" s="33"/>
      <c r="BT811" s="33"/>
      <c r="BU811" s="33"/>
      <c r="BV811" s="33"/>
      <c r="BW811" s="33"/>
      <c r="BX811" s="33"/>
      <c r="BY811" s="33"/>
      <c r="BZ811" s="33"/>
    </row>
    <row r="812" spans="2:78" ht="14.25" customHeight="1">
      <c r="B812" s="32"/>
      <c r="C812" s="33"/>
      <c r="D812" s="33"/>
      <c r="E812" s="3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  <c r="AA812" s="33"/>
      <c r="AB812" s="33"/>
      <c r="AC812" s="33"/>
      <c r="AD812" s="33"/>
      <c r="AE812" s="33"/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33"/>
      <c r="AR812" s="33"/>
      <c r="AS812" s="33"/>
      <c r="AT812" s="33"/>
      <c r="AU812" s="33"/>
      <c r="AV812" s="33"/>
      <c r="AW812" s="33"/>
      <c r="AX812" s="33"/>
      <c r="AY812" s="33"/>
      <c r="AZ812" s="33"/>
      <c r="BA812" s="33"/>
      <c r="BB812" s="33"/>
      <c r="BC812" s="33"/>
      <c r="BD812" s="33"/>
      <c r="BE812" s="33"/>
      <c r="BF812" s="33"/>
      <c r="BG812" s="33"/>
      <c r="BH812" s="33"/>
      <c r="BI812" s="33"/>
      <c r="BJ812" s="33"/>
      <c r="BK812" s="33"/>
      <c r="BL812" s="33"/>
      <c r="BM812" s="33"/>
      <c r="BN812" s="33"/>
      <c r="BO812" s="33"/>
      <c r="BP812" s="33"/>
      <c r="BQ812" s="33"/>
      <c r="BR812" s="33"/>
      <c r="BS812" s="33"/>
      <c r="BT812" s="33"/>
      <c r="BU812" s="33"/>
      <c r="BV812" s="33"/>
      <c r="BW812" s="33"/>
      <c r="BX812" s="33"/>
      <c r="BY812" s="33"/>
      <c r="BZ812" s="33"/>
    </row>
    <row r="813" spans="2:78" ht="14.25" customHeight="1">
      <c r="B813" s="32"/>
      <c r="C813" s="33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  <c r="AA813" s="33"/>
      <c r="AB813" s="33"/>
      <c r="AC813" s="33"/>
      <c r="AD813" s="33"/>
      <c r="AE813" s="33"/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33"/>
      <c r="AR813" s="33"/>
      <c r="AS813" s="33"/>
      <c r="AT813" s="33"/>
      <c r="AU813" s="33"/>
      <c r="AV813" s="33"/>
      <c r="AW813" s="33"/>
      <c r="AX813" s="33"/>
      <c r="AY813" s="33"/>
      <c r="AZ813" s="33"/>
      <c r="BA813" s="33"/>
      <c r="BB813" s="33"/>
      <c r="BC813" s="33"/>
      <c r="BD813" s="33"/>
      <c r="BE813" s="33"/>
      <c r="BF813" s="33"/>
      <c r="BG813" s="33"/>
      <c r="BH813" s="33"/>
      <c r="BI813" s="33"/>
      <c r="BJ813" s="33"/>
      <c r="BK813" s="33"/>
      <c r="BL813" s="33"/>
      <c r="BM813" s="33"/>
      <c r="BN813" s="33"/>
      <c r="BO813" s="33"/>
      <c r="BP813" s="33"/>
      <c r="BQ813" s="33"/>
      <c r="BR813" s="33"/>
      <c r="BS813" s="33"/>
      <c r="BT813" s="33"/>
      <c r="BU813" s="33"/>
      <c r="BV813" s="33"/>
      <c r="BW813" s="33"/>
      <c r="BX813" s="33"/>
      <c r="BY813" s="33"/>
      <c r="BZ813" s="33"/>
    </row>
    <row r="814" spans="2:78" ht="14.25" customHeight="1">
      <c r="B814" s="32"/>
      <c r="C814" s="33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  <c r="AA814" s="33"/>
      <c r="AB814" s="33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33"/>
      <c r="AR814" s="33"/>
      <c r="AS814" s="33"/>
      <c r="AT814" s="33"/>
      <c r="AU814" s="33"/>
      <c r="AV814" s="33"/>
      <c r="AW814" s="33"/>
      <c r="AX814" s="33"/>
      <c r="AY814" s="33"/>
      <c r="AZ814" s="33"/>
      <c r="BA814" s="33"/>
      <c r="BB814" s="33"/>
      <c r="BC814" s="33"/>
      <c r="BD814" s="33"/>
      <c r="BE814" s="33"/>
      <c r="BF814" s="33"/>
      <c r="BG814" s="33"/>
      <c r="BH814" s="33"/>
      <c r="BI814" s="33"/>
      <c r="BJ814" s="33"/>
      <c r="BK814" s="33"/>
      <c r="BL814" s="33"/>
      <c r="BM814" s="33"/>
      <c r="BN814" s="33"/>
      <c r="BO814" s="33"/>
      <c r="BP814" s="33"/>
      <c r="BQ814" s="33"/>
      <c r="BR814" s="33"/>
      <c r="BS814" s="33"/>
      <c r="BT814" s="33"/>
      <c r="BU814" s="33"/>
      <c r="BV814" s="33"/>
      <c r="BW814" s="33"/>
      <c r="BX814" s="33"/>
      <c r="BY814" s="33"/>
      <c r="BZ814" s="33"/>
    </row>
    <row r="815" spans="2:78" ht="14.25" customHeight="1">
      <c r="B815" s="32"/>
      <c r="C815" s="33"/>
      <c r="D815" s="33"/>
      <c r="E815" s="3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  <c r="AA815" s="33"/>
      <c r="AB815" s="33"/>
      <c r="AC815" s="33"/>
      <c r="AD815" s="33"/>
      <c r="AE815" s="33"/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33"/>
      <c r="AR815" s="33"/>
      <c r="AS815" s="33"/>
      <c r="AT815" s="33"/>
      <c r="AU815" s="33"/>
      <c r="AV815" s="33"/>
      <c r="AW815" s="33"/>
      <c r="AX815" s="33"/>
      <c r="AY815" s="33"/>
      <c r="AZ815" s="33"/>
      <c r="BA815" s="33"/>
      <c r="BB815" s="33"/>
      <c r="BC815" s="33"/>
      <c r="BD815" s="33"/>
      <c r="BE815" s="33"/>
      <c r="BF815" s="33"/>
      <c r="BG815" s="33"/>
      <c r="BH815" s="33"/>
      <c r="BI815" s="33"/>
      <c r="BJ815" s="33"/>
      <c r="BK815" s="33"/>
      <c r="BL815" s="33"/>
      <c r="BM815" s="33"/>
      <c r="BN815" s="33"/>
      <c r="BO815" s="33"/>
      <c r="BP815" s="33"/>
      <c r="BQ815" s="33"/>
      <c r="BR815" s="33"/>
      <c r="BS815" s="33"/>
      <c r="BT815" s="33"/>
      <c r="BU815" s="33"/>
      <c r="BV815" s="33"/>
      <c r="BW815" s="33"/>
      <c r="BX815" s="33"/>
      <c r="BY815" s="33"/>
      <c r="BZ815" s="33"/>
    </row>
    <row r="816" spans="2:78" ht="14.25" customHeight="1">
      <c r="B816" s="32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  <c r="AA816" s="33"/>
      <c r="AB816" s="33"/>
      <c r="AC816" s="33"/>
      <c r="AD816" s="33"/>
      <c r="AE816" s="33"/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33"/>
      <c r="AR816" s="33"/>
      <c r="AS816" s="33"/>
      <c r="AT816" s="33"/>
      <c r="AU816" s="33"/>
      <c r="AV816" s="33"/>
      <c r="AW816" s="33"/>
      <c r="AX816" s="33"/>
      <c r="AY816" s="33"/>
      <c r="AZ816" s="33"/>
      <c r="BA816" s="33"/>
      <c r="BB816" s="33"/>
      <c r="BC816" s="33"/>
      <c r="BD816" s="33"/>
      <c r="BE816" s="33"/>
      <c r="BF816" s="33"/>
      <c r="BG816" s="33"/>
      <c r="BH816" s="33"/>
      <c r="BI816" s="33"/>
      <c r="BJ816" s="33"/>
      <c r="BK816" s="33"/>
      <c r="BL816" s="33"/>
      <c r="BM816" s="33"/>
      <c r="BN816" s="33"/>
      <c r="BO816" s="33"/>
      <c r="BP816" s="33"/>
      <c r="BQ816" s="33"/>
      <c r="BR816" s="33"/>
      <c r="BS816" s="33"/>
      <c r="BT816" s="33"/>
      <c r="BU816" s="33"/>
      <c r="BV816" s="33"/>
      <c r="BW816" s="33"/>
      <c r="BX816" s="33"/>
      <c r="BY816" s="33"/>
      <c r="BZ816" s="33"/>
    </row>
    <row r="817" spans="2:78" ht="14.25" customHeight="1">
      <c r="B817" s="32"/>
      <c r="C817" s="33"/>
      <c r="D817" s="33"/>
      <c r="E817" s="3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  <c r="AA817" s="33"/>
      <c r="AB817" s="33"/>
      <c r="AC817" s="33"/>
      <c r="AD817" s="33"/>
      <c r="AE817" s="33"/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33"/>
      <c r="AR817" s="33"/>
      <c r="AS817" s="33"/>
      <c r="AT817" s="33"/>
      <c r="AU817" s="33"/>
      <c r="AV817" s="33"/>
      <c r="AW817" s="33"/>
      <c r="AX817" s="33"/>
      <c r="AY817" s="33"/>
      <c r="AZ817" s="33"/>
      <c r="BA817" s="33"/>
      <c r="BB817" s="33"/>
      <c r="BC817" s="33"/>
      <c r="BD817" s="33"/>
      <c r="BE817" s="33"/>
      <c r="BF817" s="33"/>
      <c r="BG817" s="33"/>
      <c r="BH817" s="33"/>
      <c r="BI817" s="33"/>
      <c r="BJ817" s="33"/>
      <c r="BK817" s="33"/>
      <c r="BL817" s="33"/>
      <c r="BM817" s="33"/>
      <c r="BN817" s="33"/>
      <c r="BO817" s="33"/>
      <c r="BP817" s="33"/>
      <c r="BQ817" s="33"/>
      <c r="BR817" s="33"/>
      <c r="BS817" s="33"/>
      <c r="BT817" s="33"/>
      <c r="BU817" s="33"/>
      <c r="BV817" s="33"/>
      <c r="BW817" s="33"/>
      <c r="BX817" s="33"/>
      <c r="BY817" s="33"/>
      <c r="BZ817" s="33"/>
    </row>
    <row r="818" spans="2:78" ht="14.25" customHeight="1">
      <c r="B818" s="32"/>
      <c r="C818" s="33"/>
      <c r="D818" s="33"/>
      <c r="E818" s="3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  <c r="AA818" s="33"/>
      <c r="AB818" s="33"/>
      <c r="AC818" s="33"/>
      <c r="AD818" s="33"/>
      <c r="AE818" s="33"/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33"/>
      <c r="AR818" s="33"/>
      <c r="AS818" s="33"/>
      <c r="AT818" s="33"/>
      <c r="AU818" s="33"/>
      <c r="AV818" s="33"/>
      <c r="AW818" s="33"/>
      <c r="AX818" s="33"/>
      <c r="AY818" s="33"/>
      <c r="AZ818" s="33"/>
      <c r="BA818" s="33"/>
      <c r="BB818" s="33"/>
      <c r="BC818" s="33"/>
      <c r="BD818" s="33"/>
      <c r="BE818" s="33"/>
      <c r="BF818" s="33"/>
      <c r="BG818" s="33"/>
      <c r="BH818" s="33"/>
      <c r="BI818" s="33"/>
      <c r="BJ818" s="33"/>
      <c r="BK818" s="33"/>
      <c r="BL818" s="33"/>
      <c r="BM818" s="33"/>
      <c r="BN818" s="33"/>
      <c r="BO818" s="33"/>
      <c r="BP818" s="33"/>
      <c r="BQ818" s="33"/>
      <c r="BR818" s="33"/>
      <c r="BS818" s="33"/>
      <c r="BT818" s="33"/>
      <c r="BU818" s="33"/>
      <c r="BV818" s="33"/>
      <c r="BW818" s="33"/>
      <c r="BX818" s="33"/>
      <c r="BY818" s="33"/>
      <c r="BZ818" s="33"/>
    </row>
    <row r="819" spans="2:78" ht="14.25" customHeight="1">
      <c r="B819" s="32"/>
      <c r="C819" s="33"/>
      <c r="D819" s="33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  <c r="AA819" s="33"/>
      <c r="AB819" s="33"/>
      <c r="AC819" s="33"/>
      <c r="AD819" s="33"/>
      <c r="AE819" s="33"/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33"/>
      <c r="AR819" s="33"/>
      <c r="AS819" s="33"/>
      <c r="AT819" s="33"/>
      <c r="AU819" s="33"/>
      <c r="AV819" s="33"/>
      <c r="AW819" s="33"/>
      <c r="AX819" s="33"/>
      <c r="AY819" s="33"/>
      <c r="AZ819" s="33"/>
      <c r="BA819" s="33"/>
      <c r="BB819" s="33"/>
      <c r="BC819" s="33"/>
      <c r="BD819" s="33"/>
      <c r="BE819" s="33"/>
      <c r="BF819" s="33"/>
      <c r="BG819" s="33"/>
      <c r="BH819" s="33"/>
      <c r="BI819" s="33"/>
      <c r="BJ819" s="33"/>
      <c r="BK819" s="33"/>
      <c r="BL819" s="33"/>
      <c r="BM819" s="33"/>
      <c r="BN819" s="33"/>
      <c r="BO819" s="33"/>
      <c r="BP819" s="33"/>
      <c r="BQ819" s="33"/>
      <c r="BR819" s="33"/>
      <c r="BS819" s="33"/>
      <c r="BT819" s="33"/>
      <c r="BU819" s="33"/>
      <c r="BV819" s="33"/>
      <c r="BW819" s="33"/>
      <c r="BX819" s="33"/>
      <c r="BY819" s="33"/>
      <c r="BZ819" s="33"/>
    </row>
    <row r="820" spans="2:78" ht="14.25" customHeight="1">
      <c r="B820" s="32"/>
      <c r="C820" s="33"/>
      <c r="D820" s="33"/>
      <c r="E820" s="3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  <c r="AA820" s="33"/>
      <c r="AB820" s="33"/>
      <c r="AC820" s="33"/>
      <c r="AD820" s="33"/>
      <c r="AE820" s="33"/>
      <c r="AF820" s="33"/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33"/>
      <c r="AR820" s="33"/>
      <c r="AS820" s="33"/>
      <c r="AT820" s="33"/>
      <c r="AU820" s="33"/>
      <c r="AV820" s="33"/>
      <c r="AW820" s="33"/>
      <c r="AX820" s="33"/>
      <c r="AY820" s="33"/>
      <c r="AZ820" s="33"/>
      <c r="BA820" s="33"/>
      <c r="BB820" s="33"/>
      <c r="BC820" s="33"/>
      <c r="BD820" s="33"/>
      <c r="BE820" s="33"/>
      <c r="BF820" s="33"/>
      <c r="BG820" s="33"/>
      <c r="BH820" s="33"/>
      <c r="BI820" s="33"/>
      <c r="BJ820" s="33"/>
      <c r="BK820" s="33"/>
      <c r="BL820" s="33"/>
      <c r="BM820" s="33"/>
      <c r="BN820" s="33"/>
      <c r="BO820" s="33"/>
      <c r="BP820" s="33"/>
      <c r="BQ820" s="33"/>
      <c r="BR820" s="33"/>
      <c r="BS820" s="33"/>
      <c r="BT820" s="33"/>
      <c r="BU820" s="33"/>
      <c r="BV820" s="33"/>
      <c r="BW820" s="33"/>
      <c r="BX820" s="33"/>
      <c r="BY820" s="33"/>
      <c r="BZ820" s="33"/>
    </row>
    <row r="821" spans="2:78" ht="14.25" customHeight="1">
      <c r="B821" s="32"/>
      <c r="C821" s="33"/>
      <c r="D821" s="33"/>
      <c r="E821" s="3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  <c r="AA821" s="33"/>
      <c r="AB821" s="33"/>
      <c r="AC821" s="33"/>
      <c r="AD821" s="33"/>
      <c r="AE821" s="33"/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33"/>
      <c r="AR821" s="33"/>
      <c r="AS821" s="33"/>
      <c r="AT821" s="33"/>
      <c r="AU821" s="33"/>
      <c r="AV821" s="33"/>
      <c r="AW821" s="33"/>
      <c r="AX821" s="33"/>
      <c r="AY821" s="33"/>
      <c r="AZ821" s="33"/>
      <c r="BA821" s="33"/>
      <c r="BB821" s="33"/>
      <c r="BC821" s="33"/>
      <c r="BD821" s="33"/>
      <c r="BE821" s="33"/>
      <c r="BF821" s="33"/>
      <c r="BG821" s="33"/>
      <c r="BH821" s="33"/>
      <c r="BI821" s="33"/>
      <c r="BJ821" s="33"/>
      <c r="BK821" s="33"/>
      <c r="BL821" s="33"/>
      <c r="BM821" s="33"/>
      <c r="BN821" s="33"/>
      <c r="BO821" s="33"/>
      <c r="BP821" s="33"/>
      <c r="BQ821" s="33"/>
      <c r="BR821" s="33"/>
      <c r="BS821" s="33"/>
      <c r="BT821" s="33"/>
      <c r="BU821" s="33"/>
      <c r="BV821" s="33"/>
      <c r="BW821" s="33"/>
      <c r="BX821" s="33"/>
      <c r="BY821" s="33"/>
      <c r="BZ821" s="33"/>
    </row>
    <row r="822" spans="2:78" ht="14.25" customHeight="1">
      <c r="B822" s="32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  <c r="AA822" s="33"/>
      <c r="AB822" s="33"/>
      <c r="AC822" s="33"/>
      <c r="AD822" s="33"/>
      <c r="AE822" s="33"/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33"/>
      <c r="AR822" s="33"/>
      <c r="AS822" s="33"/>
      <c r="AT822" s="33"/>
      <c r="AU822" s="33"/>
      <c r="AV822" s="33"/>
      <c r="AW822" s="33"/>
      <c r="AX822" s="33"/>
      <c r="AY822" s="33"/>
      <c r="AZ822" s="33"/>
      <c r="BA822" s="33"/>
      <c r="BB822" s="33"/>
      <c r="BC822" s="33"/>
      <c r="BD822" s="33"/>
      <c r="BE822" s="33"/>
      <c r="BF822" s="33"/>
      <c r="BG822" s="33"/>
      <c r="BH822" s="33"/>
      <c r="BI822" s="33"/>
      <c r="BJ822" s="33"/>
      <c r="BK822" s="33"/>
      <c r="BL822" s="33"/>
      <c r="BM822" s="33"/>
      <c r="BN822" s="33"/>
      <c r="BO822" s="33"/>
      <c r="BP822" s="33"/>
      <c r="BQ822" s="33"/>
      <c r="BR822" s="33"/>
      <c r="BS822" s="33"/>
      <c r="BT822" s="33"/>
      <c r="BU822" s="33"/>
      <c r="BV822" s="33"/>
      <c r="BW822" s="33"/>
      <c r="BX822" s="33"/>
      <c r="BY822" s="33"/>
      <c r="BZ822" s="33"/>
    </row>
    <row r="823" spans="2:78" ht="14.25" customHeight="1">
      <c r="B823" s="32"/>
      <c r="C823" s="33"/>
      <c r="D823" s="33"/>
      <c r="E823" s="3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  <c r="AA823" s="33"/>
      <c r="AB823" s="33"/>
      <c r="AC823" s="33"/>
      <c r="AD823" s="33"/>
      <c r="AE823" s="33"/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33"/>
      <c r="AR823" s="33"/>
      <c r="AS823" s="33"/>
      <c r="AT823" s="33"/>
      <c r="AU823" s="33"/>
      <c r="AV823" s="33"/>
      <c r="AW823" s="33"/>
      <c r="AX823" s="33"/>
      <c r="AY823" s="33"/>
      <c r="AZ823" s="33"/>
      <c r="BA823" s="33"/>
      <c r="BB823" s="33"/>
      <c r="BC823" s="33"/>
      <c r="BD823" s="33"/>
      <c r="BE823" s="33"/>
      <c r="BF823" s="33"/>
      <c r="BG823" s="33"/>
      <c r="BH823" s="33"/>
      <c r="BI823" s="33"/>
      <c r="BJ823" s="33"/>
      <c r="BK823" s="33"/>
      <c r="BL823" s="33"/>
      <c r="BM823" s="33"/>
      <c r="BN823" s="33"/>
      <c r="BO823" s="33"/>
      <c r="BP823" s="33"/>
      <c r="BQ823" s="33"/>
      <c r="BR823" s="33"/>
      <c r="BS823" s="33"/>
      <c r="BT823" s="33"/>
      <c r="BU823" s="33"/>
      <c r="BV823" s="33"/>
      <c r="BW823" s="33"/>
      <c r="BX823" s="33"/>
      <c r="BY823" s="33"/>
      <c r="BZ823" s="33"/>
    </row>
    <row r="824" spans="2:78" ht="14.25" customHeight="1">
      <c r="B824" s="32"/>
      <c r="C824" s="33"/>
      <c r="D824" s="33"/>
      <c r="E824" s="3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  <c r="AA824" s="33"/>
      <c r="AB824" s="33"/>
      <c r="AC824" s="33"/>
      <c r="AD824" s="33"/>
      <c r="AE824" s="33"/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33"/>
      <c r="AR824" s="33"/>
      <c r="AS824" s="33"/>
      <c r="AT824" s="33"/>
      <c r="AU824" s="33"/>
      <c r="AV824" s="33"/>
      <c r="AW824" s="33"/>
      <c r="AX824" s="33"/>
      <c r="AY824" s="33"/>
      <c r="AZ824" s="33"/>
      <c r="BA824" s="33"/>
      <c r="BB824" s="33"/>
      <c r="BC824" s="33"/>
      <c r="BD824" s="33"/>
      <c r="BE824" s="33"/>
      <c r="BF824" s="33"/>
      <c r="BG824" s="33"/>
      <c r="BH824" s="33"/>
      <c r="BI824" s="33"/>
      <c r="BJ824" s="33"/>
      <c r="BK824" s="33"/>
      <c r="BL824" s="33"/>
      <c r="BM824" s="33"/>
      <c r="BN824" s="33"/>
      <c r="BO824" s="33"/>
      <c r="BP824" s="33"/>
      <c r="BQ824" s="33"/>
      <c r="BR824" s="33"/>
      <c r="BS824" s="33"/>
      <c r="BT824" s="33"/>
      <c r="BU824" s="33"/>
      <c r="BV824" s="33"/>
      <c r="BW824" s="33"/>
      <c r="BX824" s="33"/>
      <c r="BY824" s="33"/>
      <c r="BZ824" s="33"/>
    </row>
    <row r="825" spans="2:78" ht="14.25" customHeight="1">
      <c r="B825" s="32"/>
      <c r="C825" s="33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  <c r="AA825" s="33"/>
      <c r="AB825" s="33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33"/>
      <c r="AR825" s="33"/>
      <c r="AS825" s="33"/>
      <c r="AT825" s="33"/>
      <c r="AU825" s="33"/>
      <c r="AV825" s="33"/>
      <c r="AW825" s="33"/>
      <c r="AX825" s="33"/>
      <c r="AY825" s="33"/>
      <c r="AZ825" s="33"/>
      <c r="BA825" s="33"/>
      <c r="BB825" s="33"/>
      <c r="BC825" s="33"/>
      <c r="BD825" s="33"/>
      <c r="BE825" s="33"/>
      <c r="BF825" s="33"/>
      <c r="BG825" s="33"/>
      <c r="BH825" s="33"/>
      <c r="BI825" s="33"/>
      <c r="BJ825" s="33"/>
      <c r="BK825" s="33"/>
      <c r="BL825" s="33"/>
      <c r="BM825" s="33"/>
      <c r="BN825" s="33"/>
      <c r="BO825" s="33"/>
      <c r="BP825" s="33"/>
      <c r="BQ825" s="33"/>
      <c r="BR825" s="33"/>
      <c r="BS825" s="33"/>
      <c r="BT825" s="33"/>
      <c r="BU825" s="33"/>
      <c r="BV825" s="33"/>
      <c r="BW825" s="33"/>
      <c r="BX825" s="33"/>
      <c r="BY825" s="33"/>
      <c r="BZ825" s="33"/>
    </row>
    <row r="826" spans="2:78" ht="14.25" customHeight="1">
      <c r="B826" s="32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  <c r="AA826" s="33"/>
      <c r="AB826" s="33"/>
      <c r="AC826" s="33"/>
      <c r="AD826" s="33"/>
      <c r="AE826" s="33"/>
      <c r="AF826" s="33"/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33"/>
      <c r="AR826" s="33"/>
      <c r="AS826" s="33"/>
      <c r="AT826" s="33"/>
      <c r="AU826" s="33"/>
      <c r="AV826" s="33"/>
      <c r="AW826" s="33"/>
      <c r="AX826" s="33"/>
      <c r="AY826" s="33"/>
      <c r="AZ826" s="33"/>
      <c r="BA826" s="33"/>
      <c r="BB826" s="33"/>
      <c r="BC826" s="33"/>
      <c r="BD826" s="33"/>
      <c r="BE826" s="33"/>
      <c r="BF826" s="33"/>
      <c r="BG826" s="33"/>
      <c r="BH826" s="33"/>
      <c r="BI826" s="33"/>
      <c r="BJ826" s="33"/>
      <c r="BK826" s="33"/>
      <c r="BL826" s="33"/>
      <c r="BM826" s="33"/>
      <c r="BN826" s="33"/>
      <c r="BO826" s="33"/>
      <c r="BP826" s="33"/>
      <c r="BQ826" s="33"/>
      <c r="BR826" s="33"/>
      <c r="BS826" s="33"/>
      <c r="BT826" s="33"/>
      <c r="BU826" s="33"/>
      <c r="BV826" s="33"/>
      <c r="BW826" s="33"/>
      <c r="BX826" s="33"/>
      <c r="BY826" s="33"/>
      <c r="BZ826" s="33"/>
    </row>
    <row r="827" spans="2:78" ht="14.25" customHeight="1">
      <c r="B827" s="32"/>
      <c r="C827" s="33"/>
      <c r="D827" s="33"/>
      <c r="E827" s="3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  <c r="AA827" s="33"/>
      <c r="AB827" s="33"/>
      <c r="AC827" s="33"/>
      <c r="AD827" s="33"/>
      <c r="AE827" s="33"/>
      <c r="AF827" s="33"/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33"/>
      <c r="AR827" s="33"/>
      <c r="AS827" s="33"/>
      <c r="AT827" s="33"/>
      <c r="AU827" s="33"/>
      <c r="AV827" s="33"/>
      <c r="AW827" s="33"/>
      <c r="AX827" s="33"/>
      <c r="AY827" s="33"/>
      <c r="AZ827" s="33"/>
      <c r="BA827" s="33"/>
      <c r="BB827" s="33"/>
      <c r="BC827" s="33"/>
      <c r="BD827" s="33"/>
      <c r="BE827" s="33"/>
      <c r="BF827" s="33"/>
      <c r="BG827" s="33"/>
      <c r="BH827" s="33"/>
      <c r="BI827" s="33"/>
      <c r="BJ827" s="33"/>
      <c r="BK827" s="33"/>
      <c r="BL827" s="33"/>
      <c r="BM827" s="33"/>
      <c r="BN827" s="33"/>
      <c r="BO827" s="33"/>
      <c r="BP827" s="33"/>
      <c r="BQ827" s="33"/>
      <c r="BR827" s="33"/>
      <c r="BS827" s="33"/>
      <c r="BT827" s="33"/>
      <c r="BU827" s="33"/>
      <c r="BV827" s="33"/>
      <c r="BW827" s="33"/>
      <c r="BX827" s="33"/>
      <c r="BY827" s="33"/>
      <c r="BZ827" s="33"/>
    </row>
    <row r="828" spans="2:78" ht="14.25" customHeight="1">
      <c r="B828" s="32"/>
      <c r="C828" s="33"/>
      <c r="D828" s="33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  <c r="AA828" s="33"/>
      <c r="AB828" s="33"/>
      <c r="AC828" s="33"/>
      <c r="AD828" s="33"/>
      <c r="AE828" s="33"/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33"/>
      <c r="AR828" s="33"/>
      <c r="AS828" s="33"/>
      <c r="AT828" s="33"/>
      <c r="AU828" s="33"/>
      <c r="AV828" s="33"/>
      <c r="AW828" s="33"/>
      <c r="AX828" s="33"/>
      <c r="AY828" s="33"/>
      <c r="AZ828" s="33"/>
      <c r="BA828" s="33"/>
      <c r="BB828" s="33"/>
      <c r="BC828" s="33"/>
      <c r="BD828" s="33"/>
      <c r="BE828" s="33"/>
      <c r="BF828" s="33"/>
      <c r="BG828" s="33"/>
      <c r="BH828" s="33"/>
      <c r="BI828" s="33"/>
      <c r="BJ828" s="33"/>
      <c r="BK828" s="33"/>
      <c r="BL828" s="33"/>
      <c r="BM828" s="33"/>
      <c r="BN828" s="33"/>
      <c r="BO828" s="33"/>
      <c r="BP828" s="33"/>
      <c r="BQ828" s="33"/>
      <c r="BR828" s="33"/>
      <c r="BS828" s="33"/>
      <c r="BT828" s="33"/>
      <c r="BU828" s="33"/>
      <c r="BV828" s="33"/>
      <c r="BW828" s="33"/>
      <c r="BX828" s="33"/>
      <c r="BY828" s="33"/>
      <c r="BZ828" s="33"/>
    </row>
    <row r="829" spans="2:78" ht="14.25" customHeight="1">
      <c r="B829" s="32"/>
      <c r="C829" s="33"/>
      <c r="D829" s="33"/>
      <c r="E829" s="3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  <c r="AA829" s="33"/>
      <c r="AB829" s="33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33"/>
      <c r="AR829" s="33"/>
      <c r="AS829" s="33"/>
      <c r="AT829" s="33"/>
      <c r="AU829" s="33"/>
      <c r="AV829" s="33"/>
      <c r="AW829" s="33"/>
      <c r="AX829" s="33"/>
      <c r="AY829" s="33"/>
      <c r="AZ829" s="33"/>
      <c r="BA829" s="33"/>
      <c r="BB829" s="33"/>
      <c r="BC829" s="33"/>
      <c r="BD829" s="33"/>
      <c r="BE829" s="33"/>
      <c r="BF829" s="33"/>
      <c r="BG829" s="33"/>
      <c r="BH829" s="33"/>
      <c r="BI829" s="33"/>
      <c r="BJ829" s="33"/>
      <c r="BK829" s="33"/>
      <c r="BL829" s="33"/>
      <c r="BM829" s="33"/>
      <c r="BN829" s="33"/>
      <c r="BO829" s="33"/>
      <c r="BP829" s="33"/>
      <c r="BQ829" s="33"/>
      <c r="BR829" s="33"/>
      <c r="BS829" s="33"/>
      <c r="BT829" s="33"/>
      <c r="BU829" s="33"/>
      <c r="BV829" s="33"/>
      <c r="BW829" s="33"/>
      <c r="BX829" s="33"/>
      <c r="BY829" s="33"/>
      <c r="BZ829" s="33"/>
    </row>
    <row r="830" spans="2:78" ht="14.25" customHeight="1">
      <c r="B830" s="32"/>
      <c r="C830" s="33"/>
      <c r="D830" s="33"/>
      <c r="E830" s="3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  <c r="AA830" s="33"/>
      <c r="AB830" s="33"/>
      <c r="AC830" s="33"/>
      <c r="AD830" s="33"/>
      <c r="AE830" s="33"/>
      <c r="AF830" s="33"/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33"/>
      <c r="AR830" s="33"/>
      <c r="AS830" s="33"/>
      <c r="AT830" s="33"/>
      <c r="AU830" s="33"/>
      <c r="AV830" s="33"/>
      <c r="AW830" s="33"/>
      <c r="AX830" s="33"/>
      <c r="AY830" s="33"/>
      <c r="AZ830" s="33"/>
      <c r="BA830" s="33"/>
      <c r="BB830" s="33"/>
      <c r="BC830" s="33"/>
      <c r="BD830" s="33"/>
      <c r="BE830" s="33"/>
      <c r="BF830" s="33"/>
      <c r="BG830" s="33"/>
      <c r="BH830" s="33"/>
      <c r="BI830" s="33"/>
      <c r="BJ830" s="33"/>
      <c r="BK830" s="33"/>
      <c r="BL830" s="33"/>
      <c r="BM830" s="33"/>
      <c r="BN830" s="33"/>
      <c r="BO830" s="33"/>
      <c r="BP830" s="33"/>
      <c r="BQ830" s="33"/>
      <c r="BR830" s="33"/>
      <c r="BS830" s="33"/>
      <c r="BT830" s="33"/>
      <c r="BU830" s="33"/>
      <c r="BV830" s="33"/>
      <c r="BW830" s="33"/>
      <c r="BX830" s="33"/>
      <c r="BY830" s="33"/>
      <c r="BZ830" s="33"/>
    </row>
    <row r="831" spans="2:78" ht="14.25" customHeight="1">
      <c r="B831" s="32"/>
      <c r="C831" s="33"/>
      <c r="D831" s="33"/>
      <c r="E831" s="3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  <c r="AA831" s="33"/>
      <c r="AB831" s="33"/>
      <c r="AC831" s="33"/>
      <c r="AD831" s="33"/>
      <c r="AE831" s="33"/>
      <c r="AF831" s="33"/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33"/>
      <c r="AR831" s="33"/>
      <c r="AS831" s="33"/>
      <c r="AT831" s="33"/>
      <c r="AU831" s="33"/>
      <c r="AV831" s="33"/>
      <c r="AW831" s="33"/>
      <c r="AX831" s="33"/>
      <c r="AY831" s="33"/>
      <c r="AZ831" s="33"/>
      <c r="BA831" s="33"/>
      <c r="BB831" s="33"/>
      <c r="BC831" s="33"/>
      <c r="BD831" s="33"/>
      <c r="BE831" s="33"/>
      <c r="BF831" s="33"/>
      <c r="BG831" s="33"/>
      <c r="BH831" s="33"/>
      <c r="BI831" s="33"/>
      <c r="BJ831" s="33"/>
      <c r="BK831" s="33"/>
      <c r="BL831" s="33"/>
      <c r="BM831" s="33"/>
      <c r="BN831" s="33"/>
      <c r="BO831" s="33"/>
      <c r="BP831" s="33"/>
      <c r="BQ831" s="33"/>
      <c r="BR831" s="33"/>
      <c r="BS831" s="33"/>
      <c r="BT831" s="33"/>
      <c r="BU831" s="33"/>
      <c r="BV831" s="33"/>
      <c r="BW831" s="33"/>
      <c r="BX831" s="33"/>
      <c r="BY831" s="33"/>
      <c r="BZ831" s="33"/>
    </row>
    <row r="832" spans="2:78" ht="14.25" customHeight="1">
      <c r="B832" s="32"/>
      <c r="C832" s="33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  <c r="AA832" s="33"/>
      <c r="AB832" s="33"/>
      <c r="AC832" s="33"/>
      <c r="AD832" s="33"/>
      <c r="AE832" s="33"/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33"/>
      <c r="AR832" s="33"/>
      <c r="AS832" s="33"/>
      <c r="AT832" s="33"/>
      <c r="AU832" s="33"/>
      <c r="AV832" s="33"/>
      <c r="AW832" s="33"/>
      <c r="AX832" s="33"/>
      <c r="AY832" s="33"/>
      <c r="AZ832" s="33"/>
      <c r="BA832" s="33"/>
      <c r="BB832" s="33"/>
      <c r="BC832" s="33"/>
      <c r="BD832" s="33"/>
      <c r="BE832" s="33"/>
      <c r="BF832" s="33"/>
      <c r="BG832" s="33"/>
      <c r="BH832" s="33"/>
      <c r="BI832" s="33"/>
      <c r="BJ832" s="33"/>
      <c r="BK832" s="33"/>
      <c r="BL832" s="33"/>
      <c r="BM832" s="33"/>
      <c r="BN832" s="33"/>
      <c r="BO832" s="33"/>
      <c r="BP832" s="33"/>
      <c r="BQ832" s="33"/>
      <c r="BR832" s="33"/>
      <c r="BS832" s="33"/>
      <c r="BT832" s="33"/>
      <c r="BU832" s="33"/>
      <c r="BV832" s="33"/>
      <c r="BW832" s="33"/>
      <c r="BX832" s="33"/>
      <c r="BY832" s="33"/>
      <c r="BZ832" s="33"/>
    </row>
    <row r="833" spans="2:78" ht="14.25" customHeight="1">
      <c r="B833" s="32"/>
      <c r="C833" s="33"/>
      <c r="D833" s="33"/>
      <c r="E833" s="3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  <c r="AA833" s="33"/>
      <c r="AB833" s="33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33"/>
      <c r="AR833" s="33"/>
      <c r="AS833" s="33"/>
      <c r="AT833" s="33"/>
      <c r="AU833" s="33"/>
      <c r="AV833" s="33"/>
      <c r="AW833" s="33"/>
      <c r="AX833" s="33"/>
      <c r="AY833" s="33"/>
      <c r="AZ833" s="33"/>
      <c r="BA833" s="33"/>
      <c r="BB833" s="33"/>
      <c r="BC833" s="33"/>
      <c r="BD833" s="33"/>
      <c r="BE833" s="33"/>
      <c r="BF833" s="33"/>
      <c r="BG833" s="33"/>
      <c r="BH833" s="33"/>
      <c r="BI833" s="33"/>
      <c r="BJ833" s="33"/>
      <c r="BK833" s="33"/>
      <c r="BL833" s="33"/>
      <c r="BM833" s="33"/>
      <c r="BN833" s="33"/>
      <c r="BO833" s="33"/>
      <c r="BP833" s="33"/>
      <c r="BQ833" s="33"/>
      <c r="BR833" s="33"/>
      <c r="BS833" s="33"/>
      <c r="BT833" s="33"/>
      <c r="BU833" s="33"/>
      <c r="BV833" s="33"/>
      <c r="BW833" s="33"/>
      <c r="BX833" s="33"/>
      <c r="BY833" s="33"/>
      <c r="BZ833" s="33"/>
    </row>
    <row r="834" spans="2:78" ht="14.25" customHeight="1">
      <c r="B834" s="32"/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  <c r="AA834" s="33"/>
      <c r="AB834" s="33"/>
      <c r="AC834" s="33"/>
      <c r="AD834" s="33"/>
      <c r="AE834" s="33"/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33"/>
      <c r="AR834" s="33"/>
      <c r="AS834" s="33"/>
      <c r="AT834" s="33"/>
      <c r="AU834" s="33"/>
      <c r="AV834" s="33"/>
      <c r="AW834" s="33"/>
      <c r="AX834" s="33"/>
      <c r="AY834" s="33"/>
      <c r="AZ834" s="33"/>
      <c r="BA834" s="33"/>
      <c r="BB834" s="33"/>
      <c r="BC834" s="33"/>
      <c r="BD834" s="33"/>
      <c r="BE834" s="33"/>
      <c r="BF834" s="33"/>
      <c r="BG834" s="33"/>
      <c r="BH834" s="33"/>
      <c r="BI834" s="33"/>
      <c r="BJ834" s="33"/>
      <c r="BK834" s="33"/>
      <c r="BL834" s="33"/>
      <c r="BM834" s="33"/>
      <c r="BN834" s="33"/>
      <c r="BO834" s="33"/>
      <c r="BP834" s="33"/>
      <c r="BQ834" s="33"/>
      <c r="BR834" s="33"/>
      <c r="BS834" s="33"/>
      <c r="BT834" s="33"/>
      <c r="BU834" s="33"/>
      <c r="BV834" s="33"/>
      <c r="BW834" s="33"/>
      <c r="BX834" s="33"/>
      <c r="BY834" s="33"/>
      <c r="BZ834" s="33"/>
    </row>
    <row r="835" spans="2:78" ht="14.25" customHeight="1">
      <c r="B835" s="32"/>
      <c r="C835" s="33"/>
      <c r="D835" s="33"/>
      <c r="E835" s="3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  <c r="AA835" s="33"/>
      <c r="AB835" s="33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33"/>
      <c r="AR835" s="33"/>
      <c r="AS835" s="33"/>
      <c r="AT835" s="33"/>
      <c r="AU835" s="33"/>
      <c r="AV835" s="33"/>
      <c r="AW835" s="33"/>
      <c r="AX835" s="33"/>
      <c r="AY835" s="33"/>
      <c r="AZ835" s="33"/>
      <c r="BA835" s="33"/>
      <c r="BB835" s="33"/>
      <c r="BC835" s="33"/>
      <c r="BD835" s="33"/>
      <c r="BE835" s="33"/>
      <c r="BF835" s="33"/>
      <c r="BG835" s="33"/>
      <c r="BH835" s="33"/>
      <c r="BI835" s="33"/>
      <c r="BJ835" s="33"/>
      <c r="BK835" s="33"/>
      <c r="BL835" s="33"/>
      <c r="BM835" s="33"/>
      <c r="BN835" s="33"/>
      <c r="BO835" s="33"/>
      <c r="BP835" s="33"/>
      <c r="BQ835" s="33"/>
      <c r="BR835" s="33"/>
      <c r="BS835" s="33"/>
      <c r="BT835" s="33"/>
      <c r="BU835" s="33"/>
      <c r="BV835" s="33"/>
      <c r="BW835" s="33"/>
      <c r="BX835" s="33"/>
      <c r="BY835" s="33"/>
      <c r="BZ835" s="33"/>
    </row>
    <row r="836" spans="2:78" ht="14.25" customHeight="1">
      <c r="B836" s="32"/>
      <c r="C836" s="33"/>
      <c r="D836" s="33"/>
      <c r="E836" s="3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  <c r="AA836" s="33"/>
      <c r="AB836" s="33"/>
      <c r="AC836" s="33"/>
      <c r="AD836" s="33"/>
      <c r="AE836" s="33"/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33"/>
      <c r="AR836" s="33"/>
      <c r="AS836" s="33"/>
      <c r="AT836" s="33"/>
      <c r="AU836" s="33"/>
      <c r="AV836" s="33"/>
      <c r="AW836" s="33"/>
      <c r="AX836" s="33"/>
      <c r="AY836" s="33"/>
      <c r="AZ836" s="33"/>
      <c r="BA836" s="33"/>
      <c r="BB836" s="33"/>
      <c r="BC836" s="33"/>
      <c r="BD836" s="33"/>
      <c r="BE836" s="33"/>
      <c r="BF836" s="33"/>
      <c r="BG836" s="33"/>
      <c r="BH836" s="33"/>
      <c r="BI836" s="33"/>
      <c r="BJ836" s="33"/>
      <c r="BK836" s="33"/>
      <c r="BL836" s="33"/>
      <c r="BM836" s="33"/>
      <c r="BN836" s="33"/>
      <c r="BO836" s="33"/>
      <c r="BP836" s="33"/>
      <c r="BQ836" s="33"/>
      <c r="BR836" s="33"/>
      <c r="BS836" s="33"/>
      <c r="BT836" s="33"/>
      <c r="BU836" s="33"/>
      <c r="BV836" s="33"/>
      <c r="BW836" s="33"/>
      <c r="BX836" s="33"/>
      <c r="BY836" s="33"/>
      <c r="BZ836" s="33"/>
    </row>
    <row r="837" spans="2:78" ht="14.25" customHeight="1">
      <c r="B837" s="32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  <c r="AA837" s="33"/>
      <c r="AB837" s="33"/>
      <c r="AC837" s="33"/>
      <c r="AD837" s="33"/>
      <c r="AE837" s="33"/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33"/>
      <c r="AR837" s="33"/>
      <c r="AS837" s="33"/>
      <c r="AT837" s="33"/>
      <c r="AU837" s="33"/>
      <c r="AV837" s="33"/>
      <c r="AW837" s="33"/>
      <c r="AX837" s="33"/>
      <c r="AY837" s="33"/>
      <c r="AZ837" s="33"/>
      <c r="BA837" s="33"/>
      <c r="BB837" s="33"/>
      <c r="BC837" s="33"/>
      <c r="BD837" s="33"/>
      <c r="BE837" s="33"/>
      <c r="BF837" s="33"/>
      <c r="BG837" s="33"/>
      <c r="BH837" s="33"/>
      <c r="BI837" s="33"/>
      <c r="BJ837" s="33"/>
      <c r="BK837" s="33"/>
      <c r="BL837" s="33"/>
      <c r="BM837" s="33"/>
      <c r="BN837" s="33"/>
      <c r="BO837" s="33"/>
      <c r="BP837" s="33"/>
      <c r="BQ837" s="33"/>
      <c r="BR837" s="33"/>
      <c r="BS837" s="33"/>
      <c r="BT837" s="33"/>
      <c r="BU837" s="33"/>
      <c r="BV837" s="33"/>
      <c r="BW837" s="33"/>
      <c r="BX837" s="33"/>
      <c r="BY837" s="33"/>
      <c r="BZ837" s="33"/>
    </row>
    <row r="838" spans="2:78" ht="14.25" customHeight="1">
      <c r="B838" s="32"/>
      <c r="C838" s="33"/>
      <c r="D838" s="33"/>
      <c r="E838" s="3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  <c r="AA838" s="33"/>
      <c r="AB838" s="33"/>
      <c r="AC838" s="33"/>
      <c r="AD838" s="33"/>
      <c r="AE838" s="33"/>
      <c r="AF838" s="33"/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33"/>
      <c r="AR838" s="33"/>
      <c r="AS838" s="33"/>
      <c r="AT838" s="33"/>
      <c r="AU838" s="33"/>
      <c r="AV838" s="33"/>
      <c r="AW838" s="33"/>
      <c r="AX838" s="33"/>
      <c r="AY838" s="33"/>
      <c r="AZ838" s="33"/>
      <c r="BA838" s="33"/>
      <c r="BB838" s="33"/>
      <c r="BC838" s="33"/>
      <c r="BD838" s="33"/>
      <c r="BE838" s="33"/>
      <c r="BF838" s="33"/>
      <c r="BG838" s="33"/>
      <c r="BH838" s="33"/>
      <c r="BI838" s="33"/>
      <c r="BJ838" s="33"/>
      <c r="BK838" s="33"/>
      <c r="BL838" s="33"/>
      <c r="BM838" s="33"/>
      <c r="BN838" s="33"/>
      <c r="BO838" s="33"/>
      <c r="BP838" s="33"/>
      <c r="BQ838" s="33"/>
      <c r="BR838" s="33"/>
      <c r="BS838" s="33"/>
      <c r="BT838" s="33"/>
      <c r="BU838" s="33"/>
      <c r="BV838" s="33"/>
      <c r="BW838" s="33"/>
      <c r="BX838" s="33"/>
      <c r="BY838" s="33"/>
      <c r="BZ838" s="33"/>
    </row>
    <row r="839" spans="2:78" ht="14.25" customHeight="1">
      <c r="B839" s="32"/>
      <c r="C839" s="33"/>
      <c r="D839" s="33"/>
      <c r="E839" s="3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  <c r="AA839" s="33"/>
      <c r="AB839" s="33"/>
      <c r="AC839" s="33"/>
      <c r="AD839" s="33"/>
      <c r="AE839" s="33"/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33"/>
      <c r="AR839" s="33"/>
      <c r="AS839" s="33"/>
      <c r="AT839" s="33"/>
      <c r="AU839" s="33"/>
      <c r="AV839" s="33"/>
      <c r="AW839" s="33"/>
      <c r="AX839" s="33"/>
      <c r="AY839" s="33"/>
      <c r="AZ839" s="33"/>
      <c r="BA839" s="33"/>
      <c r="BB839" s="33"/>
      <c r="BC839" s="33"/>
      <c r="BD839" s="33"/>
      <c r="BE839" s="33"/>
      <c r="BF839" s="33"/>
      <c r="BG839" s="33"/>
      <c r="BH839" s="33"/>
      <c r="BI839" s="33"/>
      <c r="BJ839" s="33"/>
      <c r="BK839" s="33"/>
      <c r="BL839" s="33"/>
      <c r="BM839" s="33"/>
      <c r="BN839" s="33"/>
      <c r="BO839" s="33"/>
      <c r="BP839" s="33"/>
      <c r="BQ839" s="33"/>
      <c r="BR839" s="33"/>
      <c r="BS839" s="33"/>
      <c r="BT839" s="33"/>
      <c r="BU839" s="33"/>
      <c r="BV839" s="33"/>
      <c r="BW839" s="33"/>
      <c r="BX839" s="33"/>
      <c r="BY839" s="33"/>
      <c r="BZ839" s="33"/>
    </row>
    <row r="840" spans="2:78" ht="14.25" customHeight="1">
      <c r="B840" s="32"/>
      <c r="C840" s="33"/>
      <c r="D840" s="33"/>
      <c r="E840" s="3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  <c r="AA840" s="33"/>
      <c r="AB840" s="33"/>
      <c r="AC840" s="33"/>
      <c r="AD840" s="33"/>
      <c r="AE840" s="33"/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33"/>
      <c r="AR840" s="33"/>
      <c r="AS840" s="33"/>
      <c r="AT840" s="33"/>
      <c r="AU840" s="33"/>
      <c r="AV840" s="33"/>
      <c r="AW840" s="33"/>
      <c r="AX840" s="33"/>
      <c r="AY840" s="33"/>
      <c r="AZ840" s="33"/>
      <c r="BA840" s="33"/>
      <c r="BB840" s="33"/>
      <c r="BC840" s="33"/>
      <c r="BD840" s="33"/>
      <c r="BE840" s="33"/>
      <c r="BF840" s="33"/>
      <c r="BG840" s="33"/>
      <c r="BH840" s="33"/>
      <c r="BI840" s="33"/>
      <c r="BJ840" s="33"/>
      <c r="BK840" s="33"/>
      <c r="BL840" s="33"/>
      <c r="BM840" s="33"/>
      <c r="BN840" s="33"/>
      <c r="BO840" s="33"/>
      <c r="BP840" s="33"/>
      <c r="BQ840" s="33"/>
      <c r="BR840" s="33"/>
      <c r="BS840" s="33"/>
      <c r="BT840" s="33"/>
      <c r="BU840" s="33"/>
      <c r="BV840" s="33"/>
      <c r="BW840" s="33"/>
      <c r="BX840" s="33"/>
      <c r="BY840" s="33"/>
      <c r="BZ840" s="33"/>
    </row>
    <row r="841" spans="2:78" ht="14.25" customHeight="1">
      <c r="B841" s="32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  <c r="AA841" s="33"/>
      <c r="AB841" s="33"/>
      <c r="AC841" s="33"/>
      <c r="AD841" s="33"/>
      <c r="AE841" s="33"/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33"/>
      <c r="AR841" s="33"/>
      <c r="AS841" s="33"/>
      <c r="AT841" s="33"/>
      <c r="AU841" s="33"/>
      <c r="AV841" s="33"/>
      <c r="AW841" s="33"/>
      <c r="AX841" s="33"/>
      <c r="AY841" s="33"/>
      <c r="AZ841" s="33"/>
      <c r="BA841" s="33"/>
      <c r="BB841" s="33"/>
      <c r="BC841" s="33"/>
      <c r="BD841" s="33"/>
      <c r="BE841" s="33"/>
      <c r="BF841" s="33"/>
      <c r="BG841" s="33"/>
      <c r="BH841" s="33"/>
      <c r="BI841" s="33"/>
      <c r="BJ841" s="33"/>
      <c r="BK841" s="33"/>
      <c r="BL841" s="33"/>
      <c r="BM841" s="33"/>
      <c r="BN841" s="33"/>
      <c r="BO841" s="33"/>
      <c r="BP841" s="33"/>
      <c r="BQ841" s="33"/>
      <c r="BR841" s="33"/>
      <c r="BS841" s="33"/>
      <c r="BT841" s="33"/>
      <c r="BU841" s="33"/>
      <c r="BV841" s="33"/>
      <c r="BW841" s="33"/>
      <c r="BX841" s="33"/>
      <c r="BY841" s="33"/>
      <c r="BZ841" s="33"/>
    </row>
    <row r="842" spans="2:78" ht="14.25" customHeight="1">
      <c r="B842" s="32"/>
      <c r="C842" s="33"/>
      <c r="D842" s="33"/>
      <c r="E842" s="3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  <c r="AA842" s="33"/>
      <c r="AB842" s="33"/>
      <c r="AC842" s="33"/>
      <c r="AD842" s="33"/>
      <c r="AE842" s="33"/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33"/>
      <c r="AR842" s="33"/>
      <c r="AS842" s="33"/>
      <c r="AT842" s="33"/>
      <c r="AU842" s="33"/>
      <c r="AV842" s="33"/>
      <c r="AW842" s="33"/>
      <c r="AX842" s="33"/>
      <c r="AY842" s="33"/>
      <c r="AZ842" s="33"/>
      <c r="BA842" s="33"/>
      <c r="BB842" s="33"/>
      <c r="BC842" s="33"/>
      <c r="BD842" s="33"/>
      <c r="BE842" s="33"/>
      <c r="BF842" s="33"/>
      <c r="BG842" s="33"/>
      <c r="BH842" s="33"/>
      <c r="BI842" s="33"/>
      <c r="BJ842" s="33"/>
      <c r="BK842" s="33"/>
      <c r="BL842" s="33"/>
      <c r="BM842" s="33"/>
      <c r="BN842" s="33"/>
      <c r="BO842" s="33"/>
      <c r="BP842" s="33"/>
      <c r="BQ842" s="33"/>
      <c r="BR842" s="33"/>
      <c r="BS842" s="33"/>
      <c r="BT842" s="33"/>
      <c r="BU842" s="33"/>
      <c r="BV842" s="33"/>
      <c r="BW842" s="33"/>
      <c r="BX842" s="33"/>
      <c r="BY842" s="33"/>
      <c r="BZ842" s="33"/>
    </row>
    <row r="843" spans="2:78" ht="14.25" customHeight="1">
      <c r="B843" s="32"/>
      <c r="C843" s="33"/>
      <c r="D843" s="33"/>
      <c r="E843" s="3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  <c r="AA843" s="33"/>
      <c r="AB843" s="33"/>
      <c r="AC843" s="33"/>
      <c r="AD843" s="33"/>
      <c r="AE843" s="33"/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33"/>
      <c r="AR843" s="33"/>
      <c r="AS843" s="33"/>
      <c r="AT843" s="33"/>
      <c r="AU843" s="33"/>
      <c r="AV843" s="33"/>
      <c r="AW843" s="33"/>
      <c r="AX843" s="33"/>
      <c r="AY843" s="33"/>
      <c r="AZ843" s="33"/>
      <c r="BA843" s="33"/>
      <c r="BB843" s="33"/>
      <c r="BC843" s="33"/>
      <c r="BD843" s="33"/>
      <c r="BE843" s="33"/>
      <c r="BF843" s="33"/>
      <c r="BG843" s="33"/>
      <c r="BH843" s="33"/>
      <c r="BI843" s="33"/>
      <c r="BJ843" s="33"/>
      <c r="BK843" s="33"/>
      <c r="BL843" s="33"/>
      <c r="BM843" s="33"/>
      <c r="BN843" s="33"/>
      <c r="BO843" s="33"/>
      <c r="BP843" s="33"/>
      <c r="BQ843" s="33"/>
      <c r="BR843" s="33"/>
      <c r="BS843" s="33"/>
      <c r="BT843" s="33"/>
      <c r="BU843" s="33"/>
      <c r="BV843" s="33"/>
      <c r="BW843" s="33"/>
      <c r="BX843" s="33"/>
      <c r="BY843" s="33"/>
      <c r="BZ843" s="33"/>
    </row>
    <row r="844" spans="2:78" ht="14.25" customHeight="1">
      <c r="B844" s="32"/>
      <c r="C844" s="33"/>
      <c r="D844" s="33"/>
      <c r="E844" s="3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  <c r="AA844" s="33"/>
      <c r="AB844" s="33"/>
      <c r="AC844" s="33"/>
      <c r="AD844" s="33"/>
      <c r="AE844" s="33"/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33"/>
      <c r="AR844" s="33"/>
      <c r="AS844" s="33"/>
      <c r="AT844" s="33"/>
      <c r="AU844" s="33"/>
      <c r="AV844" s="33"/>
      <c r="AW844" s="33"/>
      <c r="AX844" s="33"/>
      <c r="AY844" s="33"/>
      <c r="AZ844" s="33"/>
      <c r="BA844" s="33"/>
      <c r="BB844" s="33"/>
      <c r="BC844" s="33"/>
      <c r="BD844" s="33"/>
      <c r="BE844" s="33"/>
      <c r="BF844" s="33"/>
      <c r="BG844" s="33"/>
      <c r="BH844" s="33"/>
      <c r="BI844" s="33"/>
      <c r="BJ844" s="33"/>
      <c r="BK844" s="33"/>
      <c r="BL844" s="33"/>
      <c r="BM844" s="33"/>
      <c r="BN844" s="33"/>
      <c r="BO844" s="33"/>
      <c r="BP844" s="33"/>
      <c r="BQ844" s="33"/>
      <c r="BR844" s="33"/>
      <c r="BS844" s="33"/>
      <c r="BT844" s="33"/>
      <c r="BU844" s="33"/>
      <c r="BV844" s="33"/>
      <c r="BW844" s="33"/>
      <c r="BX844" s="33"/>
      <c r="BY844" s="33"/>
      <c r="BZ844" s="33"/>
    </row>
    <row r="845" spans="2:78" ht="14.25" customHeight="1">
      <c r="B845" s="32"/>
      <c r="C845" s="33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  <c r="AA845" s="33"/>
      <c r="AB845" s="33"/>
      <c r="AC845" s="33"/>
      <c r="AD845" s="33"/>
      <c r="AE845" s="33"/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33"/>
      <c r="AR845" s="33"/>
      <c r="AS845" s="33"/>
      <c r="AT845" s="33"/>
      <c r="AU845" s="33"/>
      <c r="AV845" s="33"/>
      <c r="AW845" s="33"/>
      <c r="AX845" s="33"/>
      <c r="AY845" s="33"/>
      <c r="AZ845" s="33"/>
      <c r="BA845" s="33"/>
      <c r="BB845" s="33"/>
      <c r="BC845" s="33"/>
      <c r="BD845" s="33"/>
      <c r="BE845" s="33"/>
      <c r="BF845" s="33"/>
      <c r="BG845" s="33"/>
      <c r="BH845" s="33"/>
      <c r="BI845" s="33"/>
      <c r="BJ845" s="33"/>
      <c r="BK845" s="33"/>
      <c r="BL845" s="33"/>
      <c r="BM845" s="33"/>
      <c r="BN845" s="33"/>
      <c r="BO845" s="33"/>
      <c r="BP845" s="33"/>
      <c r="BQ845" s="33"/>
      <c r="BR845" s="33"/>
      <c r="BS845" s="33"/>
      <c r="BT845" s="33"/>
      <c r="BU845" s="33"/>
      <c r="BV845" s="33"/>
      <c r="BW845" s="33"/>
      <c r="BX845" s="33"/>
      <c r="BY845" s="33"/>
      <c r="BZ845" s="33"/>
    </row>
    <row r="846" spans="2:78" ht="14.25" customHeight="1">
      <c r="B846" s="32"/>
      <c r="C846" s="33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  <c r="AA846" s="33"/>
      <c r="AB846" s="33"/>
      <c r="AC846" s="33"/>
      <c r="AD846" s="33"/>
      <c r="AE846" s="33"/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33"/>
      <c r="AR846" s="33"/>
      <c r="AS846" s="33"/>
      <c r="AT846" s="33"/>
      <c r="AU846" s="33"/>
      <c r="AV846" s="33"/>
      <c r="AW846" s="33"/>
      <c r="AX846" s="33"/>
      <c r="AY846" s="33"/>
      <c r="AZ846" s="33"/>
      <c r="BA846" s="33"/>
      <c r="BB846" s="33"/>
      <c r="BC846" s="33"/>
      <c r="BD846" s="33"/>
      <c r="BE846" s="33"/>
      <c r="BF846" s="33"/>
      <c r="BG846" s="33"/>
      <c r="BH846" s="33"/>
      <c r="BI846" s="33"/>
      <c r="BJ846" s="33"/>
      <c r="BK846" s="33"/>
      <c r="BL846" s="33"/>
      <c r="BM846" s="33"/>
      <c r="BN846" s="33"/>
      <c r="BO846" s="33"/>
      <c r="BP846" s="33"/>
      <c r="BQ846" s="33"/>
      <c r="BR846" s="33"/>
      <c r="BS846" s="33"/>
      <c r="BT846" s="33"/>
      <c r="BU846" s="33"/>
      <c r="BV846" s="33"/>
      <c r="BW846" s="33"/>
      <c r="BX846" s="33"/>
      <c r="BY846" s="33"/>
      <c r="BZ846" s="33"/>
    </row>
    <row r="847" spans="2:78" ht="14.25" customHeight="1">
      <c r="B847" s="32"/>
      <c r="C847" s="33"/>
      <c r="D847" s="33"/>
      <c r="E847" s="3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  <c r="AA847" s="33"/>
      <c r="AB847" s="33"/>
      <c r="AC847" s="33"/>
      <c r="AD847" s="33"/>
      <c r="AE847" s="33"/>
      <c r="AF847" s="33"/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33"/>
      <c r="AR847" s="33"/>
      <c r="AS847" s="33"/>
      <c r="AT847" s="33"/>
      <c r="AU847" s="33"/>
      <c r="AV847" s="33"/>
      <c r="AW847" s="33"/>
      <c r="AX847" s="33"/>
      <c r="AY847" s="33"/>
      <c r="AZ847" s="33"/>
      <c r="BA847" s="33"/>
      <c r="BB847" s="33"/>
      <c r="BC847" s="33"/>
      <c r="BD847" s="33"/>
      <c r="BE847" s="33"/>
      <c r="BF847" s="33"/>
      <c r="BG847" s="33"/>
      <c r="BH847" s="33"/>
      <c r="BI847" s="33"/>
      <c r="BJ847" s="33"/>
      <c r="BK847" s="33"/>
      <c r="BL847" s="33"/>
      <c r="BM847" s="33"/>
      <c r="BN847" s="33"/>
      <c r="BO847" s="33"/>
      <c r="BP847" s="33"/>
      <c r="BQ847" s="33"/>
      <c r="BR847" s="33"/>
      <c r="BS847" s="33"/>
      <c r="BT847" s="33"/>
      <c r="BU847" s="33"/>
      <c r="BV847" s="33"/>
      <c r="BW847" s="33"/>
      <c r="BX847" s="33"/>
      <c r="BY847" s="33"/>
      <c r="BZ847" s="33"/>
    </row>
    <row r="848" spans="2:78" ht="14.25" customHeight="1">
      <c r="B848" s="32"/>
      <c r="C848" s="33"/>
      <c r="D848" s="33"/>
      <c r="E848" s="3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  <c r="AA848" s="33"/>
      <c r="AB848" s="33"/>
      <c r="AC848" s="33"/>
      <c r="AD848" s="33"/>
      <c r="AE848" s="33"/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33"/>
      <c r="AR848" s="33"/>
      <c r="AS848" s="33"/>
      <c r="AT848" s="33"/>
      <c r="AU848" s="33"/>
      <c r="AV848" s="33"/>
      <c r="AW848" s="33"/>
      <c r="AX848" s="33"/>
      <c r="AY848" s="33"/>
      <c r="AZ848" s="33"/>
      <c r="BA848" s="33"/>
      <c r="BB848" s="33"/>
      <c r="BC848" s="33"/>
      <c r="BD848" s="33"/>
      <c r="BE848" s="33"/>
      <c r="BF848" s="33"/>
      <c r="BG848" s="33"/>
      <c r="BH848" s="33"/>
      <c r="BI848" s="33"/>
      <c r="BJ848" s="33"/>
      <c r="BK848" s="33"/>
      <c r="BL848" s="33"/>
      <c r="BM848" s="33"/>
      <c r="BN848" s="33"/>
      <c r="BO848" s="33"/>
      <c r="BP848" s="33"/>
      <c r="BQ848" s="33"/>
      <c r="BR848" s="33"/>
      <c r="BS848" s="33"/>
      <c r="BT848" s="33"/>
      <c r="BU848" s="33"/>
      <c r="BV848" s="33"/>
      <c r="BW848" s="33"/>
      <c r="BX848" s="33"/>
      <c r="BY848" s="33"/>
      <c r="BZ848" s="33"/>
    </row>
    <row r="849" spans="2:78" ht="14.25" customHeight="1">
      <c r="B849" s="32"/>
      <c r="C849" s="33"/>
      <c r="D849" s="33"/>
      <c r="E849" s="3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  <c r="AA849" s="33"/>
      <c r="AB849" s="33"/>
      <c r="AC849" s="33"/>
      <c r="AD849" s="33"/>
      <c r="AE849" s="33"/>
      <c r="AF849" s="33"/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33"/>
      <c r="AR849" s="33"/>
      <c r="AS849" s="33"/>
      <c r="AT849" s="33"/>
      <c r="AU849" s="33"/>
      <c r="AV849" s="33"/>
      <c r="AW849" s="33"/>
      <c r="AX849" s="33"/>
      <c r="AY849" s="33"/>
      <c r="AZ849" s="33"/>
      <c r="BA849" s="33"/>
      <c r="BB849" s="33"/>
      <c r="BC849" s="33"/>
      <c r="BD849" s="33"/>
      <c r="BE849" s="33"/>
      <c r="BF849" s="33"/>
      <c r="BG849" s="33"/>
      <c r="BH849" s="33"/>
      <c r="BI849" s="33"/>
      <c r="BJ849" s="33"/>
      <c r="BK849" s="33"/>
      <c r="BL849" s="33"/>
      <c r="BM849" s="33"/>
      <c r="BN849" s="33"/>
      <c r="BO849" s="33"/>
      <c r="BP849" s="33"/>
      <c r="BQ849" s="33"/>
      <c r="BR849" s="33"/>
      <c r="BS849" s="33"/>
      <c r="BT849" s="33"/>
      <c r="BU849" s="33"/>
      <c r="BV849" s="33"/>
      <c r="BW849" s="33"/>
      <c r="BX849" s="33"/>
      <c r="BY849" s="33"/>
      <c r="BZ849" s="33"/>
    </row>
    <row r="850" spans="2:78" ht="14.25" customHeight="1">
      <c r="B850" s="32"/>
      <c r="C850" s="33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  <c r="AA850" s="33"/>
      <c r="AB850" s="33"/>
      <c r="AC850" s="33"/>
      <c r="AD850" s="33"/>
      <c r="AE850" s="33"/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33"/>
      <c r="AR850" s="33"/>
      <c r="AS850" s="33"/>
      <c r="AT850" s="33"/>
      <c r="AU850" s="33"/>
      <c r="AV850" s="33"/>
      <c r="AW850" s="33"/>
      <c r="AX850" s="33"/>
      <c r="AY850" s="33"/>
      <c r="AZ850" s="33"/>
      <c r="BA850" s="33"/>
      <c r="BB850" s="33"/>
      <c r="BC850" s="33"/>
      <c r="BD850" s="33"/>
      <c r="BE850" s="33"/>
      <c r="BF850" s="33"/>
      <c r="BG850" s="33"/>
      <c r="BH850" s="33"/>
      <c r="BI850" s="33"/>
      <c r="BJ850" s="33"/>
      <c r="BK850" s="33"/>
      <c r="BL850" s="33"/>
      <c r="BM850" s="33"/>
      <c r="BN850" s="33"/>
      <c r="BO850" s="33"/>
      <c r="BP850" s="33"/>
      <c r="BQ850" s="33"/>
      <c r="BR850" s="33"/>
      <c r="BS850" s="33"/>
      <c r="BT850" s="33"/>
      <c r="BU850" s="33"/>
      <c r="BV850" s="33"/>
      <c r="BW850" s="33"/>
      <c r="BX850" s="33"/>
      <c r="BY850" s="33"/>
      <c r="BZ850" s="33"/>
    </row>
    <row r="851" spans="2:78" ht="14.25" customHeight="1">
      <c r="B851" s="32"/>
      <c r="C851" s="33"/>
      <c r="D851" s="33"/>
      <c r="E851" s="3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  <c r="AA851" s="33"/>
      <c r="AB851" s="33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33"/>
      <c r="AR851" s="33"/>
      <c r="AS851" s="33"/>
      <c r="AT851" s="33"/>
      <c r="AU851" s="33"/>
      <c r="AV851" s="33"/>
      <c r="AW851" s="33"/>
      <c r="AX851" s="33"/>
      <c r="AY851" s="33"/>
      <c r="AZ851" s="33"/>
      <c r="BA851" s="33"/>
      <c r="BB851" s="33"/>
      <c r="BC851" s="33"/>
      <c r="BD851" s="33"/>
      <c r="BE851" s="33"/>
      <c r="BF851" s="33"/>
      <c r="BG851" s="33"/>
      <c r="BH851" s="33"/>
      <c r="BI851" s="33"/>
      <c r="BJ851" s="33"/>
      <c r="BK851" s="33"/>
      <c r="BL851" s="33"/>
      <c r="BM851" s="33"/>
      <c r="BN851" s="33"/>
      <c r="BO851" s="33"/>
      <c r="BP851" s="33"/>
      <c r="BQ851" s="33"/>
      <c r="BR851" s="33"/>
      <c r="BS851" s="33"/>
      <c r="BT851" s="33"/>
      <c r="BU851" s="33"/>
      <c r="BV851" s="33"/>
      <c r="BW851" s="33"/>
      <c r="BX851" s="33"/>
      <c r="BY851" s="33"/>
      <c r="BZ851" s="33"/>
    </row>
    <row r="852" spans="2:78" ht="14.25" customHeight="1">
      <c r="B852" s="32"/>
      <c r="C852" s="33"/>
      <c r="D852" s="33"/>
      <c r="E852" s="3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  <c r="AA852" s="33"/>
      <c r="AB852" s="33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33"/>
      <c r="AR852" s="33"/>
      <c r="AS852" s="33"/>
      <c r="AT852" s="33"/>
      <c r="AU852" s="33"/>
      <c r="AV852" s="33"/>
      <c r="AW852" s="33"/>
      <c r="AX852" s="33"/>
      <c r="AY852" s="33"/>
      <c r="AZ852" s="33"/>
      <c r="BA852" s="33"/>
      <c r="BB852" s="33"/>
      <c r="BC852" s="33"/>
      <c r="BD852" s="33"/>
      <c r="BE852" s="33"/>
      <c r="BF852" s="33"/>
      <c r="BG852" s="33"/>
      <c r="BH852" s="33"/>
      <c r="BI852" s="33"/>
      <c r="BJ852" s="33"/>
      <c r="BK852" s="33"/>
      <c r="BL852" s="33"/>
      <c r="BM852" s="33"/>
      <c r="BN852" s="33"/>
      <c r="BO852" s="33"/>
      <c r="BP852" s="33"/>
      <c r="BQ852" s="33"/>
      <c r="BR852" s="33"/>
      <c r="BS852" s="33"/>
      <c r="BT852" s="33"/>
      <c r="BU852" s="33"/>
      <c r="BV852" s="33"/>
      <c r="BW852" s="33"/>
      <c r="BX852" s="33"/>
      <c r="BY852" s="33"/>
      <c r="BZ852" s="33"/>
    </row>
    <row r="853" spans="2:78" ht="14.25" customHeight="1">
      <c r="B853" s="32"/>
      <c r="C853" s="33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  <c r="AA853" s="33"/>
      <c r="AB853" s="33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33"/>
      <c r="AR853" s="33"/>
      <c r="AS853" s="33"/>
      <c r="AT853" s="33"/>
      <c r="AU853" s="33"/>
      <c r="AV853" s="33"/>
      <c r="AW853" s="33"/>
      <c r="AX853" s="33"/>
      <c r="AY853" s="33"/>
      <c r="AZ853" s="33"/>
      <c r="BA853" s="33"/>
      <c r="BB853" s="33"/>
      <c r="BC853" s="33"/>
      <c r="BD853" s="33"/>
      <c r="BE853" s="33"/>
      <c r="BF853" s="33"/>
      <c r="BG853" s="33"/>
      <c r="BH853" s="33"/>
      <c r="BI853" s="33"/>
      <c r="BJ853" s="33"/>
      <c r="BK853" s="33"/>
      <c r="BL853" s="33"/>
      <c r="BM853" s="33"/>
      <c r="BN853" s="33"/>
      <c r="BO853" s="33"/>
      <c r="BP853" s="33"/>
      <c r="BQ853" s="33"/>
      <c r="BR853" s="33"/>
      <c r="BS853" s="33"/>
      <c r="BT853" s="33"/>
      <c r="BU853" s="33"/>
      <c r="BV853" s="33"/>
      <c r="BW853" s="33"/>
      <c r="BX853" s="33"/>
      <c r="BY853" s="33"/>
      <c r="BZ853" s="33"/>
    </row>
    <row r="854" spans="2:78" ht="14.25" customHeight="1">
      <c r="B854" s="32"/>
      <c r="C854" s="33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  <c r="AA854" s="33"/>
      <c r="AB854" s="33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33"/>
      <c r="AR854" s="33"/>
      <c r="AS854" s="33"/>
      <c r="AT854" s="33"/>
      <c r="AU854" s="33"/>
      <c r="AV854" s="33"/>
      <c r="AW854" s="33"/>
      <c r="AX854" s="33"/>
      <c r="AY854" s="33"/>
      <c r="AZ854" s="33"/>
      <c r="BA854" s="33"/>
      <c r="BB854" s="33"/>
      <c r="BC854" s="33"/>
      <c r="BD854" s="33"/>
      <c r="BE854" s="33"/>
      <c r="BF854" s="33"/>
      <c r="BG854" s="33"/>
      <c r="BH854" s="33"/>
      <c r="BI854" s="33"/>
      <c r="BJ854" s="33"/>
      <c r="BK854" s="33"/>
      <c r="BL854" s="33"/>
      <c r="BM854" s="33"/>
      <c r="BN854" s="33"/>
      <c r="BO854" s="33"/>
      <c r="BP854" s="33"/>
      <c r="BQ854" s="33"/>
      <c r="BR854" s="33"/>
      <c r="BS854" s="33"/>
      <c r="BT854" s="33"/>
      <c r="BU854" s="33"/>
      <c r="BV854" s="33"/>
      <c r="BW854" s="33"/>
      <c r="BX854" s="33"/>
      <c r="BY854" s="33"/>
      <c r="BZ854" s="33"/>
    </row>
    <row r="855" spans="2:78" ht="14.25" customHeight="1">
      <c r="B855" s="32"/>
      <c r="C855" s="33"/>
      <c r="D855" s="33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  <c r="AA855" s="33"/>
      <c r="AB855" s="33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33"/>
      <c r="AR855" s="33"/>
      <c r="AS855" s="33"/>
      <c r="AT855" s="33"/>
      <c r="AU855" s="33"/>
      <c r="AV855" s="33"/>
      <c r="AW855" s="33"/>
      <c r="AX855" s="33"/>
      <c r="AY855" s="33"/>
      <c r="AZ855" s="33"/>
      <c r="BA855" s="33"/>
      <c r="BB855" s="33"/>
      <c r="BC855" s="33"/>
      <c r="BD855" s="33"/>
      <c r="BE855" s="33"/>
      <c r="BF855" s="33"/>
      <c r="BG855" s="33"/>
      <c r="BH855" s="33"/>
      <c r="BI855" s="33"/>
      <c r="BJ855" s="33"/>
      <c r="BK855" s="33"/>
      <c r="BL855" s="33"/>
      <c r="BM855" s="33"/>
      <c r="BN855" s="33"/>
      <c r="BO855" s="33"/>
      <c r="BP855" s="33"/>
      <c r="BQ855" s="33"/>
      <c r="BR855" s="33"/>
      <c r="BS855" s="33"/>
      <c r="BT855" s="33"/>
      <c r="BU855" s="33"/>
      <c r="BV855" s="33"/>
      <c r="BW855" s="33"/>
      <c r="BX855" s="33"/>
      <c r="BY855" s="33"/>
      <c r="BZ855" s="33"/>
    </row>
    <row r="856" spans="2:78" ht="14.25" customHeight="1">
      <c r="B856" s="32"/>
      <c r="C856" s="33"/>
      <c r="D856" s="33"/>
      <c r="E856" s="3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  <c r="AA856" s="33"/>
      <c r="AB856" s="33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33"/>
      <c r="AR856" s="33"/>
      <c r="AS856" s="33"/>
      <c r="AT856" s="33"/>
      <c r="AU856" s="33"/>
      <c r="AV856" s="33"/>
      <c r="AW856" s="33"/>
      <c r="AX856" s="33"/>
      <c r="AY856" s="33"/>
      <c r="AZ856" s="33"/>
      <c r="BA856" s="33"/>
      <c r="BB856" s="33"/>
      <c r="BC856" s="33"/>
      <c r="BD856" s="33"/>
      <c r="BE856" s="33"/>
      <c r="BF856" s="33"/>
      <c r="BG856" s="33"/>
      <c r="BH856" s="33"/>
      <c r="BI856" s="33"/>
      <c r="BJ856" s="33"/>
      <c r="BK856" s="33"/>
      <c r="BL856" s="33"/>
      <c r="BM856" s="33"/>
      <c r="BN856" s="33"/>
      <c r="BO856" s="33"/>
      <c r="BP856" s="33"/>
      <c r="BQ856" s="33"/>
      <c r="BR856" s="33"/>
      <c r="BS856" s="33"/>
      <c r="BT856" s="33"/>
      <c r="BU856" s="33"/>
      <c r="BV856" s="33"/>
      <c r="BW856" s="33"/>
      <c r="BX856" s="33"/>
      <c r="BY856" s="33"/>
      <c r="BZ856" s="33"/>
    </row>
    <row r="857" spans="2:78" ht="14.25" customHeight="1">
      <c r="B857" s="32"/>
      <c r="C857" s="33"/>
      <c r="D857" s="33"/>
      <c r="E857" s="3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  <c r="AA857" s="33"/>
      <c r="AB857" s="33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33"/>
      <c r="AR857" s="33"/>
      <c r="AS857" s="33"/>
      <c r="AT857" s="33"/>
      <c r="AU857" s="33"/>
      <c r="AV857" s="33"/>
      <c r="AW857" s="33"/>
      <c r="AX857" s="33"/>
      <c r="AY857" s="33"/>
      <c r="AZ857" s="33"/>
      <c r="BA857" s="33"/>
      <c r="BB857" s="33"/>
      <c r="BC857" s="33"/>
      <c r="BD857" s="33"/>
      <c r="BE857" s="33"/>
      <c r="BF857" s="33"/>
      <c r="BG857" s="33"/>
      <c r="BH857" s="33"/>
      <c r="BI857" s="33"/>
      <c r="BJ857" s="33"/>
      <c r="BK857" s="33"/>
      <c r="BL857" s="33"/>
      <c r="BM857" s="33"/>
      <c r="BN857" s="33"/>
      <c r="BO857" s="33"/>
      <c r="BP857" s="33"/>
      <c r="BQ857" s="33"/>
      <c r="BR857" s="33"/>
      <c r="BS857" s="33"/>
      <c r="BT857" s="33"/>
      <c r="BU857" s="33"/>
      <c r="BV857" s="33"/>
      <c r="BW857" s="33"/>
      <c r="BX857" s="33"/>
      <c r="BY857" s="33"/>
      <c r="BZ857" s="33"/>
    </row>
    <row r="858" spans="2:78" ht="14.25" customHeight="1">
      <c r="B858" s="32"/>
      <c r="C858" s="33"/>
      <c r="D858" s="33"/>
      <c r="E858" s="3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  <c r="AA858" s="33"/>
      <c r="AB858" s="33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33"/>
      <c r="AR858" s="33"/>
      <c r="AS858" s="33"/>
      <c r="AT858" s="33"/>
      <c r="AU858" s="33"/>
      <c r="AV858" s="33"/>
      <c r="AW858" s="33"/>
      <c r="AX858" s="33"/>
      <c r="AY858" s="33"/>
      <c r="AZ858" s="33"/>
      <c r="BA858" s="33"/>
      <c r="BB858" s="33"/>
      <c r="BC858" s="33"/>
      <c r="BD858" s="33"/>
      <c r="BE858" s="33"/>
      <c r="BF858" s="33"/>
      <c r="BG858" s="33"/>
      <c r="BH858" s="33"/>
      <c r="BI858" s="33"/>
      <c r="BJ858" s="33"/>
      <c r="BK858" s="33"/>
      <c r="BL858" s="33"/>
      <c r="BM858" s="33"/>
      <c r="BN858" s="33"/>
      <c r="BO858" s="33"/>
      <c r="BP858" s="33"/>
      <c r="BQ858" s="33"/>
      <c r="BR858" s="33"/>
      <c r="BS858" s="33"/>
      <c r="BT858" s="33"/>
      <c r="BU858" s="33"/>
      <c r="BV858" s="33"/>
      <c r="BW858" s="33"/>
      <c r="BX858" s="33"/>
      <c r="BY858" s="33"/>
      <c r="BZ858" s="33"/>
    </row>
    <row r="859" spans="2:78" ht="14.25" customHeight="1">
      <c r="B859" s="32"/>
      <c r="C859" s="33"/>
      <c r="D859" s="33"/>
      <c r="E859" s="3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  <c r="AA859" s="33"/>
      <c r="AB859" s="33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33"/>
      <c r="AR859" s="33"/>
      <c r="AS859" s="33"/>
      <c r="AT859" s="33"/>
      <c r="AU859" s="33"/>
      <c r="AV859" s="33"/>
      <c r="AW859" s="33"/>
      <c r="AX859" s="33"/>
      <c r="AY859" s="33"/>
      <c r="AZ859" s="33"/>
      <c r="BA859" s="33"/>
      <c r="BB859" s="33"/>
      <c r="BC859" s="33"/>
      <c r="BD859" s="33"/>
      <c r="BE859" s="33"/>
      <c r="BF859" s="33"/>
      <c r="BG859" s="33"/>
      <c r="BH859" s="33"/>
      <c r="BI859" s="33"/>
      <c r="BJ859" s="33"/>
      <c r="BK859" s="33"/>
      <c r="BL859" s="33"/>
      <c r="BM859" s="33"/>
      <c r="BN859" s="33"/>
      <c r="BO859" s="33"/>
      <c r="BP859" s="33"/>
      <c r="BQ859" s="33"/>
      <c r="BR859" s="33"/>
      <c r="BS859" s="33"/>
      <c r="BT859" s="33"/>
      <c r="BU859" s="33"/>
      <c r="BV859" s="33"/>
      <c r="BW859" s="33"/>
      <c r="BX859" s="33"/>
      <c r="BY859" s="33"/>
      <c r="BZ859" s="33"/>
    </row>
    <row r="860" spans="2:78" ht="14.25" customHeight="1">
      <c r="B860" s="32"/>
      <c r="C860" s="33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  <c r="AA860" s="33"/>
      <c r="AB860" s="33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33"/>
      <c r="AR860" s="33"/>
      <c r="AS860" s="33"/>
      <c r="AT860" s="33"/>
      <c r="AU860" s="33"/>
      <c r="AV860" s="33"/>
      <c r="AW860" s="33"/>
      <c r="AX860" s="33"/>
      <c r="AY860" s="33"/>
      <c r="AZ860" s="33"/>
      <c r="BA860" s="33"/>
      <c r="BB860" s="33"/>
      <c r="BC860" s="33"/>
      <c r="BD860" s="33"/>
      <c r="BE860" s="33"/>
      <c r="BF860" s="33"/>
      <c r="BG860" s="33"/>
      <c r="BH860" s="33"/>
      <c r="BI860" s="33"/>
      <c r="BJ860" s="33"/>
      <c r="BK860" s="33"/>
      <c r="BL860" s="33"/>
      <c r="BM860" s="33"/>
      <c r="BN860" s="33"/>
      <c r="BO860" s="33"/>
      <c r="BP860" s="33"/>
      <c r="BQ860" s="33"/>
      <c r="BR860" s="33"/>
      <c r="BS860" s="33"/>
      <c r="BT860" s="33"/>
      <c r="BU860" s="33"/>
      <c r="BV860" s="33"/>
      <c r="BW860" s="33"/>
      <c r="BX860" s="33"/>
      <c r="BY860" s="33"/>
      <c r="BZ860" s="33"/>
    </row>
    <row r="861" spans="2:78" ht="14.25" customHeight="1">
      <c r="B861" s="32"/>
      <c r="C861" s="33"/>
      <c r="D861" s="33"/>
      <c r="E861" s="3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  <c r="AA861" s="33"/>
      <c r="AB861" s="33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33"/>
      <c r="AR861" s="33"/>
      <c r="AS861" s="33"/>
      <c r="AT861" s="33"/>
      <c r="AU861" s="33"/>
      <c r="AV861" s="33"/>
      <c r="AW861" s="33"/>
      <c r="AX861" s="33"/>
      <c r="AY861" s="33"/>
      <c r="AZ861" s="33"/>
      <c r="BA861" s="33"/>
      <c r="BB861" s="33"/>
      <c r="BC861" s="33"/>
      <c r="BD861" s="33"/>
      <c r="BE861" s="33"/>
      <c r="BF861" s="33"/>
      <c r="BG861" s="33"/>
      <c r="BH861" s="33"/>
      <c r="BI861" s="33"/>
      <c r="BJ861" s="33"/>
      <c r="BK861" s="33"/>
      <c r="BL861" s="33"/>
      <c r="BM861" s="33"/>
      <c r="BN861" s="33"/>
      <c r="BO861" s="33"/>
      <c r="BP861" s="33"/>
      <c r="BQ861" s="33"/>
      <c r="BR861" s="33"/>
      <c r="BS861" s="33"/>
      <c r="BT861" s="33"/>
      <c r="BU861" s="33"/>
      <c r="BV861" s="33"/>
      <c r="BW861" s="33"/>
      <c r="BX861" s="33"/>
      <c r="BY861" s="33"/>
      <c r="BZ861" s="33"/>
    </row>
    <row r="862" spans="2:78" ht="14.25" customHeight="1">
      <c r="B862" s="32"/>
      <c r="C862" s="33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  <c r="AA862" s="33"/>
      <c r="AB862" s="33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33"/>
      <c r="AR862" s="33"/>
      <c r="AS862" s="33"/>
      <c r="AT862" s="33"/>
      <c r="AU862" s="33"/>
      <c r="AV862" s="33"/>
      <c r="AW862" s="33"/>
      <c r="AX862" s="33"/>
      <c r="AY862" s="33"/>
      <c r="AZ862" s="33"/>
      <c r="BA862" s="33"/>
      <c r="BB862" s="33"/>
      <c r="BC862" s="33"/>
      <c r="BD862" s="33"/>
      <c r="BE862" s="33"/>
      <c r="BF862" s="33"/>
      <c r="BG862" s="33"/>
      <c r="BH862" s="33"/>
      <c r="BI862" s="33"/>
      <c r="BJ862" s="33"/>
      <c r="BK862" s="33"/>
      <c r="BL862" s="33"/>
      <c r="BM862" s="33"/>
      <c r="BN862" s="33"/>
      <c r="BO862" s="33"/>
      <c r="BP862" s="33"/>
      <c r="BQ862" s="33"/>
      <c r="BR862" s="33"/>
      <c r="BS862" s="33"/>
      <c r="BT862" s="33"/>
      <c r="BU862" s="33"/>
      <c r="BV862" s="33"/>
      <c r="BW862" s="33"/>
      <c r="BX862" s="33"/>
      <c r="BY862" s="33"/>
      <c r="BZ862" s="33"/>
    </row>
    <row r="863" spans="2:78" ht="14.25" customHeight="1">
      <c r="B863" s="32"/>
      <c r="C863" s="33"/>
      <c r="D863" s="33"/>
      <c r="E863" s="3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  <c r="AA863" s="33"/>
      <c r="AB863" s="33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33"/>
      <c r="AR863" s="33"/>
      <c r="AS863" s="33"/>
      <c r="AT863" s="33"/>
      <c r="AU863" s="33"/>
      <c r="AV863" s="33"/>
      <c r="AW863" s="33"/>
      <c r="AX863" s="33"/>
      <c r="AY863" s="33"/>
      <c r="AZ863" s="33"/>
      <c r="BA863" s="33"/>
      <c r="BB863" s="33"/>
      <c r="BC863" s="33"/>
      <c r="BD863" s="33"/>
      <c r="BE863" s="33"/>
      <c r="BF863" s="33"/>
      <c r="BG863" s="33"/>
      <c r="BH863" s="33"/>
      <c r="BI863" s="33"/>
      <c r="BJ863" s="33"/>
      <c r="BK863" s="33"/>
      <c r="BL863" s="33"/>
      <c r="BM863" s="33"/>
      <c r="BN863" s="33"/>
      <c r="BO863" s="33"/>
      <c r="BP863" s="33"/>
      <c r="BQ863" s="33"/>
      <c r="BR863" s="33"/>
      <c r="BS863" s="33"/>
      <c r="BT863" s="33"/>
      <c r="BU863" s="33"/>
      <c r="BV863" s="33"/>
      <c r="BW863" s="33"/>
      <c r="BX863" s="33"/>
      <c r="BY863" s="33"/>
      <c r="BZ863" s="33"/>
    </row>
    <row r="864" spans="2:78" ht="14.25" customHeight="1">
      <c r="B864" s="32"/>
      <c r="C864" s="33"/>
      <c r="D864" s="33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  <c r="AA864" s="33"/>
      <c r="AB864" s="33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33"/>
      <c r="AR864" s="33"/>
      <c r="AS864" s="33"/>
      <c r="AT864" s="33"/>
      <c r="AU864" s="33"/>
      <c r="AV864" s="33"/>
      <c r="AW864" s="33"/>
      <c r="AX864" s="33"/>
      <c r="AY864" s="33"/>
      <c r="AZ864" s="33"/>
      <c r="BA864" s="33"/>
      <c r="BB864" s="33"/>
      <c r="BC864" s="33"/>
      <c r="BD864" s="33"/>
      <c r="BE864" s="33"/>
      <c r="BF864" s="33"/>
      <c r="BG864" s="33"/>
      <c r="BH864" s="33"/>
      <c r="BI864" s="33"/>
      <c r="BJ864" s="33"/>
      <c r="BK864" s="33"/>
      <c r="BL864" s="33"/>
      <c r="BM864" s="33"/>
      <c r="BN864" s="33"/>
      <c r="BO864" s="33"/>
      <c r="BP864" s="33"/>
      <c r="BQ864" s="33"/>
      <c r="BR864" s="33"/>
      <c r="BS864" s="33"/>
      <c r="BT864" s="33"/>
      <c r="BU864" s="33"/>
      <c r="BV864" s="33"/>
      <c r="BW864" s="33"/>
      <c r="BX864" s="33"/>
      <c r="BY864" s="33"/>
      <c r="BZ864" s="33"/>
    </row>
    <row r="865" spans="2:78" ht="14.25" customHeight="1">
      <c r="B865" s="32"/>
      <c r="C865" s="33"/>
      <c r="D865" s="33"/>
      <c r="E865" s="3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  <c r="AA865" s="33"/>
      <c r="AB865" s="33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33"/>
      <c r="AR865" s="33"/>
      <c r="AS865" s="33"/>
      <c r="AT865" s="33"/>
      <c r="AU865" s="33"/>
      <c r="AV865" s="33"/>
      <c r="AW865" s="33"/>
      <c r="AX865" s="33"/>
      <c r="AY865" s="33"/>
      <c r="AZ865" s="33"/>
      <c r="BA865" s="33"/>
      <c r="BB865" s="33"/>
      <c r="BC865" s="33"/>
      <c r="BD865" s="33"/>
      <c r="BE865" s="33"/>
      <c r="BF865" s="33"/>
      <c r="BG865" s="33"/>
      <c r="BH865" s="33"/>
      <c r="BI865" s="33"/>
      <c r="BJ865" s="33"/>
      <c r="BK865" s="33"/>
      <c r="BL865" s="33"/>
      <c r="BM865" s="33"/>
      <c r="BN865" s="33"/>
      <c r="BO865" s="33"/>
      <c r="BP865" s="33"/>
      <c r="BQ865" s="33"/>
      <c r="BR865" s="33"/>
      <c r="BS865" s="33"/>
      <c r="BT865" s="33"/>
      <c r="BU865" s="33"/>
      <c r="BV865" s="33"/>
      <c r="BW865" s="33"/>
      <c r="BX865" s="33"/>
      <c r="BY865" s="33"/>
      <c r="BZ865" s="33"/>
    </row>
    <row r="866" spans="2:78" ht="14.25" customHeight="1">
      <c r="B866" s="32"/>
      <c r="C866" s="33"/>
      <c r="D866" s="33"/>
      <c r="E866" s="3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  <c r="AA866" s="33"/>
      <c r="AB866" s="33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33"/>
      <c r="AR866" s="33"/>
      <c r="AS866" s="33"/>
      <c r="AT866" s="33"/>
      <c r="AU866" s="33"/>
      <c r="AV866" s="33"/>
      <c r="AW866" s="33"/>
      <c r="AX866" s="33"/>
      <c r="AY866" s="33"/>
      <c r="AZ866" s="33"/>
      <c r="BA866" s="33"/>
      <c r="BB866" s="33"/>
      <c r="BC866" s="33"/>
      <c r="BD866" s="33"/>
      <c r="BE866" s="33"/>
      <c r="BF866" s="33"/>
      <c r="BG866" s="33"/>
      <c r="BH866" s="33"/>
      <c r="BI866" s="33"/>
      <c r="BJ866" s="33"/>
      <c r="BK866" s="33"/>
      <c r="BL866" s="33"/>
      <c r="BM866" s="33"/>
      <c r="BN866" s="33"/>
      <c r="BO866" s="33"/>
      <c r="BP866" s="33"/>
      <c r="BQ866" s="33"/>
      <c r="BR866" s="33"/>
      <c r="BS866" s="33"/>
      <c r="BT866" s="33"/>
      <c r="BU866" s="33"/>
      <c r="BV866" s="33"/>
      <c r="BW866" s="33"/>
      <c r="BX866" s="33"/>
      <c r="BY866" s="33"/>
      <c r="BZ866" s="33"/>
    </row>
    <row r="867" spans="2:78" ht="14.25" customHeight="1">
      <c r="B867" s="32"/>
      <c r="C867" s="33"/>
      <c r="D867" s="33"/>
      <c r="E867" s="3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  <c r="AA867" s="33"/>
      <c r="AB867" s="33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33"/>
      <c r="AR867" s="33"/>
      <c r="AS867" s="33"/>
      <c r="AT867" s="33"/>
      <c r="AU867" s="33"/>
      <c r="AV867" s="33"/>
      <c r="AW867" s="33"/>
      <c r="AX867" s="33"/>
      <c r="AY867" s="33"/>
      <c r="AZ867" s="33"/>
      <c r="BA867" s="33"/>
      <c r="BB867" s="33"/>
      <c r="BC867" s="33"/>
      <c r="BD867" s="33"/>
      <c r="BE867" s="33"/>
      <c r="BF867" s="33"/>
      <c r="BG867" s="33"/>
      <c r="BH867" s="33"/>
      <c r="BI867" s="33"/>
      <c r="BJ867" s="33"/>
      <c r="BK867" s="33"/>
      <c r="BL867" s="33"/>
      <c r="BM867" s="33"/>
      <c r="BN867" s="33"/>
      <c r="BO867" s="33"/>
      <c r="BP867" s="33"/>
      <c r="BQ867" s="33"/>
      <c r="BR867" s="33"/>
      <c r="BS867" s="33"/>
      <c r="BT867" s="33"/>
      <c r="BU867" s="33"/>
      <c r="BV867" s="33"/>
      <c r="BW867" s="33"/>
      <c r="BX867" s="33"/>
      <c r="BY867" s="33"/>
      <c r="BZ867" s="33"/>
    </row>
    <row r="868" spans="2:78" ht="14.25" customHeight="1">
      <c r="B868" s="32"/>
      <c r="C868" s="33"/>
      <c r="D868" s="33"/>
      <c r="E868" s="3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  <c r="AA868" s="33"/>
      <c r="AB868" s="33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33"/>
      <c r="AR868" s="33"/>
      <c r="AS868" s="33"/>
      <c r="AT868" s="33"/>
      <c r="AU868" s="33"/>
      <c r="AV868" s="33"/>
      <c r="AW868" s="33"/>
      <c r="AX868" s="33"/>
      <c r="AY868" s="33"/>
      <c r="AZ868" s="33"/>
      <c r="BA868" s="33"/>
      <c r="BB868" s="33"/>
      <c r="BC868" s="33"/>
      <c r="BD868" s="33"/>
      <c r="BE868" s="33"/>
      <c r="BF868" s="33"/>
      <c r="BG868" s="33"/>
      <c r="BH868" s="33"/>
      <c r="BI868" s="33"/>
      <c r="BJ868" s="33"/>
      <c r="BK868" s="33"/>
      <c r="BL868" s="33"/>
      <c r="BM868" s="33"/>
      <c r="BN868" s="33"/>
      <c r="BO868" s="33"/>
      <c r="BP868" s="33"/>
      <c r="BQ868" s="33"/>
      <c r="BR868" s="33"/>
      <c r="BS868" s="33"/>
      <c r="BT868" s="33"/>
      <c r="BU868" s="33"/>
      <c r="BV868" s="33"/>
      <c r="BW868" s="33"/>
      <c r="BX868" s="33"/>
      <c r="BY868" s="33"/>
      <c r="BZ868" s="33"/>
    </row>
    <row r="869" spans="2:78" ht="14.25" customHeight="1">
      <c r="B869" s="32"/>
      <c r="C869" s="33"/>
      <c r="D869" s="33"/>
      <c r="E869" s="3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  <c r="AA869" s="33"/>
      <c r="AB869" s="33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33"/>
      <c r="AR869" s="33"/>
      <c r="AS869" s="33"/>
      <c r="AT869" s="33"/>
      <c r="AU869" s="33"/>
      <c r="AV869" s="33"/>
      <c r="AW869" s="33"/>
      <c r="AX869" s="33"/>
      <c r="AY869" s="33"/>
      <c r="AZ869" s="33"/>
      <c r="BA869" s="33"/>
      <c r="BB869" s="33"/>
      <c r="BC869" s="33"/>
      <c r="BD869" s="33"/>
      <c r="BE869" s="33"/>
      <c r="BF869" s="33"/>
      <c r="BG869" s="33"/>
      <c r="BH869" s="33"/>
      <c r="BI869" s="33"/>
      <c r="BJ869" s="33"/>
      <c r="BK869" s="33"/>
      <c r="BL869" s="33"/>
      <c r="BM869" s="33"/>
      <c r="BN869" s="33"/>
      <c r="BO869" s="33"/>
      <c r="BP869" s="33"/>
      <c r="BQ869" s="33"/>
      <c r="BR869" s="33"/>
      <c r="BS869" s="33"/>
      <c r="BT869" s="33"/>
      <c r="BU869" s="33"/>
      <c r="BV869" s="33"/>
      <c r="BW869" s="33"/>
      <c r="BX869" s="33"/>
      <c r="BY869" s="33"/>
      <c r="BZ869" s="33"/>
    </row>
    <row r="870" spans="2:78" ht="14.25" customHeight="1">
      <c r="B870" s="32"/>
      <c r="C870" s="33"/>
      <c r="D870" s="33"/>
      <c r="E870" s="3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  <c r="AA870" s="33"/>
      <c r="AB870" s="33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33"/>
      <c r="AR870" s="33"/>
      <c r="AS870" s="33"/>
      <c r="AT870" s="33"/>
      <c r="AU870" s="33"/>
      <c r="AV870" s="33"/>
      <c r="AW870" s="33"/>
      <c r="AX870" s="33"/>
      <c r="AY870" s="33"/>
      <c r="AZ870" s="33"/>
      <c r="BA870" s="33"/>
      <c r="BB870" s="33"/>
      <c r="BC870" s="33"/>
      <c r="BD870" s="33"/>
      <c r="BE870" s="33"/>
      <c r="BF870" s="33"/>
      <c r="BG870" s="33"/>
      <c r="BH870" s="33"/>
      <c r="BI870" s="33"/>
      <c r="BJ870" s="33"/>
      <c r="BK870" s="33"/>
      <c r="BL870" s="33"/>
      <c r="BM870" s="33"/>
      <c r="BN870" s="33"/>
      <c r="BO870" s="33"/>
      <c r="BP870" s="33"/>
      <c r="BQ870" s="33"/>
      <c r="BR870" s="33"/>
      <c r="BS870" s="33"/>
      <c r="BT870" s="33"/>
      <c r="BU870" s="33"/>
      <c r="BV870" s="33"/>
      <c r="BW870" s="33"/>
      <c r="BX870" s="33"/>
      <c r="BY870" s="33"/>
      <c r="BZ870" s="33"/>
    </row>
    <row r="871" spans="2:78" ht="14.25" customHeight="1">
      <c r="B871" s="32"/>
      <c r="C871" s="33"/>
      <c r="D871" s="33"/>
      <c r="E871" s="3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  <c r="AA871" s="33"/>
      <c r="AB871" s="33"/>
      <c r="AC871" s="33"/>
      <c r="AD871" s="33"/>
      <c r="AE871" s="33"/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33"/>
      <c r="AR871" s="33"/>
      <c r="AS871" s="33"/>
      <c r="AT871" s="33"/>
      <c r="AU871" s="33"/>
      <c r="AV871" s="33"/>
      <c r="AW871" s="33"/>
      <c r="AX871" s="33"/>
      <c r="AY871" s="33"/>
      <c r="AZ871" s="33"/>
      <c r="BA871" s="33"/>
      <c r="BB871" s="33"/>
      <c r="BC871" s="33"/>
      <c r="BD871" s="33"/>
      <c r="BE871" s="33"/>
      <c r="BF871" s="33"/>
      <c r="BG871" s="33"/>
      <c r="BH871" s="33"/>
      <c r="BI871" s="33"/>
      <c r="BJ871" s="33"/>
      <c r="BK871" s="33"/>
      <c r="BL871" s="33"/>
      <c r="BM871" s="33"/>
      <c r="BN871" s="33"/>
      <c r="BO871" s="33"/>
      <c r="BP871" s="33"/>
      <c r="BQ871" s="33"/>
      <c r="BR871" s="33"/>
      <c r="BS871" s="33"/>
      <c r="BT871" s="33"/>
      <c r="BU871" s="33"/>
      <c r="BV871" s="33"/>
      <c r="BW871" s="33"/>
      <c r="BX871" s="33"/>
      <c r="BY871" s="33"/>
      <c r="BZ871" s="33"/>
    </row>
    <row r="872" spans="2:78" ht="14.25" customHeight="1">
      <c r="B872" s="32"/>
      <c r="C872" s="33"/>
      <c r="D872" s="33"/>
      <c r="E872" s="3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  <c r="AA872" s="33"/>
      <c r="AB872" s="33"/>
      <c r="AC872" s="33"/>
      <c r="AD872" s="33"/>
      <c r="AE872" s="33"/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33"/>
      <c r="AR872" s="33"/>
      <c r="AS872" s="33"/>
      <c r="AT872" s="33"/>
      <c r="AU872" s="33"/>
      <c r="AV872" s="33"/>
      <c r="AW872" s="33"/>
      <c r="AX872" s="33"/>
      <c r="AY872" s="33"/>
      <c r="AZ872" s="33"/>
      <c r="BA872" s="33"/>
      <c r="BB872" s="33"/>
      <c r="BC872" s="33"/>
      <c r="BD872" s="33"/>
      <c r="BE872" s="33"/>
      <c r="BF872" s="33"/>
      <c r="BG872" s="33"/>
      <c r="BH872" s="33"/>
      <c r="BI872" s="33"/>
      <c r="BJ872" s="33"/>
      <c r="BK872" s="33"/>
      <c r="BL872" s="33"/>
      <c r="BM872" s="33"/>
      <c r="BN872" s="33"/>
      <c r="BO872" s="33"/>
      <c r="BP872" s="33"/>
      <c r="BQ872" s="33"/>
      <c r="BR872" s="33"/>
      <c r="BS872" s="33"/>
      <c r="BT872" s="33"/>
      <c r="BU872" s="33"/>
      <c r="BV872" s="33"/>
      <c r="BW872" s="33"/>
      <c r="BX872" s="33"/>
      <c r="BY872" s="33"/>
      <c r="BZ872" s="33"/>
    </row>
    <row r="873" spans="2:78" ht="14.25" customHeight="1">
      <c r="B873" s="32"/>
      <c r="C873" s="33"/>
      <c r="D873" s="33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  <c r="AA873" s="33"/>
      <c r="AB873" s="33"/>
      <c r="AC873" s="33"/>
      <c r="AD873" s="33"/>
      <c r="AE873" s="33"/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33"/>
      <c r="AR873" s="33"/>
      <c r="AS873" s="33"/>
      <c r="AT873" s="33"/>
      <c r="AU873" s="33"/>
      <c r="AV873" s="33"/>
      <c r="AW873" s="33"/>
      <c r="AX873" s="33"/>
      <c r="AY873" s="33"/>
      <c r="AZ873" s="33"/>
      <c r="BA873" s="33"/>
      <c r="BB873" s="33"/>
      <c r="BC873" s="33"/>
      <c r="BD873" s="33"/>
      <c r="BE873" s="33"/>
      <c r="BF873" s="33"/>
      <c r="BG873" s="33"/>
      <c r="BH873" s="33"/>
      <c r="BI873" s="33"/>
      <c r="BJ873" s="33"/>
      <c r="BK873" s="33"/>
      <c r="BL873" s="33"/>
      <c r="BM873" s="33"/>
      <c r="BN873" s="33"/>
      <c r="BO873" s="33"/>
      <c r="BP873" s="33"/>
      <c r="BQ873" s="33"/>
      <c r="BR873" s="33"/>
      <c r="BS873" s="33"/>
      <c r="BT873" s="33"/>
      <c r="BU873" s="33"/>
      <c r="BV873" s="33"/>
      <c r="BW873" s="33"/>
      <c r="BX873" s="33"/>
      <c r="BY873" s="33"/>
      <c r="BZ873" s="33"/>
    </row>
    <row r="874" spans="2:78" ht="14.25" customHeight="1">
      <c r="B874" s="32"/>
      <c r="C874" s="33"/>
      <c r="D874" s="33"/>
      <c r="E874" s="3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  <c r="AA874" s="33"/>
      <c r="AB874" s="33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33"/>
      <c r="AR874" s="33"/>
      <c r="AS874" s="33"/>
      <c r="AT874" s="33"/>
      <c r="AU874" s="33"/>
      <c r="AV874" s="33"/>
      <c r="AW874" s="33"/>
      <c r="AX874" s="33"/>
      <c r="AY874" s="33"/>
      <c r="AZ874" s="33"/>
      <c r="BA874" s="33"/>
      <c r="BB874" s="33"/>
      <c r="BC874" s="33"/>
      <c r="BD874" s="33"/>
      <c r="BE874" s="33"/>
      <c r="BF874" s="33"/>
      <c r="BG874" s="33"/>
      <c r="BH874" s="33"/>
      <c r="BI874" s="33"/>
      <c r="BJ874" s="33"/>
      <c r="BK874" s="33"/>
      <c r="BL874" s="33"/>
      <c r="BM874" s="33"/>
      <c r="BN874" s="33"/>
      <c r="BO874" s="33"/>
      <c r="BP874" s="33"/>
      <c r="BQ874" s="33"/>
      <c r="BR874" s="33"/>
      <c r="BS874" s="33"/>
      <c r="BT874" s="33"/>
      <c r="BU874" s="33"/>
      <c r="BV874" s="33"/>
      <c r="BW874" s="33"/>
      <c r="BX874" s="33"/>
      <c r="BY874" s="33"/>
      <c r="BZ874" s="33"/>
    </row>
    <row r="875" spans="2:78" ht="14.25" customHeight="1">
      <c r="B875" s="32"/>
      <c r="C875" s="33"/>
      <c r="D875" s="33"/>
      <c r="E875" s="3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  <c r="AA875" s="33"/>
      <c r="AB875" s="33"/>
      <c r="AC875" s="33"/>
      <c r="AD875" s="33"/>
      <c r="AE875" s="33"/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33"/>
      <c r="AR875" s="33"/>
      <c r="AS875" s="33"/>
      <c r="AT875" s="33"/>
      <c r="AU875" s="33"/>
      <c r="AV875" s="33"/>
      <c r="AW875" s="33"/>
      <c r="AX875" s="33"/>
      <c r="AY875" s="33"/>
      <c r="AZ875" s="33"/>
      <c r="BA875" s="33"/>
      <c r="BB875" s="33"/>
      <c r="BC875" s="33"/>
      <c r="BD875" s="33"/>
      <c r="BE875" s="33"/>
      <c r="BF875" s="33"/>
      <c r="BG875" s="33"/>
      <c r="BH875" s="33"/>
      <c r="BI875" s="33"/>
      <c r="BJ875" s="33"/>
      <c r="BK875" s="33"/>
      <c r="BL875" s="33"/>
      <c r="BM875" s="33"/>
      <c r="BN875" s="33"/>
      <c r="BO875" s="33"/>
      <c r="BP875" s="33"/>
      <c r="BQ875" s="33"/>
      <c r="BR875" s="33"/>
      <c r="BS875" s="33"/>
      <c r="BT875" s="33"/>
      <c r="BU875" s="33"/>
      <c r="BV875" s="33"/>
      <c r="BW875" s="33"/>
      <c r="BX875" s="33"/>
      <c r="BY875" s="33"/>
      <c r="BZ875" s="33"/>
    </row>
    <row r="876" spans="2:78" ht="14.25" customHeight="1">
      <c r="B876" s="32"/>
      <c r="C876" s="33"/>
      <c r="D876" s="33"/>
      <c r="E876" s="3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  <c r="AA876" s="33"/>
      <c r="AB876" s="33"/>
      <c r="AC876" s="33"/>
      <c r="AD876" s="33"/>
      <c r="AE876" s="33"/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33"/>
      <c r="AR876" s="33"/>
      <c r="AS876" s="33"/>
      <c r="AT876" s="33"/>
      <c r="AU876" s="33"/>
      <c r="AV876" s="33"/>
      <c r="AW876" s="33"/>
      <c r="AX876" s="33"/>
      <c r="AY876" s="33"/>
      <c r="AZ876" s="33"/>
      <c r="BA876" s="33"/>
      <c r="BB876" s="33"/>
      <c r="BC876" s="33"/>
      <c r="BD876" s="33"/>
      <c r="BE876" s="33"/>
      <c r="BF876" s="33"/>
      <c r="BG876" s="33"/>
      <c r="BH876" s="33"/>
      <c r="BI876" s="33"/>
      <c r="BJ876" s="33"/>
      <c r="BK876" s="33"/>
      <c r="BL876" s="33"/>
      <c r="BM876" s="33"/>
      <c r="BN876" s="33"/>
      <c r="BO876" s="33"/>
      <c r="BP876" s="33"/>
      <c r="BQ876" s="33"/>
      <c r="BR876" s="33"/>
      <c r="BS876" s="33"/>
      <c r="BT876" s="33"/>
      <c r="BU876" s="33"/>
      <c r="BV876" s="33"/>
      <c r="BW876" s="33"/>
      <c r="BX876" s="33"/>
      <c r="BY876" s="33"/>
      <c r="BZ876" s="33"/>
    </row>
    <row r="877" spans="2:78" ht="14.25" customHeight="1">
      <c r="B877" s="32"/>
      <c r="C877" s="33"/>
      <c r="D877" s="33"/>
      <c r="E877" s="3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  <c r="AA877" s="33"/>
      <c r="AB877" s="33"/>
      <c r="AC877" s="33"/>
      <c r="AD877" s="33"/>
      <c r="AE877" s="33"/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33"/>
      <c r="AR877" s="33"/>
      <c r="AS877" s="33"/>
      <c r="AT877" s="33"/>
      <c r="AU877" s="33"/>
      <c r="AV877" s="33"/>
      <c r="AW877" s="33"/>
      <c r="AX877" s="33"/>
      <c r="AY877" s="33"/>
      <c r="AZ877" s="33"/>
      <c r="BA877" s="33"/>
      <c r="BB877" s="33"/>
      <c r="BC877" s="33"/>
      <c r="BD877" s="33"/>
      <c r="BE877" s="33"/>
      <c r="BF877" s="33"/>
      <c r="BG877" s="33"/>
      <c r="BH877" s="33"/>
      <c r="BI877" s="33"/>
      <c r="BJ877" s="33"/>
      <c r="BK877" s="33"/>
      <c r="BL877" s="33"/>
      <c r="BM877" s="33"/>
      <c r="BN877" s="33"/>
      <c r="BO877" s="33"/>
      <c r="BP877" s="33"/>
      <c r="BQ877" s="33"/>
      <c r="BR877" s="33"/>
      <c r="BS877" s="33"/>
      <c r="BT877" s="33"/>
      <c r="BU877" s="33"/>
      <c r="BV877" s="33"/>
      <c r="BW877" s="33"/>
      <c r="BX877" s="33"/>
      <c r="BY877" s="33"/>
      <c r="BZ877" s="33"/>
    </row>
    <row r="878" spans="2:78" ht="14.25" customHeight="1">
      <c r="B878" s="32"/>
      <c r="C878" s="33"/>
      <c r="D878" s="33"/>
      <c r="E878" s="3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  <c r="AA878" s="33"/>
      <c r="AB878" s="33"/>
      <c r="AC878" s="33"/>
      <c r="AD878" s="33"/>
      <c r="AE878" s="33"/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33"/>
      <c r="AR878" s="33"/>
      <c r="AS878" s="33"/>
      <c r="AT878" s="33"/>
      <c r="AU878" s="33"/>
      <c r="AV878" s="33"/>
      <c r="AW878" s="33"/>
      <c r="AX878" s="33"/>
      <c r="AY878" s="33"/>
      <c r="AZ878" s="33"/>
      <c r="BA878" s="33"/>
      <c r="BB878" s="33"/>
      <c r="BC878" s="33"/>
      <c r="BD878" s="33"/>
      <c r="BE878" s="33"/>
      <c r="BF878" s="33"/>
      <c r="BG878" s="33"/>
      <c r="BH878" s="33"/>
      <c r="BI878" s="33"/>
      <c r="BJ878" s="33"/>
      <c r="BK878" s="33"/>
      <c r="BL878" s="33"/>
      <c r="BM878" s="33"/>
      <c r="BN878" s="33"/>
      <c r="BO878" s="33"/>
      <c r="BP878" s="33"/>
      <c r="BQ878" s="33"/>
      <c r="BR878" s="33"/>
      <c r="BS878" s="33"/>
      <c r="BT878" s="33"/>
      <c r="BU878" s="33"/>
      <c r="BV878" s="33"/>
      <c r="BW878" s="33"/>
      <c r="BX878" s="33"/>
      <c r="BY878" s="33"/>
      <c r="BZ878" s="33"/>
    </row>
    <row r="879" spans="2:78" ht="14.25" customHeight="1">
      <c r="B879" s="32"/>
      <c r="C879" s="33"/>
      <c r="D879" s="33"/>
      <c r="E879" s="3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  <c r="AA879" s="33"/>
      <c r="AB879" s="33"/>
      <c r="AC879" s="33"/>
      <c r="AD879" s="33"/>
      <c r="AE879" s="33"/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33"/>
      <c r="AR879" s="33"/>
      <c r="AS879" s="33"/>
      <c r="AT879" s="33"/>
      <c r="AU879" s="33"/>
      <c r="AV879" s="33"/>
      <c r="AW879" s="33"/>
      <c r="AX879" s="33"/>
      <c r="AY879" s="33"/>
      <c r="AZ879" s="33"/>
      <c r="BA879" s="33"/>
      <c r="BB879" s="33"/>
      <c r="BC879" s="33"/>
      <c r="BD879" s="33"/>
      <c r="BE879" s="33"/>
      <c r="BF879" s="33"/>
      <c r="BG879" s="33"/>
      <c r="BH879" s="33"/>
      <c r="BI879" s="33"/>
      <c r="BJ879" s="33"/>
      <c r="BK879" s="33"/>
      <c r="BL879" s="33"/>
      <c r="BM879" s="33"/>
      <c r="BN879" s="33"/>
      <c r="BO879" s="33"/>
      <c r="BP879" s="33"/>
      <c r="BQ879" s="33"/>
      <c r="BR879" s="33"/>
      <c r="BS879" s="33"/>
      <c r="BT879" s="33"/>
      <c r="BU879" s="33"/>
      <c r="BV879" s="33"/>
      <c r="BW879" s="33"/>
      <c r="BX879" s="33"/>
      <c r="BY879" s="33"/>
      <c r="BZ879" s="33"/>
    </row>
    <row r="880" spans="2:78" ht="14.25" customHeight="1">
      <c r="B880" s="32"/>
      <c r="C880" s="33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  <c r="AA880" s="33"/>
      <c r="AB880" s="33"/>
      <c r="AC880" s="33"/>
      <c r="AD880" s="33"/>
      <c r="AE880" s="33"/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33"/>
      <c r="AR880" s="33"/>
      <c r="AS880" s="33"/>
      <c r="AT880" s="33"/>
      <c r="AU880" s="33"/>
      <c r="AV880" s="33"/>
      <c r="AW880" s="33"/>
      <c r="AX880" s="33"/>
      <c r="AY880" s="33"/>
      <c r="AZ880" s="33"/>
      <c r="BA880" s="33"/>
      <c r="BB880" s="33"/>
      <c r="BC880" s="33"/>
      <c r="BD880" s="33"/>
      <c r="BE880" s="33"/>
      <c r="BF880" s="33"/>
      <c r="BG880" s="33"/>
      <c r="BH880" s="33"/>
      <c r="BI880" s="33"/>
      <c r="BJ880" s="33"/>
      <c r="BK880" s="33"/>
      <c r="BL880" s="33"/>
      <c r="BM880" s="33"/>
      <c r="BN880" s="33"/>
      <c r="BO880" s="33"/>
      <c r="BP880" s="33"/>
      <c r="BQ880" s="33"/>
      <c r="BR880" s="33"/>
      <c r="BS880" s="33"/>
      <c r="BT880" s="33"/>
      <c r="BU880" s="33"/>
      <c r="BV880" s="33"/>
      <c r="BW880" s="33"/>
      <c r="BX880" s="33"/>
      <c r="BY880" s="33"/>
      <c r="BZ880" s="33"/>
    </row>
    <row r="881" spans="2:78" ht="14.25" customHeight="1">
      <c r="B881" s="32"/>
      <c r="C881" s="33"/>
      <c r="D881" s="33"/>
      <c r="E881" s="3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  <c r="AA881" s="33"/>
      <c r="AB881" s="33"/>
      <c r="AC881" s="33"/>
      <c r="AD881" s="33"/>
      <c r="AE881" s="33"/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33"/>
      <c r="AR881" s="33"/>
      <c r="AS881" s="33"/>
      <c r="AT881" s="33"/>
      <c r="AU881" s="33"/>
      <c r="AV881" s="33"/>
      <c r="AW881" s="33"/>
      <c r="AX881" s="33"/>
      <c r="AY881" s="33"/>
      <c r="AZ881" s="33"/>
      <c r="BA881" s="33"/>
      <c r="BB881" s="33"/>
      <c r="BC881" s="33"/>
      <c r="BD881" s="33"/>
      <c r="BE881" s="33"/>
      <c r="BF881" s="33"/>
      <c r="BG881" s="33"/>
      <c r="BH881" s="33"/>
      <c r="BI881" s="33"/>
      <c r="BJ881" s="33"/>
      <c r="BK881" s="33"/>
      <c r="BL881" s="33"/>
      <c r="BM881" s="33"/>
      <c r="BN881" s="33"/>
      <c r="BO881" s="33"/>
      <c r="BP881" s="33"/>
      <c r="BQ881" s="33"/>
      <c r="BR881" s="33"/>
      <c r="BS881" s="33"/>
      <c r="BT881" s="33"/>
      <c r="BU881" s="33"/>
      <c r="BV881" s="33"/>
      <c r="BW881" s="33"/>
      <c r="BX881" s="33"/>
      <c r="BY881" s="33"/>
      <c r="BZ881" s="33"/>
    </row>
    <row r="882" spans="2:78" ht="14.25" customHeight="1">
      <c r="B882" s="32"/>
      <c r="C882" s="33"/>
      <c r="D882" s="33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  <c r="AA882" s="33"/>
      <c r="AB882" s="33"/>
      <c r="AC882" s="33"/>
      <c r="AD882" s="33"/>
      <c r="AE882" s="33"/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33"/>
      <c r="AR882" s="33"/>
      <c r="AS882" s="33"/>
      <c r="AT882" s="33"/>
      <c r="AU882" s="33"/>
      <c r="AV882" s="33"/>
      <c r="AW882" s="33"/>
      <c r="AX882" s="33"/>
      <c r="AY882" s="33"/>
      <c r="AZ882" s="33"/>
      <c r="BA882" s="33"/>
      <c r="BB882" s="33"/>
      <c r="BC882" s="33"/>
      <c r="BD882" s="33"/>
      <c r="BE882" s="33"/>
      <c r="BF882" s="33"/>
      <c r="BG882" s="33"/>
      <c r="BH882" s="33"/>
      <c r="BI882" s="33"/>
      <c r="BJ882" s="33"/>
      <c r="BK882" s="33"/>
      <c r="BL882" s="33"/>
      <c r="BM882" s="33"/>
      <c r="BN882" s="33"/>
      <c r="BO882" s="33"/>
      <c r="BP882" s="33"/>
      <c r="BQ882" s="33"/>
      <c r="BR882" s="33"/>
      <c r="BS882" s="33"/>
      <c r="BT882" s="33"/>
      <c r="BU882" s="33"/>
      <c r="BV882" s="33"/>
      <c r="BW882" s="33"/>
      <c r="BX882" s="33"/>
      <c r="BY882" s="33"/>
      <c r="BZ882" s="33"/>
    </row>
    <row r="883" spans="2:78" ht="14.25" customHeight="1">
      <c r="B883" s="32"/>
      <c r="C883" s="33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  <c r="AA883" s="33"/>
      <c r="AB883" s="33"/>
      <c r="AC883" s="33"/>
      <c r="AD883" s="33"/>
      <c r="AE883" s="33"/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33"/>
      <c r="AR883" s="33"/>
      <c r="AS883" s="33"/>
      <c r="AT883" s="33"/>
      <c r="AU883" s="33"/>
      <c r="AV883" s="33"/>
      <c r="AW883" s="33"/>
      <c r="AX883" s="33"/>
      <c r="AY883" s="33"/>
      <c r="AZ883" s="33"/>
      <c r="BA883" s="33"/>
      <c r="BB883" s="33"/>
      <c r="BC883" s="33"/>
      <c r="BD883" s="33"/>
      <c r="BE883" s="33"/>
      <c r="BF883" s="33"/>
      <c r="BG883" s="33"/>
      <c r="BH883" s="33"/>
      <c r="BI883" s="33"/>
      <c r="BJ883" s="33"/>
      <c r="BK883" s="33"/>
      <c r="BL883" s="33"/>
      <c r="BM883" s="33"/>
      <c r="BN883" s="33"/>
      <c r="BO883" s="33"/>
      <c r="BP883" s="33"/>
      <c r="BQ883" s="33"/>
      <c r="BR883" s="33"/>
      <c r="BS883" s="33"/>
      <c r="BT883" s="33"/>
      <c r="BU883" s="33"/>
      <c r="BV883" s="33"/>
      <c r="BW883" s="33"/>
      <c r="BX883" s="33"/>
      <c r="BY883" s="33"/>
      <c r="BZ883" s="33"/>
    </row>
    <row r="884" spans="2:78" ht="14.25" customHeight="1">
      <c r="B884" s="32"/>
      <c r="C884" s="33"/>
      <c r="D884" s="33"/>
      <c r="E884" s="3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  <c r="AA884" s="33"/>
      <c r="AB884" s="33"/>
      <c r="AC884" s="33"/>
      <c r="AD884" s="33"/>
      <c r="AE884" s="33"/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33"/>
      <c r="AR884" s="33"/>
      <c r="AS884" s="33"/>
      <c r="AT884" s="33"/>
      <c r="AU884" s="33"/>
      <c r="AV884" s="33"/>
      <c r="AW884" s="33"/>
      <c r="AX884" s="33"/>
      <c r="AY884" s="33"/>
      <c r="AZ884" s="33"/>
      <c r="BA884" s="33"/>
      <c r="BB884" s="33"/>
      <c r="BC884" s="33"/>
      <c r="BD884" s="33"/>
      <c r="BE884" s="33"/>
      <c r="BF884" s="33"/>
      <c r="BG884" s="33"/>
      <c r="BH884" s="33"/>
      <c r="BI884" s="33"/>
      <c r="BJ884" s="33"/>
      <c r="BK884" s="33"/>
      <c r="BL884" s="33"/>
      <c r="BM884" s="33"/>
      <c r="BN884" s="33"/>
      <c r="BO884" s="33"/>
      <c r="BP884" s="33"/>
      <c r="BQ884" s="33"/>
      <c r="BR884" s="33"/>
      <c r="BS884" s="33"/>
      <c r="BT884" s="33"/>
      <c r="BU884" s="33"/>
      <c r="BV884" s="33"/>
      <c r="BW884" s="33"/>
      <c r="BX884" s="33"/>
      <c r="BY884" s="33"/>
      <c r="BZ884" s="33"/>
    </row>
    <row r="885" spans="2:78" ht="14.25" customHeight="1">
      <c r="B885" s="32"/>
      <c r="C885" s="33"/>
      <c r="D885" s="33"/>
      <c r="E885" s="3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  <c r="AA885" s="33"/>
      <c r="AB885" s="33"/>
      <c r="AC885" s="33"/>
      <c r="AD885" s="33"/>
      <c r="AE885" s="33"/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33"/>
      <c r="AR885" s="33"/>
      <c r="AS885" s="33"/>
      <c r="AT885" s="33"/>
      <c r="AU885" s="33"/>
      <c r="AV885" s="33"/>
      <c r="AW885" s="33"/>
      <c r="AX885" s="33"/>
      <c r="AY885" s="33"/>
      <c r="AZ885" s="33"/>
      <c r="BA885" s="33"/>
      <c r="BB885" s="33"/>
      <c r="BC885" s="33"/>
      <c r="BD885" s="33"/>
      <c r="BE885" s="33"/>
      <c r="BF885" s="33"/>
      <c r="BG885" s="33"/>
      <c r="BH885" s="33"/>
      <c r="BI885" s="33"/>
      <c r="BJ885" s="33"/>
      <c r="BK885" s="33"/>
      <c r="BL885" s="33"/>
      <c r="BM885" s="33"/>
      <c r="BN885" s="33"/>
      <c r="BO885" s="33"/>
      <c r="BP885" s="33"/>
      <c r="BQ885" s="33"/>
      <c r="BR885" s="33"/>
      <c r="BS885" s="33"/>
      <c r="BT885" s="33"/>
      <c r="BU885" s="33"/>
      <c r="BV885" s="33"/>
      <c r="BW885" s="33"/>
      <c r="BX885" s="33"/>
      <c r="BY885" s="33"/>
      <c r="BZ885" s="33"/>
    </row>
    <row r="886" spans="2:78" ht="14.25" customHeight="1">
      <c r="B886" s="32"/>
      <c r="C886" s="33"/>
      <c r="D886" s="33"/>
      <c r="E886" s="3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  <c r="AA886" s="33"/>
      <c r="AB886" s="33"/>
      <c r="AC886" s="33"/>
      <c r="AD886" s="33"/>
      <c r="AE886" s="33"/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33"/>
      <c r="AR886" s="33"/>
      <c r="AS886" s="33"/>
      <c r="AT886" s="33"/>
      <c r="AU886" s="33"/>
      <c r="AV886" s="33"/>
      <c r="AW886" s="33"/>
      <c r="AX886" s="33"/>
      <c r="AY886" s="33"/>
      <c r="AZ886" s="33"/>
      <c r="BA886" s="33"/>
      <c r="BB886" s="33"/>
      <c r="BC886" s="33"/>
      <c r="BD886" s="33"/>
      <c r="BE886" s="33"/>
      <c r="BF886" s="33"/>
      <c r="BG886" s="33"/>
      <c r="BH886" s="33"/>
      <c r="BI886" s="33"/>
      <c r="BJ886" s="33"/>
      <c r="BK886" s="33"/>
      <c r="BL886" s="33"/>
      <c r="BM886" s="33"/>
      <c r="BN886" s="33"/>
      <c r="BO886" s="33"/>
      <c r="BP886" s="33"/>
      <c r="BQ886" s="33"/>
      <c r="BR886" s="33"/>
      <c r="BS886" s="33"/>
      <c r="BT886" s="33"/>
      <c r="BU886" s="33"/>
      <c r="BV886" s="33"/>
      <c r="BW886" s="33"/>
      <c r="BX886" s="33"/>
      <c r="BY886" s="33"/>
      <c r="BZ886" s="33"/>
    </row>
    <row r="887" spans="2:78" ht="14.25" customHeight="1">
      <c r="B887" s="32"/>
      <c r="C887" s="33"/>
      <c r="D887" s="33"/>
      <c r="E887" s="3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  <c r="AA887" s="33"/>
      <c r="AB887" s="33"/>
      <c r="AC887" s="33"/>
      <c r="AD887" s="33"/>
      <c r="AE887" s="33"/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33"/>
      <c r="AR887" s="33"/>
      <c r="AS887" s="33"/>
      <c r="AT887" s="33"/>
      <c r="AU887" s="33"/>
      <c r="AV887" s="33"/>
      <c r="AW887" s="33"/>
      <c r="AX887" s="33"/>
      <c r="AY887" s="33"/>
      <c r="AZ887" s="33"/>
      <c r="BA887" s="33"/>
      <c r="BB887" s="33"/>
      <c r="BC887" s="33"/>
      <c r="BD887" s="33"/>
      <c r="BE887" s="33"/>
      <c r="BF887" s="33"/>
      <c r="BG887" s="33"/>
      <c r="BH887" s="33"/>
      <c r="BI887" s="33"/>
      <c r="BJ887" s="33"/>
      <c r="BK887" s="33"/>
      <c r="BL887" s="33"/>
      <c r="BM887" s="33"/>
      <c r="BN887" s="33"/>
      <c r="BO887" s="33"/>
      <c r="BP887" s="33"/>
      <c r="BQ887" s="33"/>
      <c r="BR887" s="33"/>
      <c r="BS887" s="33"/>
      <c r="BT887" s="33"/>
      <c r="BU887" s="33"/>
      <c r="BV887" s="33"/>
      <c r="BW887" s="33"/>
      <c r="BX887" s="33"/>
      <c r="BY887" s="33"/>
      <c r="BZ887" s="33"/>
    </row>
    <row r="888" spans="2:78" ht="14.25" customHeight="1">
      <c r="B888" s="32"/>
      <c r="C888" s="33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  <c r="AA888" s="33"/>
      <c r="AB888" s="33"/>
      <c r="AC888" s="33"/>
      <c r="AD888" s="33"/>
      <c r="AE888" s="33"/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33"/>
      <c r="AR888" s="33"/>
      <c r="AS888" s="33"/>
      <c r="AT888" s="33"/>
      <c r="AU888" s="33"/>
      <c r="AV888" s="33"/>
      <c r="AW888" s="33"/>
      <c r="AX888" s="33"/>
      <c r="AY888" s="33"/>
      <c r="AZ888" s="33"/>
      <c r="BA888" s="33"/>
      <c r="BB888" s="33"/>
      <c r="BC888" s="33"/>
      <c r="BD888" s="33"/>
      <c r="BE888" s="33"/>
      <c r="BF888" s="33"/>
      <c r="BG888" s="33"/>
      <c r="BH888" s="33"/>
      <c r="BI888" s="33"/>
      <c r="BJ888" s="33"/>
      <c r="BK888" s="33"/>
      <c r="BL888" s="33"/>
      <c r="BM888" s="33"/>
      <c r="BN888" s="33"/>
      <c r="BO888" s="33"/>
      <c r="BP888" s="33"/>
      <c r="BQ888" s="33"/>
      <c r="BR888" s="33"/>
      <c r="BS888" s="33"/>
      <c r="BT888" s="33"/>
      <c r="BU888" s="33"/>
      <c r="BV888" s="33"/>
      <c r="BW888" s="33"/>
      <c r="BX888" s="33"/>
      <c r="BY888" s="33"/>
      <c r="BZ888" s="33"/>
    </row>
    <row r="889" spans="2:78" ht="14.25" customHeight="1">
      <c r="B889" s="32"/>
      <c r="C889" s="33"/>
      <c r="D889" s="33"/>
      <c r="E889" s="3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  <c r="AA889" s="33"/>
      <c r="AB889" s="33"/>
      <c r="AC889" s="33"/>
      <c r="AD889" s="33"/>
      <c r="AE889" s="33"/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33"/>
      <c r="AR889" s="33"/>
      <c r="AS889" s="33"/>
      <c r="AT889" s="33"/>
      <c r="AU889" s="33"/>
      <c r="AV889" s="33"/>
      <c r="AW889" s="33"/>
      <c r="AX889" s="33"/>
      <c r="AY889" s="33"/>
      <c r="AZ889" s="33"/>
      <c r="BA889" s="33"/>
      <c r="BB889" s="33"/>
      <c r="BC889" s="33"/>
      <c r="BD889" s="33"/>
      <c r="BE889" s="33"/>
      <c r="BF889" s="33"/>
      <c r="BG889" s="33"/>
      <c r="BH889" s="33"/>
      <c r="BI889" s="33"/>
      <c r="BJ889" s="33"/>
      <c r="BK889" s="33"/>
      <c r="BL889" s="33"/>
      <c r="BM889" s="33"/>
      <c r="BN889" s="33"/>
      <c r="BO889" s="33"/>
      <c r="BP889" s="33"/>
      <c r="BQ889" s="33"/>
      <c r="BR889" s="33"/>
      <c r="BS889" s="33"/>
      <c r="BT889" s="33"/>
      <c r="BU889" s="33"/>
      <c r="BV889" s="33"/>
      <c r="BW889" s="33"/>
      <c r="BX889" s="33"/>
      <c r="BY889" s="33"/>
      <c r="BZ889" s="33"/>
    </row>
    <row r="890" spans="2:78" ht="14.25" customHeight="1">
      <c r="B890" s="32"/>
      <c r="C890" s="33"/>
      <c r="D890" s="33"/>
      <c r="E890" s="3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  <c r="AA890" s="33"/>
      <c r="AB890" s="33"/>
      <c r="AC890" s="33"/>
      <c r="AD890" s="33"/>
      <c r="AE890" s="33"/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33"/>
      <c r="AR890" s="33"/>
      <c r="AS890" s="33"/>
      <c r="AT890" s="33"/>
      <c r="AU890" s="33"/>
      <c r="AV890" s="33"/>
      <c r="AW890" s="33"/>
      <c r="AX890" s="33"/>
      <c r="AY890" s="33"/>
      <c r="AZ890" s="33"/>
      <c r="BA890" s="33"/>
      <c r="BB890" s="33"/>
      <c r="BC890" s="33"/>
      <c r="BD890" s="33"/>
      <c r="BE890" s="33"/>
      <c r="BF890" s="33"/>
      <c r="BG890" s="33"/>
      <c r="BH890" s="33"/>
      <c r="BI890" s="33"/>
      <c r="BJ890" s="33"/>
      <c r="BK890" s="33"/>
      <c r="BL890" s="33"/>
      <c r="BM890" s="33"/>
      <c r="BN890" s="33"/>
      <c r="BO890" s="33"/>
      <c r="BP890" s="33"/>
      <c r="BQ890" s="33"/>
      <c r="BR890" s="33"/>
      <c r="BS890" s="33"/>
      <c r="BT890" s="33"/>
      <c r="BU890" s="33"/>
      <c r="BV890" s="33"/>
      <c r="BW890" s="33"/>
      <c r="BX890" s="33"/>
      <c r="BY890" s="33"/>
      <c r="BZ890" s="33"/>
    </row>
    <row r="891" spans="2:78" ht="14.25" customHeight="1">
      <c r="B891" s="32"/>
      <c r="C891" s="33"/>
      <c r="D891" s="33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  <c r="AA891" s="33"/>
      <c r="AB891" s="33"/>
      <c r="AC891" s="33"/>
      <c r="AD891" s="33"/>
      <c r="AE891" s="33"/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33"/>
      <c r="AR891" s="33"/>
      <c r="AS891" s="33"/>
      <c r="AT891" s="33"/>
      <c r="AU891" s="33"/>
      <c r="AV891" s="33"/>
      <c r="AW891" s="33"/>
      <c r="AX891" s="33"/>
      <c r="AY891" s="33"/>
      <c r="AZ891" s="33"/>
      <c r="BA891" s="33"/>
      <c r="BB891" s="33"/>
      <c r="BC891" s="33"/>
      <c r="BD891" s="33"/>
      <c r="BE891" s="33"/>
      <c r="BF891" s="33"/>
      <c r="BG891" s="33"/>
      <c r="BH891" s="33"/>
      <c r="BI891" s="33"/>
      <c r="BJ891" s="33"/>
      <c r="BK891" s="33"/>
      <c r="BL891" s="33"/>
      <c r="BM891" s="33"/>
      <c r="BN891" s="33"/>
      <c r="BO891" s="33"/>
      <c r="BP891" s="33"/>
      <c r="BQ891" s="33"/>
      <c r="BR891" s="33"/>
      <c r="BS891" s="33"/>
      <c r="BT891" s="33"/>
      <c r="BU891" s="33"/>
      <c r="BV891" s="33"/>
      <c r="BW891" s="33"/>
      <c r="BX891" s="33"/>
      <c r="BY891" s="33"/>
      <c r="BZ891" s="33"/>
    </row>
    <row r="892" spans="2:78" ht="14.25" customHeight="1">
      <c r="B892" s="32"/>
      <c r="C892" s="33"/>
      <c r="D892" s="33"/>
      <c r="E892" s="3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  <c r="AA892" s="33"/>
      <c r="AB892" s="33"/>
      <c r="AC892" s="33"/>
      <c r="AD892" s="33"/>
      <c r="AE892" s="33"/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33"/>
      <c r="AR892" s="33"/>
      <c r="AS892" s="33"/>
      <c r="AT892" s="33"/>
      <c r="AU892" s="33"/>
      <c r="AV892" s="33"/>
      <c r="AW892" s="33"/>
      <c r="AX892" s="33"/>
      <c r="AY892" s="33"/>
      <c r="AZ892" s="33"/>
      <c r="BA892" s="33"/>
      <c r="BB892" s="33"/>
      <c r="BC892" s="33"/>
      <c r="BD892" s="33"/>
      <c r="BE892" s="33"/>
      <c r="BF892" s="33"/>
      <c r="BG892" s="33"/>
      <c r="BH892" s="33"/>
      <c r="BI892" s="33"/>
      <c r="BJ892" s="33"/>
      <c r="BK892" s="33"/>
      <c r="BL892" s="33"/>
      <c r="BM892" s="33"/>
      <c r="BN892" s="33"/>
      <c r="BO892" s="33"/>
      <c r="BP892" s="33"/>
      <c r="BQ892" s="33"/>
      <c r="BR892" s="33"/>
      <c r="BS892" s="33"/>
      <c r="BT892" s="33"/>
      <c r="BU892" s="33"/>
      <c r="BV892" s="33"/>
      <c r="BW892" s="33"/>
      <c r="BX892" s="33"/>
      <c r="BY892" s="33"/>
      <c r="BZ892" s="33"/>
    </row>
    <row r="893" spans="2:78" ht="14.25" customHeight="1">
      <c r="B893" s="32"/>
      <c r="C893" s="33"/>
      <c r="D893" s="33"/>
      <c r="E893" s="3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  <c r="AA893" s="33"/>
      <c r="AB893" s="33"/>
      <c r="AC893" s="33"/>
      <c r="AD893" s="33"/>
      <c r="AE893" s="33"/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33"/>
      <c r="AR893" s="33"/>
      <c r="AS893" s="33"/>
      <c r="AT893" s="33"/>
      <c r="AU893" s="33"/>
      <c r="AV893" s="33"/>
      <c r="AW893" s="33"/>
      <c r="AX893" s="33"/>
      <c r="AY893" s="33"/>
      <c r="AZ893" s="33"/>
      <c r="BA893" s="33"/>
      <c r="BB893" s="33"/>
      <c r="BC893" s="33"/>
      <c r="BD893" s="33"/>
      <c r="BE893" s="33"/>
      <c r="BF893" s="33"/>
      <c r="BG893" s="33"/>
      <c r="BH893" s="33"/>
      <c r="BI893" s="33"/>
      <c r="BJ893" s="33"/>
      <c r="BK893" s="33"/>
      <c r="BL893" s="33"/>
      <c r="BM893" s="33"/>
      <c r="BN893" s="33"/>
      <c r="BO893" s="33"/>
      <c r="BP893" s="33"/>
      <c r="BQ893" s="33"/>
      <c r="BR893" s="33"/>
      <c r="BS893" s="33"/>
      <c r="BT893" s="33"/>
      <c r="BU893" s="33"/>
      <c r="BV893" s="33"/>
      <c r="BW893" s="33"/>
      <c r="BX893" s="33"/>
      <c r="BY893" s="33"/>
      <c r="BZ893" s="33"/>
    </row>
    <row r="894" spans="2:78" ht="14.25" customHeight="1">
      <c r="B894" s="32"/>
      <c r="C894" s="33"/>
      <c r="D894" s="33"/>
      <c r="E894" s="3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  <c r="AA894" s="33"/>
      <c r="AB894" s="33"/>
      <c r="AC894" s="33"/>
      <c r="AD894" s="33"/>
      <c r="AE894" s="33"/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33"/>
      <c r="AR894" s="33"/>
      <c r="AS894" s="33"/>
      <c r="AT894" s="33"/>
      <c r="AU894" s="33"/>
      <c r="AV894" s="33"/>
      <c r="AW894" s="33"/>
      <c r="AX894" s="33"/>
      <c r="AY894" s="33"/>
      <c r="AZ894" s="33"/>
      <c r="BA894" s="33"/>
      <c r="BB894" s="33"/>
      <c r="BC894" s="33"/>
      <c r="BD894" s="33"/>
      <c r="BE894" s="33"/>
      <c r="BF894" s="33"/>
      <c r="BG894" s="33"/>
      <c r="BH894" s="33"/>
      <c r="BI894" s="33"/>
      <c r="BJ894" s="33"/>
      <c r="BK894" s="33"/>
      <c r="BL894" s="33"/>
      <c r="BM894" s="33"/>
      <c r="BN894" s="33"/>
      <c r="BO894" s="33"/>
      <c r="BP894" s="33"/>
      <c r="BQ894" s="33"/>
      <c r="BR894" s="33"/>
      <c r="BS894" s="33"/>
      <c r="BT894" s="33"/>
      <c r="BU894" s="33"/>
      <c r="BV894" s="33"/>
      <c r="BW894" s="33"/>
      <c r="BX894" s="33"/>
      <c r="BY894" s="33"/>
      <c r="BZ894" s="33"/>
    </row>
    <row r="895" spans="2:78" ht="14.25" customHeight="1">
      <c r="B895" s="32"/>
      <c r="C895" s="33"/>
      <c r="D895" s="33"/>
      <c r="E895" s="3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  <c r="AA895" s="33"/>
      <c r="AB895" s="33"/>
      <c r="AC895" s="33"/>
      <c r="AD895" s="33"/>
      <c r="AE895" s="33"/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33"/>
      <c r="AR895" s="33"/>
      <c r="AS895" s="33"/>
      <c r="AT895" s="33"/>
      <c r="AU895" s="33"/>
      <c r="AV895" s="33"/>
      <c r="AW895" s="33"/>
      <c r="AX895" s="33"/>
      <c r="AY895" s="33"/>
      <c r="AZ895" s="33"/>
      <c r="BA895" s="33"/>
      <c r="BB895" s="33"/>
      <c r="BC895" s="33"/>
      <c r="BD895" s="33"/>
      <c r="BE895" s="33"/>
      <c r="BF895" s="33"/>
      <c r="BG895" s="33"/>
      <c r="BH895" s="33"/>
      <c r="BI895" s="33"/>
      <c r="BJ895" s="33"/>
      <c r="BK895" s="33"/>
      <c r="BL895" s="33"/>
      <c r="BM895" s="33"/>
      <c r="BN895" s="33"/>
      <c r="BO895" s="33"/>
      <c r="BP895" s="33"/>
      <c r="BQ895" s="33"/>
      <c r="BR895" s="33"/>
      <c r="BS895" s="33"/>
      <c r="BT895" s="33"/>
      <c r="BU895" s="33"/>
      <c r="BV895" s="33"/>
      <c r="BW895" s="33"/>
      <c r="BX895" s="33"/>
      <c r="BY895" s="33"/>
      <c r="BZ895" s="33"/>
    </row>
    <row r="896" spans="2:78" ht="14.25" customHeight="1">
      <c r="B896" s="32"/>
      <c r="C896" s="33"/>
      <c r="D896" s="33"/>
      <c r="E896" s="3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  <c r="AA896" s="33"/>
      <c r="AB896" s="33"/>
      <c r="AC896" s="33"/>
      <c r="AD896" s="33"/>
      <c r="AE896" s="33"/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33"/>
      <c r="AR896" s="33"/>
      <c r="AS896" s="33"/>
      <c r="AT896" s="33"/>
      <c r="AU896" s="33"/>
      <c r="AV896" s="33"/>
      <c r="AW896" s="33"/>
      <c r="AX896" s="33"/>
      <c r="AY896" s="33"/>
      <c r="AZ896" s="33"/>
      <c r="BA896" s="33"/>
      <c r="BB896" s="33"/>
      <c r="BC896" s="33"/>
      <c r="BD896" s="33"/>
      <c r="BE896" s="33"/>
      <c r="BF896" s="33"/>
      <c r="BG896" s="33"/>
      <c r="BH896" s="33"/>
      <c r="BI896" s="33"/>
      <c r="BJ896" s="33"/>
      <c r="BK896" s="33"/>
      <c r="BL896" s="33"/>
      <c r="BM896" s="33"/>
      <c r="BN896" s="33"/>
      <c r="BO896" s="33"/>
      <c r="BP896" s="33"/>
      <c r="BQ896" s="33"/>
      <c r="BR896" s="33"/>
      <c r="BS896" s="33"/>
      <c r="BT896" s="33"/>
      <c r="BU896" s="33"/>
      <c r="BV896" s="33"/>
      <c r="BW896" s="33"/>
      <c r="BX896" s="33"/>
      <c r="BY896" s="33"/>
      <c r="BZ896" s="33"/>
    </row>
    <row r="897" spans="2:78" ht="14.25" customHeight="1">
      <c r="B897" s="32"/>
      <c r="C897" s="33"/>
      <c r="D897" s="33"/>
      <c r="E897" s="3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  <c r="AA897" s="33"/>
      <c r="AB897" s="33"/>
      <c r="AC897" s="33"/>
      <c r="AD897" s="33"/>
      <c r="AE897" s="33"/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33"/>
      <c r="AR897" s="33"/>
      <c r="AS897" s="33"/>
      <c r="AT897" s="33"/>
      <c r="AU897" s="33"/>
      <c r="AV897" s="33"/>
      <c r="AW897" s="33"/>
      <c r="AX897" s="33"/>
      <c r="AY897" s="33"/>
      <c r="AZ897" s="33"/>
      <c r="BA897" s="33"/>
      <c r="BB897" s="33"/>
      <c r="BC897" s="33"/>
      <c r="BD897" s="33"/>
      <c r="BE897" s="33"/>
      <c r="BF897" s="33"/>
      <c r="BG897" s="33"/>
      <c r="BH897" s="33"/>
      <c r="BI897" s="33"/>
      <c r="BJ897" s="33"/>
      <c r="BK897" s="33"/>
      <c r="BL897" s="33"/>
      <c r="BM897" s="33"/>
      <c r="BN897" s="33"/>
      <c r="BO897" s="33"/>
      <c r="BP897" s="33"/>
      <c r="BQ897" s="33"/>
      <c r="BR897" s="33"/>
      <c r="BS897" s="33"/>
      <c r="BT897" s="33"/>
      <c r="BU897" s="33"/>
      <c r="BV897" s="33"/>
      <c r="BW897" s="33"/>
      <c r="BX897" s="33"/>
      <c r="BY897" s="33"/>
      <c r="BZ897" s="33"/>
    </row>
    <row r="898" spans="2:78" ht="14.25" customHeight="1">
      <c r="B898" s="32"/>
      <c r="C898" s="33"/>
      <c r="D898" s="33"/>
      <c r="E898" s="3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  <c r="AA898" s="33"/>
      <c r="AB898" s="33"/>
      <c r="AC898" s="33"/>
      <c r="AD898" s="33"/>
      <c r="AE898" s="33"/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33"/>
      <c r="AR898" s="33"/>
      <c r="AS898" s="33"/>
      <c r="AT898" s="33"/>
      <c r="AU898" s="33"/>
      <c r="AV898" s="33"/>
      <c r="AW898" s="33"/>
      <c r="AX898" s="33"/>
      <c r="AY898" s="33"/>
      <c r="AZ898" s="33"/>
      <c r="BA898" s="33"/>
      <c r="BB898" s="33"/>
      <c r="BC898" s="33"/>
      <c r="BD898" s="33"/>
      <c r="BE898" s="33"/>
      <c r="BF898" s="33"/>
      <c r="BG898" s="33"/>
      <c r="BH898" s="33"/>
      <c r="BI898" s="33"/>
      <c r="BJ898" s="33"/>
      <c r="BK898" s="33"/>
      <c r="BL898" s="33"/>
      <c r="BM898" s="33"/>
      <c r="BN898" s="33"/>
      <c r="BO898" s="33"/>
      <c r="BP898" s="33"/>
      <c r="BQ898" s="33"/>
      <c r="BR898" s="33"/>
      <c r="BS898" s="33"/>
      <c r="BT898" s="33"/>
      <c r="BU898" s="33"/>
      <c r="BV898" s="33"/>
      <c r="BW898" s="33"/>
      <c r="BX898" s="33"/>
      <c r="BY898" s="33"/>
      <c r="BZ898" s="33"/>
    </row>
    <row r="899" spans="2:78" ht="14.25" customHeight="1">
      <c r="B899" s="32"/>
      <c r="C899" s="33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  <c r="AA899" s="33"/>
      <c r="AB899" s="33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33"/>
      <c r="AR899" s="33"/>
      <c r="AS899" s="33"/>
      <c r="AT899" s="33"/>
      <c r="AU899" s="33"/>
      <c r="AV899" s="33"/>
      <c r="AW899" s="33"/>
      <c r="AX899" s="33"/>
      <c r="AY899" s="33"/>
      <c r="AZ899" s="33"/>
      <c r="BA899" s="33"/>
      <c r="BB899" s="33"/>
      <c r="BC899" s="33"/>
      <c r="BD899" s="33"/>
      <c r="BE899" s="33"/>
      <c r="BF899" s="33"/>
      <c r="BG899" s="33"/>
      <c r="BH899" s="33"/>
      <c r="BI899" s="33"/>
      <c r="BJ899" s="33"/>
      <c r="BK899" s="33"/>
      <c r="BL899" s="33"/>
      <c r="BM899" s="33"/>
      <c r="BN899" s="33"/>
      <c r="BO899" s="33"/>
      <c r="BP899" s="33"/>
      <c r="BQ899" s="33"/>
      <c r="BR899" s="33"/>
      <c r="BS899" s="33"/>
      <c r="BT899" s="33"/>
      <c r="BU899" s="33"/>
      <c r="BV899" s="33"/>
      <c r="BW899" s="33"/>
      <c r="BX899" s="33"/>
      <c r="BY899" s="33"/>
      <c r="BZ899" s="33"/>
    </row>
    <row r="900" spans="2:78" ht="14.25" customHeight="1">
      <c r="B900" s="32"/>
      <c r="C900" s="33"/>
      <c r="D900" s="33"/>
      <c r="E900" s="3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  <c r="AA900" s="33"/>
      <c r="AB900" s="33"/>
      <c r="AC900" s="33"/>
      <c r="AD900" s="33"/>
      <c r="AE900" s="33"/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33"/>
      <c r="AR900" s="33"/>
      <c r="AS900" s="33"/>
      <c r="AT900" s="33"/>
      <c r="AU900" s="33"/>
      <c r="AV900" s="33"/>
      <c r="AW900" s="33"/>
      <c r="AX900" s="33"/>
      <c r="AY900" s="33"/>
      <c r="AZ900" s="33"/>
      <c r="BA900" s="33"/>
      <c r="BB900" s="33"/>
      <c r="BC900" s="33"/>
      <c r="BD900" s="33"/>
      <c r="BE900" s="33"/>
      <c r="BF900" s="33"/>
      <c r="BG900" s="33"/>
      <c r="BH900" s="33"/>
      <c r="BI900" s="33"/>
      <c r="BJ900" s="33"/>
      <c r="BK900" s="33"/>
      <c r="BL900" s="33"/>
      <c r="BM900" s="33"/>
      <c r="BN900" s="33"/>
      <c r="BO900" s="33"/>
      <c r="BP900" s="33"/>
      <c r="BQ900" s="33"/>
      <c r="BR900" s="33"/>
      <c r="BS900" s="33"/>
      <c r="BT900" s="33"/>
      <c r="BU900" s="33"/>
      <c r="BV900" s="33"/>
      <c r="BW900" s="33"/>
      <c r="BX900" s="33"/>
      <c r="BY900" s="33"/>
      <c r="BZ900" s="33"/>
    </row>
    <row r="901" spans="2:78" ht="14.25" customHeight="1">
      <c r="B901" s="32"/>
      <c r="C901" s="33"/>
      <c r="D901" s="33"/>
      <c r="E901" s="3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  <c r="AA901" s="33"/>
      <c r="AB901" s="33"/>
      <c r="AC901" s="33"/>
      <c r="AD901" s="33"/>
      <c r="AE901" s="33"/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33"/>
      <c r="AR901" s="33"/>
      <c r="AS901" s="33"/>
      <c r="AT901" s="33"/>
      <c r="AU901" s="33"/>
      <c r="AV901" s="33"/>
      <c r="AW901" s="33"/>
      <c r="AX901" s="33"/>
      <c r="AY901" s="33"/>
      <c r="AZ901" s="33"/>
      <c r="BA901" s="33"/>
      <c r="BB901" s="33"/>
      <c r="BC901" s="33"/>
      <c r="BD901" s="33"/>
      <c r="BE901" s="33"/>
      <c r="BF901" s="33"/>
      <c r="BG901" s="33"/>
      <c r="BH901" s="33"/>
      <c r="BI901" s="33"/>
      <c r="BJ901" s="33"/>
      <c r="BK901" s="33"/>
      <c r="BL901" s="33"/>
      <c r="BM901" s="33"/>
      <c r="BN901" s="33"/>
      <c r="BO901" s="33"/>
      <c r="BP901" s="33"/>
      <c r="BQ901" s="33"/>
      <c r="BR901" s="33"/>
      <c r="BS901" s="33"/>
      <c r="BT901" s="33"/>
      <c r="BU901" s="33"/>
      <c r="BV901" s="33"/>
      <c r="BW901" s="33"/>
      <c r="BX901" s="33"/>
      <c r="BY901" s="33"/>
      <c r="BZ901" s="33"/>
    </row>
    <row r="902" spans="2:78" ht="14.25" customHeight="1">
      <c r="B902" s="32"/>
      <c r="C902" s="33"/>
      <c r="D902" s="33"/>
      <c r="E902" s="3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  <c r="AA902" s="33"/>
      <c r="AB902" s="33"/>
      <c r="AC902" s="33"/>
      <c r="AD902" s="33"/>
      <c r="AE902" s="33"/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33"/>
      <c r="AR902" s="33"/>
      <c r="AS902" s="33"/>
      <c r="AT902" s="33"/>
      <c r="AU902" s="33"/>
      <c r="AV902" s="33"/>
      <c r="AW902" s="33"/>
      <c r="AX902" s="33"/>
      <c r="AY902" s="33"/>
      <c r="AZ902" s="33"/>
      <c r="BA902" s="33"/>
      <c r="BB902" s="33"/>
      <c r="BC902" s="33"/>
      <c r="BD902" s="33"/>
      <c r="BE902" s="33"/>
      <c r="BF902" s="33"/>
      <c r="BG902" s="33"/>
      <c r="BH902" s="33"/>
      <c r="BI902" s="33"/>
      <c r="BJ902" s="33"/>
      <c r="BK902" s="33"/>
      <c r="BL902" s="33"/>
      <c r="BM902" s="33"/>
      <c r="BN902" s="33"/>
      <c r="BO902" s="33"/>
      <c r="BP902" s="33"/>
      <c r="BQ902" s="33"/>
      <c r="BR902" s="33"/>
      <c r="BS902" s="33"/>
      <c r="BT902" s="33"/>
      <c r="BU902" s="33"/>
      <c r="BV902" s="33"/>
      <c r="BW902" s="33"/>
      <c r="BX902" s="33"/>
      <c r="BY902" s="33"/>
      <c r="BZ902" s="33"/>
    </row>
    <row r="903" spans="2:78" ht="14.25" customHeight="1">
      <c r="B903" s="32"/>
      <c r="C903" s="33"/>
      <c r="D903" s="33"/>
      <c r="E903" s="3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  <c r="AA903" s="33"/>
      <c r="AB903" s="33"/>
      <c r="AC903" s="33"/>
      <c r="AD903" s="33"/>
      <c r="AE903" s="33"/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3"/>
      <c r="BB903" s="33"/>
      <c r="BC903" s="33"/>
      <c r="BD903" s="33"/>
      <c r="BE903" s="33"/>
      <c r="BF903" s="33"/>
      <c r="BG903" s="33"/>
      <c r="BH903" s="33"/>
      <c r="BI903" s="33"/>
      <c r="BJ903" s="33"/>
      <c r="BK903" s="33"/>
      <c r="BL903" s="33"/>
      <c r="BM903" s="33"/>
      <c r="BN903" s="33"/>
      <c r="BO903" s="33"/>
      <c r="BP903" s="33"/>
      <c r="BQ903" s="33"/>
      <c r="BR903" s="33"/>
      <c r="BS903" s="33"/>
      <c r="BT903" s="33"/>
      <c r="BU903" s="33"/>
      <c r="BV903" s="33"/>
      <c r="BW903" s="33"/>
      <c r="BX903" s="33"/>
      <c r="BY903" s="33"/>
      <c r="BZ903" s="33"/>
    </row>
    <row r="904" spans="2:78" ht="14.25" customHeight="1">
      <c r="B904" s="32"/>
      <c r="C904" s="33"/>
      <c r="D904" s="33"/>
      <c r="E904" s="3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  <c r="AA904" s="33"/>
      <c r="AB904" s="33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3"/>
      <c r="BB904" s="33"/>
      <c r="BC904" s="33"/>
      <c r="BD904" s="33"/>
      <c r="BE904" s="33"/>
      <c r="BF904" s="33"/>
      <c r="BG904" s="33"/>
      <c r="BH904" s="33"/>
      <c r="BI904" s="33"/>
      <c r="BJ904" s="33"/>
      <c r="BK904" s="33"/>
      <c r="BL904" s="33"/>
      <c r="BM904" s="33"/>
      <c r="BN904" s="33"/>
      <c r="BO904" s="33"/>
      <c r="BP904" s="33"/>
      <c r="BQ904" s="33"/>
      <c r="BR904" s="33"/>
      <c r="BS904" s="33"/>
      <c r="BT904" s="33"/>
      <c r="BU904" s="33"/>
      <c r="BV904" s="33"/>
      <c r="BW904" s="33"/>
      <c r="BX904" s="33"/>
      <c r="BY904" s="33"/>
      <c r="BZ904" s="33"/>
    </row>
    <row r="905" spans="2:78" ht="14.25" customHeight="1">
      <c r="B905" s="32"/>
      <c r="C905" s="33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  <c r="AA905" s="33"/>
      <c r="AB905" s="33"/>
      <c r="AC905" s="33"/>
      <c r="AD905" s="33"/>
      <c r="AE905" s="33"/>
      <c r="AF905" s="33"/>
      <c r="AG905" s="33"/>
      <c r="AH905" s="33"/>
      <c r="AI905" s="33"/>
      <c r="AJ905" s="33"/>
      <c r="AK905" s="33"/>
      <c r="AL905" s="33"/>
      <c r="AM905" s="33"/>
      <c r="AN905" s="33"/>
      <c r="AO905" s="33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3"/>
      <c r="BB905" s="33"/>
      <c r="BC905" s="33"/>
      <c r="BD905" s="33"/>
      <c r="BE905" s="33"/>
      <c r="BF905" s="33"/>
      <c r="BG905" s="33"/>
      <c r="BH905" s="33"/>
      <c r="BI905" s="33"/>
      <c r="BJ905" s="33"/>
      <c r="BK905" s="33"/>
      <c r="BL905" s="33"/>
      <c r="BM905" s="33"/>
      <c r="BN905" s="33"/>
      <c r="BO905" s="33"/>
      <c r="BP905" s="33"/>
      <c r="BQ905" s="33"/>
      <c r="BR905" s="33"/>
      <c r="BS905" s="33"/>
      <c r="BT905" s="33"/>
      <c r="BU905" s="33"/>
      <c r="BV905" s="33"/>
      <c r="BW905" s="33"/>
      <c r="BX905" s="33"/>
      <c r="BY905" s="33"/>
      <c r="BZ905" s="33"/>
    </row>
    <row r="906" spans="2:78" ht="14.25" customHeight="1">
      <c r="B906" s="32"/>
      <c r="C906" s="33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  <c r="AA906" s="33"/>
      <c r="AB906" s="33"/>
      <c r="AC906" s="33"/>
      <c r="AD906" s="33"/>
      <c r="AE906" s="33"/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3"/>
      <c r="BB906" s="33"/>
      <c r="BC906" s="33"/>
      <c r="BD906" s="33"/>
      <c r="BE906" s="33"/>
      <c r="BF906" s="33"/>
      <c r="BG906" s="33"/>
      <c r="BH906" s="33"/>
      <c r="BI906" s="33"/>
      <c r="BJ906" s="33"/>
      <c r="BK906" s="33"/>
      <c r="BL906" s="33"/>
      <c r="BM906" s="33"/>
      <c r="BN906" s="33"/>
      <c r="BO906" s="33"/>
      <c r="BP906" s="33"/>
      <c r="BQ906" s="33"/>
      <c r="BR906" s="33"/>
      <c r="BS906" s="33"/>
      <c r="BT906" s="33"/>
      <c r="BU906" s="33"/>
      <c r="BV906" s="33"/>
      <c r="BW906" s="33"/>
      <c r="BX906" s="33"/>
      <c r="BY906" s="33"/>
      <c r="BZ906" s="33"/>
    </row>
    <row r="907" spans="2:78" ht="14.25" customHeight="1">
      <c r="B907" s="32"/>
      <c r="C907" s="33"/>
      <c r="D907" s="33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  <c r="AA907" s="33"/>
      <c r="AB907" s="33"/>
      <c r="AC907" s="33"/>
      <c r="AD907" s="33"/>
      <c r="AE907" s="33"/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33"/>
      <c r="AR907" s="33"/>
      <c r="AS907" s="33"/>
      <c r="AT907" s="33"/>
      <c r="AU907" s="33"/>
      <c r="AV907" s="33"/>
      <c r="AW907" s="33"/>
      <c r="AX907" s="33"/>
      <c r="AY907" s="33"/>
      <c r="AZ907" s="33"/>
      <c r="BA907" s="33"/>
      <c r="BB907" s="33"/>
      <c r="BC907" s="33"/>
      <c r="BD907" s="33"/>
      <c r="BE907" s="33"/>
      <c r="BF907" s="33"/>
      <c r="BG907" s="33"/>
      <c r="BH907" s="33"/>
      <c r="BI907" s="33"/>
      <c r="BJ907" s="33"/>
      <c r="BK907" s="33"/>
      <c r="BL907" s="33"/>
      <c r="BM907" s="33"/>
      <c r="BN907" s="33"/>
      <c r="BO907" s="33"/>
      <c r="BP907" s="33"/>
      <c r="BQ907" s="33"/>
      <c r="BR907" s="33"/>
      <c r="BS907" s="33"/>
      <c r="BT907" s="33"/>
      <c r="BU907" s="33"/>
      <c r="BV907" s="33"/>
      <c r="BW907" s="33"/>
      <c r="BX907" s="33"/>
      <c r="BY907" s="33"/>
      <c r="BZ907" s="33"/>
    </row>
    <row r="908" spans="2:78" ht="14.25" customHeight="1">
      <c r="B908" s="32"/>
      <c r="C908" s="33"/>
      <c r="D908" s="33"/>
      <c r="E908" s="3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  <c r="AA908" s="33"/>
      <c r="AB908" s="33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33"/>
      <c r="AR908" s="33"/>
      <c r="AS908" s="33"/>
      <c r="AT908" s="33"/>
      <c r="AU908" s="33"/>
      <c r="AV908" s="33"/>
      <c r="AW908" s="33"/>
      <c r="AX908" s="33"/>
      <c r="AY908" s="33"/>
      <c r="AZ908" s="33"/>
      <c r="BA908" s="33"/>
      <c r="BB908" s="33"/>
      <c r="BC908" s="33"/>
      <c r="BD908" s="33"/>
      <c r="BE908" s="33"/>
      <c r="BF908" s="33"/>
      <c r="BG908" s="33"/>
      <c r="BH908" s="33"/>
      <c r="BI908" s="33"/>
      <c r="BJ908" s="33"/>
      <c r="BK908" s="33"/>
      <c r="BL908" s="33"/>
      <c r="BM908" s="33"/>
      <c r="BN908" s="33"/>
      <c r="BO908" s="33"/>
      <c r="BP908" s="33"/>
      <c r="BQ908" s="33"/>
      <c r="BR908" s="33"/>
      <c r="BS908" s="33"/>
      <c r="BT908" s="33"/>
      <c r="BU908" s="33"/>
      <c r="BV908" s="33"/>
      <c r="BW908" s="33"/>
      <c r="BX908" s="33"/>
      <c r="BY908" s="33"/>
      <c r="BZ908" s="33"/>
    </row>
    <row r="909" spans="2:78" ht="14.25" customHeight="1">
      <c r="B909" s="32"/>
      <c r="C909" s="33"/>
      <c r="D909" s="33"/>
      <c r="E909" s="3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  <c r="AA909" s="33"/>
      <c r="AB909" s="33"/>
      <c r="AC909" s="33"/>
      <c r="AD909" s="33"/>
      <c r="AE909" s="33"/>
      <c r="AF909" s="33"/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33"/>
      <c r="AR909" s="33"/>
      <c r="AS909" s="33"/>
      <c r="AT909" s="33"/>
      <c r="AU909" s="33"/>
      <c r="AV909" s="33"/>
      <c r="AW909" s="33"/>
      <c r="AX909" s="33"/>
      <c r="AY909" s="33"/>
      <c r="AZ909" s="33"/>
      <c r="BA909" s="33"/>
      <c r="BB909" s="33"/>
      <c r="BC909" s="33"/>
      <c r="BD909" s="33"/>
      <c r="BE909" s="33"/>
      <c r="BF909" s="33"/>
      <c r="BG909" s="33"/>
      <c r="BH909" s="33"/>
      <c r="BI909" s="33"/>
      <c r="BJ909" s="33"/>
      <c r="BK909" s="33"/>
      <c r="BL909" s="33"/>
      <c r="BM909" s="33"/>
      <c r="BN909" s="33"/>
      <c r="BO909" s="33"/>
      <c r="BP909" s="33"/>
      <c r="BQ909" s="33"/>
      <c r="BR909" s="33"/>
      <c r="BS909" s="33"/>
      <c r="BT909" s="33"/>
      <c r="BU909" s="33"/>
      <c r="BV909" s="33"/>
      <c r="BW909" s="33"/>
      <c r="BX909" s="33"/>
      <c r="BY909" s="33"/>
      <c r="BZ909" s="33"/>
    </row>
    <row r="910" spans="2:78" ht="14.25" customHeight="1">
      <c r="B910" s="32"/>
      <c r="C910" s="33"/>
      <c r="D910" s="33"/>
      <c r="E910" s="3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  <c r="AA910" s="33"/>
      <c r="AB910" s="33"/>
      <c r="AC910" s="33"/>
      <c r="AD910" s="33"/>
      <c r="AE910" s="33"/>
      <c r="AF910" s="33"/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33"/>
      <c r="AR910" s="33"/>
      <c r="AS910" s="33"/>
      <c r="AT910" s="33"/>
      <c r="AU910" s="33"/>
      <c r="AV910" s="33"/>
      <c r="AW910" s="33"/>
      <c r="AX910" s="33"/>
      <c r="AY910" s="33"/>
      <c r="AZ910" s="33"/>
      <c r="BA910" s="33"/>
      <c r="BB910" s="33"/>
      <c r="BC910" s="33"/>
      <c r="BD910" s="33"/>
      <c r="BE910" s="33"/>
      <c r="BF910" s="33"/>
      <c r="BG910" s="33"/>
      <c r="BH910" s="33"/>
      <c r="BI910" s="33"/>
      <c r="BJ910" s="33"/>
      <c r="BK910" s="33"/>
      <c r="BL910" s="33"/>
      <c r="BM910" s="33"/>
      <c r="BN910" s="33"/>
      <c r="BO910" s="33"/>
      <c r="BP910" s="33"/>
      <c r="BQ910" s="33"/>
      <c r="BR910" s="33"/>
      <c r="BS910" s="33"/>
      <c r="BT910" s="33"/>
      <c r="BU910" s="33"/>
      <c r="BV910" s="33"/>
      <c r="BW910" s="33"/>
      <c r="BX910" s="33"/>
      <c r="BY910" s="33"/>
      <c r="BZ910" s="33"/>
    </row>
    <row r="911" spans="2:78" ht="14.25" customHeight="1">
      <c r="B911" s="32"/>
      <c r="C911" s="33"/>
      <c r="D911" s="33"/>
      <c r="E911" s="3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  <c r="AA911" s="33"/>
      <c r="AB911" s="33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33"/>
      <c r="AR911" s="33"/>
      <c r="AS911" s="33"/>
      <c r="AT911" s="33"/>
      <c r="AU911" s="33"/>
      <c r="AV911" s="33"/>
      <c r="AW911" s="33"/>
      <c r="AX911" s="33"/>
      <c r="AY911" s="33"/>
      <c r="AZ911" s="33"/>
      <c r="BA911" s="33"/>
      <c r="BB911" s="33"/>
      <c r="BC911" s="33"/>
      <c r="BD911" s="33"/>
      <c r="BE911" s="33"/>
      <c r="BF911" s="33"/>
      <c r="BG911" s="33"/>
      <c r="BH911" s="33"/>
      <c r="BI911" s="33"/>
      <c r="BJ911" s="33"/>
      <c r="BK911" s="33"/>
      <c r="BL911" s="33"/>
      <c r="BM911" s="33"/>
      <c r="BN911" s="33"/>
      <c r="BO911" s="33"/>
      <c r="BP911" s="33"/>
      <c r="BQ911" s="33"/>
      <c r="BR911" s="33"/>
      <c r="BS911" s="33"/>
      <c r="BT911" s="33"/>
      <c r="BU911" s="33"/>
      <c r="BV911" s="33"/>
      <c r="BW911" s="33"/>
      <c r="BX911" s="33"/>
      <c r="BY911" s="33"/>
      <c r="BZ911" s="33"/>
    </row>
    <row r="912" spans="2:78" ht="14.25" customHeight="1">
      <c r="B912" s="32"/>
      <c r="C912" s="33"/>
      <c r="D912" s="33"/>
      <c r="E912" s="3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  <c r="AA912" s="33"/>
      <c r="AB912" s="33"/>
      <c r="AC912" s="33"/>
      <c r="AD912" s="33"/>
      <c r="AE912" s="33"/>
      <c r="AF912" s="33"/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33"/>
      <c r="AR912" s="33"/>
      <c r="AS912" s="33"/>
      <c r="AT912" s="33"/>
      <c r="AU912" s="33"/>
      <c r="AV912" s="33"/>
      <c r="AW912" s="33"/>
      <c r="AX912" s="33"/>
      <c r="AY912" s="33"/>
      <c r="AZ912" s="33"/>
      <c r="BA912" s="33"/>
      <c r="BB912" s="33"/>
      <c r="BC912" s="33"/>
      <c r="BD912" s="33"/>
      <c r="BE912" s="33"/>
      <c r="BF912" s="33"/>
      <c r="BG912" s="33"/>
      <c r="BH912" s="33"/>
      <c r="BI912" s="33"/>
      <c r="BJ912" s="33"/>
      <c r="BK912" s="33"/>
      <c r="BL912" s="33"/>
      <c r="BM912" s="33"/>
      <c r="BN912" s="33"/>
      <c r="BO912" s="33"/>
      <c r="BP912" s="33"/>
      <c r="BQ912" s="33"/>
      <c r="BR912" s="33"/>
      <c r="BS912" s="33"/>
      <c r="BT912" s="33"/>
      <c r="BU912" s="33"/>
      <c r="BV912" s="33"/>
      <c r="BW912" s="33"/>
      <c r="BX912" s="33"/>
      <c r="BY912" s="33"/>
      <c r="BZ912" s="33"/>
    </row>
    <row r="913" spans="2:78" ht="14.25" customHeight="1">
      <c r="B913" s="32"/>
      <c r="C913" s="33"/>
      <c r="D913" s="33"/>
      <c r="E913" s="3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  <c r="AA913" s="33"/>
      <c r="AB913" s="33"/>
      <c r="AC913" s="33"/>
      <c r="AD913" s="33"/>
      <c r="AE913" s="33"/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33"/>
      <c r="AR913" s="33"/>
      <c r="AS913" s="33"/>
      <c r="AT913" s="33"/>
      <c r="AU913" s="33"/>
      <c r="AV913" s="33"/>
      <c r="AW913" s="33"/>
      <c r="AX913" s="33"/>
      <c r="AY913" s="33"/>
      <c r="AZ913" s="33"/>
      <c r="BA913" s="33"/>
      <c r="BB913" s="33"/>
      <c r="BC913" s="33"/>
      <c r="BD913" s="33"/>
      <c r="BE913" s="33"/>
      <c r="BF913" s="33"/>
      <c r="BG913" s="33"/>
      <c r="BH913" s="33"/>
      <c r="BI913" s="33"/>
      <c r="BJ913" s="33"/>
      <c r="BK913" s="33"/>
      <c r="BL913" s="33"/>
      <c r="BM913" s="33"/>
      <c r="BN913" s="33"/>
      <c r="BO913" s="33"/>
      <c r="BP913" s="33"/>
      <c r="BQ913" s="33"/>
      <c r="BR913" s="33"/>
      <c r="BS913" s="33"/>
      <c r="BT913" s="33"/>
      <c r="BU913" s="33"/>
      <c r="BV913" s="33"/>
      <c r="BW913" s="33"/>
      <c r="BX913" s="33"/>
      <c r="BY913" s="33"/>
      <c r="BZ913" s="33"/>
    </row>
    <row r="914" spans="2:78" ht="14.25" customHeight="1">
      <c r="B914" s="32"/>
      <c r="C914" s="33"/>
      <c r="D914" s="33"/>
      <c r="E914" s="3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  <c r="AA914" s="33"/>
      <c r="AB914" s="33"/>
      <c r="AC914" s="33"/>
      <c r="AD914" s="33"/>
      <c r="AE914" s="33"/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33"/>
      <c r="AR914" s="33"/>
      <c r="AS914" s="33"/>
      <c r="AT914" s="33"/>
      <c r="AU914" s="33"/>
      <c r="AV914" s="33"/>
      <c r="AW914" s="33"/>
      <c r="AX914" s="33"/>
      <c r="AY914" s="33"/>
      <c r="AZ914" s="33"/>
      <c r="BA914" s="33"/>
      <c r="BB914" s="33"/>
      <c r="BC914" s="33"/>
      <c r="BD914" s="33"/>
      <c r="BE914" s="33"/>
      <c r="BF914" s="33"/>
      <c r="BG914" s="33"/>
      <c r="BH914" s="33"/>
      <c r="BI914" s="33"/>
      <c r="BJ914" s="33"/>
      <c r="BK914" s="33"/>
      <c r="BL914" s="33"/>
      <c r="BM914" s="33"/>
      <c r="BN914" s="33"/>
      <c r="BO914" s="33"/>
      <c r="BP914" s="33"/>
      <c r="BQ914" s="33"/>
      <c r="BR914" s="33"/>
      <c r="BS914" s="33"/>
      <c r="BT914" s="33"/>
      <c r="BU914" s="33"/>
      <c r="BV914" s="33"/>
      <c r="BW914" s="33"/>
      <c r="BX914" s="33"/>
      <c r="BY914" s="33"/>
      <c r="BZ914" s="33"/>
    </row>
    <row r="915" spans="2:78" ht="14.25" customHeight="1">
      <c r="B915" s="32"/>
      <c r="C915" s="33"/>
      <c r="D915" s="33"/>
      <c r="E915" s="3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  <c r="AA915" s="33"/>
      <c r="AB915" s="33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33"/>
      <c r="AR915" s="33"/>
      <c r="AS915" s="33"/>
      <c r="AT915" s="33"/>
      <c r="AU915" s="33"/>
      <c r="AV915" s="33"/>
      <c r="AW915" s="33"/>
      <c r="AX915" s="33"/>
      <c r="AY915" s="33"/>
      <c r="AZ915" s="33"/>
      <c r="BA915" s="33"/>
      <c r="BB915" s="33"/>
      <c r="BC915" s="33"/>
      <c r="BD915" s="33"/>
      <c r="BE915" s="33"/>
      <c r="BF915" s="33"/>
      <c r="BG915" s="33"/>
      <c r="BH915" s="33"/>
      <c r="BI915" s="33"/>
      <c r="BJ915" s="33"/>
      <c r="BK915" s="33"/>
      <c r="BL915" s="33"/>
      <c r="BM915" s="33"/>
      <c r="BN915" s="33"/>
      <c r="BO915" s="33"/>
      <c r="BP915" s="33"/>
      <c r="BQ915" s="33"/>
      <c r="BR915" s="33"/>
      <c r="BS915" s="33"/>
      <c r="BT915" s="33"/>
      <c r="BU915" s="33"/>
      <c r="BV915" s="33"/>
      <c r="BW915" s="33"/>
      <c r="BX915" s="33"/>
      <c r="BY915" s="33"/>
      <c r="BZ915" s="33"/>
    </row>
    <row r="916" spans="2:78" ht="14.25" customHeight="1">
      <c r="B916" s="32"/>
      <c r="C916" s="33"/>
      <c r="D916" s="33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  <c r="AA916" s="33"/>
      <c r="AB916" s="33"/>
      <c r="AC916" s="33"/>
      <c r="AD916" s="33"/>
      <c r="AE916" s="33"/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33"/>
      <c r="AR916" s="33"/>
      <c r="AS916" s="33"/>
      <c r="AT916" s="33"/>
      <c r="AU916" s="33"/>
      <c r="AV916" s="33"/>
      <c r="AW916" s="33"/>
      <c r="AX916" s="33"/>
      <c r="AY916" s="33"/>
      <c r="AZ916" s="33"/>
      <c r="BA916" s="33"/>
      <c r="BB916" s="33"/>
      <c r="BC916" s="33"/>
      <c r="BD916" s="33"/>
      <c r="BE916" s="33"/>
      <c r="BF916" s="33"/>
      <c r="BG916" s="33"/>
      <c r="BH916" s="33"/>
      <c r="BI916" s="33"/>
      <c r="BJ916" s="33"/>
      <c r="BK916" s="33"/>
      <c r="BL916" s="33"/>
      <c r="BM916" s="33"/>
      <c r="BN916" s="33"/>
      <c r="BO916" s="33"/>
      <c r="BP916" s="33"/>
      <c r="BQ916" s="33"/>
      <c r="BR916" s="33"/>
      <c r="BS916" s="33"/>
      <c r="BT916" s="33"/>
      <c r="BU916" s="33"/>
      <c r="BV916" s="33"/>
      <c r="BW916" s="33"/>
      <c r="BX916" s="33"/>
      <c r="BY916" s="33"/>
      <c r="BZ916" s="33"/>
    </row>
    <row r="917" spans="2:78" ht="14.25" customHeight="1">
      <c r="B917" s="32"/>
      <c r="C917" s="33"/>
      <c r="D917" s="33"/>
      <c r="E917" s="3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  <c r="AA917" s="33"/>
      <c r="AB917" s="33"/>
      <c r="AC917" s="33"/>
      <c r="AD917" s="33"/>
      <c r="AE917" s="33"/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33"/>
      <c r="AR917" s="33"/>
      <c r="AS917" s="33"/>
      <c r="AT917" s="33"/>
      <c r="AU917" s="33"/>
      <c r="AV917" s="33"/>
      <c r="AW917" s="33"/>
      <c r="AX917" s="33"/>
      <c r="AY917" s="33"/>
      <c r="AZ917" s="33"/>
      <c r="BA917" s="33"/>
      <c r="BB917" s="33"/>
      <c r="BC917" s="33"/>
      <c r="BD917" s="33"/>
      <c r="BE917" s="33"/>
      <c r="BF917" s="33"/>
      <c r="BG917" s="33"/>
      <c r="BH917" s="33"/>
      <c r="BI917" s="33"/>
      <c r="BJ917" s="33"/>
      <c r="BK917" s="33"/>
      <c r="BL917" s="33"/>
      <c r="BM917" s="33"/>
      <c r="BN917" s="33"/>
      <c r="BO917" s="33"/>
      <c r="BP917" s="33"/>
      <c r="BQ917" s="33"/>
      <c r="BR917" s="33"/>
      <c r="BS917" s="33"/>
      <c r="BT917" s="33"/>
      <c r="BU917" s="33"/>
      <c r="BV917" s="33"/>
      <c r="BW917" s="33"/>
      <c r="BX917" s="33"/>
      <c r="BY917" s="33"/>
      <c r="BZ917" s="33"/>
    </row>
    <row r="918" spans="2:78" ht="14.25" customHeight="1">
      <c r="B918" s="32"/>
      <c r="C918" s="33"/>
      <c r="D918" s="33"/>
      <c r="E918" s="3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  <c r="AA918" s="33"/>
      <c r="AB918" s="33"/>
      <c r="AC918" s="33"/>
      <c r="AD918" s="33"/>
      <c r="AE918" s="33"/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33"/>
      <c r="AR918" s="33"/>
      <c r="AS918" s="33"/>
      <c r="AT918" s="33"/>
      <c r="AU918" s="33"/>
      <c r="AV918" s="33"/>
      <c r="AW918" s="33"/>
      <c r="AX918" s="33"/>
      <c r="AY918" s="33"/>
      <c r="AZ918" s="33"/>
      <c r="BA918" s="33"/>
      <c r="BB918" s="33"/>
      <c r="BC918" s="33"/>
      <c r="BD918" s="33"/>
      <c r="BE918" s="33"/>
      <c r="BF918" s="33"/>
      <c r="BG918" s="33"/>
      <c r="BH918" s="33"/>
      <c r="BI918" s="33"/>
      <c r="BJ918" s="33"/>
      <c r="BK918" s="33"/>
      <c r="BL918" s="33"/>
      <c r="BM918" s="33"/>
      <c r="BN918" s="33"/>
      <c r="BO918" s="33"/>
      <c r="BP918" s="33"/>
      <c r="BQ918" s="33"/>
      <c r="BR918" s="33"/>
      <c r="BS918" s="33"/>
      <c r="BT918" s="33"/>
      <c r="BU918" s="33"/>
      <c r="BV918" s="33"/>
      <c r="BW918" s="33"/>
      <c r="BX918" s="33"/>
      <c r="BY918" s="33"/>
      <c r="BZ918" s="33"/>
    </row>
    <row r="919" spans="2:78" ht="14.25" customHeight="1">
      <c r="B919" s="32"/>
      <c r="C919" s="33"/>
      <c r="D919" s="33"/>
      <c r="E919" s="3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  <c r="AA919" s="33"/>
      <c r="AB919" s="33"/>
      <c r="AC919" s="33"/>
      <c r="AD919" s="33"/>
      <c r="AE919" s="33"/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33"/>
      <c r="AR919" s="33"/>
      <c r="AS919" s="33"/>
      <c r="AT919" s="33"/>
      <c r="AU919" s="33"/>
      <c r="AV919" s="33"/>
      <c r="AW919" s="33"/>
      <c r="AX919" s="33"/>
      <c r="AY919" s="33"/>
      <c r="AZ919" s="33"/>
      <c r="BA919" s="33"/>
      <c r="BB919" s="33"/>
      <c r="BC919" s="33"/>
      <c r="BD919" s="33"/>
      <c r="BE919" s="33"/>
      <c r="BF919" s="33"/>
      <c r="BG919" s="33"/>
      <c r="BH919" s="33"/>
      <c r="BI919" s="33"/>
      <c r="BJ919" s="33"/>
      <c r="BK919" s="33"/>
      <c r="BL919" s="33"/>
      <c r="BM919" s="33"/>
      <c r="BN919" s="33"/>
      <c r="BO919" s="33"/>
      <c r="BP919" s="33"/>
      <c r="BQ919" s="33"/>
      <c r="BR919" s="33"/>
      <c r="BS919" s="33"/>
      <c r="BT919" s="33"/>
      <c r="BU919" s="33"/>
      <c r="BV919" s="33"/>
      <c r="BW919" s="33"/>
      <c r="BX919" s="33"/>
      <c r="BY919" s="33"/>
      <c r="BZ919" s="33"/>
    </row>
    <row r="920" spans="2:78" ht="14.25" customHeight="1">
      <c r="B920" s="32"/>
      <c r="C920" s="33"/>
      <c r="D920" s="33"/>
      <c r="E920" s="3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  <c r="AA920" s="33"/>
      <c r="AB920" s="33"/>
      <c r="AC920" s="33"/>
      <c r="AD920" s="33"/>
      <c r="AE920" s="33"/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33"/>
      <c r="AR920" s="33"/>
      <c r="AS920" s="33"/>
      <c r="AT920" s="33"/>
      <c r="AU920" s="33"/>
      <c r="AV920" s="33"/>
      <c r="AW920" s="33"/>
      <c r="AX920" s="33"/>
      <c r="AY920" s="33"/>
      <c r="AZ920" s="33"/>
      <c r="BA920" s="33"/>
      <c r="BB920" s="33"/>
      <c r="BC920" s="33"/>
      <c r="BD920" s="33"/>
      <c r="BE920" s="33"/>
      <c r="BF920" s="33"/>
      <c r="BG920" s="33"/>
      <c r="BH920" s="33"/>
      <c r="BI920" s="33"/>
      <c r="BJ920" s="33"/>
      <c r="BK920" s="33"/>
      <c r="BL920" s="33"/>
      <c r="BM920" s="33"/>
      <c r="BN920" s="33"/>
      <c r="BO920" s="33"/>
      <c r="BP920" s="33"/>
      <c r="BQ920" s="33"/>
      <c r="BR920" s="33"/>
      <c r="BS920" s="33"/>
      <c r="BT920" s="33"/>
      <c r="BU920" s="33"/>
      <c r="BV920" s="33"/>
      <c r="BW920" s="33"/>
      <c r="BX920" s="33"/>
      <c r="BY920" s="33"/>
      <c r="BZ920" s="33"/>
    </row>
    <row r="921" spans="2:78" ht="14.25" customHeight="1">
      <c r="B921" s="32"/>
      <c r="C921" s="33"/>
      <c r="D921" s="33"/>
      <c r="E921" s="3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  <c r="AA921" s="33"/>
      <c r="AB921" s="33"/>
      <c r="AC921" s="33"/>
      <c r="AD921" s="33"/>
      <c r="AE921" s="33"/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33"/>
      <c r="AR921" s="33"/>
      <c r="AS921" s="33"/>
      <c r="AT921" s="33"/>
      <c r="AU921" s="33"/>
      <c r="AV921" s="33"/>
      <c r="AW921" s="33"/>
      <c r="AX921" s="33"/>
      <c r="AY921" s="33"/>
      <c r="AZ921" s="33"/>
      <c r="BA921" s="33"/>
      <c r="BB921" s="33"/>
      <c r="BC921" s="33"/>
      <c r="BD921" s="33"/>
      <c r="BE921" s="33"/>
      <c r="BF921" s="33"/>
      <c r="BG921" s="33"/>
      <c r="BH921" s="33"/>
      <c r="BI921" s="33"/>
      <c r="BJ921" s="33"/>
      <c r="BK921" s="33"/>
      <c r="BL921" s="33"/>
      <c r="BM921" s="33"/>
      <c r="BN921" s="33"/>
      <c r="BO921" s="33"/>
      <c r="BP921" s="33"/>
      <c r="BQ921" s="33"/>
      <c r="BR921" s="33"/>
      <c r="BS921" s="33"/>
      <c r="BT921" s="33"/>
      <c r="BU921" s="33"/>
      <c r="BV921" s="33"/>
      <c r="BW921" s="33"/>
      <c r="BX921" s="33"/>
      <c r="BY921" s="33"/>
      <c r="BZ921" s="33"/>
    </row>
    <row r="922" spans="2:78" ht="14.25" customHeight="1">
      <c r="B922" s="32"/>
      <c r="C922" s="33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  <c r="AA922" s="33"/>
      <c r="AB922" s="33"/>
      <c r="AC922" s="33"/>
      <c r="AD922" s="33"/>
      <c r="AE922" s="33"/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33"/>
      <c r="AR922" s="33"/>
      <c r="AS922" s="33"/>
      <c r="AT922" s="33"/>
      <c r="AU922" s="33"/>
      <c r="AV922" s="33"/>
      <c r="AW922" s="33"/>
      <c r="AX922" s="33"/>
      <c r="AY922" s="33"/>
      <c r="AZ922" s="33"/>
      <c r="BA922" s="33"/>
      <c r="BB922" s="33"/>
      <c r="BC922" s="33"/>
      <c r="BD922" s="33"/>
      <c r="BE922" s="33"/>
      <c r="BF922" s="33"/>
      <c r="BG922" s="33"/>
      <c r="BH922" s="33"/>
      <c r="BI922" s="33"/>
      <c r="BJ922" s="33"/>
      <c r="BK922" s="33"/>
      <c r="BL922" s="33"/>
      <c r="BM922" s="33"/>
      <c r="BN922" s="33"/>
      <c r="BO922" s="33"/>
      <c r="BP922" s="33"/>
      <c r="BQ922" s="33"/>
      <c r="BR922" s="33"/>
      <c r="BS922" s="33"/>
      <c r="BT922" s="33"/>
      <c r="BU922" s="33"/>
      <c r="BV922" s="33"/>
      <c r="BW922" s="33"/>
      <c r="BX922" s="33"/>
      <c r="BY922" s="33"/>
      <c r="BZ922" s="33"/>
    </row>
    <row r="923" spans="2:78" ht="14.25" customHeight="1">
      <c r="B923" s="32"/>
      <c r="C923" s="33"/>
      <c r="D923" s="33"/>
      <c r="E923" s="3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  <c r="AA923" s="33"/>
      <c r="AB923" s="33"/>
      <c r="AC923" s="33"/>
      <c r="AD923" s="33"/>
      <c r="AE923" s="33"/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33"/>
      <c r="AR923" s="33"/>
      <c r="AS923" s="33"/>
      <c r="AT923" s="33"/>
      <c r="AU923" s="33"/>
      <c r="AV923" s="33"/>
      <c r="AW923" s="33"/>
      <c r="AX923" s="33"/>
      <c r="AY923" s="33"/>
      <c r="AZ923" s="33"/>
      <c r="BA923" s="33"/>
      <c r="BB923" s="33"/>
      <c r="BC923" s="33"/>
      <c r="BD923" s="33"/>
      <c r="BE923" s="33"/>
      <c r="BF923" s="33"/>
      <c r="BG923" s="33"/>
      <c r="BH923" s="33"/>
      <c r="BI923" s="33"/>
      <c r="BJ923" s="33"/>
      <c r="BK923" s="33"/>
      <c r="BL923" s="33"/>
      <c r="BM923" s="33"/>
      <c r="BN923" s="33"/>
      <c r="BO923" s="33"/>
      <c r="BP923" s="33"/>
      <c r="BQ923" s="33"/>
      <c r="BR923" s="33"/>
      <c r="BS923" s="33"/>
      <c r="BT923" s="33"/>
      <c r="BU923" s="33"/>
      <c r="BV923" s="33"/>
      <c r="BW923" s="33"/>
      <c r="BX923" s="33"/>
      <c r="BY923" s="33"/>
      <c r="BZ923" s="33"/>
    </row>
    <row r="924" spans="2:78" ht="14.25" customHeight="1">
      <c r="B924" s="32"/>
      <c r="C924" s="33"/>
      <c r="D924" s="33"/>
      <c r="E924" s="3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  <c r="AA924" s="33"/>
      <c r="AB924" s="33"/>
      <c r="AC924" s="33"/>
      <c r="AD924" s="33"/>
      <c r="AE924" s="33"/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33"/>
      <c r="AR924" s="33"/>
      <c r="AS924" s="33"/>
      <c r="AT924" s="33"/>
      <c r="AU924" s="33"/>
      <c r="AV924" s="33"/>
      <c r="AW924" s="33"/>
      <c r="AX924" s="33"/>
      <c r="AY924" s="33"/>
      <c r="AZ924" s="33"/>
      <c r="BA924" s="33"/>
      <c r="BB924" s="33"/>
      <c r="BC924" s="33"/>
      <c r="BD924" s="33"/>
      <c r="BE924" s="33"/>
      <c r="BF924" s="33"/>
      <c r="BG924" s="33"/>
      <c r="BH924" s="33"/>
      <c r="BI924" s="33"/>
      <c r="BJ924" s="33"/>
      <c r="BK924" s="33"/>
      <c r="BL924" s="33"/>
      <c r="BM924" s="33"/>
      <c r="BN924" s="33"/>
      <c r="BO924" s="33"/>
      <c r="BP924" s="33"/>
      <c r="BQ924" s="33"/>
      <c r="BR924" s="33"/>
      <c r="BS924" s="33"/>
      <c r="BT924" s="33"/>
      <c r="BU924" s="33"/>
      <c r="BV924" s="33"/>
      <c r="BW924" s="33"/>
      <c r="BX924" s="33"/>
      <c r="BY924" s="33"/>
      <c r="BZ924" s="33"/>
    </row>
    <row r="925" spans="2:78" ht="14.25" customHeight="1">
      <c r="B925" s="32"/>
      <c r="C925" s="33"/>
      <c r="D925" s="33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  <c r="AA925" s="33"/>
      <c r="AB925" s="33"/>
      <c r="AC925" s="33"/>
      <c r="AD925" s="33"/>
      <c r="AE925" s="33"/>
      <c r="AF925" s="33"/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33"/>
      <c r="AR925" s="33"/>
      <c r="AS925" s="33"/>
      <c r="AT925" s="33"/>
      <c r="AU925" s="33"/>
      <c r="AV925" s="33"/>
      <c r="AW925" s="33"/>
      <c r="AX925" s="33"/>
      <c r="AY925" s="33"/>
      <c r="AZ925" s="33"/>
      <c r="BA925" s="33"/>
      <c r="BB925" s="33"/>
      <c r="BC925" s="33"/>
      <c r="BD925" s="33"/>
      <c r="BE925" s="33"/>
      <c r="BF925" s="33"/>
      <c r="BG925" s="33"/>
      <c r="BH925" s="33"/>
      <c r="BI925" s="33"/>
      <c r="BJ925" s="33"/>
      <c r="BK925" s="33"/>
      <c r="BL925" s="33"/>
      <c r="BM925" s="33"/>
      <c r="BN925" s="33"/>
      <c r="BO925" s="33"/>
      <c r="BP925" s="33"/>
      <c r="BQ925" s="33"/>
      <c r="BR925" s="33"/>
      <c r="BS925" s="33"/>
      <c r="BT925" s="33"/>
      <c r="BU925" s="33"/>
      <c r="BV925" s="33"/>
      <c r="BW925" s="33"/>
      <c r="BX925" s="33"/>
      <c r="BY925" s="33"/>
      <c r="BZ925" s="33"/>
    </row>
    <row r="926" spans="2:78" ht="14.25" customHeight="1">
      <c r="B926" s="32"/>
      <c r="C926" s="33"/>
      <c r="D926" s="33"/>
      <c r="E926" s="3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  <c r="AA926" s="33"/>
      <c r="AB926" s="33"/>
      <c r="AC926" s="33"/>
      <c r="AD926" s="33"/>
      <c r="AE926" s="33"/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33"/>
      <c r="AR926" s="33"/>
      <c r="AS926" s="33"/>
      <c r="AT926" s="33"/>
      <c r="AU926" s="33"/>
      <c r="AV926" s="33"/>
      <c r="AW926" s="33"/>
      <c r="AX926" s="33"/>
      <c r="AY926" s="33"/>
      <c r="AZ926" s="33"/>
      <c r="BA926" s="33"/>
      <c r="BB926" s="33"/>
      <c r="BC926" s="33"/>
      <c r="BD926" s="33"/>
      <c r="BE926" s="33"/>
      <c r="BF926" s="33"/>
      <c r="BG926" s="33"/>
      <c r="BH926" s="33"/>
      <c r="BI926" s="33"/>
      <c r="BJ926" s="33"/>
      <c r="BK926" s="33"/>
      <c r="BL926" s="33"/>
      <c r="BM926" s="33"/>
      <c r="BN926" s="33"/>
      <c r="BO926" s="33"/>
      <c r="BP926" s="33"/>
      <c r="BQ926" s="33"/>
      <c r="BR926" s="33"/>
      <c r="BS926" s="33"/>
      <c r="BT926" s="33"/>
      <c r="BU926" s="33"/>
      <c r="BV926" s="33"/>
      <c r="BW926" s="33"/>
      <c r="BX926" s="33"/>
      <c r="BY926" s="33"/>
      <c r="BZ926" s="33"/>
    </row>
    <row r="927" spans="2:78" ht="14.25" customHeight="1">
      <c r="B927" s="32"/>
      <c r="C927" s="33"/>
      <c r="D927" s="33"/>
      <c r="E927" s="3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  <c r="AA927" s="33"/>
      <c r="AB927" s="33"/>
      <c r="AC927" s="33"/>
      <c r="AD927" s="33"/>
      <c r="AE927" s="33"/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33"/>
      <c r="AR927" s="33"/>
      <c r="AS927" s="33"/>
      <c r="AT927" s="33"/>
      <c r="AU927" s="33"/>
      <c r="AV927" s="33"/>
      <c r="AW927" s="33"/>
      <c r="AX927" s="33"/>
      <c r="AY927" s="33"/>
      <c r="AZ927" s="33"/>
      <c r="BA927" s="33"/>
      <c r="BB927" s="33"/>
      <c r="BC927" s="33"/>
      <c r="BD927" s="33"/>
      <c r="BE927" s="33"/>
      <c r="BF927" s="33"/>
      <c r="BG927" s="33"/>
      <c r="BH927" s="33"/>
      <c r="BI927" s="33"/>
      <c r="BJ927" s="33"/>
      <c r="BK927" s="33"/>
      <c r="BL927" s="33"/>
      <c r="BM927" s="33"/>
      <c r="BN927" s="33"/>
      <c r="BO927" s="33"/>
      <c r="BP927" s="33"/>
      <c r="BQ927" s="33"/>
      <c r="BR927" s="33"/>
      <c r="BS927" s="33"/>
      <c r="BT927" s="33"/>
      <c r="BU927" s="33"/>
      <c r="BV927" s="33"/>
      <c r="BW927" s="33"/>
      <c r="BX927" s="33"/>
      <c r="BY927" s="33"/>
      <c r="BZ927" s="33"/>
    </row>
    <row r="928" spans="2:78" ht="14.25" customHeight="1">
      <c r="B928" s="32"/>
      <c r="C928" s="33"/>
      <c r="D928" s="33"/>
      <c r="E928" s="3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  <c r="AA928" s="33"/>
      <c r="AB928" s="33"/>
      <c r="AC928" s="33"/>
      <c r="AD928" s="33"/>
      <c r="AE928" s="33"/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33"/>
      <c r="AR928" s="33"/>
      <c r="AS928" s="33"/>
      <c r="AT928" s="33"/>
      <c r="AU928" s="33"/>
      <c r="AV928" s="33"/>
      <c r="AW928" s="33"/>
      <c r="AX928" s="33"/>
      <c r="AY928" s="33"/>
      <c r="AZ928" s="33"/>
      <c r="BA928" s="33"/>
      <c r="BB928" s="33"/>
      <c r="BC928" s="33"/>
      <c r="BD928" s="33"/>
      <c r="BE928" s="33"/>
      <c r="BF928" s="33"/>
      <c r="BG928" s="33"/>
      <c r="BH928" s="33"/>
      <c r="BI928" s="33"/>
      <c r="BJ928" s="33"/>
      <c r="BK928" s="33"/>
      <c r="BL928" s="33"/>
      <c r="BM928" s="33"/>
      <c r="BN928" s="33"/>
      <c r="BO928" s="33"/>
      <c r="BP928" s="33"/>
      <c r="BQ928" s="33"/>
      <c r="BR928" s="33"/>
      <c r="BS928" s="33"/>
      <c r="BT928" s="33"/>
      <c r="BU928" s="33"/>
      <c r="BV928" s="33"/>
      <c r="BW928" s="33"/>
      <c r="BX928" s="33"/>
      <c r="BY928" s="33"/>
      <c r="BZ928" s="33"/>
    </row>
    <row r="929" spans="2:78" ht="14.25" customHeight="1">
      <c r="B929" s="32"/>
      <c r="C929" s="33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  <c r="AA929" s="33"/>
      <c r="AB929" s="33"/>
      <c r="AC929" s="33"/>
      <c r="AD929" s="33"/>
      <c r="AE929" s="33"/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33"/>
      <c r="AR929" s="33"/>
      <c r="AS929" s="33"/>
      <c r="AT929" s="33"/>
      <c r="AU929" s="33"/>
      <c r="AV929" s="33"/>
      <c r="AW929" s="33"/>
      <c r="AX929" s="33"/>
      <c r="AY929" s="33"/>
      <c r="AZ929" s="33"/>
      <c r="BA929" s="33"/>
      <c r="BB929" s="33"/>
      <c r="BC929" s="33"/>
      <c r="BD929" s="33"/>
      <c r="BE929" s="33"/>
      <c r="BF929" s="33"/>
      <c r="BG929" s="33"/>
      <c r="BH929" s="33"/>
      <c r="BI929" s="33"/>
      <c r="BJ929" s="33"/>
      <c r="BK929" s="33"/>
      <c r="BL929" s="33"/>
      <c r="BM929" s="33"/>
      <c r="BN929" s="33"/>
      <c r="BO929" s="33"/>
      <c r="BP929" s="33"/>
      <c r="BQ929" s="33"/>
      <c r="BR929" s="33"/>
      <c r="BS929" s="33"/>
      <c r="BT929" s="33"/>
      <c r="BU929" s="33"/>
      <c r="BV929" s="33"/>
      <c r="BW929" s="33"/>
      <c r="BX929" s="33"/>
      <c r="BY929" s="33"/>
      <c r="BZ929" s="33"/>
    </row>
    <row r="930" spans="2:78" ht="14.25" customHeight="1">
      <c r="B930" s="32"/>
      <c r="C930" s="33"/>
      <c r="D930" s="33"/>
      <c r="E930" s="3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  <c r="AA930" s="33"/>
      <c r="AB930" s="33"/>
      <c r="AC930" s="33"/>
      <c r="AD930" s="33"/>
      <c r="AE930" s="33"/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33"/>
      <c r="AR930" s="33"/>
      <c r="AS930" s="33"/>
      <c r="AT930" s="33"/>
      <c r="AU930" s="33"/>
      <c r="AV930" s="33"/>
      <c r="AW930" s="33"/>
      <c r="AX930" s="33"/>
      <c r="AY930" s="33"/>
      <c r="AZ930" s="33"/>
      <c r="BA930" s="33"/>
      <c r="BB930" s="33"/>
      <c r="BC930" s="33"/>
      <c r="BD930" s="33"/>
      <c r="BE930" s="33"/>
      <c r="BF930" s="33"/>
      <c r="BG930" s="33"/>
      <c r="BH930" s="33"/>
      <c r="BI930" s="33"/>
      <c r="BJ930" s="33"/>
      <c r="BK930" s="33"/>
      <c r="BL930" s="33"/>
      <c r="BM930" s="33"/>
      <c r="BN930" s="33"/>
      <c r="BO930" s="33"/>
      <c r="BP930" s="33"/>
      <c r="BQ930" s="33"/>
      <c r="BR930" s="33"/>
      <c r="BS930" s="33"/>
      <c r="BT930" s="33"/>
      <c r="BU930" s="33"/>
      <c r="BV930" s="33"/>
      <c r="BW930" s="33"/>
      <c r="BX930" s="33"/>
      <c r="BY930" s="33"/>
      <c r="BZ930" s="33"/>
    </row>
    <row r="931" spans="2:78" ht="14.25" customHeight="1">
      <c r="B931" s="32"/>
      <c r="C931" s="33"/>
      <c r="D931" s="33"/>
      <c r="E931" s="3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  <c r="AA931" s="33"/>
      <c r="AB931" s="33"/>
      <c r="AC931" s="33"/>
      <c r="AD931" s="33"/>
      <c r="AE931" s="33"/>
      <c r="AF931" s="33"/>
      <c r="AG931" s="33"/>
      <c r="AH931" s="33"/>
      <c r="AI931" s="33"/>
      <c r="AJ931" s="33"/>
      <c r="AK931" s="33"/>
      <c r="AL931" s="33"/>
      <c r="AM931" s="33"/>
      <c r="AN931" s="33"/>
      <c r="AO931" s="33"/>
      <c r="AP931" s="33"/>
      <c r="AQ931" s="33"/>
      <c r="AR931" s="33"/>
      <c r="AS931" s="33"/>
      <c r="AT931" s="33"/>
      <c r="AU931" s="33"/>
      <c r="AV931" s="33"/>
      <c r="AW931" s="33"/>
      <c r="AX931" s="33"/>
      <c r="AY931" s="33"/>
      <c r="AZ931" s="33"/>
      <c r="BA931" s="33"/>
      <c r="BB931" s="33"/>
      <c r="BC931" s="33"/>
      <c r="BD931" s="33"/>
      <c r="BE931" s="33"/>
      <c r="BF931" s="33"/>
      <c r="BG931" s="33"/>
      <c r="BH931" s="33"/>
      <c r="BI931" s="33"/>
      <c r="BJ931" s="33"/>
      <c r="BK931" s="33"/>
      <c r="BL931" s="33"/>
      <c r="BM931" s="33"/>
      <c r="BN931" s="33"/>
      <c r="BO931" s="33"/>
      <c r="BP931" s="33"/>
      <c r="BQ931" s="33"/>
      <c r="BR931" s="33"/>
      <c r="BS931" s="33"/>
      <c r="BT931" s="33"/>
      <c r="BU931" s="33"/>
      <c r="BV931" s="33"/>
      <c r="BW931" s="33"/>
      <c r="BX931" s="33"/>
      <c r="BY931" s="33"/>
      <c r="BZ931" s="33"/>
    </row>
    <row r="932" spans="2:78" ht="14.25" customHeight="1">
      <c r="B932" s="32"/>
      <c r="C932" s="33"/>
      <c r="D932" s="33"/>
      <c r="E932" s="3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  <c r="AA932" s="33"/>
      <c r="AB932" s="33"/>
      <c r="AC932" s="33"/>
      <c r="AD932" s="33"/>
      <c r="AE932" s="33"/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33"/>
      <c r="AR932" s="33"/>
      <c r="AS932" s="33"/>
      <c r="AT932" s="33"/>
      <c r="AU932" s="33"/>
      <c r="AV932" s="33"/>
      <c r="AW932" s="33"/>
      <c r="AX932" s="33"/>
      <c r="AY932" s="33"/>
      <c r="AZ932" s="33"/>
      <c r="BA932" s="33"/>
      <c r="BB932" s="33"/>
      <c r="BC932" s="33"/>
      <c r="BD932" s="33"/>
      <c r="BE932" s="33"/>
      <c r="BF932" s="33"/>
      <c r="BG932" s="33"/>
      <c r="BH932" s="33"/>
      <c r="BI932" s="33"/>
      <c r="BJ932" s="33"/>
      <c r="BK932" s="33"/>
      <c r="BL932" s="33"/>
      <c r="BM932" s="33"/>
      <c r="BN932" s="33"/>
      <c r="BO932" s="33"/>
      <c r="BP932" s="33"/>
      <c r="BQ932" s="33"/>
      <c r="BR932" s="33"/>
      <c r="BS932" s="33"/>
      <c r="BT932" s="33"/>
      <c r="BU932" s="33"/>
      <c r="BV932" s="33"/>
      <c r="BW932" s="33"/>
      <c r="BX932" s="33"/>
      <c r="BY932" s="33"/>
      <c r="BZ932" s="33"/>
    </row>
    <row r="933" spans="2:78" ht="14.25" customHeight="1">
      <c r="B933" s="32"/>
      <c r="C933" s="33"/>
      <c r="D933" s="33"/>
      <c r="E933" s="3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  <c r="AA933" s="33"/>
      <c r="AB933" s="33"/>
      <c r="AC933" s="33"/>
      <c r="AD933" s="33"/>
      <c r="AE933" s="33"/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33"/>
      <c r="AR933" s="33"/>
      <c r="AS933" s="33"/>
      <c r="AT933" s="33"/>
      <c r="AU933" s="33"/>
      <c r="AV933" s="33"/>
      <c r="AW933" s="33"/>
      <c r="AX933" s="33"/>
      <c r="AY933" s="33"/>
      <c r="AZ933" s="33"/>
      <c r="BA933" s="33"/>
      <c r="BB933" s="33"/>
      <c r="BC933" s="33"/>
      <c r="BD933" s="33"/>
      <c r="BE933" s="33"/>
      <c r="BF933" s="33"/>
      <c r="BG933" s="33"/>
      <c r="BH933" s="33"/>
      <c r="BI933" s="33"/>
      <c r="BJ933" s="33"/>
      <c r="BK933" s="33"/>
      <c r="BL933" s="33"/>
      <c r="BM933" s="33"/>
      <c r="BN933" s="33"/>
      <c r="BO933" s="33"/>
      <c r="BP933" s="33"/>
      <c r="BQ933" s="33"/>
      <c r="BR933" s="33"/>
      <c r="BS933" s="33"/>
      <c r="BT933" s="33"/>
      <c r="BU933" s="33"/>
      <c r="BV933" s="33"/>
      <c r="BW933" s="33"/>
      <c r="BX933" s="33"/>
      <c r="BY933" s="33"/>
      <c r="BZ933" s="33"/>
    </row>
    <row r="934" spans="2:78" ht="14.25" customHeight="1">
      <c r="B934" s="32"/>
      <c r="C934" s="33"/>
      <c r="D934" s="33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  <c r="AA934" s="33"/>
      <c r="AB934" s="33"/>
      <c r="AC934" s="33"/>
      <c r="AD934" s="33"/>
      <c r="AE934" s="33"/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33"/>
      <c r="AR934" s="33"/>
      <c r="AS934" s="33"/>
      <c r="AT934" s="33"/>
      <c r="AU934" s="33"/>
      <c r="AV934" s="33"/>
      <c r="AW934" s="33"/>
      <c r="AX934" s="33"/>
      <c r="AY934" s="33"/>
      <c r="AZ934" s="33"/>
      <c r="BA934" s="33"/>
      <c r="BB934" s="33"/>
      <c r="BC934" s="33"/>
      <c r="BD934" s="33"/>
      <c r="BE934" s="33"/>
      <c r="BF934" s="33"/>
      <c r="BG934" s="33"/>
      <c r="BH934" s="33"/>
      <c r="BI934" s="33"/>
      <c r="BJ934" s="33"/>
      <c r="BK934" s="33"/>
      <c r="BL934" s="33"/>
      <c r="BM934" s="33"/>
      <c r="BN934" s="33"/>
      <c r="BO934" s="33"/>
      <c r="BP934" s="33"/>
      <c r="BQ934" s="33"/>
      <c r="BR934" s="33"/>
      <c r="BS934" s="33"/>
      <c r="BT934" s="33"/>
      <c r="BU934" s="33"/>
      <c r="BV934" s="33"/>
      <c r="BW934" s="33"/>
      <c r="BX934" s="33"/>
      <c r="BY934" s="33"/>
      <c r="BZ934" s="33"/>
    </row>
    <row r="935" spans="2:78" ht="14.25" customHeight="1">
      <c r="B935" s="32"/>
      <c r="C935" s="33"/>
      <c r="D935" s="33"/>
      <c r="E935" s="3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  <c r="AA935" s="33"/>
      <c r="AB935" s="33"/>
      <c r="AC935" s="33"/>
      <c r="AD935" s="33"/>
      <c r="AE935" s="33"/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33"/>
      <c r="AR935" s="33"/>
      <c r="AS935" s="33"/>
      <c r="AT935" s="33"/>
      <c r="AU935" s="33"/>
      <c r="AV935" s="33"/>
      <c r="AW935" s="33"/>
      <c r="AX935" s="33"/>
      <c r="AY935" s="33"/>
      <c r="AZ935" s="33"/>
      <c r="BA935" s="33"/>
      <c r="BB935" s="33"/>
      <c r="BC935" s="33"/>
      <c r="BD935" s="33"/>
      <c r="BE935" s="33"/>
      <c r="BF935" s="33"/>
      <c r="BG935" s="33"/>
      <c r="BH935" s="33"/>
      <c r="BI935" s="33"/>
      <c r="BJ935" s="33"/>
      <c r="BK935" s="33"/>
      <c r="BL935" s="33"/>
      <c r="BM935" s="33"/>
      <c r="BN935" s="33"/>
      <c r="BO935" s="33"/>
      <c r="BP935" s="33"/>
      <c r="BQ935" s="33"/>
      <c r="BR935" s="33"/>
      <c r="BS935" s="33"/>
      <c r="BT935" s="33"/>
      <c r="BU935" s="33"/>
      <c r="BV935" s="33"/>
      <c r="BW935" s="33"/>
      <c r="BX935" s="33"/>
      <c r="BY935" s="33"/>
      <c r="BZ935" s="33"/>
    </row>
    <row r="936" spans="2:78" ht="14.25" customHeight="1">
      <c r="B936" s="32"/>
      <c r="C936" s="33"/>
      <c r="D936" s="33"/>
      <c r="E936" s="3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  <c r="AA936" s="33"/>
      <c r="AB936" s="33"/>
      <c r="AC936" s="33"/>
      <c r="AD936" s="33"/>
      <c r="AE936" s="33"/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33"/>
      <c r="AR936" s="33"/>
      <c r="AS936" s="33"/>
      <c r="AT936" s="33"/>
      <c r="AU936" s="33"/>
      <c r="AV936" s="33"/>
      <c r="AW936" s="33"/>
      <c r="AX936" s="33"/>
      <c r="AY936" s="33"/>
      <c r="AZ936" s="33"/>
      <c r="BA936" s="33"/>
      <c r="BB936" s="33"/>
      <c r="BC936" s="33"/>
      <c r="BD936" s="33"/>
      <c r="BE936" s="33"/>
      <c r="BF936" s="33"/>
      <c r="BG936" s="33"/>
      <c r="BH936" s="33"/>
      <c r="BI936" s="33"/>
      <c r="BJ936" s="33"/>
      <c r="BK936" s="33"/>
      <c r="BL936" s="33"/>
      <c r="BM936" s="33"/>
      <c r="BN936" s="33"/>
      <c r="BO936" s="33"/>
      <c r="BP936" s="33"/>
      <c r="BQ936" s="33"/>
      <c r="BR936" s="33"/>
      <c r="BS936" s="33"/>
      <c r="BT936" s="33"/>
      <c r="BU936" s="33"/>
      <c r="BV936" s="33"/>
      <c r="BW936" s="33"/>
      <c r="BX936" s="33"/>
      <c r="BY936" s="33"/>
      <c r="BZ936" s="33"/>
    </row>
    <row r="937" spans="2:78" ht="14.25" customHeight="1">
      <c r="B937" s="32"/>
      <c r="C937" s="33"/>
      <c r="D937" s="33"/>
      <c r="E937" s="3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  <c r="AA937" s="33"/>
      <c r="AB937" s="33"/>
      <c r="AC937" s="33"/>
      <c r="AD937" s="33"/>
      <c r="AE937" s="33"/>
      <c r="AF937" s="33"/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33"/>
      <c r="AR937" s="33"/>
      <c r="AS937" s="33"/>
      <c r="AT937" s="33"/>
      <c r="AU937" s="33"/>
      <c r="AV937" s="33"/>
      <c r="AW937" s="33"/>
      <c r="AX937" s="33"/>
      <c r="AY937" s="33"/>
      <c r="AZ937" s="33"/>
      <c r="BA937" s="33"/>
      <c r="BB937" s="33"/>
      <c r="BC937" s="33"/>
      <c r="BD937" s="33"/>
      <c r="BE937" s="33"/>
      <c r="BF937" s="33"/>
      <c r="BG937" s="33"/>
      <c r="BH937" s="33"/>
      <c r="BI937" s="33"/>
      <c r="BJ937" s="33"/>
      <c r="BK937" s="33"/>
      <c r="BL937" s="33"/>
      <c r="BM937" s="33"/>
      <c r="BN937" s="33"/>
      <c r="BO937" s="33"/>
      <c r="BP937" s="33"/>
      <c r="BQ937" s="33"/>
      <c r="BR937" s="33"/>
      <c r="BS937" s="33"/>
      <c r="BT937" s="33"/>
      <c r="BU937" s="33"/>
      <c r="BV937" s="33"/>
      <c r="BW937" s="33"/>
      <c r="BX937" s="33"/>
      <c r="BY937" s="33"/>
      <c r="BZ937" s="33"/>
    </row>
    <row r="938" spans="2:78" ht="14.25" customHeight="1">
      <c r="B938" s="32"/>
      <c r="C938" s="33"/>
      <c r="D938" s="33"/>
      <c r="E938" s="3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  <c r="AA938" s="33"/>
      <c r="AB938" s="33"/>
      <c r="AC938" s="33"/>
      <c r="AD938" s="33"/>
      <c r="AE938" s="33"/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33"/>
      <c r="AR938" s="33"/>
      <c r="AS938" s="33"/>
      <c r="AT938" s="33"/>
      <c r="AU938" s="33"/>
      <c r="AV938" s="33"/>
      <c r="AW938" s="33"/>
      <c r="AX938" s="33"/>
      <c r="AY938" s="33"/>
      <c r="AZ938" s="33"/>
      <c r="BA938" s="33"/>
      <c r="BB938" s="33"/>
      <c r="BC938" s="33"/>
      <c r="BD938" s="33"/>
      <c r="BE938" s="33"/>
      <c r="BF938" s="33"/>
      <c r="BG938" s="33"/>
      <c r="BH938" s="33"/>
      <c r="BI938" s="33"/>
      <c r="BJ938" s="33"/>
      <c r="BK938" s="33"/>
      <c r="BL938" s="33"/>
      <c r="BM938" s="33"/>
      <c r="BN938" s="33"/>
      <c r="BO938" s="33"/>
      <c r="BP938" s="33"/>
      <c r="BQ938" s="33"/>
      <c r="BR938" s="33"/>
      <c r="BS938" s="33"/>
      <c r="BT938" s="33"/>
      <c r="BU938" s="33"/>
      <c r="BV938" s="33"/>
      <c r="BW938" s="33"/>
      <c r="BX938" s="33"/>
      <c r="BY938" s="33"/>
      <c r="BZ938" s="33"/>
    </row>
    <row r="939" spans="2:78" ht="14.25" customHeight="1">
      <c r="B939" s="32"/>
      <c r="C939" s="33"/>
      <c r="D939" s="33"/>
      <c r="E939" s="3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  <c r="AA939" s="33"/>
      <c r="AB939" s="33"/>
      <c r="AC939" s="33"/>
      <c r="AD939" s="33"/>
      <c r="AE939" s="33"/>
      <c r="AF939" s="33"/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33"/>
      <c r="AR939" s="33"/>
      <c r="AS939" s="33"/>
      <c r="AT939" s="33"/>
      <c r="AU939" s="33"/>
      <c r="AV939" s="33"/>
      <c r="AW939" s="33"/>
      <c r="AX939" s="33"/>
      <c r="AY939" s="33"/>
      <c r="AZ939" s="33"/>
      <c r="BA939" s="33"/>
      <c r="BB939" s="33"/>
      <c r="BC939" s="33"/>
      <c r="BD939" s="33"/>
      <c r="BE939" s="33"/>
      <c r="BF939" s="33"/>
      <c r="BG939" s="33"/>
      <c r="BH939" s="33"/>
      <c r="BI939" s="33"/>
      <c r="BJ939" s="33"/>
      <c r="BK939" s="33"/>
      <c r="BL939" s="33"/>
      <c r="BM939" s="33"/>
      <c r="BN939" s="33"/>
      <c r="BO939" s="33"/>
      <c r="BP939" s="33"/>
      <c r="BQ939" s="33"/>
      <c r="BR939" s="33"/>
      <c r="BS939" s="33"/>
      <c r="BT939" s="33"/>
      <c r="BU939" s="33"/>
      <c r="BV939" s="33"/>
      <c r="BW939" s="33"/>
      <c r="BX939" s="33"/>
      <c r="BY939" s="33"/>
      <c r="BZ939" s="33"/>
    </row>
    <row r="940" spans="2:78" ht="14.25" customHeight="1">
      <c r="B940" s="32"/>
      <c r="C940" s="33"/>
      <c r="D940" s="33"/>
      <c r="E940" s="3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  <c r="AA940" s="33"/>
      <c r="AB940" s="33"/>
      <c r="AC940" s="33"/>
      <c r="AD940" s="33"/>
      <c r="AE940" s="33"/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33"/>
      <c r="AR940" s="33"/>
      <c r="AS940" s="33"/>
      <c r="AT940" s="33"/>
      <c r="AU940" s="33"/>
      <c r="AV940" s="33"/>
      <c r="AW940" s="33"/>
      <c r="AX940" s="33"/>
      <c r="AY940" s="33"/>
      <c r="AZ940" s="33"/>
      <c r="BA940" s="33"/>
      <c r="BB940" s="33"/>
      <c r="BC940" s="33"/>
      <c r="BD940" s="33"/>
      <c r="BE940" s="33"/>
      <c r="BF940" s="33"/>
      <c r="BG940" s="33"/>
      <c r="BH940" s="33"/>
      <c r="BI940" s="33"/>
      <c r="BJ940" s="33"/>
      <c r="BK940" s="33"/>
      <c r="BL940" s="33"/>
      <c r="BM940" s="33"/>
      <c r="BN940" s="33"/>
      <c r="BO940" s="33"/>
      <c r="BP940" s="33"/>
      <c r="BQ940" s="33"/>
      <c r="BR940" s="33"/>
      <c r="BS940" s="33"/>
      <c r="BT940" s="33"/>
      <c r="BU940" s="33"/>
      <c r="BV940" s="33"/>
      <c r="BW940" s="33"/>
      <c r="BX940" s="33"/>
      <c r="BY940" s="33"/>
      <c r="BZ940" s="33"/>
    </row>
    <row r="941" spans="2:78" ht="14.25" customHeight="1">
      <c r="B941" s="32"/>
      <c r="C941" s="33"/>
      <c r="D941" s="33"/>
      <c r="E941" s="3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  <c r="AA941" s="33"/>
      <c r="AB941" s="33"/>
      <c r="AC941" s="33"/>
      <c r="AD941" s="33"/>
      <c r="AE941" s="33"/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33"/>
      <c r="AR941" s="33"/>
      <c r="AS941" s="33"/>
      <c r="AT941" s="33"/>
      <c r="AU941" s="33"/>
      <c r="AV941" s="33"/>
      <c r="AW941" s="33"/>
      <c r="AX941" s="33"/>
      <c r="AY941" s="33"/>
      <c r="AZ941" s="33"/>
      <c r="BA941" s="33"/>
      <c r="BB941" s="33"/>
      <c r="BC941" s="33"/>
      <c r="BD941" s="33"/>
      <c r="BE941" s="33"/>
      <c r="BF941" s="33"/>
      <c r="BG941" s="33"/>
      <c r="BH941" s="33"/>
      <c r="BI941" s="33"/>
      <c r="BJ941" s="33"/>
      <c r="BK941" s="33"/>
      <c r="BL941" s="33"/>
      <c r="BM941" s="33"/>
      <c r="BN941" s="33"/>
      <c r="BO941" s="33"/>
      <c r="BP941" s="33"/>
      <c r="BQ941" s="33"/>
      <c r="BR941" s="33"/>
      <c r="BS941" s="33"/>
      <c r="BT941" s="33"/>
      <c r="BU941" s="33"/>
      <c r="BV941" s="33"/>
      <c r="BW941" s="33"/>
      <c r="BX941" s="33"/>
      <c r="BY941" s="33"/>
      <c r="BZ941" s="33"/>
    </row>
    <row r="942" spans="2:78" ht="14.25" customHeight="1">
      <c r="B942" s="32"/>
      <c r="C942" s="33"/>
      <c r="D942" s="33"/>
      <c r="E942" s="3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  <c r="AA942" s="33"/>
      <c r="AB942" s="33"/>
      <c r="AC942" s="33"/>
      <c r="AD942" s="33"/>
      <c r="AE942" s="33"/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33"/>
      <c r="AR942" s="33"/>
      <c r="AS942" s="33"/>
      <c r="AT942" s="33"/>
      <c r="AU942" s="33"/>
      <c r="AV942" s="33"/>
      <c r="AW942" s="33"/>
      <c r="AX942" s="33"/>
      <c r="AY942" s="33"/>
      <c r="AZ942" s="33"/>
      <c r="BA942" s="33"/>
      <c r="BB942" s="33"/>
      <c r="BC942" s="33"/>
      <c r="BD942" s="33"/>
      <c r="BE942" s="33"/>
      <c r="BF942" s="33"/>
      <c r="BG942" s="33"/>
      <c r="BH942" s="33"/>
      <c r="BI942" s="33"/>
      <c r="BJ942" s="33"/>
      <c r="BK942" s="33"/>
      <c r="BL942" s="33"/>
      <c r="BM942" s="33"/>
      <c r="BN942" s="33"/>
      <c r="BO942" s="33"/>
      <c r="BP942" s="33"/>
      <c r="BQ942" s="33"/>
      <c r="BR942" s="33"/>
      <c r="BS942" s="33"/>
      <c r="BT942" s="33"/>
      <c r="BU942" s="33"/>
      <c r="BV942" s="33"/>
      <c r="BW942" s="33"/>
      <c r="BX942" s="33"/>
      <c r="BY942" s="33"/>
      <c r="BZ942" s="33"/>
    </row>
    <row r="943" spans="2:78" ht="14.25" customHeight="1">
      <c r="B943" s="32"/>
      <c r="C943" s="33"/>
      <c r="D943" s="33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  <c r="AA943" s="33"/>
      <c r="AB943" s="33"/>
      <c r="AC943" s="33"/>
      <c r="AD943" s="33"/>
      <c r="AE943" s="33"/>
      <c r="AF943" s="33"/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33"/>
      <c r="AR943" s="33"/>
      <c r="AS943" s="33"/>
      <c r="AT943" s="33"/>
      <c r="AU943" s="33"/>
      <c r="AV943" s="33"/>
      <c r="AW943" s="33"/>
      <c r="AX943" s="33"/>
      <c r="AY943" s="33"/>
      <c r="AZ943" s="33"/>
      <c r="BA943" s="33"/>
      <c r="BB943" s="33"/>
      <c r="BC943" s="33"/>
      <c r="BD943" s="33"/>
      <c r="BE943" s="33"/>
      <c r="BF943" s="33"/>
      <c r="BG943" s="33"/>
      <c r="BH943" s="33"/>
      <c r="BI943" s="33"/>
      <c r="BJ943" s="33"/>
      <c r="BK943" s="33"/>
      <c r="BL943" s="33"/>
      <c r="BM943" s="33"/>
      <c r="BN943" s="33"/>
      <c r="BO943" s="33"/>
      <c r="BP943" s="33"/>
      <c r="BQ943" s="33"/>
      <c r="BR943" s="33"/>
      <c r="BS943" s="33"/>
      <c r="BT943" s="33"/>
      <c r="BU943" s="33"/>
      <c r="BV943" s="33"/>
      <c r="BW943" s="33"/>
      <c r="BX943" s="33"/>
      <c r="BY943" s="33"/>
      <c r="BZ943" s="33"/>
    </row>
    <row r="944" spans="2:78" ht="14.25" customHeight="1">
      <c r="B944" s="32"/>
      <c r="C944" s="33"/>
      <c r="D944" s="33"/>
      <c r="E944" s="3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  <c r="AA944" s="33"/>
      <c r="AB944" s="33"/>
      <c r="AC944" s="33"/>
      <c r="AD944" s="33"/>
      <c r="AE944" s="33"/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33"/>
      <c r="AR944" s="33"/>
      <c r="AS944" s="33"/>
      <c r="AT944" s="33"/>
      <c r="AU944" s="33"/>
      <c r="AV944" s="33"/>
      <c r="AW944" s="33"/>
      <c r="AX944" s="33"/>
      <c r="AY944" s="33"/>
      <c r="AZ944" s="33"/>
      <c r="BA944" s="33"/>
      <c r="BB944" s="33"/>
      <c r="BC944" s="33"/>
      <c r="BD944" s="33"/>
      <c r="BE944" s="33"/>
      <c r="BF944" s="33"/>
      <c r="BG944" s="33"/>
      <c r="BH944" s="33"/>
      <c r="BI944" s="33"/>
      <c r="BJ944" s="33"/>
      <c r="BK944" s="33"/>
      <c r="BL944" s="33"/>
      <c r="BM944" s="33"/>
      <c r="BN944" s="33"/>
      <c r="BO944" s="33"/>
      <c r="BP944" s="33"/>
      <c r="BQ944" s="33"/>
      <c r="BR944" s="33"/>
      <c r="BS944" s="33"/>
      <c r="BT944" s="33"/>
      <c r="BU944" s="33"/>
      <c r="BV944" s="33"/>
      <c r="BW944" s="33"/>
      <c r="BX944" s="33"/>
      <c r="BY944" s="33"/>
      <c r="BZ944" s="33"/>
    </row>
    <row r="945" spans="2:78" ht="14.25" customHeight="1">
      <c r="B945" s="32"/>
      <c r="C945" s="33"/>
      <c r="D945" s="33"/>
      <c r="E945" s="3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  <c r="AA945" s="33"/>
      <c r="AB945" s="33"/>
      <c r="AC945" s="33"/>
      <c r="AD945" s="33"/>
      <c r="AE945" s="33"/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33"/>
      <c r="AR945" s="33"/>
      <c r="AS945" s="33"/>
      <c r="AT945" s="33"/>
      <c r="AU945" s="33"/>
      <c r="AV945" s="33"/>
      <c r="AW945" s="33"/>
      <c r="AX945" s="33"/>
      <c r="AY945" s="33"/>
      <c r="AZ945" s="33"/>
      <c r="BA945" s="33"/>
      <c r="BB945" s="33"/>
      <c r="BC945" s="33"/>
      <c r="BD945" s="33"/>
      <c r="BE945" s="33"/>
      <c r="BF945" s="33"/>
      <c r="BG945" s="33"/>
      <c r="BH945" s="33"/>
      <c r="BI945" s="33"/>
      <c r="BJ945" s="33"/>
      <c r="BK945" s="33"/>
      <c r="BL945" s="33"/>
      <c r="BM945" s="33"/>
      <c r="BN945" s="33"/>
      <c r="BO945" s="33"/>
      <c r="BP945" s="33"/>
      <c r="BQ945" s="33"/>
      <c r="BR945" s="33"/>
      <c r="BS945" s="33"/>
      <c r="BT945" s="33"/>
      <c r="BU945" s="33"/>
      <c r="BV945" s="33"/>
      <c r="BW945" s="33"/>
      <c r="BX945" s="33"/>
      <c r="BY945" s="33"/>
      <c r="BZ945" s="33"/>
    </row>
    <row r="946" spans="2:78" ht="14.25" customHeight="1">
      <c r="B946" s="32"/>
      <c r="C946" s="33"/>
      <c r="D946" s="33"/>
      <c r="E946" s="3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  <c r="AA946" s="33"/>
      <c r="AB946" s="33"/>
      <c r="AC946" s="33"/>
      <c r="AD946" s="33"/>
      <c r="AE946" s="33"/>
      <c r="AF946" s="33"/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33"/>
      <c r="AR946" s="33"/>
      <c r="AS946" s="33"/>
      <c r="AT946" s="33"/>
      <c r="AU946" s="33"/>
      <c r="AV946" s="33"/>
      <c r="AW946" s="33"/>
      <c r="AX946" s="33"/>
      <c r="AY946" s="33"/>
      <c r="AZ946" s="33"/>
      <c r="BA946" s="33"/>
      <c r="BB946" s="33"/>
      <c r="BC946" s="33"/>
      <c r="BD946" s="33"/>
      <c r="BE946" s="33"/>
      <c r="BF946" s="33"/>
      <c r="BG946" s="33"/>
      <c r="BH946" s="33"/>
      <c r="BI946" s="33"/>
      <c r="BJ946" s="33"/>
      <c r="BK946" s="33"/>
      <c r="BL946" s="33"/>
      <c r="BM946" s="33"/>
      <c r="BN946" s="33"/>
      <c r="BO946" s="33"/>
      <c r="BP946" s="33"/>
      <c r="BQ946" s="33"/>
      <c r="BR946" s="33"/>
      <c r="BS946" s="33"/>
      <c r="BT946" s="33"/>
      <c r="BU946" s="33"/>
      <c r="BV946" s="33"/>
      <c r="BW946" s="33"/>
      <c r="BX946" s="33"/>
      <c r="BY946" s="33"/>
      <c r="BZ946" s="33"/>
    </row>
    <row r="947" spans="2:78" ht="14.25" customHeight="1">
      <c r="B947" s="32"/>
      <c r="C947" s="33"/>
      <c r="D947" s="33"/>
      <c r="E947" s="3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  <c r="AA947" s="33"/>
      <c r="AB947" s="33"/>
      <c r="AC947" s="33"/>
      <c r="AD947" s="33"/>
      <c r="AE947" s="33"/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33"/>
      <c r="AR947" s="33"/>
      <c r="AS947" s="33"/>
      <c r="AT947" s="33"/>
      <c r="AU947" s="33"/>
      <c r="AV947" s="33"/>
      <c r="AW947" s="33"/>
      <c r="AX947" s="33"/>
      <c r="AY947" s="33"/>
      <c r="AZ947" s="33"/>
      <c r="BA947" s="33"/>
      <c r="BB947" s="33"/>
      <c r="BC947" s="33"/>
      <c r="BD947" s="33"/>
      <c r="BE947" s="33"/>
      <c r="BF947" s="33"/>
      <c r="BG947" s="33"/>
      <c r="BH947" s="33"/>
      <c r="BI947" s="33"/>
      <c r="BJ947" s="33"/>
      <c r="BK947" s="33"/>
      <c r="BL947" s="33"/>
      <c r="BM947" s="33"/>
      <c r="BN947" s="33"/>
      <c r="BO947" s="33"/>
      <c r="BP947" s="33"/>
      <c r="BQ947" s="33"/>
      <c r="BR947" s="33"/>
      <c r="BS947" s="33"/>
      <c r="BT947" s="33"/>
      <c r="BU947" s="33"/>
      <c r="BV947" s="33"/>
      <c r="BW947" s="33"/>
      <c r="BX947" s="33"/>
      <c r="BY947" s="33"/>
      <c r="BZ947" s="33"/>
    </row>
    <row r="948" spans="2:78" ht="14.25" customHeight="1">
      <c r="B948" s="32"/>
      <c r="C948" s="33"/>
      <c r="D948" s="33"/>
      <c r="E948" s="3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  <c r="AA948" s="33"/>
      <c r="AB948" s="33"/>
      <c r="AC948" s="33"/>
      <c r="AD948" s="33"/>
      <c r="AE948" s="33"/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33"/>
      <c r="AR948" s="33"/>
      <c r="AS948" s="33"/>
      <c r="AT948" s="33"/>
      <c r="AU948" s="33"/>
      <c r="AV948" s="33"/>
      <c r="AW948" s="33"/>
      <c r="AX948" s="33"/>
      <c r="AY948" s="33"/>
      <c r="AZ948" s="33"/>
      <c r="BA948" s="33"/>
      <c r="BB948" s="33"/>
      <c r="BC948" s="33"/>
      <c r="BD948" s="33"/>
      <c r="BE948" s="33"/>
      <c r="BF948" s="33"/>
      <c r="BG948" s="33"/>
      <c r="BH948" s="33"/>
      <c r="BI948" s="33"/>
      <c r="BJ948" s="33"/>
      <c r="BK948" s="33"/>
      <c r="BL948" s="33"/>
      <c r="BM948" s="33"/>
      <c r="BN948" s="33"/>
      <c r="BO948" s="33"/>
      <c r="BP948" s="33"/>
      <c r="BQ948" s="33"/>
      <c r="BR948" s="33"/>
      <c r="BS948" s="33"/>
      <c r="BT948" s="33"/>
      <c r="BU948" s="33"/>
      <c r="BV948" s="33"/>
      <c r="BW948" s="33"/>
      <c r="BX948" s="33"/>
      <c r="BY948" s="33"/>
      <c r="BZ948" s="33"/>
    </row>
    <row r="949" spans="2:78" ht="14.25" customHeight="1">
      <c r="B949" s="32"/>
      <c r="C949" s="33"/>
      <c r="D949" s="33"/>
      <c r="E949" s="3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  <c r="AA949" s="33"/>
      <c r="AB949" s="33"/>
      <c r="AC949" s="33"/>
      <c r="AD949" s="33"/>
      <c r="AE949" s="33"/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33"/>
      <c r="AR949" s="33"/>
      <c r="AS949" s="33"/>
      <c r="AT949" s="33"/>
      <c r="AU949" s="33"/>
      <c r="AV949" s="33"/>
      <c r="AW949" s="33"/>
      <c r="AX949" s="33"/>
      <c r="AY949" s="33"/>
      <c r="AZ949" s="33"/>
      <c r="BA949" s="33"/>
      <c r="BB949" s="33"/>
      <c r="BC949" s="33"/>
      <c r="BD949" s="33"/>
      <c r="BE949" s="33"/>
      <c r="BF949" s="33"/>
      <c r="BG949" s="33"/>
      <c r="BH949" s="33"/>
      <c r="BI949" s="33"/>
      <c r="BJ949" s="33"/>
      <c r="BK949" s="33"/>
      <c r="BL949" s="33"/>
      <c r="BM949" s="33"/>
      <c r="BN949" s="33"/>
      <c r="BO949" s="33"/>
      <c r="BP949" s="33"/>
      <c r="BQ949" s="33"/>
      <c r="BR949" s="33"/>
      <c r="BS949" s="33"/>
      <c r="BT949" s="33"/>
      <c r="BU949" s="33"/>
      <c r="BV949" s="33"/>
      <c r="BW949" s="33"/>
      <c r="BX949" s="33"/>
      <c r="BY949" s="33"/>
      <c r="BZ949" s="33"/>
    </row>
    <row r="950" spans="2:78" ht="14.25" customHeight="1">
      <c r="B950" s="32"/>
      <c r="C950" s="33"/>
      <c r="D950" s="33"/>
      <c r="E950" s="3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  <c r="AA950" s="33"/>
      <c r="AB950" s="33"/>
      <c r="AC950" s="33"/>
      <c r="AD950" s="33"/>
      <c r="AE950" s="33"/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33"/>
      <c r="AR950" s="33"/>
      <c r="AS950" s="33"/>
      <c r="AT950" s="33"/>
      <c r="AU950" s="33"/>
      <c r="AV950" s="33"/>
      <c r="AW950" s="33"/>
      <c r="AX950" s="33"/>
      <c r="AY950" s="33"/>
      <c r="AZ950" s="33"/>
      <c r="BA950" s="33"/>
      <c r="BB950" s="33"/>
      <c r="BC950" s="33"/>
      <c r="BD950" s="33"/>
      <c r="BE950" s="33"/>
      <c r="BF950" s="33"/>
      <c r="BG950" s="33"/>
      <c r="BH950" s="33"/>
      <c r="BI950" s="33"/>
      <c r="BJ950" s="33"/>
      <c r="BK950" s="33"/>
      <c r="BL950" s="33"/>
      <c r="BM950" s="33"/>
      <c r="BN950" s="33"/>
      <c r="BO950" s="33"/>
      <c r="BP950" s="33"/>
      <c r="BQ950" s="33"/>
      <c r="BR950" s="33"/>
      <c r="BS950" s="33"/>
      <c r="BT950" s="33"/>
      <c r="BU950" s="33"/>
      <c r="BV950" s="33"/>
      <c r="BW950" s="33"/>
      <c r="BX950" s="33"/>
      <c r="BY950" s="33"/>
      <c r="BZ950" s="33"/>
    </row>
    <row r="951" spans="2:78" ht="14.25" customHeight="1">
      <c r="B951" s="32"/>
      <c r="C951" s="33"/>
      <c r="D951" s="33"/>
      <c r="E951" s="3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  <c r="AA951" s="33"/>
      <c r="AB951" s="33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33"/>
      <c r="AR951" s="33"/>
      <c r="AS951" s="33"/>
      <c r="AT951" s="33"/>
      <c r="AU951" s="33"/>
      <c r="AV951" s="33"/>
      <c r="AW951" s="33"/>
      <c r="AX951" s="33"/>
      <c r="AY951" s="33"/>
      <c r="AZ951" s="33"/>
      <c r="BA951" s="33"/>
      <c r="BB951" s="33"/>
      <c r="BC951" s="33"/>
      <c r="BD951" s="33"/>
      <c r="BE951" s="33"/>
      <c r="BF951" s="33"/>
      <c r="BG951" s="33"/>
      <c r="BH951" s="33"/>
      <c r="BI951" s="33"/>
      <c r="BJ951" s="33"/>
      <c r="BK951" s="33"/>
      <c r="BL951" s="33"/>
      <c r="BM951" s="33"/>
      <c r="BN951" s="33"/>
      <c r="BO951" s="33"/>
      <c r="BP951" s="33"/>
      <c r="BQ951" s="33"/>
      <c r="BR951" s="33"/>
      <c r="BS951" s="33"/>
      <c r="BT951" s="33"/>
      <c r="BU951" s="33"/>
      <c r="BV951" s="33"/>
      <c r="BW951" s="33"/>
      <c r="BX951" s="33"/>
      <c r="BY951" s="33"/>
      <c r="BZ951" s="33"/>
    </row>
    <row r="952" spans="2:78" ht="14.25" customHeight="1">
      <c r="B952" s="32"/>
      <c r="C952" s="33"/>
      <c r="D952" s="33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  <c r="AA952" s="33"/>
      <c r="AB952" s="33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33"/>
      <c r="AR952" s="33"/>
      <c r="AS952" s="33"/>
      <c r="AT952" s="33"/>
      <c r="AU952" s="33"/>
      <c r="AV952" s="33"/>
      <c r="AW952" s="33"/>
      <c r="AX952" s="33"/>
      <c r="AY952" s="33"/>
      <c r="AZ952" s="33"/>
      <c r="BA952" s="33"/>
      <c r="BB952" s="33"/>
      <c r="BC952" s="33"/>
      <c r="BD952" s="33"/>
      <c r="BE952" s="33"/>
      <c r="BF952" s="33"/>
      <c r="BG952" s="33"/>
      <c r="BH952" s="33"/>
      <c r="BI952" s="33"/>
      <c r="BJ952" s="33"/>
      <c r="BK952" s="33"/>
      <c r="BL952" s="33"/>
      <c r="BM952" s="33"/>
      <c r="BN952" s="33"/>
      <c r="BO952" s="33"/>
      <c r="BP952" s="33"/>
      <c r="BQ952" s="33"/>
      <c r="BR952" s="33"/>
      <c r="BS952" s="33"/>
      <c r="BT952" s="33"/>
      <c r="BU952" s="33"/>
      <c r="BV952" s="33"/>
      <c r="BW952" s="33"/>
      <c r="BX952" s="33"/>
      <c r="BY952" s="33"/>
      <c r="BZ952" s="33"/>
    </row>
    <row r="953" spans="2:78" ht="14.25" customHeight="1">
      <c r="B953" s="32"/>
      <c r="C953" s="33"/>
      <c r="D953" s="33"/>
      <c r="E953" s="3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  <c r="AA953" s="33"/>
      <c r="AB953" s="33"/>
      <c r="AC953" s="33"/>
      <c r="AD953" s="33"/>
      <c r="AE953" s="33"/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33"/>
      <c r="AR953" s="33"/>
      <c r="AS953" s="33"/>
      <c r="AT953" s="33"/>
      <c r="AU953" s="33"/>
      <c r="AV953" s="33"/>
      <c r="AW953" s="33"/>
      <c r="AX953" s="33"/>
      <c r="AY953" s="33"/>
      <c r="AZ953" s="33"/>
      <c r="BA953" s="33"/>
      <c r="BB953" s="33"/>
      <c r="BC953" s="33"/>
      <c r="BD953" s="33"/>
      <c r="BE953" s="33"/>
      <c r="BF953" s="33"/>
      <c r="BG953" s="33"/>
      <c r="BH953" s="33"/>
      <c r="BI953" s="33"/>
      <c r="BJ953" s="33"/>
      <c r="BK953" s="33"/>
      <c r="BL953" s="33"/>
      <c r="BM953" s="33"/>
      <c r="BN953" s="33"/>
      <c r="BO953" s="33"/>
      <c r="BP953" s="33"/>
      <c r="BQ953" s="33"/>
      <c r="BR953" s="33"/>
      <c r="BS953" s="33"/>
      <c r="BT953" s="33"/>
      <c r="BU953" s="33"/>
      <c r="BV953" s="33"/>
      <c r="BW953" s="33"/>
      <c r="BX953" s="33"/>
      <c r="BY953" s="33"/>
      <c r="BZ953" s="33"/>
    </row>
    <row r="954" spans="2:78" ht="14.25" customHeight="1">
      <c r="B954" s="32"/>
      <c r="C954" s="33"/>
      <c r="D954" s="33"/>
      <c r="E954" s="3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  <c r="AA954" s="33"/>
      <c r="AB954" s="33"/>
      <c r="AC954" s="33"/>
      <c r="AD954" s="33"/>
      <c r="AE954" s="33"/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33"/>
      <c r="AR954" s="33"/>
      <c r="AS954" s="33"/>
      <c r="AT954" s="33"/>
      <c r="AU954" s="33"/>
      <c r="AV954" s="33"/>
      <c r="AW954" s="33"/>
      <c r="AX954" s="33"/>
      <c r="AY954" s="33"/>
      <c r="AZ954" s="33"/>
      <c r="BA954" s="33"/>
      <c r="BB954" s="33"/>
      <c r="BC954" s="33"/>
      <c r="BD954" s="33"/>
      <c r="BE954" s="33"/>
      <c r="BF954" s="33"/>
      <c r="BG954" s="33"/>
      <c r="BH954" s="33"/>
      <c r="BI954" s="33"/>
      <c r="BJ954" s="33"/>
      <c r="BK954" s="33"/>
      <c r="BL954" s="33"/>
      <c r="BM954" s="33"/>
      <c r="BN954" s="33"/>
      <c r="BO954" s="33"/>
      <c r="BP954" s="33"/>
      <c r="BQ954" s="33"/>
      <c r="BR954" s="33"/>
      <c r="BS954" s="33"/>
      <c r="BT954" s="33"/>
      <c r="BU954" s="33"/>
      <c r="BV954" s="33"/>
      <c r="BW954" s="33"/>
      <c r="BX954" s="33"/>
      <c r="BY954" s="33"/>
      <c r="BZ954" s="33"/>
    </row>
    <row r="955" spans="2:78" ht="14.25" customHeight="1">
      <c r="B955" s="32"/>
      <c r="C955" s="33"/>
      <c r="D955" s="33"/>
      <c r="E955" s="3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  <c r="AA955" s="33"/>
      <c r="AB955" s="33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33"/>
      <c r="AR955" s="33"/>
      <c r="AS955" s="33"/>
      <c r="AT955" s="33"/>
      <c r="AU955" s="33"/>
      <c r="AV955" s="33"/>
      <c r="AW955" s="33"/>
      <c r="AX955" s="33"/>
      <c r="AY955" s="33"/>
      <c r="AZ955" s="33"/>
      <c r="BA955" s="33"/>
      <c r="BB955" s="33"/>
      <c r="BC955" s="33"/>
      <c r="BD955" s="33"/>
      <c r="BE955" s="33"/>
      <c r="BF955" s="33"/>
      <c r="BG955" s="33"/>
      <c r="BH955" s="33"/>
      <c r="BI955" s="33"/>
      <c r="BJ955" s="33"/>
      <c r="BK955" s="33"/>
      <c r="BL955" s="33"/>
      <c r="BM955" s="33"/>
      <c r="BN955" s="33"/>
      <c r="BO955" s="33"/>
      <c r="BP955" s="33"/>
      <c r="BQ955" s="33"/>
      <c r="BR955" s="33"/>
      <c r="BS955" s="33"/>
      <c r="BT955" s="33"/>
      <c r="BU955" s="33"/>
      <c r="BV955" s="33"/>
      <c r="BW955" s="33"/>
      <c r="BX955" s="33"/>
      <c r="BY955" s="33"/>
      <c r="BZ955" s="33"/>
    </row>
    <row r="956" spans="2:78" ht="14.25" customHeight="1">
      <c r="B956" s="32"/>
      <c r="C956" s="33"/>
      <c r="D956" s="33"/>
      <c r="E956" s="3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  <c r="AA956" s="33"/>
      <c r="AB956" s="33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33"/>
      <c r="AR956" s="33"/>
      <c r="AS956" s="33"/>
      <c r="AT956" s="33"/>
      <c r="AU956" s="33"/>
      <c r="AV956" s="33"/>
      <c r="AW956" s="33"/>
      <c r="AX956" s="33"/>
      <c r="AY956" s="33"/>
      <c r="AZ956" s="33"/>
      <c r="BA956" s="33"/>
      <c r="BB956" s="33"/>
      <c r="BC956" s="33"/>
      <c r="BD956" s="33"/>
      <c r="BE956" s="33"/>
      <c r="BF956" s="33"/>
      <c r="BG956" s="33"/>
      <c r="BH956" s="33"/>
      <c r="BI956" s="33"/>
      <c r="BJ956" s="33"/>
      <c r="BK956" s="33"/>
      <c r="BL956" s="33"/>
      <c r="BM956" s="33"/>
      <c r="BN956" s="33"/>
      <c r="BO956" s="33"/>
      <c r="BP956" s="33"/>
      <c r="BQ956" s="33"/>
      <c r="BR956" s="33"/>
      <c r="BS956" s="33"/>
      <c r="BT956" s="33"/>
      <c r="BU956" s="33"/>
      <c r="BV956" s="33"/>
      <c r="BW956" s="33"/>
      <c r="BX956" s="33"/>
      <c r="BY956" s="33"/>
      <c r="BZ956" s="33"/>
    </row>
    <row r="957" spans="2:78" ht="14.25" customHeight="1">
      <c r="B957" s="32"/>
      <c r="C957" s="33"/>
      <c r="D957" s="33"/>
      <c r="E957" s="3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  <c r="AA957" s="33"/>
      <c r="AB957" s="33"/>
      <c r="AC957" s="33"/>
      <c r="AD957" s="33"/>
      <c r="AE957" s="33"/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33"/>
      <c r="AR957" s="33"/>
      <c r="AS957" s="33"/>
      <c r="AT957" s="33"/>
      <c r="AU957" s="33"/>
      <c r="AV957" s="33"/>
      <c r="AW957" s="33"/>
      <c r="AX957" s="33"/>
      <c r="AY957" s="33"/>
      <c r="AZ957" s="33"/>
      <c r="BA957" s="33"/>
      <c r="BB957" s="33"/>
      <c r="BC957" s="33"/>
      <c r="BD957" s="33"/>
      <c r="BE957" s="33"/>
      <c r="BF957" s="33"/>
      <c r="BG957" s="33"/>
      <c r="BH957" s="33"/>
      <c r="BI957" s="33"/>
      <c r="BJ957" s="33"/>
      <c r="BK957" s="33"/>
      <c r="BL957" s="33"/>
      <c r="BM957" s="33"/>
      <c r="BN957" s="33"/>
      <c r="BO957" s="33"/>
      <c r="BP957" s="33"/>
      <c r="BQ957" s="33"/>
      <c r="BR957" s="33"/>
      <c r="BS957" s="33"/>
      <c r="BT957" s="33"/>
      <c r="BU957" s="33"/>
      <c r="BV957" s="33"/>
      <c r="BW957" s="33"/>
      <c r="BX957" s="33"/>
      <c r="BY957" s="33"/>
      <c r="BZ957" s="33"/>
    </row>
    <row r="958" spans="2:78" ht="14.25" customHeight="1">
      <c r="B958" s="32"/>
      <c r="C958" s="33"/>
      <c r="D958" s="33"/>
      <c r="E958" s="3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  <c r="AA958" s="33"/>
      <c r="AB958" s="33"/>
      <c r="AC958" s="33"/>
      <c r="AD958" s="33"/>
      <c r="AE958" s="33"/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33"/>
      <c r="AR958" s="33"/>
      <c r="AS958" s="33"/>
      <c r="AT958" s="33"/>
      <c r="AU958" s="33"/>
      <c r="AV958" s="33"/>
      <c r="AW958" s="33"/>
      <c r="AX958" s="33"/>
      <c r="AY958" s="33"/>
      <c r="AZ958" s="33"/>
      <c r="BA958" s="33"/>
      <c r="BB958" s="33"/>
      <c r="BC958" s="33"/>
      <c r="BD958" s="33"/>
      <c r="BE958" s="33"/>
      <c r="BF958" s="33"/>
      <c r="BG958" s="33"/>
      <c r="BH958" s="33"/>
      <c r="BI958" s="33"/>
      <c r="BJ958" s="33"/>
      <c r="BK958" s="33"/>
      <c r="BL958" s="33"/>
      <c r="BM958" s="33"/>
      <c r="BN958" s="33"/>
      <c r="BO958" s="33"/>
      <c r="BP958" s="33"/>
      <c r="BQ958" s="33"/>
      <c r="BR958" s="33"/>
      <c r="BS958" s="33"/>
      <c r="BT958" s="33"/>
      <c r="BU958" s="33"/>
      <c r="BV958" s="33"/>
      <c r="BW958" s="33"/>
      <c r="BX958" s="33"/>
      <c r="BY958" s="33"/>
      <c r="BZ958" s="33"/>
    </row>
    <row r="959" spans="2:78" ht="14.25" customHeight="1">
      <c r="B959" s="32"/>
      <c r="C959" s="33"/>
      <c r="D959" s="33"/>
      <c r="E959" s="3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  <c r="AA959" s="33"/>
      <c r="AB959" s="33"/>
      <c r="AC959" s="33"/>
      <c r="AD959" s="33"/>
      <c r="AE959" s="33"/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33"/>
      <c r="AR959" s="33"/>
      <c r="AS959" s="33"/>
      <c r="AT959" s="33"/>
      <c r="AU959" s="33"/>
      <c r="AV959" s="33"/>
      <c r="AW959" s="33"/>
      <c r="AX959" s="33"/>
      <c r="AY959" s="33"/>
      <c r="AZ959" s="33"/>
      <c r="BA959" s="33"/>
      <c r="BB959" s="33"/>
      <c r="BC959" s="33"/>
      <c r="BD959" s="33"/>
      <c r="BE959" s="33"/>
      <c r="BF959" s="33"/>
      <c r="BG959" s="33"/>
      <c r="BH959" s="33"/>
      <c r="BI959" s="33"/>
      <c r="BJ959" s="33"/>
      <c r="BK959" s="33"/>
      <c r="BL959" s="33"/>
      <c r="BM959" s="33"/>
      <c r="BN959" s="33"/>
      <c r="BO959" s="33"/>
      <c r="BP959" s="33"/>
      <c r="BQ959" s="33"/>
      <c r="BR959" s="33"/>
      <c r="BS959" s="33"/>
      <c r="BT959" s="33"/>
      <c r="BU959" s="33"/>
      <c r="BV959" s="33"/>
      <c r="BW959" s="33"/>
      <c r="BX959" s="33"/>
      <c r="BY959" s="33"/>
      <c r="BZ959" s="33"/>
    </row>
    <row r="960" spans="2:78" ht="14.25" customHeight="1">
      <c r="B960" s="32"/>
      <c r="C960" s="33"/>
      <c r="D960" s="33"/>
      <c r="E960" s="3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  <c r="AA960" s="33"/>
      <c r="AB960" s="33"/>
      <c r="AC960" s="33"/>
      <c r="AD960" s="33"/>
      <c r="AE960" s="33"/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33"/>
      <c r="AR960" s="33"/>
      <c r="AS960" s="33"/>
      <c r="AT960" s="33"/>
      <c r="AU960" s="33"/>
      <c r="AV960" s="33"/>
      <c r="AW960" s="33"/>
      <c r="AX960" s="33"/>
      <c r="AY960" s="33"/>
      <c r="AZ960" s="33"/>
      <c r="BA960" s="33"/>
      <c r="BB960" s="33"/>
      <c r="BC960" s="33"/>
      <c r="BD960" s="33"/>
      <c r="BE960" s="33"/>
      <c r="BF960" s="33"/>
      <c r="BG960" s="33"/>
      <c r="BH960" s="33"/>
      <c r="BI960" s="33"/>
      <c r="BJ960" s="33"/>
      <c r="BK960" s="33"/>
      <c r="BL960" s="33"/>
      <c r="BM960" s="33"/>
      <c r="BN960" s="33"/>
      <c r="BO960" s="33"/>
      <c r="BP960" s="33"/>
      <c r="BQ960" s="33"/>
      <c r="BR960" s="33"/>
      <c r="BS960" s="33"/>
      <c r="BT960" s="33"/>
      <c r="BU960" s="33"/>
      <c r="BV960" s="33"/>
      <c r="BW960" s="33"/>
      <c r="BX960" s="33"/>
      <c r="BY960" s="33"/>
      <c r="BZ960" s="33"/>
    </row>
    <row r="961" spans="2:78" ht="14.25" customHeight="1">
      <c r="B961" s="32"/>
      <c r="C961" s="33"/>
      <c r="D961" s="33"/>
      <c r="E961" s="3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  <c r="AA961" s="33"/>
      <c r="AB961" s="33"/>
      <c r="AC961" s="33"/>
      <c r="AD961" s="33"/>
      <c r="AE961" s="33"/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33"/>
      <c r="AR961" s="33"/>
      <c r="AS961" s="33"/>
      <c r="AT961" s="33"/>
      <c r="AU961" s="33"/>
      <c r="AV961" s="33"/>
      <c r="AW961" s="33"/>
      <c r="AX961" s="33"/>
      <c r="AY961" s="33"/>
      <c r="AZ961" s="33"/>
      <c r="BA961" s="33"/>
      <c r="BB961" s="33"/>
      <c r="BC961" s="33"/>
      <c r="BD961" s="33"/>
      <c r="BE961" s="33"/>
      <c r="BF961" s="33"/>
      <c r="BG961" s="33"/>
      <c r="BH961" s="33"/>
      <c r="BI961" s="33"/>
      <c r="BJ961" s="33"/>
      <c r="BK961" s="33"/>
      <c r="BL961" s="33"/>
      <c r="BM961" s="33"/>
      <c r="BN961" s="33"/>
      <c r="BO961" s="33"/>
      <c r="BP961" s="33"/>
      <c r="BQ961" s="33"/>
      <c r="BR961" s="33"/>
      <c r="BS961" s="33"/>
      <c r="BT961" s="33"/>
      <c r="BU961" s="33"/>
      <c r="BV961" s="33"/>
      <c r="BW961" s="33"/>
      <c r="BX961" s="33"/>
      <c r="BY961" s="33"/>
      <c r="BZ961" s="33"/>
    </row>
    <row r="962" spans="2:78" ht="14.25" customHeight="1">
      <c r="B962" s="32"/>
      <c r="C962" s="33"/>
      <c r="D962" s="33"/>
      <c r="E962" s="3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  <c r="AA962" s="33"/>
      <c r="AB962" s="33"/>
      <c r="AC962" s="33"/>
      <c r="AD962" s="33"/>
      <c r="AE962" s="33"/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33"/>
      <c r="AR962" s="33"/>
      <c r="AS962" s="33"/>
      <c r="AT962" s="33"/>
      <c r="AU962" s="33"/>
      <c r="AV962" s="33"/>
      <c r="AW962" s="33"/>
      <c r="AX962" s="33"/>
      <c r="AY962" s="33"/>
      <c r="AZ962" s="33"/>
      <c r="BA962" s="33"/>
      <c r="BB962" s="33"/>
      <c r="BC962" s="33"/>
      <c r="BD962" s="33"/>
      <c r="BE962" s="33"/>
      <c r="BF962" s="33"/>
      <c r="BG962" s="33"/>
      <c r="BH962" s="33"/>
      <c r="BI962" s="33"/>
      <c r="BJ962" s="33"/>
      <c r="BK962" s="33"/>
      <c r="BL962" s="33"/>
      <c r="BM962" s="33"/>
      <c r="BN962" s="33"/>
      <c r="BO962" s="33"/>
      <c r="BP962" s="33"/>
      <c r="BQ962" s="33"/>
      <c r="BR962" s="33"/>
      <c r="BS962" s="33"/>
      <c r="BT962" s="33"/>
      <c r="BU962" s="33"/>
      <c r="BV962" s="33"/>
      <c r="BW962" s="33"/>
      <c r="BX962" s="33"/>
      <c r="BY962" s="33"/>
      <c r="BZ962" s="33"/>
    </row>
    <row r="963" spans="2:78" ht="14.25" customHeight="1">
      <c r="B963" s="32"/>
      <c r="C963" s="33"/>
      <c r="D963" s="33"/>
      <c r="E963" s="3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  <c r="AA963" s="33"/>
      <c r="AB963" s="33"/>
      <c r="AC963" s="33"/>
      <c r="AD963" s="33"/>
      <c r="AE963" s="33"/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33"/>
      <c r="AR963" s="33"/>
      <c r="AS963" s="33"/>
      <c r="AT963" s="33"/>
      <c r="AU963" s="33"/>
      <c r="AV963" s="33"/>
      <c r="AW963" s="33"/>
      <c r="AX963" s="33"/>
      <c r="AY963" s="33"/>
      <c r="AZ963" s="33"/>
      <c r="BA963" s="33"/>
      <c r="BB963" s="33"/>
      <c r="BC963" s="33"/>
      <c r="BD963" s="33"/>
      <c r="BE963" s="33"/>
      <c r="BF963" s="33"/>
      <c r="BG963" s="33"/>
      <c r="BH963" s="33"/>
      <c r="BI963" s="33"/>
      <c r="BJ963" s="33"/>
      <c r="BK963" s="33"/>
      <c r="BL963" s="33"/>
      <c r="BM963" s="33"/>
      <c r="BN963" s="33"/>
      <c r="BO963" s="33"/>
      <c r="BP963" s="33"/>
      <c r="BQ963" s="33"/>
      <c r="BR963" s="33"/>
      <c r="BS963" s="33"/>
      <c r="BT963" s="33"/>
      <c r="BU963" s="33"/>
      <c r="BV963" s="33"/>
      <c r="BW963" s="33"/>
      <c r="BX963" s="33"/>
      <c r="BY963" s="33"/>
      <c r="BZ963" s="33"/>
    </row>
    <row r="964" spans="2:78" ht="14.25" customHeight="1">
      <c r="B964" s="32"/>
      <c r="C964" s="33"/>
      <c r="D964" s="33"/>
      <c r="E964" s="3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  <c r="AA964" s="33"/>
      <c r="AB964" s="33"/>
      <c r="AC964" s="33"/>
      <c r="AD964" s="33"/>
      <c r="AE964" s="33"/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33"/>
      <c r="AR964" s="33"/>
      <c r="AS964" s="33"/>
      <c r="AT964" s="33"/>
      <c r="AU964" s="33"/>
      <c r="AV964" s="33"/>
      <c r="AW964" s="33"/>
      <c r="AX964" s="33"/>
      <c r="AY964" s="33"/>
      <c r="AZ964" s="33"/>
      <c r="BA964" s="33"/>
      <c r="BB964" s="33"/>
      <c r="BC964" s="33"/>
      <c r="BD964" s="33"/>
      <c r="BE964" s="33"/>
      <c r="BF964" s="33"/>
      <c r="BG964" s="33"/>
      <c r="BH964" s="33"/>
      <c r="BI964" s="33"/>
      <c r="BJ964" s="33"/>
      <c r="BK964" s="33"/>
      <c r="BL964" s="33"/>
      <c r="BM964" s="33"/>
      <c r="BN964" s="33"/>
      <c r="BO964" s="33"/>
      <c r="BP964" s="33"/>
      <c r="BQ964" s="33"/>
      <c r="BR964" s="33"/>
      <c r="BS964" s="33"/>
      <c r="BT964" s="33"/>
      <c r="BU964" s="33"/>
      <c r="BV964" s="33"/>
      <c r="BW964" s="33"/>
      <c r="BX964" s="33"/>
      <c r="BY964" s="33"/>
      <c r="BZ964" s="33"/>
    </row>
    <row r="965" spans="2:78" ht="14.25" customHeight="1">
      <c r="B965" s="32"/>
      <c r="C965" s="33"/>
      <c r="D965" s="33"/>
      <c r="E965" s="3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  <c r="AA965" s="33"/>
      <c r="AB965" s="33"/>
      <c r="AC965" s="33"/>
      <c r="AD965" s="33"/>
      <c r="AE965" s="33"/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33"/>
      <c r="AR965" s="33"/>
      <c r="AS965" s="33"/>
      <c r="AT965" s="33"/>
      <c r="AU965" s="33"/>
      <c r="AV965" s="33"/>
      <c r="AW965" s="33"/>
      <c r="AX965" s="33"/>
      <c r="AY965" s="33"/>
      <c r="AZ965" s="33"/>
      <c r="BA965" s="33"/>
      <c r="BB965" s="33"/>
      <c r="BC965" s="33"/>
      <c r="BD965" s="33"/>
      <c r="BE965" s="33"/>
      <c r="BF965" s="33"/>
      <c r="BG965" s="33"/>
      <c r="BH965" s="33"/>
      <c r="BI965" s="33"/>
      <c r="BJ965" s="33"/>
      <c r="BK965" s="33"/>
      <c r="BL965" s="33"/>
      <c r="BM965" s="33"/>
      <c r="BN965" s="33"/>
      <c r="BO965" s="33"/>
      <c r="BP965" s="33"/>
      <c r="BQ965" s="33"/>
      <c r="BR965" s="33"/>
      <c r="BS965" s="33"/>
      <c r="BT965" s="33"/>
      <c r="BU965" s="33"/>
      <c r="BV965" s="33"/>
      <c r="BW965" s="33"/>
      <c r="BX965" s="33"/>
      <c r="BY965" s="33"/>
      <c r="BZ965" s="33"/>
    </row>
    <row r="966" spans="2:78" ht="14.25" customHeight="1">
      <c r="B966" s="32"/>
      <c r="C966" s="33"/>
      <c r="D966" s="33"/>
      <c r="E966" s="3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  <c r="AA966" s="33"/>
      <c r="AB966" s="33"/>
      <c r="AC966" s="33"/>
      <c r="AD966" s="33"/>
      <c r="AE966" s="33"/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33"/>
      <c r="AR966" s="33"/>
      <c r="AS966" s="33"/>
      <c r="AT966" s="33"/>
      <c r="AU966" s="33"/>
      <c r="AV966" s="33"/>
      <c r="AW966" s="33"/>
      <c r="AX966" s="33"/>
      <c r="AY966" s="33"/>
      <c r="AZ966" s="33"/>
      <c r="BA966" s="33"/>
      <c r="BB966" s="33"/>
      <c r="BC966" s="33"/>
      <c r="BD966" s="33"/>
      <c r="BE966" s="33"/>
      <c r="BF966" s="33"/>
      <c r="BG966" s="33"/>
      <c r="BH966" s="33"/>
      <c r="BI966" s="33"/>
      <c r="BJ966" s="33"/>
      <c r="BK966" s="33"/>
      <c r="BL966" s="33"/>
      <c r="BM966" s="33"/>
      <c r="BN966" s="33"/>
      <c r="BO966" s="33"/>
      <c r="BP966" s="33"/>
      <c r="BQ966" s="33"/>
      <c r="BR966" s="33"/>
      <c r="BS966" s="33"/>
      <c r="BT966" s="33"/>
      <c r="BU966" s="33"/>
      <c r="BV966" s="33"/>
      <c r="BW966" s="33"/>
      <c r="BX966" s="33"/>
      <c r="BY966" s="33"/>
      <c r="BZ966" s="33"/>
    </row>
    <row r="967" spans="2:78" ht="14.25" customHeight="1">
      <c r="B967" s="32"/>
      <c r="C967" s="33"/>
      <c r="D967" s="33"/>
      <c r="E967" s="3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  <c r="AA967" s="33"/>
      <c r="AB967" s="33"/>
      <c r="AC967" s="33"/>
      <c r="AD967" s="33"/>
      <c r="AE967" s="33"/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33"/>
      <c r="AR967" s="33"/>
      <c r="AS967" s="33"/>
      <c r="AT967" s="33"/>
      <c r="AU967" s="33"/>
      <c r="AV967" s="33"/>
      <c r="AW967" s="33"/>
      <c r="AX967" s="33"/>
      <c r="AY967" s="33"/>
      <c r="AZ967" s="33"/>
      <c r="BA967" s="33"/>
      <c r="BB967" s="33"/>
      <c r="BC967" s="33"/>
      <c r="BD967" s="33"/>
      <c r="BE967" s="33"/>
      <c r="BF967" s="33"/>
      <c r="BG967" s="33"/>
      <c r="BH967" s="33"/>
      <c r="BI967" s="33"/>
      <c r="BJ967" s="33"/>
      <c r="BK967" s="33"/>
      <c r="BL967" s="33"/>
      <c r="BM967" s="33"/>
      <c r="BN967" s="33"/>
      <c r="BO967" s="33"/>
      <c r="BP967" s="33"/>
      <c r="BQ967" s="33"/>
      <c r="BR967" s="33"/>
      <c r="BS967" s="33"/>
      <c r="BT967" s="33"/>
      <c r="BU967" s="33"/>
      <c r="BV967" s="33"/>
      <c r="BW967" s="33"/>
      <c r="BX967" s="33"/>
      <c r="BY967" s="33"/>
      <c r="BZ967" s="33"/>
    </row>
    <row r="968" spans="2:78" ht="14.25" customHeight="1">
      <c r="B968" s="32"/>
      <c r="C968" s="33"/>
      <c r="D968" s="33"/>
      <c r="E968" s="3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  <c r="AA968" s="33"/>
      <c r="AB968" s="33"/>
      <c r="AC968" s="33"/>
      <c r="AD968" s="33"/>
      <c r="AE968" s="33"/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33"/>
      <c r="AR968" s="33"/>
      <c r="AS968" s="33"/>
      <c r="AT968" s="33"/>
      <c r="AU968" s="33"/>
      <c r="AV968" s="33"/>
      <c r="AW968" s="33"/>
      <c r="AX968" s="33"/>
      <c r="AY968" s="33"/>
      <c r="AZ968" s="33"/>
      <c r="BA968" s="33"/>
      <c r="BB968" s="33"/>
      <c r="BC968" s="33"/>
      <c r="BD968" s="33"/>
      <c r="BE968" s="33"/>
      <c r="BF968" s="33"/>
      <c r="BG968" s="33"/>
      <c r="BH968" s="33"/>
      <c r="BI968" s="33"/>
      <c r="BJ968" s="33"/>
      <c r="BK968" s="33"/>
      <c r="BL968" s="33"/>
      <c r="BM968" s="33"/>
      <c r="BN968" s="33"/>
      <c r="BO968" s="33"/>
      <c r="BP968" s="33"/>
      <c r="BQ968" s="33"/>
      <c r="BR968" s="33"/>
      <c r="BS968" s="33"/>
      <c r="BT968" s="33"/>
      <c r="BU968" s="33"/>
      <c r="BV968" s="33"/>
      <c r="BW968" s="33"/>
      <c r="BX968" s="33"/>
      <c r="BY968" s="33"/>
      <c r="BZ968" s="33"/>
    </row>
    <row r="969" spans="2:78" ht="14.25" customHeight="1">
      <c r="B969" s="32"/>
      <c r="C969" s="33"/>
      <c r="D969" s="33"/>
      <c r="E969" s="3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  <c r="AA969" s="33"/>
      <c r="AB969" s="33"/>
      <c r="AC969" s="33"/>
      <c r="AD969" s="33"/>
      <c r="AE969" s="33"/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33"/>
      <c r="AR969" s="33"/>
      <c r="AS969" s="33"/>
      <c r="AT969" s="33"/>
      <c r="AU969" s="33"/>
      <c r="AV969" s="33"/>
      <c r="AW969" s="33"/>
      <c r="AX969" s="33"/>
      <c r="AY969" s="33"/>
      <c r="AZ969" s="33"/>
      <c r="BA969" s="33"/>
      <c r="BB969" s="33"/>
      <c r="BC969" s="33"/>
      <c r="BD969" s="33"/>
      <c r="BE969" s="33"/>
      <c r="BF969" s="33"/>
      <c r="BG969" s="33"/>
      <c r="BH969" s="33"/>
      <c r="BI969" s="33"/>
      <c r="BJ969" s="33"/>
      <c r="BK969" s="33"/>
      <c r="BL969" s="33"/>
      <c r="BM969" s="33"/>
      <c r="BN969" s="33"/>
      <c r="BO969" s="33"/>
      <c r="BP969" s="33"/>
      <c r="BQ969" s="33"/>
      <c r="BR969" s="33"/>
      <c r="BS969" s="33"/>
      <c r="BT969" s="33"/>
      <c r="BU969" s="33"/>
      <c r="BV969" s="33"/>
      <c r="BW969" s="33"/>
      <c r="BX969" s="33"/>
      <c r="BY969" s="33"/>
      <c r="BZ969" s="33"/>
    </row>
    <row r="970" spans="2:78" ht="14.25" customHeight="1">
      <c r="B970" s="32"/>
      <c r="C970" s="33"/>
      <c r="D970" s="33"/>
      <c r="E970" s="3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  <c r="AA970" s="33"/>
      <c r="AB970" s="33"/>
      <c r="AC970" s="33"/>
      <c r="AD970" s="33"/>
      <c r="AE970" s="33"/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33"/>
      <c r="AR970" s="33"/>
      <c r="AS970" s="33"/>
      <c r="AT970" s="33"/>
      <c r="AU970" s="33"/>
      <c r="AV970" s="33"/>
      <c r="AW970" s="33"/>
      <c r="AX970" s="33"/>
      <c r="AY970" s="33"/>
      <c r="AZ970" s="33"/>
      <c r="BA970" s="33"/>
      <c r="BB970" s="33"/>
      <c r="BC970" s="33"/>
      <c r="BD970" s="33"/>
      <c r="BE970" s="33"/>
      <c r="BF970" s="33"/>
      <c r="BG970" s="33"/>
      <c r="BH970" s="33"/>
      <c r="BI970" s="33"/>
      <c r="BJ970" s="33"/>
      <c r="BK970" s="33"/>
      <c r="BL970" s="33"/>
      <c r="BM970" s="33"/>
      <c r="BN970" s="33"/>
      <c r="BO970" s="33"/>
      <c r="BP970" s="33"/>
      <c r="BQ970" s="33"/>
      <c r="BR970" s="33"/>
      <c r="BS970" s="33"/>
      <c r="BT970" s="33"/>
      <c r="BU970" s="33"/>
      <c r="BV970" s="33"/>
      <c r="BW970" s="33"/>
      <c r="BX970" s="33"/>
      <c r="BY970" s="33"/>
      <c r="BZ970" s="33"/>
    </row>
    <row r="971" spans="2:78" ht="14.25" customHeight="1">
      <c r="B971" s="32"/>
      <c r="C971" s="33"/>
      <c r="D971" s="33"/>
      <c r="E971" s="3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  <c r="AA971" s="33"/>
      <c r="AB971" s="33"/>
      <c r="AC971" s="33"/>
      <c r="AD971" s="33"/>
      <c r="AE971" s="33"/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33"/>
      <c r="AR971" s="33"/>
      <c r="AS971" s="33"/>
      <c r="AT971" s="33"/>
      <c r="AU971" s="33"/>
      <c r="AV971" s="33"/>
      <c r="AW971" s="33"/>
      <c r="AX971" s="33"/>
      <c r="AY971" s="33"/>
      <c r="AZ971" s="33"/>
      <c r="BA971" s="33"/>
      <c r="BB971" s="33"/>
      <c r="BC971" s="33"/>
      <c r="BD971" s="33"/>
      <c r="BE971" s="33"/>
      <c r="BF971" s="33"/>
      <c r="BG971" s="33"/>
      <c r="BH971" s="33"/>
      <c r="BI971" s="33"/>
      <c r="BJ971" s="33"/>
      <c r="BK971" s="33"/>
      <c r="BL971" s="33"/>
      <c r="BM971" s="33"/>
      <c r="BN971" s="33"/>
      <c r="BO971" s="33"/>
      <c r="BP971" s="33"/>
      <c r="BQ971" s="33"/>
      <c r="BR971" s="33"/>
      <c r="BS971" s="33"/>
      <c r="BT971" s="33"/>
      <c r="BU971" s="33"/>
      <c r="BV971" s="33"/>
      <c r="BW971" s="33"/>
      <c r="BX971" s="33"/>
      <c r="BY971" s="33"/>
      <c r="BZ971" s="33"/>
    </row>
    <row r="972" spans="2:78" ht="14.25" customHeight="1">
      <c r="B972" s="32"/>
      <c r="C972" s="33"/>
      <c r="D972" s="33"/>
      <c r="E972" s="3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  <c r="AA972" s="33"/>
      <c r="AB972" s="33"/>
      <c r="AC972" s="33"/>
      <c r="AD972" s="33"/>
      <c r="AE972" s="33"/>
      <c r="AF972" s="33"/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33"/>
      <c r="AR972" s="33"/>
      <c r="AS972" s="33"/>
      <c r="AT972" s="33"/>
      <c r="AU972" s="33"/>
      <c r="AV972" s="33"/>
      <c r="AW972" s="33"/>
      <c r="AX972" s="33"/>
      <c r="AY972" s="33"/>
      <c r="AZ972" s="33"/>
      <c r="BA972" s="33"/>
      <c r="BB972" s="33"/>
      <c r="BC972" s="33"/>
      <c r="BD972" s="33"/>
      <c r="BE972" s="33"/>
      <c r="BF972" s="33"/>
      <c r="BG972" s="33"/>
      <c r="BH972" s="33"/>
      <c r="BI972" s="33"/>
      <c r="BJ972" s="33"/>
      <c r="BK972" s="33"/>
      <c r="BL972" s="33"/>
      <c r="BM972" s="33"/>
      <c r="BN972" s="33"/>
      <c r="BO972" s="33"/>
      <c r="BP972" s="33"/>
      <c r="BQ972" s="33"/>
      <c r="BR972" s="33"/>
      <c r="BS972" s="33"/>
      <c r="BT972" s="33"/>
      <c r="BU972" s="33"/>
      <c r="BV972" s="33"/>
      <c r="BW972" s="33"/>
      <c r="BX972" s="33"/>
      <c r="BY972" s="33"/>
      <c r="BZ972" s="33"/>
    </row>
    <row r="973" spans="2:78" ht="14.25" customHeight="1">
      <c r="B973" s="32"/>
      <c r="C973" s="33"/>
      <c r="D973" s="33"/>
      <c r="E973" s="3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  <c r="AA973" s="33"/>
      <c r="AB973" s="33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33"/>
      <c r="AR973" s="33"/>
      <c r="AS973" s="33"/>
      <c r="AT973" s="33"/>
      <c r="AU973" s="33"/>
      <c r="AV973" s="33"/>
      <c r="AW973" s="33"/>
      <c r="AX973" s="33"/>
      <c r="AY973" s="33"/>
      <c r="AZ973" s="33"/>
      <c r="BA973" s="33"/>
      <c r="BB973" s="33"/>
      <c r="BC973" s="33"/>
      <c r="BD973" s="33"/>
      <c r="BE973" s="33"/>
      <c r="BF973" s="33"/>
      <c r="BG973" s="33"/>
      <c r="BH973" s="33"/>
      <c r="BI973" s="33"/>
      <c r="BJ973" s="33"/>
      <c r="BK973" s="33"/>
      <c r="BL973" s="33"/>
      <c r="BM973" s="33"/>
      <c r="BN973" s="33"/>
      <c r="BO973" s="33"/>
      <c r="BP973" s="33"/>
      <c r="BQ973" s="33"/>
      <c r="BR973" s="33"/>
      <c r="BS973" s="33"/>
      <c r="BT973" s="33"/>
      <c r="BU973" s="33"/>
      <c r="BV973" s="33"/>
      <c r="BW973" s="33"/>
      <c r="BX973" s="33"/>
      <c r="BY973" s="33"/>
      <c r="BZ973" s="33"/>
    </row>
    <row r="974" spans="2:78" ht="14.25" customHeight="1">
      <c r="B974" s="32"/>
      <c r="C974" s="33"/>
      <c r="D974" s="33"/>
      <c r="E974" s="3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  <c r="AA974" s="33"/>
      <c r="AB974" s="33"/>
      <c r="AC974" s="33"/>
      <c r="AD974" s="33"/>
      <c r="AE974" s="33"/>
      <c r="AF974" s="33"/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33"/>
      <c r="AR974" s="33"/>
      <c r="AS974" s="33"/>
      <c r="AT974" s="33"/>
      <c r="AU974" s="33"/>
      <c r="AV974" s="33"/>
      <c r="AW974" s="33"/>
      <c r="AX974" s="33"/>
      <c r="AY974" s="33"/>
      <c r="AZ974" s="33"/>
      <c r="BA974" s="33"/>
      <c r="BB974" s="33"/>
      <c r="BC974" s="33"/>
      <c r="BD974" s="33"/>
      <c r="BE974" s="33"/>
      <c r="BF974" s="33"/>
      <c r="BG974" s="33"/>
      <c r="BH974" s="33"/>
      <c r="BI974" s="33"/>
      <c r="BJ974" s="33"/>
      <c r="BK974" s="33"/>
      <c r="BL974" s="33"/>
      <c r="BM974" s="33"/>
      <c r="BN974" s="33"/>
      <c r="BO974" s="33"/>
      <c r="BP974" s="33"/>
      <c r="BQ974" s="33"/>
      <c r="BR974" s="33"/>
      <c r="BS974" s="33"/>
      <c r="BT974" s="33"/>
      <c r="BU974" s="33"/>
      <c r="BV974" s="33"/>
      <c r="BW974" s="33"/>
      <c r="BX974" s="33"/>
      <c r="BY974" s="33"/>
      <c r="BZ974" s="33"/>
    </row>
    <row r="975" spans="2:78" ht="14.25" customHeight="1">
      <c r="B975" s="32"/>
      <c r="C975" s="33"/>
      <c r="D975" s="33"/>
      <c r="E975" s="3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  <c r="AA975" s="33"/>
      <c r="AB975" s="33"/>
      <c r="AC975" s="33"/>
      <c r="AD975" s="33"/>
      <c r="AE975" s="33"/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33"/>
      <c r="AR975" s="33"/>
      <c r="AS975" s="33"/>
      <c r="AT975" s="33"/>
      <c r="AU975" s="33"/>
      <c r="AV975" s="33"/>
      <c r="AW975" s="33"/>
      <c r="AX975" s="33"/>
      <c r="AY975" s="33"/>
      <c r="AZ975" s="33"/>
      <c r="BA975" s="33"/>
      <c r="BB975" s="33"/>
      <c r="BC975" s="33"/>
      <c r="BD975" s="33"/>
      <c r="BE975" s="33"/>
      <c r="BF975" s="33"/>
      <c r="BG975" s="33"/>
      <c r="BH975" s="33"/>
      <c r="BI975" s="33"/>
      <c r="BJ975" s="33"/>
      <c r="BK975" s="33"/>
      <c r="BL975" s="33"/>
      <c r="BM975" s="33"/>
      <c r="BN975" s="33"/>
      <c r="BO975" s="33"/>
      <c r="BP975" s="33"/>
      <c r="BQ975" s="33"/>
      <c r="BR975" s="33"/>
      <c r="BS975" s="33"/>
      <c r="BT975" s="33"/>
      <c r="BU975" s="33"/>
      <c r="BV975" s="33"/>
      <c r="BW975" s="33"/>
      <c r="BX975" s="33"/>
      <c r="BY975" s="33"/>
      <c r="BZ975" s="33"/>
    </row>
    <row r="976" spans="2:78" ht="14.25" customHeight="1">
      <c r="B976" s="32"/>
      <c r="C976" s="33"/>
      <c r="D976" s="33"/>
      <c r="E976" s="3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  <c r="AA976" s="33"/>
      <c r="AB976" s="33"/>
      <c r="AC976" s="33"/>
      <c r="AD976" s="33"/>
      <c r="AE976" s="33"/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33"/>
      <c r="AR976" s="33"/>
      <c r="AS976" s="33"/>
      <c r="AT976" s="33"/>
      <c r="AU976" s="33"/>
      <c r="AV976" s="33"/>
      <c r="AW976" s="33"/>
      <c r="AX976" s="33"/>
      <c r="AY976" s="33"/>
      <c r="AZ976" s="33"/>
      <c r="BA976" s="33"/>
      <c r="BB976" s="33"/>
      <c r="BC976" s="33"/>
      <c r="BD976" s="33"/>
      <c r="BE976" s="33"/>
      <c r="BF976" s="33"/>
      <c r="BG976" s="33"/>
      <c r="BH976" s="33"/>
      <c r="BI976" s="33"/>
      <c r="BJ976" s="33"/>
      <c r="BK976" s="33"/>
      <c r="BL976" s="33"/>
      <c r="BM976" s="33"/>
      <c r="BN976" s="33"/>
      <c r="BO976" s="33"/>
      <c r="BP976" s="33"/>
      <c r="BQ976" s="33"/>
      <c r="BR976" s="33"/>
      <c r="BS976" s="33"/>
      <c r="BT976" s="33"/>
      <c r="BU976" s="33"/>
      <c r="BV976" s="33"/>
      <c r="BW976" s="33"/>
      <c r="BX976" s="33"/>
      <c r="BY976" s="33"/>
      <c r="BZ976" s="33"/>
    </row>
    <row r="977" spans="2:78" ht="14.25" customHeight="1">
      <c r="B977" s="32"/>
      <c r="C977" s="33"/>
      <c r="D977" s="33"/>
      <c r="E977" s="3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  <c r="AA977" s="33"/>
      <c r="AB977" s="33"/>
      <c r="AC977" s="33"/>
      <c r="AD977" s="33"/>
      <c r="AE977" s="33"/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33"/>
      <c r="AR977" s="33"/>
      <c r="AS977" s="33"/>
      <c r="AT977" s="33"/>
      <c r="AU977" s="33"/>
      <c r="AV977" s="33"/>
      <c r="AW977" s="33"/>
      <c r="AX977" s="33"/>
      <c r="AY977" s="33"/>
      <c r="AZ977" s="33"/>
      <c r="BA977" s="33"/>
      <c r="BB977" s="33"/>
      <c r="BC977" s="33"/>
      <c r="BD977" s="33"/>
      <c r="BE977" s="33"/>
      <c r="BF977" s="33"/>
      <c r="BG977" s="33"/>
      <c r="BH977" s="33"/>
      <c r="BI977" s="33"/>
      <c r="BJ977" s="33"/>
      <c r="BK977" s="33"/>
      <c r="BL977" s="33"/>
      <c r="BM977" s="33"/>
      <c r="BN977" s="33"/>
      <c r="BO977" s="33"/>
      <c r="BP977" s="33"/>
      <c r="BQ977" s="33"/>
      <c r="BR977" s="33"/>
      <c r="BS977" s="33"/>
      <c r="BT977" s="33"/>
      <c r="BU977" s="33"/>
      <c r="BV977" s="33"/>
      <c r="BW977" s="33"/>
      <c r="BX977" s="33"/>
      <c r="BY977" s="33"/>
      <c r="BZ977" s="33"/>
    </row>
    <row r="978" spans="2:78" ht="14.25" customHeight="1">
      <c r="B978" s="32"/>
      <c r="C978" s="33"/>
      <c r="D978" s="33"/>
      <c r="E978" s="3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  <c r="AA978" s="33"/>
      <c r="AB978" s="33"/>
      <c r="AC978" s="33"/>
      <c r="AD978" s="33"/>
      <c r="AE978" s="33"/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33"/>
      <c r="AR978" s="33"/>
      <c r="AS978" s="33"/>
      <c r="AT978" s="33"/>
      <c r="AU978" s="33"/>
      <c r="AV978" s="33"/>
      <c r="AW978" s="33"/>
      <c r="AX978" s="33"/>
      <c r="AY978" s="33"/>
      <c r="AZ978" s="33"/>
      <c r="BA978" s="33"/>
      <c r="BB978" s="33"/>
      <c r="BC978" s="33"/>
      <c r="BD978" s="33"/>
      <c r="BE978" s="33"/>
      <c r="BF978" s="33"/>
      <c r="BG978" s="33"/>
      <c r="BH978" s="33"/>
      <c r="BI978" s="33"/>
      <c r="BJ978" s="33"/>
      <c r="BK978" s="33"/>
      <c r="BL978" s="33"/>
      <c r="BM978" s="33"/>
      <c r="BN978" s="33"/>
      <c r="BO978" s="33"/>
      <c r="BP978" s="33"/>
      <c r="BQ978" s="33"/>
      <c r="BR978" s="33"/>
      <c r="BS978" s="33"/>
      <c r="BT978" s="33"/>
      <c r="BU978" s="33"/>
      <c r="BV978" s="33"/>
      <c r="BW978" s="33"/>
      <c r="BX978" s="33"/>
      <c r="BY978" s="33"/>
      <c r="BZ978" s="33"/>
    </row>
    <row r="979" spans="2:78" ht="14.25" customHeight="1">
      <c r="B979" s="32"/>
      <c r="C979" s="33"/>
      <c r="D979" s="33"/>
      <c r="E979" s="3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  <c r="AA979" s="33"/>
      <c r="AB979" s="33"/>
      <c r="AC979" s="33"/>
      <c r="AD979" s="33"/>
      <c r="AE979" s="33"/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33"/>
      <c r="AR979" s="33"/>
      <c r="AS979" s="33"/>
      <c r="AT979" s="33"/>
      <c r="AU979" s="33"/>
      <c r="AV979" s="33"/>
      <c r="AW979" s="33"/>
      <c r="AX979" s="33"/>
      <c r="AY979" s="33"/>
      <c r="AZ979" s="33"/>
      <c r="BA979" s="33"/>
      <c r="BB979" s="33"/>
      <c r="BC979" s="33"/>
      <c r="BD979" s="33"/>
      <c r="BE979" s="33"/>
      <c r="BF979" s="33"/>
      <c r="BG979" s="33"/>
      <c r="BH979" s="33"/>
      <c r="BI979" s="33"/>
      <c r="BJ979" s="33"/>
      <c r="BK979" s="33"/>
      <c r="BL979" s="33"/>
      <c r="BM979" s="33"/>
      <c r="BN979" s="33"/>
      <c r="BO979" s="33"/>
      <c r="BP979" s="33"/>
      <c r="BQ979" s="33"/>
      <c r="BR979" s="33"/>
      <c r="BS979" s="33"/>
      <c r="BT979" s="33"/>
      <c r="BU979" s="33"/>
      <c r="BV979" s="33"/>
      <c r="BW979" s="33"/>
      <c r="BX979" s="33"/>
      <c r="BY979" s="33"/>
      <c r="BZ979" s="33"/>
    </row>
    <row r="980" spans="2:78" ht="14.25" customHeight="1">
      <c r="B980" s="32"/>
      <c r="C980" s="33"/>
      <c r="D980" s="33"/>
      <c r="E980" s="3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  <c r="AA980" s="33"/>
      <c r="AB980" s="33"/>
      <c r="AC980" s="33"/>
      <c r="AD980" s="33"/>
      <c r="AE980" s="33"/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33"/>
      <c r="AR980" s="33"/>
      <c r="AS980" s="33"/>
      <c r="AT980" s="33"/>
      <c r="AU980" s="33"/>
      <c r="AV980" s="33"/>
      <c r="AW980" s="33"/>
      <c r="AX980" s="33"/>
      <c r="AY980" s="33"/>
      <c r="AZ980" s="33"/>
      <c r="BA980" s="33"/>
      <c r="BB980" s="33"/>
      <c r="BC980" s="33"/>
      <c r="BD980" s="33"/>
      <c r="BE980" s="33"/>
      <c r="BF980" s="33"/>
      <c r="BG980" s="33"/>
      <c r="BH980" s="33"/>
      <c r="BI980" s="33"/>
      <c r="BJ980" s="33"/>
      <c r="BK980" s="33"/>
      <c r="BL980" s="33"/>
      <c r="BM980" s="33"/>
      <c r="BN980" s="33"/>
      <c r="BO980" s="33"/>
      <c r="BP980" s="33"/>
      <c r="BQ980" s="33"/>
      <c r="BR980" s="33"/>
      <c r="BS980" s="33"/>
      <c r="BT980" s="33"/>
      <c r="BU980" s="33"/>
      <c r="BV980" s="33"/>
      <c r="BW980" s="33"/>
      <c r="BX980" s="33"/>
      <c r="BY980" s="33"/>
      <c r="BZ980" s="33"/>
    </row>
    <row r="981" spans="2:78" ht="14.25" customHeight="1">
      <c r="B981" s="32"/>
      <c r="C981" s="33"/>
      <c r="D981" s="33"/>
      <c r="E981" s="3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  <c r="AA981" s="33"/>
      <c r="AB981" s="33"/>
      <c r="AC981" s="33"/>
      <c r="AD981" s="33"/>
      <c r="AE981" s="33"/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33"/>
      <c r="AR981" s="33"/>
      <c r="AS981" s="33"/>
      <c r="AT981" s="33"/>
      <c r="AU981" s="33"/>
      <c r="AV981" s="33"/>
      <c r="AW981" s="33"/>
      <c r="AX981" s="33"/>
      <c r="AY981" s="33"/>
      <c r="AZ981" s="33"/>
      <c r="BA981" s="33"/>
      <c r="BB981" s="33"/>
      <c r="BC981" s="33"/>
      <c r="BD981" s="33"/>
      <c r="BE981" s="33"/>
      <c r="BF981" s="33"/>
      <c r="BG981" s="33"/>
      <c r="BH981" s="33"/>
      <c r="BI981" s="33"/>
      <c r="BJ981" s="33"/>
      <c r="BK981" s="33"/>
      <c r="BL981" s="33"/>
      <c r="BM981" s="33"/>
      <c r="BN981" s="33"/>
      <c r="BO981" s="33"/>
      <c r="BP981" s="33"/>
      <c r="BQ981" s="33"/>
      <c r="BR981" s="33"/>
      <c r="BS981" s="33"/>
      <c r="BT981" s="33"/>
      <c r="BU981" s="33"/>
      <c r="BV981" s="33"/>
      <c r="BW981" s="33"/>
      <c r="BX981" s="33"/>
      <c r="BY981" s="33"/>
      <c r="BZ981" s="33"/>
    </row>
    <row r="982" spans="2:78" ht="14.25" customHeight="1">
      <c r="B982" s="32"/>
      <c r="C982" s="33"/>
      <c r="D982" s="33"/>
      <c r="E982" s="3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  <c r="AA982" s="33"/>
      <c r="AB982" s="33"/>
      <c r="AC982" s="33"/>
      <c r="AD982" s="33"/>
      <c r="AE982" s="33"/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33"/>
      <c r="AR982" s="33"/>
      <c r="AS982" s="33"/>
      <c r="AT982" s="33"/>
      <c r="AU982" s="33"/>
      <c r="AV982" s="33"/>
      <c r="AW982" s="33"/>
      <c r="AX982" s="33"/>
      <c r="AY982" s="33"/>
      <c r="AZ982" s="33"/>
      <c r="BA982" s="33"/>
      <c r="BB982" s="33"/>
      <c r="BC982" s="33"/>
      <c r="BD982" s="33"/>
      <c r="BE982" s="33"/>
      <c r="BF982" s="33"/>
      <c r="BG982" s="33"/>
      <c r="BH982" s="33"/>
      <c r="BI982" s="33"/>
      <c r="BJ982" s="33"/>
      <c r="BK982" s="33"/>
      <c r="BL982" s="33"/>
      <c r="BM982" s="33"/>
      <c r="BN982" s="33"/>
      <c r="BO982" s="33"/>
      <c r="BP982" s="33"/>
      <c r="BQ982" s="33"/>
      <c r="BR982" s="33"/>
      <c r="BS982" s="33"/>
      <c r="BT982" s="33"/>
      <c r="BU982" s="33"/>
      <c r="BV982" s="33"/>
      <c r="BW982" s="33"/>
      <c r="BX982" s="33"/>
      <c r="BY982" s="33"/>
      <c r="BZ982" s="33"/>
    </row>
    <row r="983" spans="2:78" ht="14.25" customHeight="1">
      <c r="B983" s="32"/>
      <c r="C983" s="33"/>
      <c r="D983" s="33"/>
      <c r="E983" s="3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  <c r="AA983" s="33"/>
      <c r="AB983" s="33"/>
      <c r="AC983" s="33"/>
      <c r="AD983" s="33"/>
      <c r="AE983" s="33"/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33"/>
      <c r="AR983" s="33"/>
      <c r="AS983" s="33"/>
      <c r="AT983" s="33"/>
      <c r="AU983" s="33"/>
      <c r="AV983" s="33"/>
      <c r="AW983" s="33"/>
      <c r="AX983" s="33"/>
      <c r="AY983" s="33"/>
      <c r="AZ983" s="33"/>
      <c r="BA983" s="33"/>
      <c r="BB983" s="33"/>
      <c r="BC983" s="33"/>
      <c r="BD983" s="33"/>
      <c r="BE983" s="33"/>
      <c r="BF983" s="33"/>
      <c r="BG983" s="33"/>
      <c r="BH983" s="33"/>
      <c r="BI983" s="33"/>
      <c r="BJ983" s="33"/>
      <c r="BK983" s="33"/>
      <c r="BL983" s="33"/>
      <c r="BM983" s="33"/>
      <c r="BN983" s="33"/>
      <c r="BO983" s="33"/>
      <c r="BP983" s="33"/>
      <c r="BQ983" s="33"/>
      <c r="BR983" s="33"/>
      <c r="BS983" s="33"/>
      <c r="BT983" s="33"/>
      <c r="BU983" s="33"/>
      <c r="BV983" s="33"/>
      <c r="BW983" s="33"/>
      <c r="BX983" s="33"/>
      <c r="BY983" s="33"/>
      <c r="BZ983" s="33"/>
    </row>
    <row r="984" spans="2:78" ht="14.25" customHeight="1">
      <c r="B984" s="32"/>
      <c r="C984" s="33"/>
      <c r="D984" s="33"/>
      <c r="E984" s="3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  <c r="AA984" s="33"/>
      <c r="AB984" s="33"/>
      <c r="AC984" s="33"/>
      <c r="AD984" s="33"/>
      <c r="AE984" s="33"/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33"/>
      <c r="AR984" s="33"/>
      <c r="AS984" s="33"/>
      <c r="AT984" s="33"/>
      <c r="AU984" s="33"/>
      <c r="AV984" s="33"/>
      <c r="AW984" s="33"/>
      <c r="AX984" s="33"/>
      <c r="AY984" s="33"/>
      <c r="AZ984" s="33"/>
      <c r="BA984" s="33"/>
      <c r="BB984" s="33"/>
      <c r="BC984" s="33"/>
      <c r="BD984" s="33"/>
      <c r="BE984" s="33"/>
      <c r="BF984" s="33"/>
      <c r="BG984" s="33"/>
      <c r="BH984" s="33"/>
      <c r="BI984" s="33"/>
      <c r="BJ984" s="33"/>
      <c r="BK984" s="33"/>
      <c r="BL984" s="33"/>
      <c r="BM984" s="33"/>
      <c r="BN984" s="33"/>
      <c r="BO984" s="33"/>
      <c r="BP984" s="33"/>
      <c r="BQ984" s="33"/>
      <c r="BR984" s="33"/>
      <c r="BS984" s="33"/>
      <c r="BT984" s="33"/>
      <c r="BU984" s="33"/>
      <c r="BV984" s="33"/>
      <c r="BW984" s="33"/>
      <c r="BX984" s="33"/>
      <c r="BY984" s="33"/>
      <c r="BZ984" s="33"/>
    </row>
    <row r="985" spans="2:78" ht="14.25" customHeight="1">
      <c r="B985" s="32"/>
      <c r="C985" s="33"/>
      <c r="D985" s="33"/>
      <c r="E985" s="3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  <c r="AA985" s="33"/>
      <c r="AB985" s="33"/>
      <c r="AC985" s="33"/>
      <c r="AD985" s="33"/>
      <c r="AE985" s="33"/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33"/>
      <c r="AR985" s="33"/>
      <c r="AS985" s="33"/>
      <c r="AT985" s="33"/>
      <c r="AU985" s="33"/>
      <c r="AV985" s="33"/>
      <c r="AW985" s="33"/>
      <c r="AX985" s="33"/>
      <c r="AY985" s="33"/>
      <c r="AZ985" s="33"/>
      <c r="BA985" s="33"/>
      <c r="BB985" s="33"/>
      <c r="BC985" s="33"/>
      <c r="BD985" s="33"/>
      <c r="BE985" s="33"/>
      <c r="BF985" s="33"/>
      <c r="BG985" s="33"/>
      <c r="BH985" s="33"/>
      <c r="BI985" s="33"/>
      <c r="BJ985" s="33"/>
      <c r="BK985" s="33"/>
      <c r="BL985" s="33"/>
      <c r="BM985" s="33"/>
      <c r="BN985" s="33"/>
      <c r="BO985" s="33"/>
      <c r="BP985" s="33"/>
      <c r="BQ985" s="33"/>
      <c r="BR985" s="33"/>
      <c r="BS985" s="33"/>
      <c r="BT985" s="33"/>
      <c r="BU985" s="33"/>
      <c r="BV985" s="33"/>
      <c r="BW985" s="33"/>
      <c r="BX985" s="33"/>
      <c r="BY985" s="33"/>
      <c r="BZ985" s="33"/>
    </row>
    <row r="986" spans="2:78" ht="14.25" customHeight="1">
      <c r="B986" s="32"/>
      <c r="C986" s="33"/>
      <c r="D986" s="33"/>
      <c r="E986" s="3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  <c r="AA986" s="33"/>
      <c r="AB986" s="33"/>
      <c r="AC986" s="33"/>
      <c r="AD986" s="33"/>
      <c r="AE986" s="33"/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33"/>
      <c r="AR986" s="33"/>
      <c r="AS986" s="33"/>
      <c r="AT986" s="33"/>
      <c r="AU986" s="33"/>
      <c r="AV986" s="33"/>
      <c r="AW986" s="33"/>
      <c r="AX986" s="33"/>
      <c r="AY986" s="33"/>
      <c r="AZ986" s="33"/>
      <c r="BA986" s="33"/>
      <c r="BB986" s="33"/>
      <c r="BC986" s="33"/>
      <c r="BD986" s="33"/>
      <c r="BE986" s="33"/>
      <c r="BF986" s="33"/>
      <c r="BG986" s="33"/>
      <c r="BH986" s="33"/>
      <c r="BI986" s="33"/>
      <c r="BJ986" s="33"/>
      <c r="BK986" s="33"/>
      <c r="BL986" s="33"/>
      <c r="BM986" s="33"/>
      <c r="BN986" s="33"/>
      <c r="BO986" s="33"/>
      <c r="BP986" s="33"/>
      <c r="BQ986" s="33"/>
      <c r="BR986" s="33"/>
      <c r="BS986" s="33"/>
      <c r="BT986" s="33"/>
      <c r="BU986" s="33"/>
      <c r="BV986" s="33"/>
      <c r="BW986" s="33"/>
      <c r="BX986" s="33"/>
      <c r="BY986" s="33"/>
      <c r="BZ986" s="33"/>
    </row>
    <row r="987" spans="2:78" ht="14.25" customHeight="1">
      <c r="B987" s="32"/>
      <c r="C987" s="33"/>
      <c r="D987" s="33"/>
      <c r="E987" s="3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  <c r="AA987" s="33"/>
      <c r="AB987" s="33"/>
      <c r="AC987" s="33"/>
      <c r="AD987" s="33"/>
      <c r="AE987" s="33"/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33"/>
      <c r="AR987" s="33"/>
      <c r="AS987" s="33"/>
      <c r="AT987" s="33"/>
      <c r="AU987" s="33"/>
      <c r="AV987" s="33"/>
      <c r="AW987" s="33"/>
      <c r="AX987" s="33"/>
      <c r="AY987" s="33"/>
      <c r="AZ987" s="33"/>
      <c r="BA987" s="33"/>
      <c r="BB987" s="33"/>
      <c r="BC987" s="33"/>
      <c r="BD987" s="33"/>
      <c r="BE987" s="33"/>
      <c r="BF987" s="33"/>
      <c r="BG987" s="33"/>
      <c r="BH987" s="33"/>
      <c r="BI987" s="33"/>
      <c r="BJ987" s="33"/>
      <c r="BK987" s="33"/>
      <c r="BL987" s="33"/>
      <c r="BM987" s="33"/>
      <c r="BN987" s="33"/>
      <c r="BO987" s="33"/>
      <c r="BP987" s="33"/>
      <c r="BQ987" s="33"/>
      <c r="BR987" s="33"/>
      <c r="BS987" s="33"/>
      <c r="BT987" s="33"/>
      <c r="BU987" s="33"/>
      <c r="BV987" s="33"/>
      <c r="BW987" s="33"/>
      <c r="BX987" s="33"/>
      <c r="BY987" s="33"/>
      <c r="BZ987" s="33"/>
    </row>
    <row r="988" spans="2:78" ht="14.25" customHeight="1">
      <c r="B988" s="32"/>
      <c r="C988" s="33"/>
      <c r="D988" s="33"/>
      <c r="E988" s="3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  <c r="AA988" s="33"/>
      <c r="AB988" s="33"/>
      <c r="AC988" s="33"/>
      <c r="AD988" s="33"/>
      <c r="AE988" s="33"/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33"/>
      <c r="AR988" s="33"/>
      <c r="AS988" s="33"/>
      <c r="AT988" s="33"/>
      <c r="AU988" s="33"/>
      <c r="AV988" s="33"/>
      <c r="AW988" s="33"/>
      <c r="AX988" s="33"/>
      <c r="AY988" s="33"/>
      <c r="AZ988" s="33"/>
      <c r="BA988" s="33"/>
      <c r="BB988" s="33"/>
      <c r="BC988" s="33"/>
      <c r="BD988" s="33"/>
      <c r="BE988" s="33"/>
      <c r="BF988" s="33"/>
      <c r="BG988" s="33"/>
      <c r="BH988" s="33"/>
      <c r="BI988" s="33"/>
      <c r="BJ988" s="33"/>
      <c r="BK988" s="33"/>
      <c r="BL988" s="33"/>
      <c r="BM988" s="33"/>
      <c r="BN988" s="33"/>
      <c r="BO988" s="33"/>
      <c r="BP988" s="33"/>
      <c r="BQ988" s="33"/>
      <c r="BR988" s="33"/>
      <c r="BS988" s="33"/>
      <c r="BT988" s="33"/>
      <c r="BU988" s="33"/>
      <c r="BV988" s="33"/>
      <c r="BW988" s="33"/>
      <c r="BX988" s="33"/>
      <c r="BY988" s="33"/>
      <c r="BZ988" s="33"/>
    </row>
    <row r="989" spans="2:78" ht="14.25" customHeight="1">
      <c r="B989" s="32"/>
      <c r="C989" s="33"/>
      <c r="D989" s="33"/>
      <c r="E989" s="33"/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  <c r="AA989" s="33"/>
      <c r="AB989" s="33"/>
      <c r="AC989" s="33"/>
      <c r="AD989" s="33"/>
      <c r="AE989" s="33"/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33"/>
      <c r="AR989" s="33"/>
      <c r="AS989" s="33"/>
      <c r="AT989" s="33"/>
      <c r="AU989" s="33"/>
      <c r="AV989" s="33"/>
      <c r="AW989" s="33"/>
      <c r="AX989" s="33"/>
      <c r="AY989" s="33"/>
      <c r="AZ989" s="33"/>
      <c r="BA989" s="33"/>
      <c r="BB989" s="33"/>
      <c r="BC989" s="33"/>
      <c r="BD989" s="33"/>
      <c r="BE989" s="33"/>
      <c r="BF989" s="33"/>
      <c r="BG989" s="33"/>
      <c r="BH989" s="33"/>
      <c r="BI989" s="33"/>
      <c r="BJ989" s="33"/>
      <c r="BK989" s="33"/>
      <c r="BL989" s="33"/>
      <c r="BM989" s="33"/>
      <c r="BN989" s="33"/>
      <c r="BO989" s="33"/>
      <c r="BP989" s="33"/>
      <c r="BQ989" s="33"/>
      <c r="BR989" s="33"/>
      <c r="BS989" s="33"/>
      <c r="BT989" s="33"/>
      <c r="BU989" s="33"/>
      <c r="BV989" s="33"/>
      <c r="BW989" s="33"/>
      <c r="BX989" s="33"/>
      <c r="BY989" s="33"/>
      <c r="BZ989" s="33"/>
    </row>
    <row r="990" spans="2:78" ht="14.25" customHeight="1">
      <c r="B990" s="32"/>
      <c r="C990" s="33"/>
      <c r="D990" s="33"/>
      <c r="E990" s="33"/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  <c r="AA990" s="33"/>
      <c r="AB990" s="33"/>
      <c r="AC990" s="33"/>
      <c r="AD990" s="33"/>
      <c r="AE990" s="33"/>
      <c r="AF990" s="33"/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33"/>
      <c r="AR990" s="33"/>
      <c r="AS990" s="33"/>
      <c r="AT990" s="33"/>
      <c r="AU990" s="33"/>
      <c r="AV990" s="33"/>
      <c r="AW990" s="33"/>
      <c r="AX990" s="33"/>
      <c r="AY990" s="33"/>
      <c r="AZ990" s="33"/>
      <c r="BA990" s="33"/>
      <c r="BB990" s="33"/>
      <c r="BC990" s="33"/>
      <c r="BD990" s="33"/>
      <c r="BE990" s="33"/>
      <c r="BF990" s="33"/>
      <c r="BG990" s="33"/>
      <c r="BH990" s="33"/>
      <c r="BI990" s="33"/>
      <c r="BJ990" s="33"/>
      <c r="BK990" s="33"/>
      <c r="BL990" s="33"/>
      <c r="BM990" s="33"/>
      <c r="BN990" s="33"/>
      <c r="BO990" s="33"/>
      <c r="BP990" s="33"/>
      <c r="BQ990" s="33"/>
      <c r="BR990" s="33"/>
      <c r="BS990" s="33"/>
      <c r="BT990" s="33"/>
      <c r="BU990" s="33"/>
      <c r="BV990" s="33"/>
      <c r="BW990" s="33"/>
      <c r="BX990" s="33"/>
      <c r="BY990" s="33"/>
      <c r="BZ990" s="33"/>
    </row>
    <row r="991" spans="2:78" ht="14.25" customHeight="1">
      <c r="B991" s="32"/>
      <c r="C991" s="33"/>
      <c r="D991" s="33"/>
      <c r="E991" s="33"/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  <c r="AA991" s="33"/>
      <c r="AB991" s="33"/>
      <c r="AC991" s="33"/>
      <c r="AD991" s="33"/>
      <c r="AE991" s="33"/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33"/>
      <c r="AR991" s="33"/>
      <c r="AS991" s="33"/>
      <c r="AT991" s="33"/>
      <c r="AU991" s="33"/>
      <c r="AV991" s="33"/>
      <c r="AW991" s="33"/>
      <c r="AX991" s="33"/>
      <c r="AY991" s="33"/>
      <c r="AZ991" s="33"/>
      <c r="BA991" s="33"/>
      <c r="BB991" s="33"/>
      <c r="BC991" s="33"/>
      <c r="BD991" s="33"/>
      <c r="BE991" s="33"/>
      <c r="BF991" s="33"/>
      <c r="BG991" s="33"/>
      <c r="BH991" s="33"/>
      <c r="BI991" s="33"/>
      <c r="BJ991" s="33"/>
      <c r="BK991" s="33"/>
      <c r="BL991" s="33"/>
      <c r="BM991" s="33"/>
      <c r="BN991" s="33"/>
      <c r="BO991" s="33"/>
      <c r="BP991" s="33"/>
      <c r="BQ991" s="33"/>
      <c r="BR991" s="33"/>
      <c r="BS991" s="33"/>
      <c r="BT991" s="33"/>
      <c r="BU991" s="33"/>
      <c r="BV991" s="33"/>
      <c r="BW991" s="33"/>
      <c r="BX991" s="33"/>
      <c r="BY991" s="33"/>
      <c r="BZ991" s="33"/>
    </row>
    <row r="992" spans="2:78" ht="14.25" customHeight="1">
      <c r="B992" s="32"/>
      <c r="C992" s="33"/>
      <c r="D992" s="33"/>
      <c r="E992" s="3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  <c r="AA992" s="33"/>
      <c r="AB992" s="33"/>
      <c r="AC992" s="33"/>
      <c r="AD992" s="33"/>
      <c r="AE992" s="33"/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33"/>
      <c r="AR992" s="33"/>
      <c r="AS992" s="33"/>
      <c r="AT992" s="33"/>
      <c r="AU992" s="33"/>
      <c r="AV992" s="33"/>
      <c r="AW992" s="33"/>
      <c r="AX992" s="33"/>
      <c r="AY992" s="33"/>
      <c r="AZ992" s="33"/>
      <c r="BA992" s="33"/>
      <c r="BB992" s="33"/>
      <c r="BC992" s="33"/>
      <c r="BD992" s="33"/>
      <c r="BE992" s="33"/>
      <c r="BF992" s="33"/>
      <c r="BG992" s="33"/>
      <c r="BH992" s="33"/>
      <c r="BI992" s="33"/>
      <c r="BJ992" s="33"/>
      <c r="BK992" s="33"/>
      <c r="BL992" s="33"/>
      <c r="BM992" s="33"/>
      <c r="BN992" s="33"/>
      <c r="BO992" s="33"/>
      <c r="BP992" s="33"/>
      <c r="BQ992" s="33"/>
      <c r="BR992" s="33"/>
      <c r="BS992" s="33"/>
      <c r="BT992" s="33"/>
      <c r="BU992" s="33"/>
      <c r="BV992" s="33"/>
      <c r="BW992" s="33"/>
      <c r="BX992" s="33"/>
      <c r="BY992" s="33"/>
      <c r="BZ992" s="33"/>
    </row>
    <row r="993" spans="2:78" ht="14.25" customHeight="1">
      <c r="B993" s="32"/>
      <c r="C993" s="33"/>
      <c r="D993" s="33"/>
      <c r="E993" s="33"/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  <c r="AA993" s="33"/>
      <c r="AB993" s="33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33"/>
      <c r="AR993" s="33"/>
      <c r="AS993" s="33"/>
      <c r="AT993" s="33"/>
      <c r="AU993" s="33"/>
      <c r="AV993" s="33"/>
      <c r="AW993" s="33"/>
      <c r="AX993" s="33"/>
      <c r="AY993" s="33"/>
      <c r="AZ993" s="33"/>
      <c r="BA993" s="33"/>
      <c r="BB993" s="33"/>
      <c r="BC993" s="33"/>
      <c r="BD993" s="33"/>
      <c r="BE993" s="33"/>
      <c r="BF993" s="33"/>
      <c r="BG993" s="33"/>
      <c r="BH993" s="33"/>
      <c r="BI993" s="33"/>
      <c r="BJ993" s="33"/>
      <c r="BK993" s="33"/>
      <c r="BL993" s="33"/>
      <c r="BM993" s="33"/>
      <c r="BN993" s="33"/>
      <c r="BO993" s="33"/>
      <c r="BP993" s="33"/>
      <c r="BQ993" s="33"/>
      <c r="BR993" s="33"/>
      <c r="BS993" s="33"/>
      <c r="BT993" s="33"/>
      <c r="BU993" s="33"/>
      <c r="BV993" s="33"/>
      <c r="BW993" s="33"/>
      <c r="BX993" s="33"/>
      <c r="BY993" s="33"/>
      <c r="BZ993" s="33"/>
    </row>
    <row r="994" spans="2:78" ht="14.25" customHeight="1">
      <c r="B994" s="32"/>
      <c r="C994" s="33"/>
      <c r="D994" s="33"/>
      <c r="E994" s="33"/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  <c r="AA994" s="33"/>
      <c r="AB994" s="33"/>
      <c r="AC994" s="33"/>
      <c r="AD994" s="33"/>
      <c r="AE994" s="33"/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33"/>
      <c r="AR994" s="33"/>
      <c r="AS994" s="33"/>
      <c r="AT994" s="33"/>
      <c r="AU994" s="33"/>
      <c r="AV994" s="33"/>
      <c r="AW994" s="33"/>
      <c r="AX994" s="33"/>
      <c r="AY994" s="33"/>
      <c r="AZ994" s="33"/>
      <c r="BA994" s="33"/>
      <c r="BB994" s="33"/>
      <c r="BC994" s="33"/>
      <c r="BD994" s="33"/>
      <c r="BE994" s="33"/>
      <c r="BF994" s="33"/>
      <c r="BG994" s="33"/>
      <c r="BH994" s="33"/>
      <c r="BI994" s="33"/>
      <c r="BJ994" s="33"/>
      <c r="BK994" s="33"/>
      <c r="BL994" s="33"/>
      <c r="BM994" s="33"/>
      <c r="BN994" s="33"/>
      <c r="BO994" s="33"/>
      <c r="BP994" s="33"/>
      <c r="BQ994" s="33"/>
      <c r="BR994" s="33"/>
      <c r="BS994" s="33"/>
      <c r="BT994" s="33"/>
      <c r="BU994" s="33"/>
      <c r="BV994" s="33"/>
      <c r="BW994" s="33"/>
      <c r="BX994" s="33"/>
      <c r="BY994" s="33"/>
      <c r="BZ994" s="33"/>
    </row>
    <row r="995" spans="2:78" ht="14.25" customHeight="1">
      <c r="B995" s="32"/>
      <c r="C995" s="33"/>
      <c r="D995" s="33"/>
      <c r="E995" s="33"/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  <c r="AA995" s="33"/>
      <c r="AB995" s="33"/>
      <c r="AC995" s="33"/>
      <c r="AD995" s="33"/>
      <c r="AE995" s="33"/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33"/>
      <c r="AR995" s="33"/>
      <c r="AS995" s="33"/>
      <c r="AT995" s="33"/>
      <c r="AU995" s="33"/>
      <c r="AV995" s="33"/>
      <c r="AW995" s="33"/>
      <c r="AX995" s="33"/>
      <c r="AY995" s="33"/>
      <c r="AZ995" s="33"/>
      <c r="BA995" s="33"/>
      <c r="BB995" s="33"/>
      <c r="BC995" s="33"/>
      <c r="BD995" s="33"/>
      <c r="BE995" s="33"/>
      <c r="BF995" s="33"/>
      <c r="BG995" s="33"/>
      <c r="BH995" s="33"/>
      <c r="BI995" s="33"/>
      <c r="BJ995" s="33"/>
      <c r="BK995" s="33"/>
      <c r="BL995" s="33"/>
      <c r="BM995" s="33"/>
      <c r="BN995" s="33"/>
      <c r="BO995" s="33"/>
      <c r="BP995" s="33"/>
      <c r="BQ995" s="33"/>
      <c r="BR995" s="33"/>
      <c r="BS995" s="33"/>
      <c r="BT995" s="33"/>
      <c r="BU995" s="33"/>
      <c r="BV995" s="33"/>
      <c r="BW995" s="33"/>
      <c r="BX995" s="33"/>
      <c r="BY995" s="33"/>
      <c r="BZ995" s="33"/>
    </row>
    <row r="996" spans="2:78" ht="14.25" customHeight="1">
      <c r="B996" s="32"/>
      <c r="C996" s="33"/>
      <c r="D996" s="33"/>
      <c r="E996" s="33"/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  <c r="AA996" s="33"/>
      <c r="AB996" s="33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33"/>
      <c r="AR996" s="33"/>
      <c r="AS996" s="33"/>
      <c r="AT996" s="33"/>
      <c r="AU996" s="33"/>
      <c r="AV996" s="33"/>
      <c r="AW996" s="33"/>
      <c r="AX996" s="33"/>
      <c r="AY996" s="33"/>
      <c r="AZ996" s="33"/>
      <c r="BA996" s="33"/>
      <c r="BB996" s="33"/>
      <c r="BC996" s="33"/>
      <c r="BD996" s="33"/>
      <c r="BE996" s="33"/>
      <c r="BF996" s="33"/>
      <c r="BG996" s="33"/>
      <c r="BH996" s="33"/>
      <c r="BI996" s="33"/>
      <c r="BJ996" s="33"/>
      <c r="BK996" s="33"/>
      <c r="BL996" s="33"/>
      <c r="BM996" s="33"/>
      <c r="BN996" s="33"/>
      <c r="BO996" s="33"/>
      <c r="BP996" s="33"/>
      <c r="BQ996" s="33"/>
      <c r="BR996" s="33"/>
      <c r="BS996" s="33"/>
      <c r="BT996" s="33"/>
      <c r="BU996" s="33"/>
      <c r="BV996" s="33"/>
      <c r="BW996" s="33"/>
      <c r="BX996" s="33"/>
      <c r="BY996" s="33"/>
      <c r="BZ996" s="33"/>
    </row>
    <row r="997" spans="2:78" ht="14.25" customHeight="1">
      <c r="B997" s="32"/>
      <c r="C997" s="33"/>
      <c r="D997" s="33"/>
      <c r="E997" s="33"/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  <c r="AA997" s="33"/>
      <c r="AB997" s="33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33"/>
      <c r="AR997" s="33"/>
      <c r="AS997" s="33"/>
      <c r="AT997" s="33"/>
      <c r="AU997" s="33"/>
      <c r="AV997" s="33"/>
      <c r="AW997" s="33"/>
      <c r="AX997" s="33"/>
      <c r="AY997" s="33"/>
      <c r="AZ997" s="33"/>
      <c r="BA997" s="33"/>
      <c r="BB997" s="33"/>
      <c r="BC997" s="33"/>
      <c r="BD997" s="33"/>
      <c r="BE997" s="33"/>
      <c r="BF997" s="33"/>
      <c r="BG997" s="33"/>
      <c r="BH997" s="33"/>
      <c r="BI997" s="33"/>
      <c r="BJ997" s="33"/>
      <c r="BK997" s="33"/>
      <c r="BL997" s="33"/>
      <c r="BM997" s="33"/>
      <c r="BN997" s="33"/>
      <c r="BO997" s="33"/>
      <c r="BP997" s="33"/>
      <c r="BQ997" s="33"/>
      <c r="BR997" s="33"/>
      <c r="BS997" s="33"/>
      <c r="BT997" s="33"/>
      <c r="BU997" s="33"/>
      <c r="BV997" s="33"/>
      <c r="BW997" s="33"/>
      <c r="BX997" s="33"/>
      <c r="BY997" s="33"/>
      <c r="BZ997" s="33"/>
    </row>
    <row r="998" spans="2:78" ht="14.25" customHeight="1">
      <c r="B998" s="32"/>
      <c r="C998" s="33"/>
      <c r="D998" s="33"/>
      <c r="E998" s="33"/>
      <c r="F998" s="33"/>
      <c r="G998" s="33"/>
      <c r="H998" s="33"/>
      <c r="I998" s="33"/>
      <c r="J998" s="33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  <c r="AA998" s="33"/>
      <c r="AB998" s="33"/>
      <c r="AC998" s="33"/>
      <c r="AD998" s="33"/>
      <c r="AE998" s="33"/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33"/>
      <c r="AR998" s="33"/>
      <c r="AS998" s="33"/>
      <c r="AT998" s="33"/>
      <c r="AU998" s="33"/>
      <c r="AV998" s="33"/>
      <c r="AW998" s="33"/>
      <c r="AX998" s="33"/>
      <c r="AY998" s="33"/>
      <c r="AZ998" s="33"/>
      <c r="BA998" s="33"/>
      <c r="BB998" s="33"/>
      <c r="BC998" s="33"/>
      <c r="BD998" s="33"/>
      <c r="BE998" s="33"/>
      <c r="BF998" s="33"/>
      <c r="BG998" s="33"/>
      <c r="BH998" s="33"/>
      <c r="BI998" s="33"/>
      <c r="BJ998" s="33"/>
      <c r="BK998" s="33"/>
      <c r="BL998" s="33"/>
      <c r="BM998" s="33"/>
      <c r="BN998" s="33"/>
      <c r="BO998" s="33"/>
      <c r="BP998" s="33"/>
      <c r="BQ998" s="33"/>
      <c r="BR998" s="33"/>
      <c r="BS998" s="33"/>
      <c r="BT998" s="33"/>
      <c r="BU998" s="33"/>
      <c r="BV998" s="33"/>
      <c r="BW998" s="33"/>
      <c r="BX998" s="33"/>
      <c r="BY998" s="33"/>
      <c r="BZ998" s="33"/>
    </row>
    <row r="999" spans="2:78" ht="14.25" customHeight="1">
      <c r="B999" s="32"/>
      <c r="C999" s="33"/>
      <c r="D999" s="33"/>
      <c r="E999" s="33"/>
      <c r="F999" s="33"/>
      <c r="G999" s="33"/>
      <c r="H999" s="33"/>
      <c r="I999" s="33"/>
      <c r="J999" s="33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  <c r="AA999" s="33"/>
      <c r="AB999" s="33"/>
      <c r="AC999" s="33"/>
      <c r="AD999" s="33"/>
      <c r="AE999" s="33"/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33"/>
      <c r="AR999" s="33"/>
      <c r="AS999" s="33"/>
      <c r="AT999" s="33"/>
      <c r="AU999" s="33"/>
      <c r="AV999" s="33"/>
      <c r="AW999" s="33"/>
      <c r="AX999" s="33"/>
      <c r="AY999" s="33"/>
      <c r="AZ999" s="33"/>
      <c r="BA999" s="33"/>
      <c r="BB999" s="33"/>
      <c r="BC999" s="33"/>
      <c r="BD999" s="33"/>
      <c r="BE999" s="33"/>
      <c r="BF999" s="33"/>
      <c r="BG999" s="33"/>
      <c r="BH999" s="33"/>
      <c r="BI999" s="33"/>
      <c r="BJ999" s="33"/>
      <c r="BK999" s="33"/>
      <c r="BL999" s="33"/>
      <c r="BM999" s="33"/>
      <c r="BN999" s="33"/>
      <c r="BO999" s="33"/>
      <c r="BP999" s="33"/>
      <c r="BQ999" s="33"/>
      <c r="BR999" s="33"/>
      <c r="BS999" s="33"/>
      <c r="BT999" s="33"/>
      <c r="BU999" s="33"/>
      <c r="BV999" s="33"/>
      <c r="BW999" s="33"/>
      <c r="BX999" s="33"/>
      <c r="BY999" s="33"/>
      <c r="BZ999" s="33"/>
    </row>
    <row r="1000" spans="2:78" ht="14.25" customHeight="1">
      <c r="B1000" s="32"/>
      <c r="C1000" s="33"/>
      <c r="D1000" s="33"/>
      <c r="E1000" s="33"/>
      <c r="F1000" s="33"/>
      <c r="G1000" s="33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  <c r="AA1000" s="33"/>
      <c r="AB1000" s="33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33"/>
      <c r="AR1000" s="33"/>
      <c r="AS1000" s="33"/>
      <c r="AT1000" s="33"/>
      <c r="AU1000" s="33"/>
      <c r="AV1000" s="33"/>
      <c r="AW1000" s="33"/>
      <c r="AX1000" s="33"/>
      <c r="AY1000" s="33"/>
      <c r="AZ1000" s="33"/>
      <c r="BA1000" s="33"/>
      <c r="BB1000" s="33"/>
      <c r="BC1000" s="33"/>
      <c r="BD1000" s="33"/>
      <c r="BE1000" s="33"/>
      <c r="BF1000" s="33"/>
      <c r="BG1000" s="33"/>
      <c r="BH1000" s="33"/>
      <c r="BI1000" s="33"/>
      <c r="BJ1000" s="33"/>
      <c r="BK1000" s="33"/>
      <c r="BL1000" s="33"/>
      <c r="BM1000" s="33"/>
      <c r="BN1000" s="33"/>
      <c r="BO1000" s="33"/>
      <c r="BP1000" s="33"/>
      <c r="BQ1000" s="33"/>
      <c r="BR1000" s="33"/>
      <c r="BS1000" s="33"/>
      <c r="BT1000" s="33"/>
      <c r="BU1000" s="33"/>
      <c r="BV1000" s="33"/>
      <c r="BW1000" s="33"/>
      <c r="BX1000" s="33"/>
      <c r="BY1000" s="33"/>
      <c r="BZ1000" s="33"/>
    </row>
    <row r="1001" spans="2:78" ht="14.25" customHeight="1">
      <c r="B1001" s="32"/>
      <c r="C1001" s="33"/>
      <c r="D1001" s="33"/>
      <c r="E1001" s="33"/>
      <c r="F1001" s="33"/>
      <c r="G1001" s="33"/>
      <c r="H1001" s="33"/>
      <c r="I1001" s="33"/>
      <c r="J1001" s="33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3"/>
      <c r="Y1001" s="33"/>
      <c r="Z1001" s="33"/>
      <c r="AA1001" s="33"/>
      <c r="AB1001" s="33"/>
      <c r="AC1001" s="33"/>
      <c r="AD1001" s="33"/>
      <c r="AE1001" s="33"/>
      <c r="AF1001" s="33"/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33"/>
      <c r="AR1001" s="33"/>
      <c r="AS1001" s="33"/>
      <c r="AT1001" s="33"/>
      <c r="AU1001" s="33"/>
      <c r="AV1001" s="33"/>
      <c r="AW1001" s="33"/>
      <c r="AX1001" s="33"/>
      <c r="AY1001" s="33"/>
      <c r="AZ1001" s="33"/>
      <c r="BA1001" s="33"/>
      <c r="BB1001" s="33"/>
      <c r="BC1001" s="33"/>
      <c r="BD1001" s="33"/>
      <c r="BE1001" s="33"/>
      <c r="BF1001" s="33"/>
      <c r="BG1001" s="33"/>
      <c r="BH1001" s="33"/>
      <c r="BI1001" s="33"/>
      <c r="BJ1001" s="33"/>
      <c r="BK1001" s="33"/>
      <c r="BL1001" s="33"/>
      <c r="BM1001" s="33"/>
      <c r="BN1001" s="33"/>
      <c r="BO1001" s="33"/>
      <c r="BP1001" s="33"/>
      <c r="BQ1001" s="33"/>
      <c r="BR1001" s="33"/>
      <c r="BS1001" s="33"/>
      <c r="BT1001" s="33"/>
      <c r="BU1001" s="33"/>
      <c r="BV1001" s="33"/>
      <c r="BW1001" s="33"/>
      <c r="BX1001" s="33"/>
      <c r="BY1001" s="33"/>
      <c r="BZ1001" s="33"/>
    </row>
    <row r="1002" spans="2:78" ht="14.25" customHeight="1">
      <c r="B1002" s="32"/>
      <c r="C1002" s="33"/>
      <c r="D1002" s="33"/>
      <c r="E1002" s="33"/>
      <c r="F1002" s="33"/>
      <c r="G1002" s="33"/>
      <c r="H1002" s="33"/>
      <c r="I1002" s="33"/>
      <c r="J1002" s="33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3"/>
      <c r="Y1002" s="33"/>
      <c r="Z1002" s="33"/>
      <c r="AA1002" s="33"/>
      <c r="AB1002" s="33"/>
      <c r="AC1002" s="33"/>
      <c r="AD1002" s="33"/>
      <c r="AE1002" s="33"/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33"/>
      <c r="AR1002" s="33"/>
      <c r="AS1002" s="33"/>
      <c r="AT1002" s="33"/>
      <c r="AU1002" s="33"/>
      <c r="AV1002" s="33"/>
      <c r="AW1002" s="33"/>
      <c r="AX1002" s="33"/>
      <c r="AY1002" s="33"/>
      <c r="AZ1002" s="33"/>
      <c r="BA1002" s="33"/>
      <c r="BB1002" s="33"/>
      <c r="BC1002" s="33"/>
      <c r="BD1002" s="33"/>
      <c r="BE1002" s="33"/>
      <c r="BF1002" s="33"/>
      <c r="BG1002" s="33"/>
      <c r="BH1002" s="33"/>
      <c r="BI1002" s="33"/>
      <c r="BJ1002" s="33"/>
      <c r="BK1002" s="33"/>
      <c r="BL1002" s="33"/>
      <c r="BM1002" s="33"/>
      <c r="BN1002" s="33"/>
      <c r="BO1002" s="33"/>
      <c r="BP1002" s="33"/>
      <c r="BQ1002" s="33"/>
      <c r="BR1002" s="33"/>
      <c r="BS1002" s="33"/>
      <c r="BT1002" s="33"/>
      <c r="BU1002" s="33"/>
      <c r="BV1002" s="33"/>
      <c r="BW1002" s="33"/>
      <c r="BX1002" s="33"/>
      <c r="BY1002" s="33"/>
      <c r="BZ1002" s="33"/>
    </row>
    <row r="1003" spans="2:78" ht="14.25" customHeight="1">
      <c r="B1003" s="32"/>
      <c r="C1003" s="33"/>
      <c r="D1003" s="33"/>
      <c r="E1003" s="33"/>
      <c r="F1003" s="33"/>
      <c r="G1003" s="33"/>
      <c r="H1003" s="33"/>
      <c r="I1003" s="33"/>
      <c r="J1003" s="33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3"/>
      <c r="Y1003" s="33"/>
      <c r="Z1003" s="33"/>
      <c r="AA1003" s="33"/>
      <c r="AB1003" s="33"/>
      <c r="AC1003" s="33"/>
      <c r="AD1003" s="33"/>
      <c r="AE1003" s="33"/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33"/>
      <c r="AR1003" s="33"/>
      <c r="AS1003" s="33"/>
      <c r="AT1003" s="33"/>
      <c r="AU1003" s="33"/>
      <c r="AV1003" s="33"/>
      <c r="AW1003" s="33"/>
      <c r="AX1003" s="33"/>
      <c r="AY1003" s="33"/>
      <c r="AZ1003" s="33"/>
      <c r="BA1003" s="33"/>
      <c r="BB1003" s="33"/>
      <c r="BC1003" s="33"/>
      <c r="BD1003" s="33"/>
      <c r="BE1003" s="33"/>
      <c r="BF1003" s="33"/>
      <c r="BG1003" s="33"/>
      <c r="BH1003" s="33"/>
      <c r="BI1003" s="33"/>
      <c r="BJ1003" s="33"/>
      <c r="BK1003" s="33"/>
      <c r="BL1003" s="33"/>
      <c r="BM1003" s="33"/>
      <c r="BN1003" s="33"/>
      <c r="BO1003" s="33"/>
      <c r="BP1003" s="33"/>
      <c r="BQ1003" s="33"/>
      <c r="BR1003" s="33"/>
      <c r="BS1003" s="33"/>
      <c r="BT1003" s="33"/>
      <c r="BU1003" s="33"/>
      <c r="BV1003" s="33"/>
      <c r="BW1003" s="33"/>
      <c r="BX1003" s="33"/>
      <c r="BY1003" s="33"/>
      <c r="BZ1003" s="33"/>
    </row>
    <row r="1004" spans="2:78" ht="14.25" customHeight="1">
      <c r="B1004" s="32"/>
      <c r="C1004" s="33"/>
      <c r="D1004" s="33"/>
      <c r="E1004" s="33"/>
      <c r="F1004" s="33"/>
      <c r="G1004" s="33"/>
      <c r="H1004" s="33"/>
      <c r="I1004" s="33"/>
      <c r="J1004" s="33"/>
      <c r="K1004" s="33"/>
      <c r="L1004" s="33"/>
      <c r="M1004" s="33"/>
      <c r="N1004" s="33"/>
      <c r="O1004" s="33"/>
      <c r="P1004" s="33"/>
      <c r="Q1004" s="33"/>
      <c r="R1004" s="33"/>
      <c r="S1004" s="33"/>
      <c r="T1004" s="33"/>
      <c r="U1004" s="33"/>
      <c r="V1004" s="33"/>
      <c r="W1004" s="33"/>
      <c r="X1004" s="33"/>
      <c r="Y1004" s="33"/>
      <c r="Z1004" s="33"/>
      <c r="AA1004" s="33"/>
      <c r="AB1004" s="33"/>
      <c r="AC1004" s="33"/>
      <c r="AD1004" s="33"/>
      <c r="AE1004" s="33"/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33"/>
      <c r="AR1004" s="33"/>
      <c r="AS1004" s="33"/>
      <c r="AT1004" s="33"/>
      <c r="AU1004" s="33"/>
      <c r="AV1004" s="33"/>
      <c r="AW1004" s="33"/>
      <c r="AX1004" s="33"/>
      <c r="AY1004" s="33"/>
      <c r="AZ1004" s="33"/>
      <c r="BA1004" s="33"/>
      <c r="BB1004" s="33"/>
      <c r="BC1004" s="33"/>
      <c r="BD1004" s="33"/>
      <c r="BE1004" s="33"/>
      <c r="BF1004" s="33"/>
      <c r="BG1004" s="33"/>
      <c r="BH1004" s="33"/>
      <c r="BI1004" s="33"/>
      <c r="BJ1004" s="33"/>
      <c r="BK1004" s="33"/>
      <c r="BL1004" s="33"/>
      <c r="BM1004" s="33"/>
      <c r="BN1004" s="33"/>
      <c r="BO1004" s="33"/>
      <c r="BP1004" s="33"/>
      <c r="BQ1004" s="33"/>
      <c r="BR1004" s="33"/>
      <c r="BS1004" s="33"/>
      <c r="BT1004" s="33"/>
      <c r="BU1004" s="33"/>
      <c r="BV1004" s="33"/>
      <c r="BW1004" s="33"/>
      <c r="BX1004" s="33"/>
      <c r="BY1004" s="33"/>
      <c r="BZ1004" s="33"/>
    </row>
  </sheetData>
  <mergeCells count="44">
    <mergeCell ref="C2:F2"/>
    <mergeCell ref="G2:L2"/>
    <mergeCell ref="S2:W2"/>
    <mergeCell ref="X2:AC2"/>
    <mergeCell ref="AD2:AI2"/>
    <mergeCell ref="X18:AC18"/>
    <mergeCell ref="AV2:BA2"/>
    <mergeCell ref="BB2:BF2"/>
    <mergeCell ref="BG2:BK2"/>
    <mergeCell ref="M2:R2"/>
    <mergeCell ref="AJ2:AO2"/>
    <mergeCell ref="AP2:AU2"/>
    <mergeCell ref="B31:C31"/>
    <mergeCell ref="E31:F31"/>
    <mergeCell ref="BG18:BK18"/>
    <mergeCell ref="B27:C27"/>
    <mergeCell ref="E27:F27"/>
    <mergeCell ref="B28:C28"/>
    <mergeCell ref="E28:F28"/>
    <mergeCell ref="AD18:AI18"/>
    <mergeCell ref="AJ18:AO18"/>
    <mergeCell ref="AP18:AU18"/>
    <mergeCell ref="AV18:BA18"/>
    <mergeCell ref="BB18:BF18"/>
    <mergeCell ref="C18:F18"/>
    <mergeCell ref="G18:L18"/>
    <mergeCell ref="M18:R18"/>
    <mergeCell ref="S18:W18"/>
    <mergeCell ref="H11:K11"/>
    <mergeCell ref="H27:K27"/>
    <mergeCell ref="B29:C29"/>
    <mergeCell ref="E29:F29"/>
    <mergeCell ref="B30:C30"/>
    <mergeCell ref="E30:F30"/>
    <mergeCell ref="E11:F11"/>
    <mergeCell ref="E12:F12"/>
    <mergeCell ref="E13:F13"/>
    <mergeCell ref="E14:F14"/>
    <mergeCell ref="E15:F15"/>
    <mergeCell ref="B12:C12"/>
    <mergeCell ref="B13:C13"/>
    <mergeCell ref="B14:C14"/>
    <mergeCell ref="B15:C15"/>
    <mergeCell ref="B11:C11"/>
  </mergeCells>
  <pageMargins left="0.25" right="0.25" top="0.75" bottom="0.75" header="0" footer="0"/>
  <pageSetup paperSize="9"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AU436"/>
  <sheetViews>
    <sheetView topLeftCell="B1" zoomScale="80" zoomScaleNormal="80" workbookViewId="0">
      <selection activeCell="U72" sqref="U72"/>
    </sheetView>
  </sheetViews>
  <sheetFormatPr baseColWidth="10" defaultRowHeight="14.25"/>
  <cols>
    <col min="1" max="1" width="5.125" style="206" bestFit="1" customWidth="1"/>
    <col min="2" max="2" width="58.75" style="173" bestFit="1" customWidth="1"/>
    <col min="3" max="3" width="9" style="429" customWidth="1"/>
    <col min="4" max="4" width="8.25" style="287" customWidth="1"/>
    <col min="5" max="5" width="8.625" style="252" customWidth="1"/>
    <col min="6" max="6" width="8.625" style="173" customWidth="1"/>
    <col min="7" max="7" width="11.5" style="173" bestFit="1" customWidth="1"/>
    <col min="8" max="8" width="10.125" style="173" bestFit="1" customWidth="1"/>
    <col min="9" max="10" width="8.625" style="173" customWidth="1"/>
    <col min="11" max="12" width="10.125" style="173" bestFit="1" customWidth="1"/>
    <col min="13" max="13" width="8.625" style="173" customWidth="1"/>
    <col min="14" max="15" width="10.125" style="173" bestFit="1" customWidth="1"/>
    <col min="16" max="16" width="9.25" style="173" bestFit="1" customWidth="1"/>
    <col min="17" max="17" width="11.375" style="167" bestFit="1" customWidth="1"/>
    <col min="18" max="18" width="9" style="205" bestFit="1" customWidth="1"/>
    <col min="19" max="21" width="11" style="173"/>
    <col min="22" max="22" width="39.875" style="173" bestFit="1" customWidth="1"/>
    <col min="23" max="16384" width="11" style="173"/>
  </cols>
  <sheetData>
    <row r="1" spans="1:23" ht="15">
      <c r="B1" s="292" t="s">
        <v>13</v>
      </c>
      <c r="C1" s="433"/>
      <c r="D1" s="252"/>
    </row>
    <row r="2" spans="1:23" ht="15.75">
      <c r="A2" s="535" t="s">
        <v>258</v>
      </c>
      <c r="B2" s="535"/>
      <c r="C2" s="430"/>
      <c r="D2" s="203"/>
      <c r="E2" s="536">
        <v>2018</v>
      </c>
      <c r="F2" s="536"/>
      <c r="G2" s="536"/>
      <c r="H2" s="536"/>
      <c r="I2" s="536"/>
      <c r="J2" s="536">
        <v>2019</v>
      </c>
      <c r="K2" s="536"/>
      <c r="L2" s="536"/>
      <c r="M2" s="536"/>
      <c r="N2" s="536"/>
      <c r="O2" s="536"/>
      <c r="P2" s="537"/>
      <c r="Q2" s="204" t="s">
        <v>204</v>
      </c>
    </row>
    <row r="3" spans="1:23" s="207" customFormat="1" ht="12.75">
      <c r="A3" s="206"/>
      <c r="C3" s="434"/>
      <c r="D3" s="288" t="s">
        <v>249</v>
      </c>
      <c r="E3" s="288" t="s">
        <v>192</v>
      </c>
      <c r="F3" s="288" t="s">
        <v>193</v>
      </c>
      <c r="G3" s="288" t="s">
        <v>194</v>
      </c>
      <c r="H3" s="164" t="s">
        <v>195</v>
      </c>
      <c r="I3" s="164" t="s">
        <v>196</v>
      </c>
      <c r="J3" s="164" t="s">
        <v>197</v>
      </c>
      <c r="K3" s="164" t="s">
        <v>198</v>
      </c>
      <c r="L3" s="164" t="s">
        <v>199</v>
      </c>
      <c r="M3" s="164" t="s">
        <v>200</v>
      </c>
      <c r="N3" s="164" t="s">
        <v>201</v>
      </c>
      <c r="O3" s="164" t="s">
        <v>202</v>
      </c>
      <c r="P3" s="164" t="s">
        <v>203</v>
      </c>
      <c r="Q3" s="211" t="s">
        <v>250</v>
      </c>
      <c r="R3" s="212"/>
    </row>
    <row r="4" spans="1:23" s="218" customFormat="1" ht="12.75">
      <c r="A4" s="213">
        <v>60</v>
      </c>
      <c r="B4" s="214" t="s">
        <v>17</v>
      </c>
      <c r="C4" s="503"/>
      <c r="D4" s="215">
        <f>SUM(D5:D14)</f>
        <v>0</v>
      </c>
      <c r="E4" s="215">
        <f>SUM(E5:E14)</f>
        <v>39.76</v>
      </c>
      <c r="F4" s="215">
        <f t="shared" ref="F4:G4" si="0">SUM(F5:F14)</f>
        <v>764.91000000000008</v>
      </c>
      <c r="G4" s="215">
        <f t="shared" si="0"/>
        <v>780.9</v>
      </c>
      <c r="H4" s="177">
        <f t="shared" ref="H4:P4" si="1">SUM(H6:H14)</f>
        <v>360</v>
      </c>
      <c r="I4" s="177">
        <f t="shared" si="1"/>
        <v>500</v>
      </c>
      <c r="J4" s="177">
        <f t="shared" si="1"/>
        <v>510</v>
      </c>
      <c r="K4" s="177">
        <f t="shared" si="1"/>
        <v>500</v>
      </c>
      <c r="L4" s="177">
        <f t="shared" si="1"/>
        <v>660</v>
      </c>
      <c r="M4" s="177">
        <f t="shared" si="1"/>
        <v>200</v>
      </c>
      <c r="N4" s="177">
        <f t="shared" si="1"/>
        <v>110</v>
      </c>
      <c r="O4" s="177">
        <f t="shared" si="1"/>
        <v>100</v>
      </c>
      <c r="P4" s="177">
        <f t="shared" si="1"/>
        <v>260</v>
      </c>
      <c r="Q4" s="216">
        <f>SUM(Q5:Q14)</f>
        <v>4785.57</v>
      </c>
      <c r="R4" s="217"/>
    </row>
    <row r="5" spans="1:23">
      <c r="A5" s="219"/>
      <c r="B5" s="220" t="s">
        <v>20</v>
      </c>
      <c r="C5" s="504"/>
      <c r="D5" s="221"/>
      <c r="E5" s="222"/>
      <c r="F5" s="223"/>
      <c r="G5" s="223"/>
      <c r="H5" s="124"/>
      <c r="I5" s="124"/>
      <c r="J5" s="124"/>
      <c r="K5" s="124"/>
      <c r="L5" s="124"/>
      <c r="M5" s="124"/>
      <c r="N5" s="124"/>
      <c r="O5" s="124"/>
      <c r="P5" s="124"/>
      <c r="Q5" s="224">
        <f>SUM(D5:P5)</f>
        <v>0</v>
      </c>
      <c r="U5" s="510">
        <v>60611</v>
      </c>
      <c r="V5" s="429" t="s">
        <v>312</v>
      </c>
      <c r="W5" s="429"/>
    </row>
    <row r="6" spans="1:23">
      <c r="A6" s="219">
        <v>606</v>
      </c>
      <c r="B6" s="220" t="s">
        <v>23</v>
      </c>
      <c r="C6" s="504">
        <v>6062</v>
      </c>
      <c r="D6" s="221"/>
      <c r="E6" s="222"/>
      <c r="F6" s="225"/>
      <c r="G6" s="223"/>
      <c r="H6" s="124"/>
      <c r="I6" s="124"/>
      <c r="J6" s="124"/>
      <c r="K6" s="124"/>
      <c r="L6" s="124"/>
      <c r="M6" s="124"/>
      <c r="N6" s="124"/>
      <c r="O6" s="124"/>
      <c r="P6" s="124"/>
      <c r="Q6" s="224">
        <f t="shared" ref="Q6:Q14" si="2">SUM(D6:P6)</f>
        <v>0</v>
      </c>
      <c r="U6" s="510">
        <v>60612</v>
      </c>
      <c r="V6" s="429" t="s">
        <v>542</v>
      </c>
      <c r="W6" s="429"/>
    </row>
    <row r="7" spans="1:23">
      <c r="A7" s="219">
        <v>60611</v>
      </c>
      <c r="B7" s="220" t="s">
        <v>185</v>
      </c>
      <c r="C7" s="504">
        <v>60611</v>
      </c>
      <c r="D7" s="221">
        <f>'[2]60611'!B2</f>
        <v>0</v>
      </c>
      <c r="E7" s="123">
        <v>0</v>
      </c>
      <c r="F7" s="123">
        <v>0</v>
      </c>
      <c r="G7" s="123">
        <v>0</v>
      </c>
      <c r="H7" s="123">
        <v>150</v>
      </c>
      <c r="I7" s="123">
        <v>0</v>
      </c>
      <c r="J7" s="123">
        <v>0</v>
      </c>
      <c r="K7" s="123">
        <v>0</v>
      </c>
      <c r="L7" s="123">
        <v>150</v>
      </c>
      <c r="M7" s="123">
        <v>0</v>
      </c>
      <c r="N7" s="123">
        <v>0</v>
      </c>
      <c r="O7" s="123">
        <v>0</v>
      </c>
      <c r="P7" s="123">
        <v>150</v>
      </c>
      <c r="Q7" s="224">
        <f t="shared" si="2"/>
        <v>450</v>
      </c>
      <c r="R7" s="205" t="str">
        <f>IF(Q7='[2]60611'!O2,"Ok","Erreur")</f>
        <v>Erreur</v>
      </c>
      <c r="U7" s="510">
        <v>6062</v>
      </c>
      <c r="V7" s="429" t="s">
        <v>543</v>
      </c>
      <c r="W7" s="429" t="s">
        <v>569</v>
      </c>
    </row>
    <row r="8" spans="1:23">
      <c r="A8" s="219">
        <v>60612</v>
      </c>
      <c r="B8" s="220" t="s">
        <v>206</v>
      </c>
      <c r="C8" s="504">
        <v>60612</v>
      </c>
      <c r="D8" s="221">
        <f>'[2]60612'!B2</f>
        <v>0</v>
      </c>
      <c r="E8" s="222">
        <f>'[2]60612'!C2</f>
        <v>0</v>
      </c>
      <c r="F8" s="222">
        <f>'[2]60612'!D2</f>
        <v>0</v>
      </c>
      <c r="G8" s="222">
        <f>'[2]60612'!E2</f>
        <v>215.92000000000002</v>
      </c>
      <c r="H8" s="123">
        <v>200</v>
      </c>
      <c r="I8" s="123">
        <v>500</v>
      </c>
      <c r="J8" s="123">
        <v>500</v>
      </c>
      <c r="K8" s="123">
        <f t="shared" ref="K8:L8" si="3">J8</f>
        <v>500</v>
      </c>
      <c r="L8" s="123">
        <f t="shared" si="3"/>
        <v>500</v>
      </c>
      <c r="M8" s="123">
        <v>200</v>
      </c>
      <c r="N8" s="123">
        <v>100</v>
      </c>
      <c r="O8" s="123">
        <v>100</v>
      </c>
      <c r="P8" s="123">
        <v>100</v>
      </c>
      <c r="Q8" s="224">
        <f t="shared" si="2"/>
        <v>2915.92</v>
      </c>
      <c r="R8" s="205" t="str">
        <f>IF(Q8='[2]60612'!O2,"Ok","Erreur")</f>
        <v>Erreur</v>
      </c>
      <c r="U8" s="510">
        <v>60622</v>
      </c>
      <c r="V8" s="429" t="s">
        <v>544</v>
      </c>
      <c r="W8" s="429"/>
    </row>
    <row r="9" spans="1:23">
      <c r="A9" s="219">
        <v>60613</v>
      </c>
      <c r="B9" s="220" t="s">
        <v>207</v>
      </c>
      <c r="C9" s="504"/>
      <c r="D9" s="221"/>
      <c r="E9" s="222"/>
      <c r="F9" s="222"/>
      <c r="G9" s="222"/>
      <c r="H9" s="123"/>
      <c r="I9" s="123"/>
      <c r="J9" s="123"/>
      <c r="K9" s="123"/>
      <c r="L9" s="123"/>
      <c r="M9" s="123"/>
      <c r="N9" s="123"/>
      <c r="O9" s="123"/>
      <c r="P9" s="123"/>
      <c r="Q9" s="224">
        <f t="shared" si="2"/>
        <v>0</v>
      </c>
      <c r="R9" s="205" t="e">
        <f>IF(Q9='[3]60613'!O2,"Ok","Erreur")</f>
        <v>#REF!</v>
      </c>
      <c r="U9" s="510">
        <v>60624</v>
      </c>
      <c r="V9" s="429" t="s">
        <v>545</v>
      </c>
      <c r="W9" s="429"/>
    </row>
    <row r="10" spans="1:23">
      <c r="A10" s="219">
        <v>60618</v>
      </c>
      <c r="B10" s="226" t="s">
        <v>34</v>
      </c>
      <c r="C10" s="505"/>
      <c r="D10" s="227"/>
      <c r="E10" s="228"/>
      <c r="F10" s="228"/>
      <c r="G10" s="228"/>
      <c r="H10" s="128"/>
      <c r="I10" s="128"/>
      <c r="J10" s="128"/>
      <c r="K10" s="128"/>
      <c r="L10" s="128"/>
      <c r="M10" s="128"/>
      <c r="N10" s="128"/>
      <c r="O10" s="128"/>
      <c r="P10" s="128"/>
      <c r="Q10" s="224">
        <f t="shared" si="2"/>
        <v>0</v>
      </c>
      <c r="R10" s="205" t="e">
        <f>IF(Q10='[4]60618'!O2,"Ok","Erreur")</f>
        <v>#REF!</v>
      </c>
      <c r="U10" s="510">
        <v>60625</v>
      </c>
      <c r="V10" s="429" t="s">
        <v>546</v>
      </c>
      <c r="W10" s="429"/>
    </row>
    <row r="11" spans="1:23">
      <c r="A11" s="219">
        <v>6062</v>
      </c>
      <c r="B11" s="220" t="s">
        <v>208</v>
      </c>
      <c r="C11" s="504"/>
      <c r="D11" s="221">
        <f>'[2]6062'!B2</f>
        <v>0</v>
      </c>
      <c r="E11" s="222">
        <f>'[2]6062'!C2</f>
        <v>0</v>
      </c>
      <c r="F11" s="222">
        <f>'[2]6062'!D2</f>
        <v>17.7</v>
      </c>
      <c r="G11" s="222">
        <f>'[2]6062'!E2</f>
        <v>0</v>
      </c>
      <c r="H11" s="123">
        <v>0</v>
      </c>
      <c r="I11" s="123">
        <v>0</v>
      </c>
      <c r="J11" s="123">
        <v>0</v>
      </c>
      <c r="K11" s="123">
        <v>0</v>
      </c>
      <c r="L11" s="123">
        <v>0</v>
      </c>
      <c r="M11" s="123">
        <v>0</v>
      </c>
      <c r="N11" s="123">
        <v>0</v>
      </c>
      <c r="O11" s="123">
        <v>0</v>
      </c>
      <c r="P11" s="123">
        <v>0</v>
      </c>
      <c r="Q11" s="224">
        <f t="shared" si="2"/>
        <v>17.7</v>
      </c>
      <c r="R11" s="205" t="str">
        <f>IF(Q11='[2]6062'!O2,"Ok","Erreur")</f>
        <v>Ok</v>
      </c>
      <c r="U11" s="510">
        <v>6132</v>
      </c>
      <c r="V11" s="429" t="s">
        <v>547</v>
      </c>
      <c r="W11" s="429"/>
    </row>
    <row r="12" spans="1:23">
      <c r="A12" s="219">
        <v>60622</v>
      </c>
      <c r="B12" s="220" t="s">
        <v>209</v>
      </c>
      <c r="C12" s="504">
        <v>60622</v>
      </c>
      <c r="D12" s="221">
        <f>'[2]60622'!B2</f>
        <v>0</v>
      </c>
      <c r="E12" s="222">
        <f>'[2]60622'!C2</f>
        <v>39.76</v>
      </c>
      <c r="F12" s="222">
        <f>'[2]60622'!D2</f>
        <v>0</v>
      </c>
      <c r="G12" s="222">
        <f>'[2]60622'!E2</f>
        <v>112.82</v>
      </c>
      <c r="H12" s="123">
        <v>10</v>
      </c>
      <c r="I12" s="123">
        <v>0</v>
      </c>
      <c r="J12" s="123">
        <v>10</v>
      </c>
      <c r="K12" s="123">
        <v>0</v>
      </c>
      <c r="L12" s="123">
        <v>10</v>
      </c>
      <c r="M12" s="123">
        <v>0</v>
      </c>
      <c r="N12" s="123">
        <v>10</v>
      </c>
      <c r="O12" s="123">
        <v>0</v>
      </c>
      <c r="P12" s="123">
        <v>10</v>
      </c>
      <c r="Q12" s="224">
        <f t="shared" si="2"/>
        <v>202.57999999999998</v>
      </c>
      <c r="R12" s="205" t="str">
        <f>IF(Q12='[2]60622'!O2,"Ok","Erreur")</f>
        <v>Erreur</v>
      </c>
      <c r="U12" s="510">
        <v>6135</v>
      </c>
      <c r="V12" s="429" t="s">
        <v>548</v>
      </c>
      <c r="W12" s="429" t="s">
        <v>570</v>
      </c>
    </row>
    <row r="13" spans="1:23">
      <c r="A13" s="219">
        <v>60624</v>
      </c>
      <c r="B13" s="226" t="s">
        <v>35</v>
      </c>
      <c r="C13" s="505">
        <v>60624</v>
      </c>
      <c r="D13" s="227">
        <f>'[2]60624'!B2</f>
        <v>0</v>
      </c>
      <c r="E13" s="228">
        <f>'[2]60624'!C2</f>
        <v>0</v>
      </c>
      <c r="F13" s="228">
        <f>'[2]60624'!D2</f>
        <v>0</v>
      </c>
      <c r="G13" s="228">
        <f>'[2]60624'!E2</f>
        <v>62.16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0</v>
      </c>
      <c r="O13" s="128">
        <v>0</v>
      </c>
      <c r="P13" s="128">
        <v>0</v>
      </c>
      <c r="Q13" s="224">
        <f t="shared" si="2"/>
        <v>62.16</v>
      </c>
      <c r="R13" s="205" t="str">
        <f>IF(Q13='[2]60624'!O2,"Ok","Erreur")</f>
        <v>Ok</v>
      </c>
      <c r="U13" s="510">
        <v>6152</v>
      </c>
      <c r="V13" s="429" t="s">
        <v>549</v>
      </c>
      <c r="W13" s="429" t="s">
        <v>571</v>
      </c>
    </row>
    <row r="14" spans="1:23">
      <c r="A14" s="219">
        <v>60625</v>
      </c>
      <c r="B14" s="226" t="s">
        <v>210</v>
      </c>
      <c r="C14" s="505">
        <v>60625</v>
      </c>
      <c r="D14" s="227">
        <f>'[2]60625'!B2</f>
        <v>0</v>
      </c>
      <c r="E14" s="228">
        <f>'[2]60625'!C2</f>
        <v>0</v>
      </c>
      <c r="F14" s="228">
        <f>'[2]60625'!D2</f>
        <v>747.21</v>
      </c>
      <c r="G14" s="228">
        <f>'[2]60625'!E2</f>
        <v>390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0</v>
      </c>
      <c r="O14" s="128">
        <v>0</v>
      </c>
      <c r="P14" s="128">
        <v>0</v>
      </c>
      <c r="Q14" s="224">
        <f t="shared" si="2"/>
        <v>1137.21</v>
      </c>
      <c r="R14" s="205" t="str">
        <f>IF(Q14='[2]60625'!O2,"Ok","Erreur")</f>
        <v>Ok</v>
      </c>
      <c r="U14" s="510">
        <v>616</v>
      </c>
      <c r="V14" s="429" t="s">
        <v>370</v>
      </c>
      <c r="W14" s="429"/>
    </row>
    <row r="15" spans="1:23" s="231" customFormat="1">
      <c r="A15" s="213">
        <v>61</v>
      </c>
      <c r="B15" s="214" t="s">
        <v>37</v>
      </c>
      <c r="C15" s="503"/>
      <c r="D15" s="215">
        <f>SUM(D16:D23)</f>
        <v>36</v>
      </c>
      <c r="E15" s="215">
        <f>SUM(E16:E23)</f>
        <v>0</v>
      </c>
      <c r="F15" s="215">
        <f t="shared" ref="F15" si="4">SUM(F16:F23)</f>
        <v>329.76</v>
      </c>
      <c r="G15" s="215">
        <f>SUM(G16:G23)</f>
        <v>2590.1</v>
      </c>
      <c r="H15" s="178">
        <f t="shared" ref="H15:P15" si="5">SUM(H16:H23)</f>
        <v>51.15</v>
      </c>
      <c r="I15" s="178">
        <f t="shared" si="5"/>
        <v>151.15</v>
      </c>
      <c r="J15" s="178">
        <f t="shared" si="5"/>
        <v>381.15</v>
      </c>
      <c r="K15" s="178">
        <f t="shared" si="5"/>
        <v>51.15</v>
      </c>
      <c r="L15" s="178">
        <f t="shared" si="5"/>
        <v>531.15</v>
      </c>
      <c r="M15" s="178">
        <f t="shared" si="5"/>
        <v>531.15</v>
      </c>
      <c r="N15" s="178">
        <f t="shared" si="5"/>
        <v>531.15</v>
      </c>
      <c r="O15" s="178">
        <f t="shared" si="5"/>
        <v>631.15</v>
      </c>
      <c r="P15" s="178">
        <f t="shared" si="5"/>
        <v>531.15</v>
      </c>
      <c r="Q15" s="229">
        <f>SUM(Q16:Q23)</f>
        <v>6346.21</v>
      </c>
      <c r="R15" s="230"/>
      <c r="U15" s="510">
        <v>6184</v>
      </c>
      <c r="V15" s="429" t="s">
        <v>550</v>
      </c>
      <c r="W15" s="429" t="s">
        <v>551</v>
      </c>
    </row>
    <row r="16" spans="1:23">
      <c r="A16" s="219">
        <v>6132</v>
      </c>
      <c r="B16" s="226" t="s">
        <v>211</v>
      </c>
      <c r="C16" s="505">
        <v>6132</v>
      </c>
      <c r="D16" s="227">
        <f>'[2]6132'!B2</f>
        <v>0</v>
      </c>
      <c r="E16" s="228">
        <f>'[2]6132'!C2</f>
        <v>0</v>
      </c>
      <c r="F16" s="228">
        <f>'[2]6132'!D2</f>
        <v>0</v>
      </c>
      <c r="G16" s="228">
        <f>'[2]6132'!E2</f>
        <v>0</v>
      </c>
      <c r="H16" s="128">
        <v>0</v>
      </c>
      <c r="I16" s="128">
        <v>0</v>
      </c>
      <c r="J16" s="128">
        <v>0</v>
      </c>
      <c r="K16" s="128">
        <v>0</v>
      </c>
      <c r="L16" s="128">
        <v>480</v>
      </c>
      <c r="M16" s="128">
        <f>L16</f>
        <v>480</v>
      </c>
      <c r="N16" s="128">
        <f t="shared" ref="N16:P16" si="6">M16</f>
        <v>480</v>
      </c>
      <c r="O16" s="128">
        <f t="shared" si="6"/>
        <v>480</v>
      </c>
      <c r="P16" s="128">
        <f t="shared" si="6"/>
        <v>480</v>
      </c>
      <c r="Q16" s="224">
        <f>SUM(D16:P16)</f>
        <v>2400</v>
      </c>
      <c r="R16" s="205" t="str">
        <f>IF(Q16='[2]6132'!$O$2,"Ok","Erreur")</f>
        <v>Erreur</v>
      </c>
      <c r="U16" s="510">
        <v>6221</v>
      </c>
      <c r="V16" s="429" t="s">
        <v>554</v>
      </c>
      <c r="W16" s="429" t="s">
        <v>552</v>
      </c>
    </row>
    <row r="17" spans="1:23">
      <c r="A17" s="219">
        <v>6135</v>
      </c>
      <c r="B17" s="226" t="s">
        <v>212</v>
      </c>
      <c r="C17" s="505">
        <v>6135</v>
      </c>
      <c r="D17" s="232">
        <f>'[2]6135'!B3</f>
        <v>36</v>
      </c>
      <c r="E17" s="228">
        <f>'[2]6135'!C2</f>
        <v>0</v>
      </c>
      <c r="F17" s="228">
        <f>'[2]6135'!D2</f>
        <v>0</v>
      </c>
      <c r="G17" s="228">
        <f>'[2]6135'!E2</f>
        <v>0</v>
      </c>
      <c r="H17" s="128">
        <v>0</v>
      </c>
      <c r="I17" s="128">
        <v>100</v>
      </c>
      <c r="J17" s="128">
        <v>0</v>
      </c>
      <c r="K17" s="128">
        <v>0</v>
      </c>
      <c r="L17" s="128">
        <v>0</v>
      </c>
      <c r="M17" s="128">
        <v>0</v>
      </c>
      <c r="N17" s="128">
        <v>0</v>
      </c>
      <c r="O17" s="128">
        <v>100</v>
      </c>
      <c r="P17" s="128">
        <v>0</v>
      </c>
      <c r="Q17" s="224">
        <f t="shared" ref="Q17:Q23" si="7">SUM(D17:P17)</f>
        <v>236</v>
      </c>
      <c r="R17" s="205" t="str">
        <f>IF(Q17='[2]6135'!$O$2,"Ok","Erreur")</f>
        <v>Erreur</v>
      </c>
      <c r="S17" s="233" t="s">
        <v>251</v>
      </c>
      <c r="U17" s="510">
        <v>6222</v>
      </c>
      <c r="V17" s="429" t="s">
        <v>553</v>
      </c>
      <c r="W17" s="429" t="s">
        <v>318</v>
      </c>
    </row>
    <row r="18" spans="1:23">
      <c r="A18" s="219">
        <v>6152</v>
      </c>
      <c r="B18" s="220" t="s">
        <v>213</v>
      </c>
      <c r="C18" s="504">
        <v>6152</v>
      </c>
      <c r="D18" s="221">
        <f>'[2]6152'!B2</f>
        <v>0</v>
      </c>
      <c r="E18" s="222">
        <f>'[2]6152'!C2</f>
        <v>0</v>
      </c>
      <c r="F18" s="222">
        <f>'[2]6152'!D2</f>
        <v>329.76</v>
      </c>
      <c r="G18" s="222">
        <f>'[2]6152'!E2</f>
        <v>0</v>
      </c>
      <c r="H18" s="123">
        <v>0</v>
      </c>
      <c r="I18" s="123">
        <v>0</v>
      </c>
      <c r="J18" s="123">
        <v>330</v>
      </c>
      <c r="K18" s="123">
        <v>0</v>
      </c>
      <c r="L18" s="123">
        <v>0</v>
      </c>
      <c r="M18" s="123">
        <v>0</v>
      </c>
      <c r="N18" s="123">
        <v>0</v>
      </c>
      <c r="O18" s="123">
        <v>0</v>
      </c>
      <c r="P18" s="123">
        <v>0</v>
      </c>
      <c r="Q18" s="224">
        <f t="shared" si="7"/>
        <v>659.76</v>
      </c>
      <c r="R18" s="205" t="str">
        <f>IF(Q18='[2]6152'!$O$2,"Ok","Erreur")</f>
        <v>Erreur</v>
      </c>
      <c r="U18" s="510">
        <v>623</v>
      </c>
      <c r="V18" s="429" t="s">
        <v>555</v>
      </c>
      <c r="W18" s="429" t="s">
        <v>556</v>
      </c>
    </row>
    <row r="19" spans="1:23">
      <c r="A19" s="219">
        <v>6156</v>
      </c>
      <c r="B19" s="220" t="s">
        <v>214</v>
      </c>
      <c r="C19" s="504"/>
      <c r="D19" s="221"/>
      <c r="E19" s="222"/>
      <c r="F19" s="222"/>
      <c r="G19" s="222"/>
      <c r="H19" s="123"/>
      <c r="I19" s="123"/>
      <c r="J19" s="123"/>
      <c r="K19" s="123"/>
      <c r="L19" s="123"/>
      <c r="M19" s="123"/>
      <c r="N19" s="123"/>
      <c r="O19" s="123"/>
      <c r="P19" s="123"/>
      <c r="Q19" s="224">
        <f t="shared" si="7"/>
        <v>0</v>
      </c>
      <c r="R19" s="205" t="e">
        <f>IF(Q19='[5]6156'!$O$2,"Ok","Erreur")</f>
        <v>#REF!</v>
      </c>
      <c r="U19" s="510">
        <v>6251</v>
      </c>
      <c r="V19" s="429" t="s">
        <v>557</v>
      </c>
      <c r="W19" s="429" t="s">
        <v>558</v>
      </c>
    </row>
    <row r="20" spans="1:23">
      <c r="A20" s="219">
        <v>616</v>
      </c>
      <c r="B20" s="226" t="s">
        <v>46</v>
      </c>
      <c r="C20" s="505">
        <v>616</v>
      </c>
      <c r="D20" s="227">
        <f>'[2]616'!B2</f>
        <v>0</v>
      </c>
      <c r="E20" s="228">
        <f>'[2]616'!C2</f>
        <v>0</v>
      </c>
      <c r="F20" s="228">
        <f>'[2]616'!D2</f>
        <v>0</v>
      </c>
      <c r="G20" s="228">
        <f>'[2]616'!E2</f>
        <v>155.15</v>
      </c>
      <c r="H20" s="128">
        <v>51.15</v>
      </c>
      <c r="I20" s="128">
        <f t="shared" ref="I20:P20" si="8">H20</f>
        <v>51.15</v>
      </c>
      <c r="J20" s="128">
        <f t="shared" si="8"/>
        <v>51.15</v>
      </c>
      <c r="K20" s="128">
        <f t="shared" si="8"/>
        <v>51.15</v>
      </c>
      <c r="L20" s="128">
        <f t="shared" si="8"/>
        <v>51.15</v>
      </c>
      <c r="M20" s="128">
        <f t="shared" si="8"/>
        <v>51.15</v>
      </c>
      <c r="N20" s="128">
        <f t="shared" si="8"/>
        <v>51.15</v>
      </c>
      <c r="O20" s="128">
        <f t="shared" si="8"/>
        <v>51.15</v>
      </c>
      <c r="P20" s="128">
        <f t="shared" si="8"/>
        <v>51.15</v>
      </c>
      <c r="Q20" s="224">
        <f t="shared" si="7"/>
        <v>615.49999999999989</v>
      </c>
      <c r="R20" s="205" t="str">
        <f>IF(Q20='[2]616'!$O$2,"Ok","Erreur")</f>
        <v>Erreur</v>
      </c>
      <c r="U20" s="510">
        <v>6257</v>
      </c>
      <c r="V20" s="429" t="s">
        <v>559</v>
      </c>
      <c r="W20" s="429" t="s">
        <v>560</v>
      </c>
    </row>
    <row r="21" spans="1:23">
      <c r="A21" s="219">
        <v>6182</v>
      </c>
      <c r="B21" s="220" t="s">
        <v>49</v>
      </c>
      <c r="C21" s="504"/>
      <c r="D21" s="221"/>
      <c r="E21" s="222"/>
      <c r="F21" s="222"/>
      <c r="G21" s="222"/>
      <c r="H21" s="123"/>
      <c r="I21" s="123"/>
      <c r="J21" s="123"/>
      <c r="K21" s="123"/>
      <c r="L21" s="123"/>
      <c r="M21" s="123"/>
      <c r="N21" s="123"/>
      <c r="O21" s="123"/>
      <c r="P21" s="123"/>
      <c r="Q21" s="224">
        <f t="shared" si="7"/>
        <v>0</v>
      </c>
      <c r="R21" s="205" t="e">
        <f>IF(Q21='[6]6182'!O16,"Ok","Erreur")</f>
        <v>#REF!</v>
      </c>
      <c r="U21" s="429">
        <v>66</v>
      </c>
      <c r="V21" s="429" t="s">
        <v>561</v>
      </c>
      <c r="W21" s="429" t="s">
        <v>562</v>
      </c>
    </row>
    <row r="22" spans="1:23">
      <c r="A22" s="219">
        <v>6184</v>
      </c>
      <c r="B22" s="226" t="s">
        <v>259</v>
      </c>
      <c r="C22" s="505">
        <v>6184</v>
      </c>
      <c r="D22" s="232">
        <f>+'[2]6184'!B2</f>
        <v>0</v>
      </c>
      <c r="E22" s="234">
        <f>+'[2]6184'!C2</f>
        <v>0</v>
      </c>
      <c r="F22" s="234">
        <f>+'[2]6184'!D2</f>
        <v>0</v>
      </c>
      <c r="G22" s="234">
        <f>+'[2]6184'!E2</f>
        <v>2434.9499999999998</v>
      </c>
      <c r="H22" s="128"/>
      <c r="I22" s="128"/>
      <c r="J22" s="128"/>
      <c r="K22" s="128"/>
      <c r="L22" s="128"/>
      <c r="M22" s="128"/>
      <c r="N22" s="128"/>
      <c r="O22" s="128"/>
      <c r="P22" s="128"/>
      <c r="Q22" s="224">
        <f t="shared" si="7"/>
        <v>2434.9499999999998</v>
      </c>
      <c r="R22" s="205" t="e">
        <f>IF(Q22='[7]6184'!O17,"Ok","Erreur")</f>
        <v>#REF!</v>
      </c>
    </row>
    <row r="23" spans="1:23">
      <c r="A23" s="219">
        <v>6185</v>
      </c>
      <c r="B23" s="226" t="s">
        <v>216</v>
      </c>
      <c r="C23" s="505"/>
      <c r="D23" s="227"/>
      <c r="E23" s="228"/>
      <c r="F23" s="228"/>
      <c r="G23" s="228"/>
      <c r="H23" s="128"/>
      <c r="I23" s="128"/>
      <c r="J23" s="128"/>
      <c r="K23" s="128"/>
      <c r="L23" s="128"/>
      <c r="M23" s="128"/>
      <c r="N23" s="128"/>
      <c r="O23" s="128"/>
      <c r="P23" s="128"/>
      <c r="Q23" s="224">
        <f t="shared" si="7"/>
        <v>0</v>
      </c>
      <c r="R23" s="205" t="e">
        <f>IF(Q23='[8]6185'!$O$2,"Ok","Erreur")</f>
        <v>#REF!</v>
      </c>
    </row>
    <row r="24" spans="1:23" s="231" customFormat="1" ht="12.75">
      <c r="A24" s="213">
        <v>62</v>
      </c>
      <c r="B24" s="235" t="s">
        <v>54</v>
      </c>
      <c r="C24" s="506"/>
      <c r="D24" s="236">
        <f>SUM(D25:D32)</f>
        <v>151.09</v>
      </c>
      <c r="E24" s="236">
        <f>SUM(E25:E32)</f>
        <v>0</v>
      </c>
      <c r="F24" s="215">
        <f t="shared" ref="F24" si="9">SUM(F25:F32)</f>
        <v>2025</v>
      </c>
      <c r="G24" s="236">
        <f>SUM(G25:G32)</f>
        <v>4201.41</v>
      </c>
      <c r="H24" s="179">
        <f t="shared" ref="H24:P24" si="10">SUM(H25:H32)</f>
        <v>7595.92</v>
      </c>
      <c r="I24" s="179">
        <f t="shared" si="10"/>
        <v>4679.92</v>
      </c>
      <c r="J24" s="179">
        <f t="shared" si="10"/>
        <v>4504.92</v>
      </c>
      <c r="K24" s="179">
        <f t="shared" si="10"/>
        <v>4079.92</v>
      </c>
      <c r="L24" s="179">
        <f t="shared" si="10"/>
        <v>3979.92</v>
      </c>
      <c r="M24" s="179">
        <f t="shared" si="10"/>
        <v>4104.92</v>
      </c>
      <c r="N24" s="179">
        <f t="shared" si="10"/>
        <v>3679.92</v>
      </c>
      <c r="O24" s="179">
        <f t="shared" si="10"/>
        <v>3979.92</v>
      </c>
      <c r="P24" s="179">
        <f t="shared" si="10"/>
        <v>3950</v>
      </c>
      <c r="Q24" s="237">
        <f>SUM(Q25:Q32)</f>
        <v>46932.86</v>
      </c>
      <c r="R24" s="230"/>
    </row>
    <row r="25" spans="1:23">
      <c r="A25" s="219">
        <v>6221</v>
      </c>
      <c r="B25" s="220" t="s">
        <v>585</v>
      </c>
      <c r="C25" s="504">
        <v>6221</v>
      </c>
      <c r="D25" s="238">
        <f>'[2]6221'!B2</f>
        <v>0</v>
      </c>
      <c r="E25" s="239">
        <f>'[2]6221'!C2</f>
        <v>0</v>
      </c>
      <c r="F25" s="239">
        <f>'Salaires Par Mois'!F8</f>
        <v>2025</v>
      </c>
      <c r="G25" s="239">
        <f>'Salaires Par Mois'!L8</f>
        <v>4000</v>
      </c>
      <c r="H25" s="123">
        <f>'Salaires Par Mois'!R8+3500</f>
        <v>7250</v>
      </c>
      <c r="I25" s="123">
        <f>'Salaires Par Mois'!W8+1500</f>
        <v>4600</v>
      </c>
      <c r="J25" s="123">
        <f>'Salaires Par Mois'!AC8</f>
        <v>4225</v>
      </c>
      <c r="K25" s="123">
        <f>'Salaires Par Mois'!AI8</f>
        <v>4000</v>
      </c>
      <c r="L25" s="123">
        <f>'Salaires Par Mois'!AO8</f>
        <v>3900</v>
      </c>
      <c r="M25" s="123">
        <f>'Salaires Par Mois'!AU8</f>
        <v>4025</v>
      </c>
      <c r="N25" s="123">
        <f>'Salaires Par Mois'!BA8</f>
        <v>3600</v>
      </c>
      <c r="O25" s="123">
        <f>'Salaires Par Mois'!BF8</f>
        <v>3900</v>
      </c>
      <c r="P25" s="123">
        <f>'Salaires Par Mois'!BK8</f>
        <v>3900</v>
      </c>
      <c r="Q25" s="224">
        <f>SUM(D25:P25)</f>
        <v>45425</v>
      </c>
      <c r="R25" s="205" t="str">
        <f>IF(Q25='[2]6221'!O2,"Ok","Erreur")</f>
        <v>Erreur</v>
      </c>
    </row>
    <row r="26" spans="1:23">
      <c r="A26" s="219">
        <v>6222</v>
      </c>
      <c r="B26" s="220" t="s">
        <v>253</v>
      </c>
      <c r="C26" s="504">
        <v>6222</v>
      </c>
      <c r="D26" s="238">
        <f>'[2]6222'!B2</f>
        <v>0</v>
      </c>
      <c r="E26" s="239">
        <f>'[2]6222'!C2</f>
        <v>0</v>
      </c>
      <c r="F26" s="239">
        <f>'[2]6222'!D2</f>
        <v>0</v>
      </c>
      <c r="G26" s="239">
        <f>'[2]6222'!E2</f>
        <v>159.84</v>
      </c>
      <c r="H26" s="289">
        <f>+G26/2</f>
        <v>79.92</v>
      </c>
      <c r="I26" s="289">
        <f t="shared" ref="I26:O26" si="11">H26</f>
        <v>79.92</v>
      </c>
      <c r="J26" s="289">
        <f t="shared" si="11"/>
        <v>79.92</v>
      </c>
      <c r="K26" s="289">
        <f t="shared" si="11"/>
        <v>79.92</v>
      </c>
      <c r="L26" s="289">
        <f t="shared" si="11"/>
        <v>79.92</v>
      </c>
      <c r="M26" s="289">
        <f t="shared" si="11"/>
        <v>79.92</v>
      </c>
      <c r="N26" s="289">
        <f t="shared" si="11"/>
        <v>79.92</v>
      </c>
      <c r="O26" s="289">
        <f t="shared" si="11"/>
        <v>79.92</v>
      </c>
      <c r="P26" s="289">
        <v>0</v>
      </c>
      <c r="Q26" s="224">
        <f t="shared" ref="Q26:Q32" si="12">SUM(D26:P26)</f>
        <v>799.19999999999993</v>
      </c>
      <c r="R26" s="205" t="str">
        <f>IF(Q26='[2]6222'!$O$2,"Ok","Erreur")</f>
        <v>Erreur</v>
      </c>
    </row>
    <row r="27" spans="1:23">
      <c r="A27" s="219">
        <v>623</v>
      </c>
      <c r="B27" s="220" t="s">
        <v>60</v>
      </c>
      <c r="C27" s="504">
        <v>623</v>
      </c>
      <c r="D27" s="221">
        <v>151.09</v>
      </c>
      <c r="E27" s="222">
        <f>'[2]623'!C2</f>
        <v>0</v>
      </c>
      <c r="F27" s="222">
        <f>'[2]623'!D2</f>
        <v>0</v>
      </c>
      <c r="G27" s="222">
        <f>'[2]623'!E2</f>
        <v>26.57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123">
        <v>0</v>
      </c>
      <c r="Q27" s="224">
        <f t="shared" si="12"/>
        <v>177.66</v>
      </c>
      <c r="R27" s="205" t="str">
        <f>IF(Q27='[2]623'!$O$2,"Ok","Erreur")</f>
        <v>Erreur</v>
      </c>
    </row>
    <row r="28" spans="1:23">
      <c r="A28" s="219">
        <v>6251</v>
      </c>
      <c r="B28" s="220" t="s">
        <v>217</v>
      </c>
      <c r="C28" s="504">
        <v>6251</v>
      </c>
      <c r="D28" s="221">
        <f>'[2]6251'!B2</f>
        <v>0</v>
      </c>
      <c r="E28" s="222">
        <f>'[2]6251'!C2</f>
        <v>0</v>
      </c>
      <c r="F28" s="222">
        <f>'[2]6251'!D2</f>
        <v>0</v>
      </c>
      <c r="G28" s="222">
        <f>'[2]6251'!E2</f>
        <v>15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0</v>
      </c>
      <c r="P28" s="123">
        <v>0</v>
      </c>
      <c r="Q28" s="224">
        <f t="shared" si="12"/>
        <v>15</v>
      </c>
      <c r="R28" s="205" t="str">
        <f>IF(Q28='[2]6251'!$O$2,"Ok","Erreur")</f>
        <v>Ok</v>
      </c>
    </row>
    <row r="29" spans="1:23">
      <c r="A29" s="219">
        <v>6256</v>
      </c>
      <c r="B29" s="220" t="s">
        <v>218</v>
      </c>
      <c r="C29" s="504"/>
      <c r="D29" s="221"/>
      <c r="E29" s="222"/>
      <c r="F29" s="222"/>
      <c r="G29" s="222"/>
      <c r="H29" s="123"/>
      <c r="I29" s="123"/>
      <c r="J29" s="123"/>
      <c r="K29" s="123"/>
      <c r="L29" s="123"/>
      <c r="M29" s="123"/>
      <c r="N29" s="123"/>
      <c r="O29" s="123"/>
      <c r="P29" s="123"/>
      <c r="Q29" s="224">
        <f t="shared" si="12"/>
        <v>0</v>
      </c>
      <c r="R29" s="205" t="e">
        <f>IF(Q29='[9]6256'!$O$2,"Ok","Erreur")</f>
        <v>#REF!</v>
      </c>
    </row>
    <row r="30" spans="1:23">
      <c r="A30" s="219">
        <v>6257</v>
      </c>
      <c r="B30" s="220" t="s">
        <v>219</v>
      </c>
      <c r="C30" s="504">
        <v>6257</v>
      </c>
      <c r="D30" s="221">
        <f>'[2]6257'!B2</f>
        <v>0</v>
      </c>
      <c r="E30" s="222">
        <f>'[2]6257'!C2</f>
        <v>0</v>
      </c>
      <c r="F30" s="222">
        <f>'[2]6257'!D2</f>
        <v>0</v>
      </c>
      <c r="G30" s="222">
        <f>'[2]6257'!E2</f>
        <v>0</v>
      </c>
      <c r="H30" s="123">
        <v>266</v>
      </c>
      <c r="I30" s="123">
        <v>0</v>
      </c>
      <c r="J30" s="123">
        <v>50</v>
      </c>
      <c r="K30" s="123">
        <v>0</v>
      </c>
      <c r="L30" s="123">
        <v>0</v>
      </c>
      <c r="M30" s="123">
        <v>0</v>
      </c>
      <c r="N30" s="123">
        <v>0</v>
      </c>
      <c r="O30" s="123">
        <v>0</v>
      </c>
      <c r="P30" s="123">
        <v>50</v>
      </c>
      <c r="Q30" s="224">
        <f t="shared" si="12"/>
        <v>366</v>
      </c>
      <c r="R30" s="205" t="str">
        <f>IF(Q30='[2]6257'!$O$2,"Ok","Erreur")</f>
        <v>Erreur</v>
      </c>
    </row>
    <row r="31" spans="1:23">
      <c r="A31" s="219">
        <v>626</v>
      </c>
      <c r="B31" s="220" t="s">
        <v>72</v>
      </c>
      <c r="C31" s="504"/>
      <c r="D31" s="221"/>
      <c r="E31" s="222"/>
      <c r="F31" s="222"/>
      <c r="G31" s="222"/>
      <c r="H31" s="123"/>
      <c r="I31" s="123"/>
      <c r="J31" s="123">
        <v>100</v>
      </c>
      <c r="K31" s="123"/>
      <c r="L31" s="123"/>
      <c r="M31" s="123"/>
      <c r="N31" s="123"/>
      <c r="O31" s="123"/>
      <c r="P31" s="123"/>
      <c r="Q31" s="224">
        <f t="shared" si="12"/>
        <v>100</v>
      </c>
      <c r="R31" s="205" t="e">
        <f>IF(Q31='[10]626'!$O$2,"Ok","Erreur")</f>
        <v>#REF!</v>
      </c>
    </row>
    <row r="32" spans="1:23">
      <c r="A32" s="219">
        <v>627</v>
      </c>
      <c r="B32" s="220" t="s">
        <v>67</v>
      </c>
      <c r="C32" s="504"/>
      <c r="D32" s="221"/>
      <c r="E32" s="222"/>
      <c r="F32" s="222"/>
      <c r="G32" s="222"/>
      <c r="H32" s="123"/>
      <c r="I32" s="123"/>
      <c r="J32" s="123">
        <v>50</v>
      </c>
      <c r="K32" s="123"/>
      <c r="L32" s="123"/>
      <c r="M32" s="123"/>
      <c r="N32" s="123"/>
      <c r="O32" s="123"/>
      <c r="P32" s="123"/>
      <c r="Q32" s="224">
        <f t="shared" si="12"/>
        <v>50</v>
      </c>
      <c r="R32" s="205" t="e">
        <f>IF(Q32='[11]627'!$O$2,"Ok","Erreur")</f>
        <v>#REF!</v>
      </c>
    </row>
    <row r="33" spans="1:19">
      <c r="A33" s="240">
        <v>63</v>
      </c>
      <c r="B33" s="241" t="s">
        <v>70</v>
      </c>
      <c r="C33" s="507"/>
      <c r="D33" s="236">
        <f>SUM(D34:D35)</f>
        <v>0</v>
      </c>
      <c r="E33" s="236">
        <f t="shared" ref="E33:G33" si="13">SUM(E34:E35)</f>
        <v>0</v>
      </c>
      <c r="F33" s="236">
        <f t="shared" si="13"/>
        <v>0</v>
      </c>
      <c r="G33" s="236">
        <f t="shared" si="13"/>
        <v>0</v>
      </c>
      <c r="H33" s="180">
        <f t="shared" ref="H33:P33" si="14">SUM(H34:H35)</f>
        <v>0</v>
      </c>
      <c r="I33" s="180">
        <f t="shared" si="14"/>
        <v>0</v>
      </c>
      <c r="J33" s="180">
        <f t="shared" si="14"/>
        <v>0</v>
      </c>
      <c r="K33" s="180">
        <f t="shared" si="14"/>
        <v>0</v>
      </c>
      <c r="L33" s="180">
        <f t="shared" si="14"/>
        <v>0</v>
      </c>
      <c r="M33" s="180">
        <f t="shared" si="14"/>
        <v>0</v>
      </c>
      <c r="N33" s="180">
        <f t="shared" si="14"/>
        <v>0</v>
      </c>
      <c r="O33" s="180">
        <f t="shared" si="14"/>
        <v>0</v>
      </c>
      <c r="P33" s="180">
        <f t="shared" si="14"/>
        <v>0</v>
      </c>
      <c r="Q33" s="242">
        <f>SUM(Q34:Q35)</f>
        <v>0</v>
      </c>
    </row>
    <row r="34" spans="1:19">
      <c r="A34" s="219">
        <v>631</v>
      </c>
      <c r="B34" s="220" t="s">
        <v>74</v>
      </c>
      <c r="C34" s="504"/>
      <c r="D34" s="221"/>
      <c r="E34" s="222"/>
      <c r="F34" s="222"/>
      <c r="G34" s="222"/>
      <c r="H34" s="181"/>
      <c r="I34" s="181"/>
      <c r="J34" s="181"/>
      <c r="K34" s="181"/>
      <c r="L34" s="181"/>
      <c r="M34" s="181"/>
      <c r="N34" s="181"/>
      <c r="O34" s="181"/>
      <c r="P34" s="181"/>
      <c r="Q34" s="224">
        <f>SUM(D34:P34)</f>
        <v>0</v>
      </c>
      <c r="R34" s="205" t="e">
        <f>IF(Q34='[12]631'!$O$2,"Ok","Erreur")</f>
        <v>#REF!</v>
      </c>
    </row>
    <row r="35" spans="1:19">
      <c r="A35" s="219">
        <v>635</v>
      </c>
      <c r="B35" s="220" t="s">
        <v>77</v>
      </c>
      <c r="C35" s="504"/>
      <c r="D35" s="221"/>
      <c r="E35" s="222"/>
      <c r="F35" s="222"/>
      <c r="G35" s="222"/>
      <c r="H35" s="181"/>
      <c r="I35" s="181"/>
      <c r="J35" s="181"/>
      <c r="K35" s="181"/>
      <c r="L35" s="181"/>
      <c r="M35" s="181"/>
      <c r="N35" s="181"/>
      <c r="O35" s="181"/>
      <c r="P35" s="181"/>
      <c r="Q35" s="224">
        <f>SUM(D35:P35)</f>
        <v>0</v>
      </c>
      <c r="R35" s="205" t="e">
        <f>IF(Q35='[13]635'!$O$2,"Ok","Erreur")</f>
        <v>#REF!</v>
      </c>
    </row>
    <row r="36" spans="1:19" s="231" customFormat="1" ht="12.75">
      <c r="A36" s="213">
        <v>64</v>
      </c>
      <c r="B36" s="235" t="s">
        <v>81</v>
      </c>
      <c r="C36" s="506"/>
      <c r="D36" s="236">
        <f>SUM(D37:D39)</f>
        <v>0</v>
      </c>
      <c r="E36" s="236">
        <f>SUM(E37:E39)</f>
        <v>0</v>
      </c>
      <c r="F36" s="236">
        <f t="shared" ref="F36:G36" si="15">SUM(F37:F39)</f>
        <v>0</v>
      </c>
      <c r="G36" s="236">
        <f t="shared" si="15"/>
        <v>0</v>
      </c>
      <c r="H36" s="182">
        <f t="shared" ref="H36:P36" si="16">SUM(H37:H39)</f>
        <v>0</v>
      </c>
      <c r="I36" s="182">
        <f t="shared" si="16"/>
        <v>0</v>
      </c>
      <c r="J36" s="182">
        <f t="shared" si="16"/>
        <v>0</v>
      </c>
      <c r="K36" s="182">
        <f t="shared" si="16"/>
        <v>0</v>
      </c>
      <c r="L36" s="182">
        <f t="shared" si="16"/>
        <v>0</v>
      </c>
      <c r="M36" s="182">
        <f t="shared" si="16"/>
        <v>0</v>
      </c>
      <c r="N36" s="182">
        <f t="shared" si="16"/>
        <v>0</v>
      </c>
      <c r="O36" s="182">
        <f t="shared" si="16"/>
        <v>0</v>
      </c>
      <c r="P36" s="182">
        <f t="shared" si="16"/>
        <v>0</v>
      </c>
      <c r="Q36" s="242">
        <f>SUM(Q37:Q39)</f>
        <v>0</v>
      </c>
      <c r="R36" s="230"/>
    </row>
    <row r="37" spans="1:19">
      <c r="A37" s="219">
        <v>641</v>
      </c>
      <c r="B37" s="226" t="s">
        <v>83</v>
      </c>
      <c r="C37" s="505"/>
      <c r="D37" s="227"/>
      <c r="E37" s="228"/>
      <c r="F37" s="228"/>
      <c r="G37" s="228"/>
      <c r="H37" s="128"/>
      <c r="I37" s="128"/>
      <c r="J37" s="128"/>
      <c r="K37" s="128"/>
      <c r="L37" s="128"/>
      <c r="M37" s="128"/>
      <c r="N37" s="128"/>
      <c r="O37" s="128"/>
      <c r="P37" s="128"/>
      <c r="Q37" s="224">
        <f>SUM(D37:P37)</f>
        <v>0</v>
      </c>
      <c r="R37" s="205" t="e">
        <f>IF(Q37='[14]641'!$O$2,"Ok","Erreur")</f>
        <v>#REF!</v>
      </c>
    </row>
    <row r="38" spans="1:19">
      <c r="A38" s="219">
        <v>645</v>
      </c>
      <c r="B38" s="226" t="s">
        <v>86</v>
      </c>
      <c r="C38" s="505"/>
      <c r="D38" s="227"/>
      <c r="E38" s="228"/>
      <c r="F38" s="228"/>
      <c r="G38" s="228"/>
      <c r="H38" s="128"/>
      <c r="I38" s="128"/>
      <c r="J38" s="128"/>
      <c r="K38" s="128"/>
      <c r="L38" s="128"/>
      <c r="M38" s="128"/>
      <c r="N38" s="128"/>
      <c r="O38" s="128"/>
      <c r="P38" s="128"/>
      <c r="Q38" s="224">
        <f t="shared" ref="Q38:Q39" si="17">SUM(D38:P38)</f>
        <v>0</v>
      </c>
      <c r="R38" s="205" t="e">
        <f>IF(Q38='[15]645'!$O$2,"Ok","Erreur")</f>
        <v>#REF!</v>
      </c>
    </row>
    <row r="39" spans="1:19">
      <c r="A39" s="219">
        <v>647</v>
      </c>
      <c r="B39" s="226" t="s">
        <v>88</v>
      </c>
      <c r="C39" s="505"/>
      <c r="D39" s="227"/>
      <c r="E39" s="228"/>
      <c r="F39" s="228"/>
      <c r="G39" s="228"/>
      <c r="H39" s="128"/>
      <c r="I39" s="128"/>
      <c r="J39" s="128"/>
      <c r="K39" s="128"/>
      <c r="L39" s="128"/>
      <c r="M39" s="128"/>
      <c r="N39" s="128"/>
      <c r="O39" s="128"/>
      <c r="P39" s="128"/>
      <c r="Q39" s="224">
        <f t="shared" si="17"/>
        <v>0</v>
      </c>
      <c r="R39" s="205" t="e">
        <f>IF(Q39='[16]647'!$O$2,"Ok","Erreur")</f>
        <v>#REF!</v>
      </c>
    </row>
    <row r="40" spans="1:19" s="218" customFormat="1" ht="12.75">
      <c r="A40" s="213">
        <v>65</v>
      </c>
      <c r="B40" s="243" t="s">
        <v>91</v>
      </c>
      <c r="C40" s="508"/>
      <c r="D40" s="244"/>
      <c r="E40" s="244"/>
      <c r="F40" s="244"/>
      <c r="G40" s="244"/>
      <c r="H40" s="138"/>
      <c r="I40" s="138"/>
      <c r="J40" s="138"/>
      <c r="K40" s="138"/>
      <c r="L40" s="138"/>
      <c r="M40" s="138"/>
      <c r="N40" s="138"/>
      <c r="O40" s="138"/>
      <c r="P40" s="138"/>
      <c r="Q40" s="237">
        <f t="shared" ref="Q40:Q47" si="18">SUM(D40:P40)</f>
        <v>0</v>
      </c>
      <c r="R40" s="217" t="e">
        <f>IF(Q40='[17]65'!$O$2,"Ok","Erreur")</f>
        <v>#REF!</v>
      </c>
    </row>
    <row r="41" spans="1:19" s="218" customFormat="1" ht="12.75">
      <c r="A41" s="213">
        <v>66</v>
      </c>
      <c r="B41" s="243" t="s">
        <v>95</v>
      </c>
      <c r="C41" s="508">
        <v>66</v>
      </c>
      <c r="D41" s="244">
        <v>50</v>
      </c>
      <c r="E41" s="244">
        <f>'[2]66'!C2</f>
        <v>0</v>
      </c>
      <c r="F41" s="244">
        <f>'[2]66'!D2</f>
        <v>0</v>
      </c>
      <c r="G41" s="244">
        <f>'[2]66'!E2</f>
        <v>0</v>
      </c>
      <c r="H41" s="138">
        <v>0</v>
      </c>
      <c r="I41" s="138">
        <v>0</v>
      </c>
      <c r="J41" s="138">
        <v>0</v>
      </c>
      <c r="K41" s="138">
        <v>0</v>
      </c>
      <c r="L41" s="138">
        <v>50</v>
      </c>
      <c r="M41" s="138">
        <v>0</v>
      </c>
      <c r="N41" s="138">
        <v>0</v>
      </c>
      <c r="O41" s="138">
        <v>0</v>
      </c>
      <c r="P41" s="138">
        <v>0</v>
      </c>
      <c r="Q41" s="237">
        <f t="shared" si="18"/>
        <v>100</v>
      </c>
      <c r="R41" s="217" t="str">
        <f>IF(Q41='[2]66'!$O$2,"Ok","Erreur")</f>
        <v>Erreur</v>
      </c>
    </row>
    <row r="42" spans="1:19" s="218" customFormat="1" ht="12.75">
      <c r="A42" s="213">
        <v>67</v>
      </c>
      <c r="B42" s="243" t="s">
        <v>99</v>
      </c>
      <c r="C42" s="508"/>
      <c r="D42" s="244"/>
      <c r="E42" s="244"/>
      <c r="F42" s="244"/>
      <c r="G42" s="244"/>
      <c r="H42" s="138"/>
      <c r="I42" s="138"/>
      <c r="J42" s="138"/>
      <c r="K42" s="138"/>
      <c r="L42" s="138"/>
      <c r="M42" s="138"/>
      <c r="N42" s="138"/>
      <c r="O42" s="138"/>
      <c r="P42" s="138"/>
      <c r="Q42" s="237">
        <f t="shared" si="18"/>
        <v>0</v>
      </c>
      <c r="R42" s="217" t="e">
        <f>IF(Q42='[18]67'!$O$2,"Ok","Erreur")</f>
        <v>#REF!</v>
      </c>
    </row>
    <row r="43" spans="1:19" s="218" customFormat="1" ht="12.75">
      <c r="A43" s="213">
        <v>68</v>
      </c>
      <c r="B43" s="245" t="s">
        <v>220</v>
      </c>
      <c r="C43" s="509"/>
      <c r="D43" s="244"/>
      <c r="E43" s="244"/>
      <c r="F43" s="244"/>
      <c r="G43" s="244"/>
      <c r="H43" s="138"/>
      <c r="I43" s="138"/>
      <c r="J43" s="138"/>
      <c r="K43" s="138"/>
      <c r="L43" s="138"/>
      <c r="M43" s="138"/>
      <c r="N43" s="138"/>
      <c r="O43" s="138"/>
      <c r="P43" s="138"/>
      <c r="Q43" s="237">
        <f t="shared" si="18"/>
        <v>0</v>
      </c>
      <c r="R43" s="217" t="e">
        <f>IF(Q43='[19]68'!$O$2,"Ok","Erreur")</f>
        <v>#REF!</v>
      </c>
    </row>
    <row r="44" spans="1:19" s="231" customFormat="1" ht="12.75">
      <c r="A44" s="213">
        <v>86</v>
      </c>
      <c r="B44" s="246" t="s">
        <v>108</v>
      </c>
      <c r="C44" s="246"/>
      <c r="D44" s="215">
        <f>SUM(D45:D47)</f>
        <v>0</v>
      </c>
      <c r="E44" s="215">
        <f t="shared" ref="E44:G44" si="19">SUM(E45:E47)</f>
        <v>1198.75</v>
      </c>
      <c r="F44" s="215">
        <f>SUM(F45:F47)</f>
        <v>4576.0227272727279</v>
      </c>
      <c r="G44" s="215">
        <f t="shared" si="19"/>
        <v>4576.0227272727279</v>
      </c>
      <c r="H44" s="169">
        <f t="shared" ref="H44:O44" si="20">SUM(H45:H47)</f>
        <v>4126.0227272727279</v>
      </c>
      <c r="I44" s="169">
        <f t="shared" si="20"/>
        <v>4126.0227272727279</v>
      </c>
      <c r="J44" s="169">
        <f t="shared" si="20"/>
        <v>5326.0227272727279</v>
      </c>
      <c r="K44" s="169">
        <f t="shared" si="20"/>
        <v>4126.0227272727279</v>
      </c>
      <c r="L44" s="169">
        <f t="shared" si="20"/>
        <v>3646.0227272727275</v>
      </c>
      <c r="M44" s="169">
        <f t="shared" si="20"/>
        <v>3646.0227272727275</v>
      </c>
      <c r="N44" s="169">
        <f t="shared" si="20"/>
        <v>3646.0227272727275</v>
      </c>
      <c r="O44" s="169">
        <f t="shared" si="20"/>
        <v>3646.0227272727275</v>
      </c>
      <c r="P44" s="169">
        <f>SUM(P45:P47)</f>
        <v>3646.0227272727275</v>
      </c>
      <c r="Q44" s="237">
        <f t="shared" si="18"/>
        <v>46285.000000000007</v>
      </c>
      <c r="R44" s="230" t="e">
        <f>IF(Q44='[20]86'!$O$2,"Ok","Erreur")</f>
        <v>#REF!</v>
      </c>
    </row>
    <row r="45" spans="1:19">
      <c r="A45" s="219"/>
      <c r="B45" s="247" t="s">
        <v>110</v>
      </c>
      <c r="C45" s="247"/>
      <c r="D45" s="227"/>
      <c r="E45" s="297">
        <f>+E86</f>
        <v>718.75</v>
      </c>
      <c r="F45" s="297">
        <f t="shared" ref="F45:P45" si="21">+F86</f>
        <v>718.75</v>
      </c>
      <c r="G45" s="297">
        <f t="shared" si="21"/>
        <v>718.75</v>
      </c>
      <c r="H45" s="297">
        <f t="shared" si="21"/>
        <v>718.75</v>
      </c>
      <c r="I45" s="297">
        <f t="shared" si="21"/>
        <v>718.75</v>
      </c>
      <c r="J45" s="297">
        <f t="shared" si="21"/>
        <v>718.75</v>
      </c>
      <c r="K45" s="297">
        <f t="shared" si="21"/>
        <v>718.75</v>
      </c>
      <c r="L45" s="297">
        <f t="shared" si="21"/>
        <v>718.75</v>
      </c>
      <c r="M45" s="297">
        <f t="shared" si="21"/>
        <v>718.75</v>
      </c>
      <c r="N45" s="297">
        <f t="shared" si="21"/>
        <v>718.75</v>
      </c>
      <c r="O45" s="297">
        <f t="shared" si="21"/>
        <v>718.75</v>
      </c>
      <c r="P45" s="297">
        <f t="shared" si="21"/>
        <v>718.75</v>
      </c>
      <c r="Q45" s="224">
        <f t="shared" si="18"/>
        <v>8625</v>
      </c>
    </row>
    <row r="46" spans="1:19">
      <c r="A46" s="219"/>
      <c r="B46" s="247" t="s">
        <v>113</v>
      </c>
      <c r="C46" s="247"/>
      <c r="D46" s="227"/>
      <c r="E46" s="297">
        <f>+E87</f>
        <v>0</v>
      </c>
      <c r="F46" s="297">
        <f t="shared" ref="F46:P46" si="22">+F87</f>
        <v>3377.2727272727275</v>
      </c>
      <c r="G46" s="297">
        <f t="shared" si="22"/>
        <v>3377.2727272727275</v>
      </c>
      <c r="H46" s="297">
        <f t="shared" si="22"/>
        <v>2927.2727272727275</v>
      </c>
      <c r="I46" s="297">
        <f t="shared" si="22"/>
        <v>2927.2727272727275</v>
      </c>
      <c r="J46" s="297">
        <f t="shared" si="22"/>
        <v>2927.2727272727275</v>
      </c>
      <c r="K46" s="297">
        <f t="shared" si="22"/>
        <v>2927.2727272727275</v>
      </c>
      <c r="L46" s="297">
        <f t="shared" si="22"/>
        <v>2927.2727272727275</v>
      </c>
      <c r="M46" s="297">
        <f t="shared" si="22"/>
        <v>2927.2727272727275</v>
      </c>
      <c r="N46" s="297">
        <f t="shared" si="22"/>
        <v>2927.2727272727275</v>
      </c>
      <c r="O46" s="297">
        <f t="shared" si="22"/>
        <v>2927.2727272727275</v>
      </c>
      <c r="P46" s="297">
        <f t="shared" si="22"/>
        <v>2927.2727272727275</v>
      </c>
      <c r="Q46" s="224">
        <f t="shared" si="18"/>
        <v>33100</v>
      </c>
    </row>
    <row r="47" spans="1:19">
      <c r="A47" s="219"/>
      <c r="B47" s="248" t="s">
        <v>116</v>
      </c>
      <c r="C47" s="248"/>
      <c r="D47" s="227"/>
      <c r="E47" s="228">
        <f>+E88</f>
        <v>480</v>
      </c>
      <c r="F47" s="228">
        <f t="shared" ref="F47:P47" si="23">+F88</f>
        <v>480</v>
      </c>
      <c r="G47" s="228">
        <f t="shared" si="23"/>
        <v>480</v>
      </c>
      <c r="H47" s="228">
        <f t="shared" si="23"/>
        <v>480</v>
      </c>
      <c r="I47" s="228">
        <f t="shared" si="23"/>
        <v>480</v>
      </c>
      <c r="J47" s="228">
        <f t="shared" si="23"/>
        <v>1680</v>
      </c>
      <c r="K47" s="228">
        <f t="shared" si="23"/>
        <v>480</v>
      </c>
      <c r="L47" s="228">
        <f t="shared" si="23"/>
        <v>0</v>
      </c>
      <c r="M47" s="228">
        <f t="shared" si="23"/>
        <v>0</v>
      </c>
      <c r="N47" s="228">
        <f t="shared" si="23"/>
        <v>0</v>
      </c>
      <c r="O47" s="228">
        <f t="shared" si="23"/>
        <v>0</v>
      </c>
      <c r="P47" s="228">
        <f t="shared" si="23"/>
        <v>0</v>
      </c>
      <c r="Q47" s="224">
        <f t="shared" si="18"/>
        <v>4560</v>
      </c>
    </row>
    <row r="48" spans="1:19" ht="22.5" customHeight="1">
      <c r="B48" s="249" t="s">
        <v>221</v>
      </c>
      <c r="C48" s="249"/>
      <c r="D48" s="237">
        <f t="shared" ref="D48:P48" si="24">D44+D43+D42+D41+D40+D36+D33+D24+D15+D4</f>
        <v>237.09</v>
      </c>
      <c r="E48" s="237">
        <f t="shared" si="24"/>
        <v>1238.51</v>
      </c>
      <c r="F48" s="237">
        <f t="shared" si="24"/>
        <v>7695.692727272728</v>
      </c>
      <c r="G48" s="237">
        <f t="shared" si="24"/>
        <v>12148.432727272728</v>
      </c>
      <c r="H48" s="237">
        <f>H44+H43+H42+H41+H40+H36+H33+H24+H15+H4</f>
        <v>12133.092727272728</v>
      </c>
      <c r="I48" s="237">
        <f t="shared" si="24"/>
        <v>9457.0927272727276</v>
      </c>
      <c r="J48" s="237">
        <f>J44+J43+J42+J41+J40+J36+J33+J24+J15+J4</f>
        <v>10722.092727272728</v>
      </c>
      <c r="K48" s="237">
        <f t="shared" si="24"/>
        <v>8757.0927272727276</v>
      </c>
      <c r="L48" s="237">
        <f t="shared" si="24"/>
        <v>8867.0927272727276</v>
      </c>
      <c r="M48" s="237">
        <f t="shared" si="24"/>
        <v>8482.0927272727276</v>
      </c>
      <c r="N48" s="237">
        <f t="shared" si="24"/>
        <v>7967.0927272727276</v>
      </c>
      <c r="O48" s="237">
        <f t="shared" si="24"/>
        <v>8357.0927272727276</v>
      </c>
      <c r="P48" s="237">
        <f t="shared" si="24"/>
        <v>8387.1727272727276</v>
      </c>
      <c r="Q48" s="250">
        <f>Q44+Q43+Q42+Q41+Q40+Q36+Q33+Q24+Q15+Q4</f>
        <v>104449.64000000001</v>
      </c>
      <c r="R48" s="293" t="str">
        <f>IF(SUM(D48:P48)=Q48,"ok","erreur")</f>
        <v>ok</v>
      </c>
      <c r="S48" s="251"/>
    </row>
    <row r="49" spans="1:47" ht="15.75">
      <c r="D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5" t="s">
        <v>254</v>
      </c>
      <c r="Q49" s="253">
        <f>+'[2]...'!H8</f>
        <v>420</v>
      </c>
      <c r="R49" s="254">
        <f>+Q48+Q49</f>
        <v>104869.64000000001</v>
      </c>
      <c r="S49" s="230"/>
    </row>
    <row r="50" spans="1:47">
      <c r="D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Q50" s="173"/>
      <c r="R50" s="254"/>
    </row>
    <row r="51" spans="1:47" ht="15">
      <c r="B51" s="291" t="s">
        <v>16</v>
      </c>
      <c r="C51" s="291"/>
      <c r="D51" s="252"/>
      <c r="F51" s="252"/>
      <c r="G51" s="252"/>
      <c r="H51" s="252"/>
      <c r="I51" s="252"/>
      <c r="J51" s="252"/>
      <c r="K51" s="252"/>
      <c r="L51" s="252"/>
      <c r="M51" s="252"/>
      <c r="N51" s="252"/>
      <c r="O51" s="252"/>
      <c r="Q51" s="173"/>
      <c r="R51" s="173"/>
    </row>
    <row r="52" spans="1:47" ht="15.75">
      <c r="A52" s="535" t="s">
        <v>258</v>
      </c>
      <c r="B52" s="535"/>
      <c r="C52" s="430"/>
      <c r="D52" s="203"/>
      <c r="E52" s="536">
        <v>2018</v>
      </c>
      <c r="F52" s="536"/>
      <c r="G52" s="536"/>
      <c r="H52" s="536"/>
      <c r="I52" s="536"/>
      <c r="J52" s="536">
        <v>2019</v>
      </c>
      <c r="K52" s="536"/>
      <c r="L52" s="536"/>
      <c r="M52" s="536"/>
      <c r="N52" s="536"/>
      <c r="O52" s="536"/>
      <c r="P52" s="537"/>
      <c r="Q52" s="204" t="s">
        <v>204</v>
      </c>
      <c r="U52" s="429">
        <v>741</v>
      </c>
      <c r="V52" s="429" t="s">
        <v>563</v>
      </c>
      <c r="W52" s="429" t="s">
        <v>564</v>
      </c>
    </row>
    <row r="53" spans="1:47">
      <c r="D53" s="208" t="s">
        <v>249</v>
      </c>
      <c r="E53" s="209" t="s">
        <v>192</v>
      </c>
      <c r="F53" s="209" t="s">
        <v>193</v>
      </c>
      <c r="G53" s="209" t="s">
        <v>194</v>
      </c>
      <c r="H53" s="209" t="s">
        <v>195</v>
      </c>
      <c r="I53" s="209" t="s">
        <v>196</v>
      </c>
      <c r="J53" s="209" t="s">
        <v>197</v>
      </c>
      <c r="K53" s="209" t="s">
        <v>198</v>
      </c>
      <c r="L53" s="209" t="s">
        <v>199</v>
      </c>
      <c r="M53" s="209" t="s">
        <v>200</v>
      </c>
      <c r="N53" s="209" t="s">
        <v>201</v>
      </c>
      <c r="O53" s="209" t="s">
        <v>202</v>
      </c>
      <c r="P53" s="210" t="s">
        <v>203</v>
      </c>
      <c r="Q53" s="211" t="s">
        <v>250</v>
      </c>
      <c r="U53" s="429">
        <v>7562</v>
      </c>
      <c r="V53" s="429" t="s">
        <v>565</v>
      </c>
      <c r="W53" s="429" t="s">
        <v>568</v>
      </c>
    </row>
    <row r="54" spans="1:47" s="231" customFormat="1">
      <c r="A54" s="256">
        <v>70</v>
      </c>
      <c r="B54" s="257" t="s">
        <v>18</v>
      </c>
      <c r="C54" s="257"/>
      <c r="D54" s="258">
        <f>SUM(D55:D57)</f>
        <v>0</v>
      </c>
      <c r="E54" s="258">
        <f>SUM(E55:E57)</f>
        <v>0</v>
      </c>
      <c r="F54" s="258">
        <f t="shared" ref="F54:P54" si="25">SUM(F55:F57)</f>
        <v>2699.5</v>
      </c>
      <c r="G54" s="258">
        <f t="shared" si="25"/>
        <v>3229.5</v>
      </c>
      <c r="H54" s="258">
        <f t="shared" si="25"/>
        <v>3294.5</v>
      </c>
      <c r="I54" s="258">
        <f t="shared" si="25"/>
        <v>3096</v>
      </c>
      <c r="J54" s="258">
        <f t="shared" si="25"/>
        <v>3051</v>
      </c>
      <c r="K54" s="258">
        <f t="shared" si="25"/>
        <v>3036</v>
      </c>
      <c r="L54" s="258">
        <f t="shared" si="25"/>
        <v>3036</v>
      </c>
      <c r="M54" s="258">
        <f t="shared" si="25"/>
        <v>3036</v>
      </c>
      <c r="N54" s="258">
        <f t="shared" si="25"/>
        <v>3036</v>
      </c>
      <c r="O54" s="258">
        <f t="shared" si="25"/>
        <v>3036</v>
      </c>
      <c r="P54" s="258">
        <f t="shared" si="25"/>
        <v>3036</v>
      </c>
      <c r="Q54" s="259">
        <f>SUM(Q55:Q57)</f>
        <v>33586.5</v>
      </c>
      <c r="R54" s="230"/>
      <c r="U54" s="429">
        <v>79</v>
      </c>
      <c r="V54" s="429" t="s">
        <v>566</v>
      </c>
      <c r="W54" s="429" t="s">
        <v>567</v>
      </c>
    </row>
    <row r="55" spans="1:47">
      <c r="A55" s="219">
        <v>706</v>
      </c>
      <c r="B55" s="260" t="s">
        <v>21</v>
      </c>
      <c r="C55" s="260"/>
      <c r="D55" s="221"/>
      <c r="E55" s="222">
        <v>0</v>
      </c>
      <c r="F55" s="416">
        <v>2699.5</v>
      </c>
      <c r="G55" s="416">
        <v>3229.5</v>
      </c>
      <c r="H55" s="416">
        <v>3294.5</v>
      </c>
      <c r="I55" s="416">
        <v>3096</v>
      </c>
      <c r="J55" s="416">
        <v>3051</v>
      </c>
      <c r="K55" s="416">
        <v>3036</v>
      </c>
      <c r="L55" s="416">
        <v>3036</v>
      </c>
      <c r="M55" s="416">
        <v>3036</v>
      </c>
      <c r="N55" s="416">
        <v>3036</v>
      </c>
      <c r="O55" s="416">
        <v>3036</v>
      </c>
      <c r="P55" s="416">
        <v>3036</v>
      </c>
      <c r="Q55" s="224">
        <f>SUM(D55:P55)</f>
        <v>33586.5</v>
      </c>
      <c r="R55" s="205" t="e">
        <f>IF(Q55='[21]706'!$O$2,"Ok","Erreur")</f>
        <v>#REF!</v>
      </c>
    </row>
    <row r="56" spans="1:47">
      <c r="A56" s="219">
        <v>707</v>
      </c>
      <c r="B56" s="260" t="s">
        <v>24</v>
      </c>
      <c r="C56" s="260"/>
      <c r="D56" s="221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4">
        <f t="shared" ref="Q56:Q57" si="26">SUM(D56:P56)</f>
        <v>0</v>
      </c>
      <c r="R56" s="205" t="e">
        <f>IF(Q56='[22]707'!$O$2,"Ok","Erreur")</f>
        <v>#REF!</v>
      </c>
    </row>
    <row r="57" spans="1:47">
      <c r="A57" s="219">
        <v>7082</v>
      </c>
      <c r="B57" s="260" t="s">
        <v>222</v>
      </c>
      <c r="C57" s="260"/>
      <c r="D57" s="221"/>
      <c r="E57" s="222"/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4">
        <f t="shared" si="26"/>
        <v>0</v>
      </c>
      <c r="R57" s="205" t="e">
        <f>IF(Q57='[23]7082'!$O$2,"Ok","Erreur")</f>
        <v>#REF!</v>
      </c>
    </row>
    <row r="58" spans="1:47" s="231" customFormat="1" ht="12.75">
      <c r="A58" s="256">
        <v>741</v>
      </c>
      <c r="B58" s="261" t="s">
        <v>32</v>
      </c>
      <c r="C58" s="261">
        <v>741</v>
      </c>
      <c r="D58" s="262">
        <f>SUM(D59:D76)</f>
        <v>0</v>
      </c>
      <c r="E58" s="262">
        <f t="shared" ref="E58:P58" si="27">SUM(E59:E76)</f>
        <v>0</v>
      </c>
      <c r="F58" s="262">
        <f t="shared" si="27"/>
        <v>0</v>
      </c>
      <c r="G58" s="262">
        <f t="shared" si="27"/>
        <v>1500</v>
      </c>
      <c r="H58" s="262">
        <f t="shared" si="27"/>
        <v>3500</v>
      </c>
      <c r="I58" s="262">
        <f t="shared" si="27"/>
        <v>5500</v>
      </c>
      <c r="J58" s="262">
        <f t="shared" si="27"/>
        <v>1000</v>
      </c>
      <c r="K58" s="262">
        <f t="shared" si="27"/>
        <v>0</v>
      </c>
      <c r="L58" s="262">
        <f t="shared" si="27"/>
        <v>1000</v>
      </c>
      <c r="M58" s="262">
        <f t="shared" si="27"/>
        <v>2050</v>
      </c>
      <c r="N58" s="262">
        <f t="shared" si="27"/>
        <v>0</v>
      </c>
      <c r="O58" s="262">
        <f t="shared" si="27"/>
        <v>0</v>
      </c>
      <c r="P58" s="262">
        <f t="shared" si="27"/>
        <v>0</v>
      </c>
      <c r="Q58" s="259">
        <f>SUM(D58:P58)</f>
        <v>14550</v>
      </c>
      <c r="R58" s="230" t="str">
        <f>IF(Q58='[2]741'!$O$2,"Ok","Erreur")</f>
        <v>Erreur</v>
      </c>
    </row>
    <row r="59" spans="1:47" s="231" customFormat="1">
      <c r="A59" s="147"/>
      <c r="B59" s="148" t="s">
        <v>36</v>
      </c>
      <c r="C59" s="148"/>
      <c r="D59" s="149"/>
      <c r="E59" s="149"/>
      <c r="F59" s="149"/>
      <c r="G59" s="149"/>
      <c r="H59" s="149"/>
      <c r="I59" s="149"/>
      <c r="J59" s="405"/>
      <c r="K59" s="410"/>
      <c r="L59" s="410"/>
      <c r="M59" s="410"/>
      <c r="N59" s="410"/>
      <c r="O59" s="410"/>
      <c r="P59" s="410"/>
      <c r="Q59" s="410">
        <f t="shared" ref="Q59:Q75" si="28">SUM(D59:P59)</f>
        <v>0</v>
      </c>
      <c r="R59" s="315"/>
      <c r="S59" s="315"/>
      <c r="T59" s="315"/>
      <c r="U59" s="315"/>
      <c r="V59" s="315"/>
      <c r="W59" s="315"/>
      <c r="X59" s="315"/>
      <c r="Y59" s="315"/>
      <c r="Z59" s="315"/>
      <c r="AA59" s="315"/>
      <c r="AB59" s="315"/>
      <c r="AC59" s="315"/>
      <c r="AD59" s="315"/>
      <c r="AE59" s="315"/>
      <c r="AF59" s="315"/>
      <c r="AG59" s="315"/>
      <c r="AH59" s="315"/>
      <c r="AI59" s="315"/>
      <c r="AJ59" s="315"/>
      <c r="AK59" s="315"/>
      <c r="AL59" s="315"/>
      <c r="AM59" s="315"/>
      <c r="AN59" s="315"/>
      <c r="AO59" s="315"/>
      <c r="AP59" s="315"/>
      <c r="AQ59" s="315"/>
      <c r="AR59" s="315"/>
      <c r="AS59" s="315"/>
      <c r="AT59" s="315"/>
      <c r="AU59" s="315"/>
    </row>
    <row r="60" spans="1:47">
      <c r="A60" s="121">
        <v>741</v>
      </c>
      <c r="B60" s="146" t="s">
        <v>39</v>
      </c>
      <c r="C60" s="146"/>
      <c r="D60" s="123"/>
      <c r="E60" s="123"/>
      <c r="F60" s="123"/>
      <c r="G60" s="123"/>
      <c r="H60" s="123"/>
      <c r="I60" s="123"/>
      <c r="J60" s="405"/>
      <c r="K60" s="410"/>
      <c r="L60" s="410"/>
      <c r="M60" s="410">
        <v>1500</v>
      </c>
      <c r="N60" s="410"/>
      <c r="O60" s="410"/>
      <c r="P60" s="410"/>
      <c r="Q60" s="410">
        <f t="shared" si="28"/>
        <v>1500</v>
      </c>
      <c r="R60" s="315"/>
      <c r="S60" s="315"/>
      <c r="T60" s="315"/>
      <c r="U60" s="315"/>
      <c r="V60" s="315"/>
      <c r="W60" s="315"/>
      <c r="X60" s="315"/>
      <c r="Y60" s="315"/>
      <c r="Z60" s="315"/>
      <c r="AA60" s="315"/>
      <c r="AB60" s="315"/>
      <c r="AC60" s="315"/>
      <c r="AD60" s="315"/>
      <c r="AE60" s="315"/>
      <c r="AF60" s="315"/>
      <c r="AG60" s="315"/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5"/>
      <c r="AT60" s="315"/>
      <c r="AU60" s="315"/>
    </row>
    <row r="61" spans="1:47">
      <c r="A61" s="121">
        <v>741</v>
      </c>
      <c r="B61" s="146" t="s">
        <v>42</v>
      </c>
      <c r="C61" s="146"/>
      <c r="D61" s="123"/>
      <c r="E61" s="123"/>
      <c r="F61" s="123"/>
      <c r="G61" s="123"/>
      <c r="H61" s="123"/>
      <c r="I61" s="425">
        <v>4000</v>
      </c>
      <c r="J61" s="405"/>
      <c r="K61" s="410"/>
      <c r="L61" s="410"/>
      <c r="M61" s="410"/>
      <c r="N61" s="410"/>
      <c r="O61" s="410"/>
      <c r="P61" s="410"/>
      <c r="Q61" s="410">
        <f t="shared" si="28"/>
        <v>4000</v>
      </c>
      <c r="R61" s="315"/>
      <c r="S61" s="315"/>
      <c r="T61" s="315"/>
      <c r="U61" s="315"/>
      <c r="V61" s="315"/>
      <c r="W61" s="315"/>
      <c r="X61" s="315"/>
      <c r="Y61" s="315"/>
      <c r="Z61" s="315"/>
      <c r="AA61" s="315"/>
      <c r="AB61" s="315"/>
      <c r="AC61" s="315"/>
      <c r="AD61" s="315"/>
      <c r="AE61" s="315"/>
      <c r="AF61" s="315"/>
      <c r="AG61" s="315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5"/>
      <c r="AT61" s="315"/>
      <c r="AU61" s="315"/>
    </row>
    <row r="62" spans="1:47" s="231" customFormat="1">
      <c r="A62" s="121"/>
      <c r="B62" s="148" t="s">
        <v>45</v>
      </c>
      <c r="C62" s="148"/>
      <c r="D62" s="149"/>
      <c r="E62" s="149"/>
      <c r="F62" s="149"/>
      <c r="G62" s="149"/>
      <c r="H62" s="149"/>
      <c r="I62" s="149"/>
      <c r="J62" s="405"/>
      <c r="K62" s="410"/>
      <c r="L62" s="410"/>
      <c r="M62" s="410"/>
      <c r="N62" s="410"/>
      <c r="O62" s="410"/>
      <c r="P62" s="410"/>
      <c r="Q62" s="410">
        <f t="shared" si="28"/>
        <v>0</v>
      </c>
      <c r="R62" s="315"/>
      <c r="S62" s="315"/>
      <c r="T62" s="315"/>
      <c r="U62" s="315"/>
      <c r="V62" s="315"/>
      <c r="W62" s="315"/>
      <c r="X62" s="315"/>
      <c r="Y62" s="315"/>
      <c r="Z62" s="315"/>
      <c r="AA62" s="315"/>
      <c r="AB62" s="315"/>
      <c r="AC62" s="315"/>
      <c r="AD62" s="315"/>
      <c r="AE62" s="315"/>
      <c r="AF62" s="315"/>
      <c r="AG62" s="315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5"/>
      <c r="AT62" s="315"/>
      <c r="AU62" s="315"/>
    </row>
    <row r="63" spans="1:47" s="231" customFormat="1">
      <c r="A63" s="121">
        <v>741</v>
      </c>
      <c r="B63" s="146" t="s">
        <v>48</v>
      </c>
      <c r="C63" s="146"/>
      <c r="D63" s="123"/>
      <c r="E63" s="123"/>
      <c r="F63" s="123"/>
      <c r="G63" s="123"/>
      <c r="H63" s="123"/>
      <c r="I63" s="123"/>
      <c r="J63" s="405"/>
      <c r="K63" s="410"/>
      <c r="L63" s="410"/>
      <c r="M63" s="410"/>
      <c r="N63" s="410"/>
      <c r="O63" s="410"/>
      <c r="P63" s="410"/>
      <c r="Q63" s="410">
        <f t="shared" si="28"/>
        <v>0</v>
      </c>
      <c r="R63" s="315"/>
      <c r="S63" s="315"/>
      <c r="T63" s="315"/>
      <c r="U63" s="315"/>
      <c r="V63" s="315"/>
      <c r="W63" s="315"/>
      <c r="X63" s="315"/>
      <c r="Y63" s="315"/>
      <c r="Z63" s="315"/>
      <c r="AA63" s="315"/>
      <c r="AB63" s="315"/>
      <c r="AC63" s="315"/>
      <c r="AD63" s="315"/>
      <c r="AE63" s="315"/>
      <c r="AF63" s="315"/>
      <c r="AG63" s="315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5"/>
      <c r="AT63" s="315"/>
      <c r="AU63" s="315"/>
    </row>
    <row r="64" spans="1:47" s="231" customFormat="1">
      <c r="A64" s="121"/>
      <c r="B64" s="148" t="s">
        <v>51</v>
      </c>
      <c r="C64" s="148"/>
      <c r="D64" s="149"/>
      <c r="E64" s="149"/>
      <c r="F64" s="149"/>
      <c r="G64" s="149"/>
      <c r="H64" s="149"/>
      <c r="I64" s="149"/>
      <c r="J64" s="405"/>
      <c r="K64" s="410"/>
      <c r="L64" s="410"/>
      <c r="M64" s="410"/>
      <c r="N64" s="410"/>
      <c r="O64" s="410"/>
      <c r="P64" s="410"/>
      <c r="Q64" s="410">
        <f t="shared" si="28"/>
        <v>0</v>
      </c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5"/>
      <c r="AE64" s="315"/>
      <c r="AF64" s="315"/>
      <c r="AG64" s="315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5"/>
      <c r="AT64" s="315"/>
      <c r="AU64" s="315"/>
    </row>
    <row r="65" spans="1:47" s="231" customFormat="1">
      <c r="A65" s="121">
        <v>741</v>
      </c>
      <c r="B65" s="146" t="s">
        <v>53</v>
      </c>
      <c r="C65" s="146"/>
      <c r="D65" s="123"/>
      <c r="E65" s="123"/>
      <c r="F65" s="123"/>
      <c r="G65" s="425">
        <v>1500</v>
      </c>
      <c r="H65" s="123"/>
      <c r="I65" s="123"/>
      <c r="J65" s="405"/>
      <c r="K65" s="410"/>
      <c r="L65" s="426">
        <v>1000</v>
      </c>
      <c r="M65" s="410"/>
      <c r="N65" s="410"/>
      <c r="O65" s="410"/>
      <c r="P65" s="410"/>
      <c r="Q65" s="410">
        <f t="shared" si="28"/>
        <v>2500</v>
      </c>
      <c r="R65" s="315"/>
      <c r="S65" s="315"/>
      <c r="T65" s="315"/>
      <c r="U65" s="315"/>
      <c r="V65" s="315"/>
      <c r="W65" s="315"/>
      <c r="X65" s="315"/>
      <c r="Y65" s="315"/>
      <c r="Z65" s="315"/>
      <c r="AA65" s="315"/>
      <c r="AB65" s="315"/>
      <c r="AC65" s="315"/>
      <c r="AD65" s="315"/>
      <c r="AE65" s="315"/>
      <c r="AF65" s="315"/>
      <c r="AG65" s="315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5"/>
      <c r="AT65" s="315"/>
      <c r="AU65" s="315"/>
    </row>
    <row r="66" spans="1:47" ht="17.25" customHeight="1">
      <c r="A66" s="121"/>
      <c r="B66" s="148" t="s">
        <v>55</v>
      </c>
      <c r="C66" s="148"/>
      <c r="D66" s="149"/>
      <c r="E66" s="149"/>
      <c r="F66" s="149"/>
      <c r="G66" s="149"/>
      <c r="H66" s="149"/>
      <c r="I66" s="149"/>
      <c r="J66" s="405"/>
      <c r="K66" s="410"/>
      <c r="L66" s="410"/>
      <c r="M66" s="410">
        <v>550</v>
      </c>
      <c r="N66" s="410"/>
      <c r="O66" s="410"/>
      <c r="P66" s="410"/>
      <c r="Q66" s="410">
        <f t="shared" si="28"/>
        <v>550</v>
      </c>
      <c r="R66" s="315"/>
      <c r="S66" s="315"/>
      <c r="T66" s="315"/>
      <c r="U66" s="315"/>
      <c r="V66" s="315"/>
      <c r="W66" s="315"/>
      <c r="X66" s="315"/>
      <c r="Y66" s="315"/>
      <c r="Z66" s="315"/>
      <c r="AA66" s="315"/>
      <c r="AB66" s="315"/>
      <c r="AC66" s="315"/>
      <c r="AD66" s="315"/>
      <c r="AE66" s="315"/>
      <c r="AF66" s="315"/>
      <c r="AG66" s="315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5"/>
      <c r="AT66" s="315"/>
      <c r="AU66" s="315"/>
    </row>
    <row r="67" spans="1:47" s="231" customFormat="1" ht="17.25" customHeight="1">
      <c r="A67" s="121">
        <v>741</v>
      </c>
      <c r="B67" s="146" t="s">
        <v>59</v>
      </c>
      <c r="C67" s="146"/>
      <c r="D67" s="123"/>
      <c r="E67" s="123"/>
      <c r="F67" s="123"/>
      <c r="G67" s="123"/>
      <c r="H67" s="123"/>
      <c r="I67" s="123"/>
      <c r="J67" s="405"/>
      <c r="K67" s="410"/>
      <c r="L67" s="410"/>
      <c r="M67" s="410"/>
      <c r="N67" s="410"/>
      <c r="O67" s="410"/>
      <c r="P67" s="410"/>
      <c r="Q67" s="410">
        <f t="shared" si="28"/>
        <v>0</v>
      </c>
      <c r="R67" s="315"/>
      <c r="S67" s="315"/>
      <c r="T67" s="315"/>
      <c r="U67" s="315"/>
      <c r="V67" s="315"/>
      <c r="W67" s="315"/>
      <c r="X67" s="315"/>
      <c r="Y67" s="315"/>
      <c r="Z67" s="315"/>
      <c r="AA67" s="315"/>
      <c r="AB67" s="315"/>
      <c r="AC67" s="315"/>
      <c r="AD67" s="315"/>
      <c r="AE67" s="315"/>
      <c r="AF67" s="315"/>
      <c r="AG67" s="315"/>
      <c r="AH67" s="315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15"/>
      <c r="AT67" s="315"/>
      <c r="AU67" s="315"/>
    </row>
    <row r="68" spans="1:47" ht="17.25" customHeight="1">
      <c r="A68" s="121">
        <v>741</v>
      </c>
      <c r="B68" s="146" t="s">
        <v>62</v>
      </c>
      <c r="C68" s="146"/>
      <c r="D68" s="123"/>
      <c r="E68" s="123"/>
      <c r="F68" s="123"/>
      <c r="G68" s="123"/>
      <c r="H68" s="123"/>
      <c r="I68" s="123"/>
      <c r="J68" s="405"/>
      <c r="K68" s="410"/>
      <c r="L68" s="410"/>
      <c r="M68" s="410"/>
      <c r="N68" s="410"/>
      <c r="O68" s="410"/>
      <c r="P68" s="410"/>
      <c r="Q68" s="410">
        <f t="shared" si="28"/>
        <v>0</v>
      </c>
      <c r="R68" s="315"/>
      <c r="S68" s="315"/>
      <c r="T68" s="315"/>
      <c r="U68" s="315"/>
      <c r="V68" s="315"/>
      <c r="W68" s="315"/>
      <c r="X68" s="315"/>
      <c r="Y68" s="315"/>
      <c r="Z68" s="315"/>
      <c r="AA68" s="315"/>
      <c r="AB68" s="315"/>
      <c r="AC68" s="315"/>
      <c r="AD68" s="315"/>
      <c r="AE68" s="315"/>
      <c r="AF68" s="315"/>
      <c r="AG68" s="315"/>
      <c r="AH68" s="315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15"/>
      <c r="AT68" s="315"/>
      <c r="AU68" s="315"/>
    </row>
    <row r="69" spans="1:47" ht="17.25" customHeight="1">
      <c r="A69" s="121">
        <v>741</v>
      </c>
      <c r="B69" s="146" t="s">
        <v>65</v>
      </c>
      <c r="C69" s="146"/>
      <c r="D69" s="123"/>
      <c r="E69" s="123"/>
      <c r="F69" s="123"/>
      <c r="G69" s="123"/>
      <c r="H69" s="123"/>
      <c r="I69" s="123"/>
      <c r="J69" s="405"/>
      <c r="K69" s="410"/>
      <c r="L69" s="410"/>
      <c r="M69" s="410"/>
      <c r="N69" s="410"/>
      <c r="O69" s="410"/>
      <c r="P69" s="410"/>
      <c r="Q69" s="410">
        <f t="shared" si="28"/>
        <v>0</v>
      </c>
      <c r="R69" s="315"/>
      <c r="S69" s="315"/>
      <c r="T69" s="315"/>
      <c r="U69" s="315"/>
      <c r="V69" s="315"/>
      <c r="W69" s="315"/>
      <c r="X69" s="315"/>
      <c r="Y69" s="315"/>
      <c r="Z69" s="315"/>
      <c r="AA69" s="315"/>
      <c r="AB69" s="315"/>
      <c r="AC69" s="315"/>
      <c r="AD69" s="315"/>
      <c r="AE69" s="315"/>
      <c r="AF69" s="315"/>
      <c r="AG69" s="315"/>
      <c r="AH69" s="315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15"/>
      <c r="AT69" s="315"/>
      <c r="AU69" s="315"/>
    </row>
    <row r="70" spans="1:47" ht="17.25" customHeight="1">
      <c r="A70" s="121">
        <v>741</v>
      </c>
      <c r="B70" s="146" t="s">
        <v>66</v>
      </c>
      <c r="C70" s="146"/>
      <c r="D70" s="123"/>
      <c r="E70" s="123"/>
      <c r="F70" s="123"/>
      <c r="G70" s="123"/>
      <c r="H70" s="123"/>
      <c r="I70" s="123"/>
      <c r="J70" s="405"/>
      <c r="K70" s="410"/>
      <c r="L70" s="410"/>
      <c r="M70" s="410"/>
      <c r="N70" s="410"/>
      <c r="O70" s="410"/>
      <c r="P70" s="410"/>
      <c r="Q70" s="410">
        <f t="shared" si="28"/>
        <v>0</v>
      </c>
      <c r="R70" s="315"/>
      <c r="S70" s="315"/>
      <c r="T70" s="315"/>
      <c r="U70" s="315"/>
      <c r="V70" s="315"/>
      <c r="W70" s="315"/>
      <c r="X70" s="315"/>
      <c r="Y70" s="315"/>
      <c r="Z70" s="315"/>
      <c r="AA70" s="315"/>
      <c r="AB70" s="315"/>
      <c r="AC70" s="315"/>
      <c r="AD70" s="315"/>
      <c r="AE70" s="315"/>
      <c r="AF70" s="315"/>
      <c r="AG70" s="315"/>
      <c r="AH70" s="315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15"/>
      <c r="AT70" s="315"/>
      <c r="AU70" s="315"/>
    </row>
    <row r="71" spans="1:47" ht="27" customHeight="1">
      <c r="A71" s="121"/>
      <c r="B71" s="148" t="s">
        <v>69</v>
      </c>
      <c r="C71" s="148"/>
      <c r="D71" s="149"/>
      <c r="E71" s="149"/>
      <c r="F71" s="149"/>
      <c r="G71" s="149"/>
      <c r="H71" s="149"/>
      <c r="I71" s="149"/>
      <c r="J71" s="405"/>
      <c r="K71" s="410"/>
      <c r="L71" s="410"/>
      <c r="M71" s="410"/>
      <c r="N71" s="410"/>
      <c r="O71" s="410"/>
      <c r="P71" s="410"/>
      <c r="Q71" s="410">
        <f t="shared" si="28"/>
        <v>0</v>
      </c>
      <c r="R71" s="315"/>
      <c r="S71" s="315"/>
      <c r="T71" s="315"/>
      <c r="U71" s="315"/>
      <c r="V71" s="315"/>
      <c r="W71" s="315"/>
      <c r="X71" s="315"/>
      <c r="Y71" s="315"/>
      <c r="Z71" s="315"/>
      <c r="AA71" s="315"/>
      <c r="AB71" s="315"/>
      <c r="AC71" s="315"/>
      <c r="AD71" s="315"/>
      <c r="AE71" s="315"/>
      <c r="AF71" s="315"/>
      <c r="AG71" s="315"/>
      <c r="AH71" s="315"/>
      <c r="AI71" s="315"/>
      <c r="AJ71" s="315"/>
      <c r="AK71" s="315"/>
      <c r="AL71" s="315"/>
      <c r="AM71" s="315"/>
      <c r="AN71" s="315"/>
      <c r="AO71" s="315"/>
      <c r="AP71" s="315"/>
      <c r="AQ71" s="315"/>
      <c r="AR71" s="315"/>
      <c r="AS71" s="315"/>
      <c r="AT71" s="315"/>
      <c r="AU71" s="315"/>
    </row>
    <row r="72" spans="1:47" s="252" customFormat="1" ht="15" customHeight="1">
      <c r="A72" s="121">
        <v>741</v>
      </c>
      <c r="B72" s="146" t="s">
        <v>73</v>
      </c>
      <c r="C72" s="146"/>
      <c r="D72" s="123"/>
      <c r="E72" s="123"/>
      <c r="F72" s="123"/>
      <c r="G72" s="123"/>
      <c r="H72" s="123"/>
      <c r="I72" s="123"/>
      <c r="J72" s="405"/>
      <c r="K72" s="410"/>
      <c r="L72" s="410"/>
      <c r="M72" s="410"/>
      <c r="N72" s="410"/>
      <c r="O72" s="410"/>
      <c r="P72" s="410"/>
      <c r="Q72" s="410">
        <f t="shared" si="28"/>
        <v>0</v>
      </c>
      <c r="R72" s="315"/>
      <c r="S72" s="315"/>
      <c r="T72" s="315"/>
      <c r="U72" s="315"/>
      <c r="V72" s="315"/>
      <c r="W72" s="315"/>
      <c r="X72" s="315"/>
      <c r="Y72" s="315"/>
      <c r="Z72" s="315"/>
      <c r="AA72" s="315"/>
      <c r="AB72" s="315"/>
      <c r="AC72" s="315"/>
      <c r="AD72" s="315"/>
      <c r="AE72" s="315"/>
      <c r="AF72" s="315"/>
      <c r="AG72" s="315"/>
      <c r="AH72" s="315"/>
      <c r="AI72" s="315"/>
      <c r="AJ72" s="315"/>
      <c r="AK72" s="315"/>
      <c r="AL72" s="315"/>
      <c r="AM72" s="315"/>
      <c r="AN72" s="315"/>
      <c r="AO72" s="315"/>
      <c r="AP72" s="315"/>
      <c r="AQ72" s="315"/>
      <c r="AR72" s="315"/>
      <c r="AS72" s="315"/>
      <c r="AT72" s="315"/>
      <c r="AU72" s="315"/>
    </row>
    <row r="73" spans="1:47" s="252" customFormat="1" ht="15" customHeight="1">
      <c r="A73" s="121">
        <v>741</v>
      </c>
      <c r="B73" s="146" t="s">
        <v>76</v>
      </c>
      <c r="C73" s="146"/>
      <c r="D73" s="123"/>
      <c r="E73" s="123"/>
      <c r="F73" s="123"/>
      <c r="G73" s="123"/>
      <c r="H73" s="123"/>
      <c r="I73" s="123"/>
      <c r="J73" s="405"/>
      <c r="K73" s="410"/>
      <c r="L73" s="410"/>
      <c r="M73" s="410"/>
      <c r="N73" s="410"/>
      <c r="O73" s="410"/>
      <c r="P73" s="410"/>
      <c r="Q73" s="410">
        <f t="shared" si="28"/>
        <v>0</v>
      </c>
      <c r="R73" s="315"/>
      <c r="S73" s="315"/>
      <c r="T73" s="315"/>
      <c r="U73" s="315"/>
      <c r="V73" s="315"/>
      <c r="W73" s="315"/>
      <c r="X73" s="315"/>
      <c r="Y73" s="315"/>
      <c r="Z73" s="315"/>
      <c r="AA73" s="315"/>
      <c r="AB73" s="315"/>
      <c r="AC73" s="315"/>
      <c r="AD73" s="315"/>
      <c r="AE73" s="315"/>
      <c r="AF73" s="315"/>
      <c r="AG73" s="315"/>
      <c r="AH73" s="315"/>
      <c r="AI73" s="315"/>
      <c r="AJ73" s="315"/>
      <c r="AK73" s="315"/>
      <c r="AL73" s="315"/>
      <c r="AM73" s="315"/>
      <c r="AN73" s="315"/>
      <c r="AO73" s="315"/>
      <c r="AP73" s="315"/>
      <c r="AQ73" s="315"/>
      <c r="AR73" s="315"/>
      <c r="AS73" s="315"/>
      <c r="AT73" s="315"/>
      <c r="AU73" s="315"/>
    </row>
    <row r="74" spans="1:47" s="252" customFormat="1" ht="15" customHeight="1">
      <c r="A74" s="121"/>
      <c r="B74" s="148" t="s">
        <v>79</v>
      </c>
      <c r="C74" s="148"/>
      <c r="D74" s="149"/>
      <c r="E74" s="149"/>
      <c r="F74" s="149"/>
      <c r="G74" s="149"/>
      <c r="H74" s="149"/>
      <c r="I74" s="149"/>
      <c r="J74" s="405"/>
      <c r="K74" s="410"/>
      <c r="L74" s="410"/>
      <c r="M74" s="410"/>
      <c r="N74" s="410"/>
      <c r="O74" s="410"/>
      <c r="P74" s="410"/>
      <c r="Q74" s="410">
        <f t="shared" si="28"/>
        <v>0</v>
      </c>
      <c r="R74" s="315"/>
      <c r="S74" s="315"/>
      <c r="T74" s="315"/>
      <c r="U74" s="315"/>
      <c r="V74" s="315"/>
      <c r="W74" s="315"/>
      <c r="X74" s="315"/>
      <c r="Y74" s="315"/>
      <c r="Z74" s="315"/>
      <c r="AA74" s="315"/>
      <c r="AB74" s="315"/>
      <c r="AC74" s="315"/>
      <c r="AD74" s="315"/>
      <c r="AE74" s="315"/>
      <c r="AF74" s="315"/>
      <c r="AG74" s="315"/>
      <c r="AH74" s="315"/>
      <c r="AI74" s="315"/>
      <c r="AJ74" s="315"/>
      <c r="AK74" s="315"/>
      <c r="AL74" s="315"/>
      <c r="AM74" s="315"/>
      <c r="AN74" s="315"/>
      <c r="AO74" s="315"/>
      <c r="AP74" s="315"/>
      <c r="AQ74" s="315"/>
      <c r="AR74" s="315"/>
      <c r="AS74" s="315"/>
      <c r="AT74" s="315"/>
      <c r="AU74" s="315"/>
    </row>
    <row r="75" spans="1:47">
      <c r="A75" s="121">
        <v>741</v>
      </c>
      <c r="B75" s="146" t="s">
        <v>82</v>
      </c>
      <c r="C75" s="146"/>
      <c r="D75" s="123"/>
      <c r="E75" s="123"/>
      <c r="F75" s="123"/>
      <c r="G75" s="123"/>
      <c r="H75" s="123"/>
      <c r="I75" s="123"/>
      <c r="J75" s="405">
        <v>1000</v>
      </c>
      <c r="K75" s="410"/>
      <c r="L75" s="410"/>
      <c r="M75" s="410"/>
      <c r="N75" s="410"/>
      <c r="O75" s="410"/>
      <c r="P75" s="410"/>
      <c r="Q75" s="410">
        <f t="shared" si="28"/>
        <v>1000</v>
      </c>
      <c r="R75" s="315"/>
      <c r="S75" s="315"/>
      <c r="T75" s="315"/>
      <c r="U75" s="315"/>
      <c r="V75" s="315"/>
      <c r="W75" s="315"/>
      <c r="X75" s="315"/>
      <c r="Y75" s="315"/>
      <c r="Z75" s="315"/>
      <c r="AA75" s="315"/>
      <c r="AB75" s="315"/>
      <c r="AC75" s="315"/>
      <c r="AD75" s="315"/>
      <c r="AE75" s="315"/>
      <c r="AF75" s="315"/>
      <c r="AG75" s="315"/>
      <c r="AH75" s="315"/>
      <c r="AI75" s="315"/>
      <c r="AJ75" s="315"/>
      <c r="AK75" s="315"/>
      <c r="AL75" s="315"/>
      <c r="AM75" s="315"/>
      <c r="AN75" s="315"/>
      <c r="AO75" s="315"/>
      <c r="AP75" s="315"/>
      <c r="AQ75" s="315"/>
      <c r="AR75" s="315"/>
      <c r="AS75" s="315"/>
      <c r="AT75" s="315"/>
      <c r="AU75" s="315"/>
    </row>
    <row r="76" spans="1:47" ht="16.5" customHeight="1">
      <c r="A76" s="121">
        <v>741</v>
      </c>
      <c r="B76" s="146" t="s">
        <v>90</v>
      </c>
      <c r="C76" s="146"/>
      <c r="D76" s="123"/>
      <c r="E76" s="123"/>
      <c r="F76" s="123"/>
      <c r="G76" s="123"/>
      <c r="H76" s="425">
        <v>3500</v>
      </c>
      <c r="I76" s="425">
        <v>1500</v>
      </c>
      <c r="J76" s="405"/>
      <c r="K76" s="410"/>
      <c r="L76" s="410"/>
      <c r="M76" s="410"/>
      <c r="N76" s="410"/>
      <c r="O76" s="410"/>
      <c r="P76" s="410"/>
      <c r="Q76" s="410">
        <f>SUM(D76:P76)</f>
        <v>5000</v>
      </c>
      <c r="R76" s="315"/>
      <c r="S76" s="315"/>
      <c r="T76" s="315"/>
      <c r="U76" s="315"/>
      <c r="V76" s="315"/>
      <c r="W76" s="315"/>
      <c r="X76" s="315"/>
      <c r="Y76" s="315"/>
      <c r="Z76" s="315"/>
      <c r="AA76" s="315"/>
      <c r="AB76" s="315"/>
      <c r="AC76" s="315"/>
      <c r="AD76" s="315"/>
      <c r="AE76" s="315"/>
      <c r="AF76" s="315"/>
      <c r="AG76" s="315"/>
      <c r="AH76" s="315"/>
      <c r="AI76" s="315"/>
      <c r="AJ76" s="315"/>
      <c r="AK76" s="315"/>
      <c r="AL76" s="315"/>
      <c r="AM76" s="315"/>
      <c r="AN76" s="315"/>
      <c r="AO76" s="315"/>
      <c r="AP76" s="315"/>
      <c r="AQ76" s="315"/>
      <c r="AR76" s="315"/>
      <c r="AS76" s="315"/>
      <c r="AT76" s="315"/>
      <c r="AU76" s="315"/>
    </row>
    <row r="77" spans="1:47">
      <c r="A77" s="256">
        <v>75</v>
      </c>
      <c r="B77" s="261" t="s">
        <v>85</v>
      </c>
      <c r="C77" s="261">
        <v>7562</v>
      </c>
      <c r="D77" s="263">
        <f>SUM(D78:D79)</f>
        <v>60</v>
      </c>
      <c r="E77" s="263">
        <f>SUM(E78:E79)</f>
        <v>0</v>
      </c>
      <c r="F77" s="263">
        <f t="shared" ref="F77:P77" si="29">SUM(F78:F79)</f>
        <v>5524.55</v>
      </c>
      <c r="G77" s="263">
        <f t="shared" si="29"/>
        <v>0</v>
      </c>
      <c r="H77" s="263">
        <f t="shared" si="29"/>
        <v>0</v>
      </c>
      <c r="I77" s="263">
        <f t="shared" si="29"/>
        <v>0</v>
      </c>
      <c r="J77" s="263">
        <f t="shared" si="29"/>
        <v>0</v>
      </c>
      <c r="K77" s="263">
        <f t="shared" si="29"/>
        <v>0</v>
      </c>
      <c r="L77" s="263">
        <f t="shared" si="29"/>
        <v>0</v>
      </c>
      <c r="M77" s="263">
        <f t="shared" si="29"/>
        <v>0</v>
      </c>
      <c r="N77" s="263">
        <f t="shared" si="29"/>
        <v>0</v>
      </c>
      <c r="O77" s="263">
        <f t="shared" si="29"/>
        <v>0</v>
      </c>
      <c r="P77" s="263">
        <f t="shared" si="29"/>
        <v>80</v>
      </c>
      <c r="Q77" s="259">
        <f>SUM(Q78:Q79)</f>
        <v>5664.55</v>
      </c>
      <c r="R77" s="230"/>
      <c r="S77" s="231"/>
      <c r="T77" s="231"/>
      <c r="U77" s="231"/>
      <c r="V77" s="231"/>
      <c r="W77" s="231"/>
      <c r="X77" s="231"/>
      <c r="Y77" s="231"/>
      <c r="Z77" s="231"/>
      <c r="AA77" s="231"/>
      <c r="AB77" s="231"/>
      <c r="AC77" s="231"/>
      <c r="AD77" s="231"/>
      <c r="AE77" s="231"/>
      <c r="AF77" s="231"/>
      <c r="AG77" s="231"/>
      <c r="AH77" s="231"/>
      <c r="AI77" s="231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</row>
    <row r="78" spans="1:47">
      <c r="A78" s="219">
        <v>7562</v>
      </c>
      <c r="B78" s="260" t="s">
        <v>255</v>
      </c>
      <c r="C78" s="260"/>
      <c r="D78" s="238">
        <f>'[2]7562'!B3</f>
        <v>60</v>
      </c>
      <c r="E78" s="222">
        <v>0</v>
      </c>
      <c r="F78" s="222">
        <v>2822</v>
      </c>
      <c r="G78" s="222">
        <v>0</v>
      </c>
      <c r="H78" s="222">
        <f>'[2]7562'!F2</f>
        <v>0</v>
      </c>
      <c r="I78" s="222">
        <f>'[2]7562'!G2</f>
        <v>0</v>
      </c>
      <c r="J78" s="222">
        <f>'[2]7562'!H2</f>
        <v>0</v>
      </c>
      <c r="K78" s="222">
        <f>'[2]7562'!I2</f>
        <v>0</v>
      </c>
      <c r="L78" s="222">
        <f>'[2]7562'!J2</f>
        <v>0</v>
      </c>
      <c r="M78" s="222">
        <f>'[2]7562'!K2</f>
        <v>0</v>
      </c>
      <c r="N78" s="222">
        <f>'[2]7562'!L2</f>
        <v>0</v>
      </c>
      <c r="O78" s="222">
        <f>'[2]7562'!M2</f>
        <v>0</v>
      </c>
      <c r="P78" s="222">
        <f>'[2]7562'!N2</f>
        <v>80</v>
      </c>
      <c r="Q78" s="224">
        <f>SUM(D78:P78)</f>
        <v>2962</v>
      </c>
      <c r="R78" s="205" t="str">
        <f>IF(Q78='[2]7562'!$O$2,"Ok","Erreur")</f>
        <v>Erreur</v>
      </c>
    </row>
    <row r="79" spans="1:47">
      <c r="A79" s="219">
        <v>7561</v>
      </c>
      <c r="B79" s="260" t="s">
        <v>256</v>
      </c>
      <c r="C79" s="260"/>
      <c r="D79" s="221"/>
      <c r="E79" s="222"/>
      <c r="F79" s="294">
        <v>2702.55</v>
      </c>
      <c r="G79" s="223"/>
      <c r="H79" s="223"/>
      <c r="I79" s="223"/>
      <c r="J79" s="223"/>
      <c r="K79" s="223"/>
      <c r="L79" s="223"/>
      <c r="M79" s="223"/>
      <c r="N79" s="223"/>
      <c r="O79" s="223"/>
      <c r="P79" s="223"/>
      <c r="Q79" s="224">
        <f>SUM(D79:P79)</f>
        <v>2702.55</v>
      </c>
      <c r="R79" s="205" t="str">
        <f>IF(Q79=[24]synthése!$O$2,"Ok","Erreur")</f>
        <v>Erreur</v>
      </c>
    </row>
    <row r="80" spans="1:47">
      <c r="A80" s="256">
        <v>76</v>
      </c>
      <c r="B80" s="261" t="s">
        <v>93</v>
      </c>
      <c r="C80" s="261"/>
      <c r="D80" s="261"/>
      <c r="E80" s="264"/>
      <c r="F80" s="265"/>
      <c r="G80" s="265"/>
      <c r="H80" s="265"/>
      <c r="I80" s="265"/>
      <c r="J80" s="265"/>
      <c r="K80" s="265"/>
      <c r="L80" s="265"/>
      <c r="M80" s="265"/>
      <c r="N80" s="265"/>
      <c r="O80" s="265"/>
      <c r="P80" s="265"/>
      <c r="Q80" s="267">
        <f t="shared" ref="Q80:Q82" si="30">SUM(D80:P80)</f>
        <v>0</v>
      </c>
      <c r="R80" s="230" t="e">
        <f>IF(Q80='[25]76'!$O$2,"Ok","Erreur")</f>
        <v>#REF!</v>
      </c>
      <c r="S80" s="231"/>
      <c r="T80" s="231"/>
      <c r="U80" s="231"/>
      <c r="V80" s="231"/>
      <c r="W80" s="231"/>
      <c r="X80" s="231"/>
      <c r="Y80" s="231"/>
      <c r="Z80" s="231"/>
      <c r="AA80" s="231"/>
      <c r="AB80" s="231"/>
      <c r="AC80" s="231"/>
      <c r="AD80" s="231"/>
      <c r="AE80" s="231"/>
      <c r="AF80" s="231"/>
      <c r="AG80" s="231"/>
      <c r="AH80" s="231"/>
      <c r="AI80" s="231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</row>
    <row r="81" spans="1:47">
      <c r="A81" s="256">
        <v>77</v>
      </c>
      <c r="B81" s="261" t="s">
        <v>97</v>
      </c>
      <c r="C81" s="261"/>
      <c r="D81" s="261">
        <f>410+235</f>
        <v>645</v>
      </c>
      <c r="E81" s="264">
        <v>0</v>
      </c>
      <c r="F81" s="265">
        <v>595</v>
      </c>
      <c r="G81" s="265"/>
      <c r="H81" s="265"/>
      <c r="I81" s="265"/>
      <c r="J81" s="265"/>
      <c r="K81" s="265"/>
      <c r="L81" s="265"/>
      <c r="M81" s="265"/>
      <c r="N81" s="265"/>
      <c r="O81" s="265"/>
      <c r="P81" s="265"/>
      <c r="Q81" s="267">
        <f t="shared" si="30"/>
        <v>1240</v>
      </c>
      <c r="R81" s="230" t="e">
        <f>IF(Q81='[26]77'!$O$2,"Ok","Erreur")</f>
        <v>#REF!</v>
      </c>
      <c r="S81" s="231"/>
      <c r="T81" s="231"/>
      <c r="U81" s="231"/>
      <c r="V81" s="231"/>
      <c r="W81" s="231"/>
      <c r="X81" s="231"/>
      <c r="Y81" s="231"/>
      <c r="Z81" s="231"/>
      <c r="AA81" s="231"/>
      <c r="AB81" s="231"/>
      <c r="AC81" s="231"/>
      <c r="AD81" s="231"/>
      <c r="AE81" s="231"/>
      <c r="AF81" s="231"/>
      <c r="AG81" s="231"/>
      <c r="AH81" s="231"/>
      <c r="AI81" s="231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</row>
    <row r="82" spans="1:47">
      <c r="A82" s="256">
        <v>78</v>
      </c>
      <c r="B82" s="261" t="s">
        <v>101</v>
      </c>
      <c r="C82" s="261"/>
      <c r="D82" s="261"/>
      <c r="E82" s="264"/>
      <c r="F82" s="265"/>
      <c r="G82" s="265"/>
      <c r="H82" s="265"/>
      <c r="I82" s="265"/>
      <c r="J82" s="265"/>
      <c r="K82" s="265"/>
      <c r="L82" s="265"/>
      <c r="M82" s="265"/>
      <c r="N82" s="265"/>
      <c r="O82" s="265"/>
      <c r="P82" s="265"/>
      <c r="Q82" s="267">
        <f t="shared" si="30"/>
        <v>0</v>
      </c>
      <c r="R82" s="230" t="e">
        <f>IF(Q82='[27]78'!$O$2,"Ok","Erreur")</f>
        <v>#REF!</v>
      </c>
      <c r="S82" s="231"/>
      <c r="T82" s="231"/>
      <c r="U82" s="231"/>
      <c r="V82" s="231"/>
      <c r="W82" s="231"/>
      <c r="X82" s="231"/>
      <c r="Y82" s="231"/>
      <c r="Z82" s="231"/>
      <c r="AA82" s="231"/>
      <c r="AB82" s="231"/>
      <c r="AC82" s="231"/>
      <c r="AD82" s="231"/>
      <c r="AE82" s="231"/>
      <c r="AF82" s="231"/>
      <c r="AG82" s="231"/>
      <c r="AH82" s="231"/>
      <c r="AI82" s="231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</row>
    <row r="83" spans="1:47">
      <c r="A83" s="256">
        <v>79</v>
      </c>
      <c r="B83" s="261" t="s">
        <v>104</v>
      </c>
      <c r="C83" s="261">
        <v>79</v>
      </c>
      <c r="D83" s="261"/>
      <c r="E83" s="266">
        <f>'[2]79'!C2</f>
        <v>0</v>
      </c>
      <c r="F83" s="266">
        <f>'[2]79'!D2</f>
        <v>0</v>
      </c>
      <c r="G83" s="266">
        <f>'[2]79'!E2</f>
        <v>37.44</v>
      </c>
      <c r="H83" s="266">
        <f>'[2]79'!F2</f>
        <v>0</v>
      </c>
      <c r="I83" s="266">
        <f>'[2]79'!G2</f>
        <v>0</v>
      </c>
      <c r="J83" s="266">
        <f>'[2]79'!H2</f>
        <v>0</v>
      </c>
      <c r="K83" s="266">
        <f>'[2]79'!I2</f>
        <v>0</v>
      </c>
      <c r="L83" s="266">
        <f>'[2]79'!J2</f>
        <v>0</v>
      </c>
      <c r="M83" s="266">
        <f>'[2]79'!K2</f>
        <v>0</v>
      </c>
      <c r="N83" s="266">
        <f>'[2]79'!L2</f>
        <v>0</v>
      </c>
      <c r="O83" s="266">
        <f>'[2]79'!M2</f>
        <v>0</v>
      </c>
      <c r="P83" s="266">
        <f>'[2]79'!N2</f>
        <v>0</v>
      </c>
      <c r="Q83" s="267">
        <f>SUM(D83:P83)</f>
        <v>37.44</v>
      </c>
      <c r="R83" s="230" t="e">
        <f>IF(Q83='[28]79'!$O$2,"Ok","Erreur")</f>
        <v>#REF!</v>
      </c>
      <c r="S83" s="231"/>
      <c r="T83" s="231"/>
      <c r="U83" s="231"/>
      <c r="V83" s="231"/>
      <c r="W83" s="231"/>
      <c r="X83" s="231"/>
      <c r="Y83" s="231"/>
      <c r="Z83" s="231"/>
      <c r="AA83" s="231"/>
      <c r="AB83" s="231"/>
      <c r="AC83" s="231"/>
      <c r="AD83" s="231"/>
      <c r="AE83" s="231"/>
      <c r="AF83" s="231"/>
      <c r="AG83" s="231"/>
      <c r="AH83" s="231"/>
      <c r="AI83" s="231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</row>
    <row r="84" spans="1:47">
      <c r="A84" s="268"/>
      <c r="B84" s="269" t="s">
        <v>107</v>
      </c>
      <c r="C84" s="269"/>
      <c r="D84" s="270"/>
      <c r="E84" s="271"/>
      <c r="F84" s="272"/>
      <c r="G84" s="272"/>
      <c r="H84" s="272"/>
      <c r="I84" s="272"/>
      <c r="J84" s="272"/>
      <c r="K84" s="272"/>
      <c r="L84" s="272"/>
      <c r="M84" s="272"/>
      <c r="N84" s="272"/>
      <c r="O84" s="272"/>
      <c r="P84" s="272"/>
      <c r="Q84" s="273"/>
    </row>
    <row r="85" spans="1:47">
      <c r="A85" s="256">
        <v>87</v>
      </c>
      <c r="B85" s="261" t="s">
        <v>109</v>
      </c>
      <c r="C85" s="261"/>
      <c r="D85" s="264"/>
      <c r="E85" s="298">
        <f>SUM(E86:E88)</f>
        <v>1198.75</v>
      </c>
      <c r="F85" s="298">
        <f t="shared" ref="F85:P85" si="31">SUM(F86:F88)</f>
        <v>4576.0227272727279</v>
      </c>
      <c r="G85" s="298">
        <f t="shared" si="31"/>
        <v>4576.0227272727279</v>
      </c>
      <c r="H85" s="298">
        <f t="shared" si="31"/>
        <v>4126.0227272727279</v>
      </c>
      <c r="I85" s="298">
        <f t="shared" si="31"/>
        <v>4126.0227272727279</v>
      </c>
      <c r="J85" s="298">
        <f>SUM(J86:J88)</f>
        <v>5326.0227272727279</v>
      </c>
      <c r="K85" s="298">
        <f t="shared" si="31"/>
        <v>4126.0227272727279</v>
      </c>
      <c r="L85" s="298">
        <f t="shared" si="31"/>
        <v>3646.0227272727275</v>
      </c>
      <c r="M85" s="298">
        <f t="shared" si="31"/>
        <v>3646.0227272727275</v>
      </c>
      <c r="N85" s="298">
        <f t="shared" si="31"/>
        <v>3646.0227272727275</v>
      </c>
      <c r="O85" s="298">
        <f>SUM(O86:O88)</f>
        <v>3646.0227272727275</v>
      </c>
      <c r="P85" s="298">
        <f t="shared" si="31"/>
        <v>3646.0227272727275</v>
      </c>
      <c r="Q85" s="259">
        <f>SUM(Q86:Q88)</f>
        <v>46285</v>
      </c>
      <c r="R85" s="230"/>
      <c r="S85" s="231"/>
      <c r="T85" s="231"/>
      <c r="U85" s="231"/>
      <c r="V85" s="231"/>
      <c r="W85" s="231"/>
      <c r="X85" s="231"/>
      <c r="Y85" s="231"/>
      <c r="Z85" s="231"/>
      <c r="AA85" s="231"/>
      <c r="AB85" s="231"/>
      <c r="AC85" s="231"/>
      <c r="AD85" s="231"/>
      <c r="AE85" s="231"/>
      <c r="AF85" s="231"/>
      <c r="AG85" s="231"/>
      <c r="AH85" s="231"/>
      <c r="AI85" s="231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  <c r="AU85" s="231"/>
    </row>
    <row r="86" spans="1:47">
      <c r="A86" s="268"/>
      <c r="B86" s="274" t="s">
        <v>112</v>
      </c>
      <c r="C86" s="274"/>
      <c r="D86" s="227"/>
      <c r="E86" s="295">
        <f>8625/12</f>
        <v>718.75</v>
      </c>
      <c r="F86" s="295">
        <f t="shared" ref="F86:P86" si="32">8625/12</f>
        <v>718.75</v>
      </c>
      <c r="G86" s="295">
        <f t="shared" si="32"/>
        <v>718.75</v>
      </c>
      <c r="H86" s="295">
        <f t="shared" si="32"/>
        <v>718.75</v>
      </c>
      <c r="I86" s="295">
        <f t="shared" si="32"/>
        <v>718.75</v>
      </c>
      <c r="J86" s="295">
        <f t="shared" si="32"/>
        <v>718.75</v>
      </c>
      <c r="K86" s="295">
        <f t="shared" si="32"/>
        <v>718.75</v>
      </c>
      <c r="L86" s="295">
        <f t="shared" si="32"/>
        <v>718.75</v>
      </c>
      <c r="M86" s="295">
        <f t="shared" si="32"/>
        <v>718.75</v>
      </c>
      <c r="N86" s="295">
        <f t="shared" si="32"/>
        <v>718.75</v>
      </c>
      <c r="O86" s="295">
        <f t="shared" si="32"/>
        <v>718.75</v>
      </c>
      <c r="P86" s="295">
        <f t="shared" si="32"/>
        <v>718.75</v>
      </c>
      <c r="Q86" s="224">
        <f>SUM(D86:P86)</f>
        <v>8625</v>
      </c>
    </row>
    <row r="87" spans="1:47">
      <c r="A87" s="268"/>
      <c r="B87" s="274" t="s">
        <v>115</v>
      </c>
      <c r="C87" s="274"/>
      <c r="D87" s="227"/>
      <c r="E87" s="275"/>
      <c r="F87" s="296">
        <f>(32200/11)+450</f>
        <v>3377.2727272727275</v>
      </c>
      <c r="G87" s="296">
        <f>(32200/11)+450</f>
        <v>3377.2727272727275</v>
      </c>
      <c r="H87" s="296">
        <f>32200/11</f>
        <v>2927.2727272727275</v>
      </c>
      <c r="I87" s="296">
        <f t="shared" ref="I87:P87" si="33">32200/11</f>
        <v>2927.2727272727275</v>
      </c>
      <c r="J87" s="296">
        <f t="shared" si="33"/>
        <v>2927.2727272727275</v>
      </c>
      <c r="K87" s="296">
        <f t="shared" si="33"/>
        <v>2927.2727272727275</v>
      </c>
      <c r="L87" s="296">
        <f t="shared" si="33"/>
        <v>2927.2727272727275</v>
      </c>
      <c r="M87" s="296">
        <f t="shared" si="33"/>
        <v>2927.2727272727275</v>
      </c>
      <c r="N87" s="296">
        <f t="shared" si="33"/>
        <v>2927.2727272727275</v>
      </c>
      <c r="O87" s="296">
        <f t="shared" si="33"/>
        <v>2927.2727272727275</v>
      </c>
      <c r="P87" s="296">
        <f t="shared" si="33"/>
        <v>2927.2727272727275</v>
      </c>
      <c r="Q87" s="224">
        <f>SUM(D87:P87)</f>
        <v>33100</v>
      </c>
    </row>
    <row r="88" spans="1:47">
      <c r="A88" s="268"/>
      <c r="B88" s="274" t="s">
        <v>117</v>
      </c>
      <c r="C88" s="274"/>
      <c r="D88" s="227"/>
      <c r="E88" s="275">
        <v>480</v>
      </c>
      <c r="F88" s="275">
        <v>480</v>
      </c>
      <c r="G88" s="275">
        <v>480</v>
      </c>
      <c r="H88" s="275">
        <v>480</v>
      </c>
      <c r="I88" s="275">
        <v>480</v>
      </c>
      <c r="J88" s="275">
        <f>1000+200+480</f>
        <v>1680</v>
      </c>
      <c r="K88" s="275">
        <v>480</v>
      </c>
      <c r="L88" s="275">
        <v>0</v>
      </c>
      <c r="M88" s="275">
        <v>0</v>
      </c>
      <c r="N88" s="275">
        <v>0</v>
      </c>
      <c r="O88" s="275">
        <v>0</v>
      </c>
      <c r="P88" s="275">
        <v>0</v>
      </c>
      <c r="Q88" s="224">
        <f>SUM(D88:P88)</f>
        <v>4560</v>
      </c>
    </row>
    <row r="89" spans="1:47" ht="15.75">
      <c r="B89" s="276" t="s">
        <v>317</v>
      </c>
      <c r="C89" s="276"/>
      <c r="D89" s="259">
        <f t="shared" ref="D89:Q89" si="34">D85+D83+D82+D81+D80+D77+D58+D54</f>
        <v>705</v>
      </c>
      <c r="E89" s="259">
        <f t="shared" si="34"/>
        <v>1198.75</v>
      </c>
      <c r="F89" s="259">
        <f t="shared" si="34"/>
        <v>13395.072727272727</v>
      </c>
      <c r="G89" s="259">
        <f t="shared" si="34"/>
        <v>9342.9627272727266</v>
      </c>
      <c r="H89" s="259">
        <f t="shared" si="34"/>
        <v>10920.522727272728</v>
      </c>
      <c r="I89" s="259">
        <f t="shared" si="34"/>
        <v>12722.022727272728</v>
      </c>
      <c r="J89" s="259">
        <f t="shared" si="34"/>
        <v>9377.0227272727279</v>
      </c>
      <c r="K89" s="259">
        <f t="shared" si="34"/>
        <v>7162.0227272727279</v>
      </c>
      <c r="L89" s="259">
        <f t="shared" si="34"/>
        <v>7682.0227272727279</v>
      </c>
      <c r="M89" s="259">
        <f t="shared" si="34"/>
        <v>8732.0227272727279</v>
      </c>
      <c r="N89" s="259">
        <f t="shared" si="34"/>
        <v>6682.0227272727279</v>
      </c>
      <c r="O89" s="259">
        <f t="shared" si="34"/>
        <v>6682.0227272727279</v>
      </c>
      <c r="P89" s="259">
        <f t="shared" si="34"/>
        <v>6762.0227272727279</v>
      </c>
      <c r="Q89" s="277">
        <f t="shared" si="34"/>
        <v>101363.49</v>
      </c>
      <c r="R89" s="293" t="str">
        <f>IF(SUM(D89:P89)=Q89,"ok","erreur")</f>
        <v>ok</v>
      </c>
    </row>
    <row r="90" spans="1:47" ht="15.75">
      <c r="A90" s="278"/>
      <c r="B90" s="279"/>
      <c r="C90" s="279"/>
      <c r="D90" s="279"/>
      <c r="E90" s="280"/>
      <c r="F90" s="280"/>
      <c r="G90" s="280"/>
      <c r="H90" s="280"/>
      <c r="I90" s="280"/>
      <c r="J90" s="280"/>
      <c r="K90" s="280"/>
      <c r="L90" s="280"/>
      <c r="M90" s="280"/>
      <c r="N90" s="280"/>
      <c r="O90" s="280"/>
      <c r="P90" s="255" t="s">
        <v>254</v>
      </c>
      <c r="Q90" s="253">
        <f>+'[2]...'!H31</f>
        <v>0</v>
      </c>
      <c r="R90" s="282">
        <f>SUM(Q89:Q90)</f>
        <v>101363.49</v>
      </c>
      <c r="S90" s="281"/>
      <c r="T90" s="281"/>
      <c r="U90" s="252"/>
      <c r="V90" s="252"/>
      <c r="W90" s="252"/>
      <c r="X90" s="252"/>
      <c r="Y90" s="252"/>
      <c r="Z90" s="252"/>
      <c r="AA90" s="252"/>
      <c r="AB90" s="252"/>
      <c r="AC90" s="252"/>
      <c r="AD90" s="252"/>
      <c r="AE90" s="252"/>
      <c r="AF90" s="252"/>
      <c r="AG90" s="252"/>
      <c r="AH90" s="252"/>
      <c r="AI90" s="252"/>
      <c r="AJ90" s="252"/>
      <c r="AK90" s="252"/>
      <c r="AL90" s="252"/>
      <c r="AM90" s="252"/>
      <c r="AN90" s="252"/>
      <c r="AO90" s="252"/>
      <c r="AP90" s="252"/>
      <c r="AQ90" s="252"/>
      <c r="AR90" s="252"/>
      <c r="AS90" s="252"/>
      <c r="AT90" s="252"/>
      <c r="AU90" s="252"/>
    </row>
    <row r="91" spans="1:47" ht="25.5" customHeight="1">
      <c r="B91" s="284" t="s">
        <v>257</v>
      </c>
      <c r="C91" s="284"/>
      <c r="D91" s="285">
        <f t="shared" ref="D91:Q91" si="35">D89-D48</f>
        <v>467.90999999999997</v>
      </c>
      <c r="E91" s="285">
        <f t="shared" si="35"/>
        <v>-39.759999999999991</v>
      </c>
      <c r="F91" s="285">
        <f t="shared" si="35"/>
        <v>5699.3799999999992</v>
      </c>
      <c r="G91" s="285">
        <f t="shared" si="35"/>
        <v>-2805.4700000000012</v>
      </c>
      <c r="H91" s="285">
        <f t="shared" si="35"/>
        <v>-1212.5699999999997</v>
      </c>
      <c r="I91" s="285">
        <f t="shared" si="35"/>
        <v>3264.9300000000003</v>
      </c>
      <c r="J91" s="285">
        <f t="shared" si="35"/>
        <v>-1345.0699999999997</v>
      </c>
      <c r="K91" s="285">
        <f t="shared" si="35"/>
        <v>-1595.0699999999997</v>
      </c>
      <c r="L91" s="285">
        <f t="shared" si="35"/>
        <v>-1185.0699999999997</v>
      </c>
      <c r="M91" s="285">
        <f t="shared" si="35"/>
        <v>249.93000000000029</v>
      </c>
      <c r="N91" s="285">
        <f t="shared" si="35"/>
        <v>-1285.0699999999997</v>
      </c>
      <c r="O91" s="285">
        <f t="shared" si="35"/>
        <v>-1675.0699999999997</v>
      </c>
      <c r="P91" s="285">
        <f t="shared" si="35"/>
        <v>-1625.1499999999996</v>
      </c>
      <c r="Q91" s="286">
        <f t="shared" si="35"/>
        <v>-3086.1500000000087</v>
      </c>
    </row>
    <row r="92" spans="1:47">
      <c r="D92" s="252"/>
      <c r="Q92" s="283"/>
    </row>
    <row r="93" spans="1:47">
      <c r="D93" s="252"/>
      <c r="Q93" s="283"/>
    </row>
    <row r="94" spans="1:47">
      <c r="D94" s="252"/>
      <c r="Q94" s="283"/>
    </row>
    <row r="95" spans="1:47">
      <c r="D95" s="252"/>
      <c r="Q95" s="283"/>
    </row>
    <row r="96" spans="1:47">
      <c r="D96" s="252"/>
      <c r="Q96" s="283"/>
    </row>
    <row r="97" spans="1:18">
      <c r="A97" s="173"/>
      <c r="D97" s="252"/>
      <c r="Q97" s="283"/>
      <c r="R97" s="173"/>
    </row>
    <row r="98" spans="1:18">
      <c r="A98" s="173"/>
      <c r="D98" s="252"/>
      <c r="Q98" s="283"/>
      <c r="R98" s="173"/>
    </row>
    <row r="99" spans="1:18">
      <c r="A99" s="173"/>
      <c r="D99" s="252"/>
      <c r="Q99" s="283"/>
      <c r="R99" s="173"/>
    </row>
    <row r="100" spans="1:18">
      <c r="A100" s="173"/>
      <c r="D100" s="252"/>
      <c r="Q100" s="283"/>
      <c r="R100" s="173"/>
    </row>
    <row r="101" spans="1:18">
      <c r="A101" s="173"/>
      <c r="D101" s="252"/>
      <c r="R101" s="173"/>
    </row>
    <row r="102" spans="1:18">
      <c r="A102" s="173"/>
      <c r="D102" s="252"/>
      <c r="R102" s="173"/>
    </row>
    <row r="103" spans="1:18">
      <c r="A103" s="173"/>
      <c r="D103" s="252"/>
      <c r="R103" s="173"/>
    </row>
    <row r="104" spans="1:18">
      <c r="A104" s="173"/>
      <c r="D104" s="252"/>
      <c r="R104" s="173"/>
    </row>
    <row r="105" spans="1:18">
      <c r="A105" s="173"/>
      <c r="D105" s="252"/>
      <c r="R105" s="173"/>
    </row>
    <row r="106" spans="1:18">
      <c r="A106" s="173"/>
      <c r="D106" s="252"/>
      <c r="R106" s="173"/>
    </row>
    <row r="107" spans="1:18">
      <c r="A107" s="173"/>
      <c r="D107" s="252"/>
      <c r="R107" s="173"/>
    </row>
    <row r="108" spans="1:18">
      <c r="A108" s="173"/>
      <c r="D108" s="252"/>
      <c r="R108" s="173"/>
    </row>
    <row r="109" spans="1:18">
      <c r="A109" s="173"/>
      <c r="D109" s="252"/>
      <c r="R109" s="173"/>
    </row>
    <row r="110" spans="1:18">
      <c r="A110" s="173"/>
      <c r="D110" s="252"/>
      <c r="R110" s="173"/>
    </row>
    <row r="111" spans="1:18">
      <c r="A111" s="173"/>
      <c r="D111" s="252"/>
      <c r="R111" s="173"/>
    </row>
    <row r="112" spans="1:18">
      <c r="A112" s="173"/>
      <c r="D112" s="252"/>
      <c r="R112" s="173"/>
    </row>
    <row r="113" spans="1:18">
      <c r="A113" s="173"/>
      <c r="D113" s="252"/>
      <c r="E113" s="173"/>
      <c r="Q113" s="173"/>
      <c r="R113" s="173"/>
    </row>
    <row r="114" spans="1:18">
      <c r="A114" s="173"/>
      <c r="D114" s="252"/>
      <c r="E114" s="173"/>
      <c r="Q114" s="173"/>
      <c r="R114" s="173"/>
    </row>
    <row r="115" spans="1:18">
      <c r="A115" s="173"/>
      <c r="D115" s="252"/>
      <c r="E115" s="173"/>
      <c r="Q115" s="173"/>
      <c r="R115" s="173"/>
    </row>
    <row r="116" spans="1:18">
      <c r="A116" s="173"/>
      <c r="D116" s="252"/>
      <c r="E116" s="173"/>
      <c r="Q116" s="173"/>
      <c r="R116" s="173"/>
    </row>
    <row r="117" spans="1:18">
      <c r="A117" s="173"/>
      <c r="D117" s="252"/>
      <c r="E117" s="173"/>
      <c r="Q117" s="173"/>
      <c r="R117" s="173"/>
    </row>
    <row r="118" spans="1:18">
      <c r="A118" s="173"/>
      <c r="D118" s="252"/>
      <c r="E118" s="173"/>
      <c r="Q118" s="173"/>
      <c r="R118" s="173"/>
    </row>
    <row r="119" spans="1:18">
      <c r="A119" s="173"/>
      <c r="D119" s="252"/>
      <c r="E119" s="173"/>
      <c r="Q119" s="173"/>
      <c r="R119" s="173"/>
    </row>
    <row r="120" spans="1:18">
      <c r="A120" s="173"/>
      <c r="D120" s="252"/>
      <c r="E120" s="173"/>
      <c r="Q120" s="173"/>
      <c r="R120" s="173"/>
    </row>
    <row r="121" spans="1:18">
      <c r="A121" s="173"/>
      <c r="D121" s="252"/>
      <c r="E121" s="173"/>
      <c r="Q121" s="173"/>
      <c r="R121" s="173"/>
    </row>
    <row r="122" spans="1:18">
      <c r="A122" s="173"/>
      <c r="D122" s="252"/>
      <c r="E122" s="173"/>
      <c r="Q122" s="173"/>
      <c r="R122" s="173"/>
    </row>
    <row r="123" spans="1:18">
      <c r="A123" s="173"/>
      <c r="D123" s="252"/>
      <c r="E123" s="173"/>
      <c r="Q123" s="173"/>
      <c r="R123" s="173"/>
    </row>
    <row r="124" spans="1:18">
      <c r="A124" s="173"/>
      <c r="D124" s="252"/>
      <c r="E124" s="173"/>
      <c r="Q124" s="173"/>
      <c r="R124" s="173"/>
    </row>
    <row r="125" spans="1:18">
      <c r="A125" s="173"/>
      <c r="D125" s="252"/>
      <c r="E125" s="173"/>
      <c r="Q125" s="173"/>
      <c r="R125" s="173"/>
    </row>
    <row r="126" spans="1:18">
      <c r="A126" s="173"/>
      <c r="D126" s="252"/>
      <c r="E126" s="173"/>
      <c r="Q126" s="173"/>
      <c r="R126" s="173"/>
    </row>
    <row r="127" spans="1:18">
      <c r="A127" s="173"/>
      <c r="D127" s="252"/>
      <c r="E127" s="173"/>
      <c r="Q127" s="173"/>
      <c r="R127" s="173"/>
    </row>
    <row r="128" spans="1:18">
      <c r="A128" s="173"/>
      <c r="D128" s="252"/>
      <c r="E128" s="173"/>
      <c r="Q128" s="173"/>
      <c r="R128" s="173"/>
    </row>
    <row r="129" spans="1:18">
      <c r="A129" s="173"/>
      <c r="D129" s="252"/>
      <c r="E129" s="173"/>
      <c r="Q129" s="173"/>
      <c r="R129" s="173"/>
    </row>
    <row r="130" spans="1:18">
      <c r="A130" s="173"/>
      <c r="D130" s="252"/>
      <c r="E130" s="173"/>
      <c r="Q130" s="173"/>
      <c r="R130" s="173"/>
    </row>
    <row r="131" spans="1:18">
      <c r="A131" s="173"/>
      <c r="D131" s="252"/>
      <c r="E131" s="173"/>
      <c r="Q131" s="173"/>
      <c r="R131" s="173"/>
    </row>
    <row r="132" spans="1:18">
      <c r="A132" s="173"/>
      <c r="D132" s="252"/>
      <c r="E132" s="173"/>
      <c r="Q132" s="173"/>
      <c r="R132" s="173"/>
    </row>
    <row r="133" spans="1:18">
      <c r="A133" s="173"/>
      <c r="D133" s="252"/>
      <c r="E133" s="173"/>
      <c r="Q133" s="173"/>
      <c r="R133" s="173"/>
    </row>
    <row r="134" spans="1:18">
      <c r="A134" s="173"/>
      <c r="D134" s="252"/>
      <c r="E134" s="173"/>
      <c r="Q134" s="173"/>
      <c r="R134" s="173"/>
    </row>
    <row r="135" spans="1:18">
      <c r="A135" s="173"/>
      <c r="D135" s="252"/>
      <c r="E135" s="173"/>
      <c r="Q135" s="173"/>
      <c r="R135" s="173"/>
    </row>
    <row r="136" spans="1:18">
      <c r="A136" s="173"/>
      <c r="D136" s="252"/>
      <c r="E136" s="173"/>
      <c r="Q136" s="173"/>
      <c r="R136" s="173"/>
    </row>
    <row r="137" spans="1:18">
      <c r="A137" s="173"/>
      <c r="D137" s="252"/>
      <c r="E137" s="173"/>
      <c r="Q137" s="173"/>
      <c r="R137" s="173"/>
    </row>
    <row r="138" spans="1:18">
      <c r="A138" s="173"/>
      <c r="D138" s="252"/>
      <c r="E138" s="173"/>
      <c r="Q138" s="173"/>
      <c r="R138" s="173"/>
    </row>
    <row r="139" spans="1:18">
      <c r="A139" s="173"/>
      <c r="D139" s="252"/>
      <c r="E139" s="173"/>
      <c r="Q139" s="173"/>
      <c r="R139" s="173"/>
    </row>
    <row r="140" spans="1:18">
      <c r="A140" s="173"/>
      <c r="D140" s="252"/>
      <c r="E140" s="173"/>
      <c r="Q140" s="173"/>
      <c r="R140" s="173"/>
    </row>
    <row r="141" spans="1:18">
      <c r="A141" s="173"/>
      <c r="D141" s="252"/>
      <c r="E141" s="173"/>
      <c r="Q141" s="173"/>
      <c r="R141" s="173"/>
    </row>
    <row r="142" spans="1:18">
      <c r="A142" s="173"/>
      <c r="D142" s="252"/>
      <c r="E142" s="173"/>
      <c r="Q142" s="173"/>
      <c r="R142" s="173"/>
    </row>
    <row r="143" spans="1:18">
      <c r="A143" s="173"/>
      <c r="D143" s="252"/>
      <c r="E143" s="173"/>
      <c r="Q143" s="173"/>
      <c r="R143" s="173"/>
    </row>
    <row r="144" spans="1:18">
      <c r="A144" s="173"/>
      <c r="D144" s="252"/>
      <c r="E144" s="173"/>
      <c r="Q144" s="173"/>
      <c r="R144" s="173"/>
    </row>
    <row r="145" spans="1:18">
      <c r="A145" s="173"/>
      <c r="D145" s="252"/>
      <c r="E145" s="173"/>
      <c r="Q145" s="173"/>
      <c r="R145" s="173"/>
    </row>
    <row r="146" spans="1:18">
      <c r="A146" s="173"/>
      <c r="D146" s="252"/>
      <c r="E146" s="173"/>
      <c r="Q146" s="173"/>
      <c r="R146" s="173"/>
    </row>
    <row r="147" spans="1:18">
      <c r="A147" s="173"/>
      <c r="D147" s="252"/>
      <c r="E147" s="173"/>
      <c r="Q147" s="173"/>
      <c r="R147" s="173"/>
    </row>
    <row r="148" spans="1:18">
      <c r="A148" s="173"/>
      <c r="D148" s="252"/>
      <c r="E148" s="173"/>
      <c r="Q148" s="173"/>
      <c r="R148" s="173"/>
    </row>
    <row r="149" spans="1:18">
      <c r="A149" s="173"/>
      <c r="D149" s="252"/>
      <c r="E149" s="173"/>
      <c r="Q149" s="173"/>
      <c r="R149" s="173"/>
    </row>
    <row r="150" spans="1:18">
      <c r="A150" s="173"/>
      <c r="D150" s="252"/>
      <c r="E150" s="173"/>
      <c r="Q150" s="173"/>
      <c r="R150" s="173"/>
    </row>
    <row r="151" spans="1:18">
      <c r="A151" s="173"/>
      <c r="D151" s="252"/>
      <c r="E151" s="173"/>
      <c r="Q151" s="173"/>
      <c r="R151" s="173"/>
    </row>
    <row r="152" spans="1:18">
      <c r="A152" s="173"/>
      <c r="D152" s="252"/>
      <c r="E152" s="173"/>
      <c r="Q152" s="173"/>
      <c r="R152" s="173"/>
    </row>
    <row r="153" spans="1:18">
      <c r="A153" s="173"/>
      <c r="D153" s="252"/>
      <c r="E153" s="173"/>
      <c r="Q153" s="173"/>
      <c r="R153" s="173"/>
    </row>
    <row r="154" spans="1:18">
      <c r="A154" s="173"/>
      <c r="D154" s="252"/>
      <c r="E154" s="173"/>
      <c r="Q154" s="173"/>
      <c r="R154" s="173"/>
    </row>
    <row r="155" spans="1:18">
      <c r="A155" s="173"/>
      <c r="D155" s="252"/>
      <c r="E155" s="173"/>
      <c r="Q155" s="173"/>
      <c r="R155" s="173"/>
    </row>
    <row r="156" spans="1:18">
      <c r="A156" s="173"/>
      <c r="D156" s="252"/>
      <c r="E156" s="173"/>
      <c r="Q156" s="173"/>
      <c r="R156" s="173"/>
    </row>
    <row r="157" spans="1:18">
      <c r="A157" s="173"/>
      <c r="D157" s="252"/>
      <c r="E157" s="173"/>
      <c r="Q157" s="173"/>
      <c r="R157" s="173"/>
    </row>
    <row r="158" spans="1:18">
      <c r="A158" s="173"/>
      <c r="D158" s="252"/>
      <c r="E158" s="173"/>
      <c r="Q158" s="173"/>
      <c r="R158" s="173"/>
    </row>
    <row r="159" spans="1:18">
      <c r="A159" s="173"/>
      <c r="D159" s="252"/>
      <c r="E159" s="173"/>
      <c r="Q159" s="173"/>
      <c r="R159" s="173"/>
    </row>
    <row r="160" spans="1:18">
      <c r="A160" s="173"/>
      <c r="D160" s="252"/>
      <c r="E160" s="173"/>
      <c r="Q160" s="173"/>
      <c r="R160" s="173"/>
    </row>
    <row r="161" spans="1:18">
      <c r="A161" s="173"/>
      <c r="D161" s="252"/>
      <c r="E161" s="173"/>
      <c r="Q161" s="173"/>
      <c r="R161" s="173"/>
    </row>
    <row r="162" spans="1:18">
      <c r="A162" s="173"/>
      <c r="D162" s="252"/>
      <c r="E162" s="173"/>
      <c r="Q162" s="173"/>
      <c r="R162" s="173"/>
    </row>
    <row r="163" spans="1:18">
      <c r="A163" s="173"/>
      <c r="D163" s="252"/>
      <c r="E163" s="173"/>
      <c r="Q163" s="173"/>
      <c r="R163" s="173"/>
    </row>
    <row r="164" spans="1:18">
      <c r="A164" s="173"/>
      <c r="D164" s="252"/>
      <c r="E164" s="173"/>
      <c r="Q164" s="173"/>
      <c r="R164" s="173"/>
    </row>
    <row r="165" spans="1:18">
      <c r="A165" s="173"/>
      <c r="D165" s="252"/>
      <c r="E165" s="173"/>
      <c r="Q165" s="173"/>
      <c r="R165" s="173"/>
    </row>
    <row r="166" spans="1:18">
      <c r="A166" s="173"/>
      <c r="D166" s="252"/>
      <c r="E166" s="173"/>
      <c r="Q166" s="173"/>
      <c r="R166" s="173"/>
    </row>
    <row r="167" spans="1:18">
      <c r="A167" s="173"/>
      <c r="D167" s="252"/>
      <c r="E167" s="173"/>
      <c r="Q167" s="173"/>
      <c r="R167" s="173"/>
    </row>
    <row r="168" spans="1:18">
      <c r="A168" s="173"/>
      <c r="D168" s="252"/>
      <c r="E168" s="173"/>
      <c r="Q168" s="173"/>
      <c r="R168" s="173"/>
    </row>
    <row r="169" spans="1:18">
      <c r="A169" s="173"/>
      <c r="D169" s="252"/>
      <c r="E169" s="173"/>
      <c r="Q169" s="173"/>
      <c r="R169" s="173"/>
    </row>
    <row r="170" spans="1:18">
      <c r="A170" s="173"/>
      <c r="D170" s="252"/>
      <c r="E170" s="173"/>
      <c r="Q170" s="173"/>
      <c r="R170" s="173"/>
    </row>
    <row r="171" spans="1:18">
      <c r="A171" s="173"/>
      <c r="D171" s="252"/>
      <c r="E171" s="173"/>
      <c r="Q171" s="173"/>
      <c r="R171" s="173"/>
    </row>
    <row r="172" spans="1:18">
      <c r="A172" s="173"/>
      <c r="D172" s="252"/>
      <c r="E172" s="173"/>
      <c r="Q172" s="173"/>
      <c r="R172" s="173"/>
    </row>
    <row r="173" spans="1:18">
      <c r="A173" s="173"/>
      <c r="D173" s="252"/>
      <c r="E173" s="173"/>
      <c r="Q173" s="173"/>
      <c r="R173" s="173"/>
    </row>
    <row r="174" spans="1:18">
      <c r="A174" s="173"/>
      <c r="D174" s="252"/>
      <c r="E174" s="173"/>
      <c r="Q174" s="173"/>
      <c r="R174" s="173"/>
    </row>
    <row r="175" spans="1:18">
      <c r="A175" s="173"/>
      <c r="D175" s="252"/>
      <c r="E175" s="173"/>
      <c r="Q175" s="173"/>
      <c r="R175" s="173"/>
    </row>
    <row r="176" spans="1:18">
      <c r="A176" s="173"/>
      <c r="D176" s="252"/>
      <c r="E176" s="173"/>
      <c r="Q176" s="173"/>
      <c r="R176" s="173"/>
    </row>
    <row r="177" spans="1:18">
      <c r="A177" s="173"/>
      <c r="D177" s="252"/>
      <c r="E177" s="173"/>
      <c r="Q177" s="173"/>
      <c r="R177" s="173"/>
    </row>
    <row r="178" spans="1:18">
      <c r="A178" s="173"/>
      <c r="D178" s="252"/>
      <c r="E178" s="173"/>
      <c r="Q178" s="173"/>
      <c r="R178" s="173"/>
    </row>
    <row r="179" spans="1:18">
      <c r="A179" s="173"/>
      <c r="D179" s="252"/>
      <c r="E179" s="173"/>
      <c r="Q179" s="173"/>
      <c r="R179" s="173"/>
    </row>
    <row r="180" spans="1:18">
      <c r="A180" s="173"/>
      <c r="D180" s="252"/>
      <c r="E180" s="173"/>
      <c r="Q180" s="173"/>
      <c r="R180" s="173"/>
    </row>
    <row r="181" spans="1:18">
      <c r="A181" s="173"/>
      <c r="D181" s="252"/>
      <c r="E181" s="173"/>
      <c r="Q181" s="173"/>
      <c r="R181" s="173"/>
    </row>
    <row r="182" spans="1:18">
      <c r="A182" s="173"/>
      <c r="D182" s="252"/>
      <c r="E182" s="173"/>
      <c r="Q182" s="173"/>
      <c r="R182" s="173"/>
    </row>
    <row r="183" spans="1:18">
      <c r="A183" s="173"/>
      <c r="D183" s="252"/>
      <c r="E183" s="173"/>
      <c r="Q183" s="173"/>
      <c r="R183" s="173"/>
    </row>
    <row r="184" spans="1:18">
      <c r="A184" s="173"/>
      <c r="D184" s="252"/>
      <c r="E184" s="173"/>
      <c r="Q184" s="173"/>
      <c r="R184" s="173"/>
    </row>
    <row r="185" spans="1:18">
      <c r="A185" s="173"/>
      <c r="D185" s="252"/>
      <c r="E185" s="173"/>
      <c r="Q185" s="173"/>
      <c r="R185" s="173"/>
    </row>
    <row r="186" spans="1:18">
      <c r="A186" s="173"/>
      <c r="D186" s="252"/>
      <c r="E186" s="173"/>
      <c r="Q186" s="173"/>
      <c r="R186" s="173"/>
    </row>
    <row r="187" spans="1:18">
      <c r="A187" s="173"/>
      <c r="D187" s="252"/>
      <c r="E187" s="173"/>
      <c r="Q187" s="173"/>
      <c r="R187" s="173"/>
    </row>
    <row r="188" spans="1:18">
      <c r="A188" s="173"/>
      <c r="D188" s="252"/>
      <c r="E188" s="173"/>
      <c r="Q188" s="173"/>
      <c r="R188" s="173"/>
    </row>
    <row r="189" spans="1:18">
      <c r="A189" s="173"/>
      <c r="D189" s="252"/>
      <c r="E189" s="173"/>
      <c r="Q189" s="173"/>
      <c r="R189" s="173"/>
    </row>
    <row r="190" spans="1:18">
      <c r="A190" s="173"/>
      <c r="D190" s="252"/>
      <c r="E190" s="173"/>
      <c r="Q190" s="173"/>
      <c r="R190" s="173"/>
    </row>
    <row r="191" spans="1:18">
      <c r="A191" s="173"/>
      <c r="D191" s="252"/>
      <c r="E191" s="173"/>
      <c r="Q191" s="173"/>
      <c r="R191" s="173"/>
    </row>
    <row r="192" spans="1:18">
      <c r="A192" s="173"/>
      <c r="D192" s="252"/>
      <c r="E192" s="173"/>
      <c r="Q192" s="173"/>
      <c r="R192" s="173"/>
    </row>
    <row r="193" spans="1:18">
      <c r="A193" s="173"/>
      <c r="D193" s="252"/>
      <c r="E193" s="173"/>
      <c r="Q193" s="173"/>
      <c r="R193" s="173"/>
    </row>
    <row r="194" spans="1:18">
      <c r="A194" s="173"/>
      <c r="D194" s="252"/>
      <c r="E194" s="173"/>
      <c r="Q194" s="173"/>
      <c r="R194" s="173"/>
    </row>
    <row r="195" spans="1:18">
      <c r="A195" s="173"/>
      <c r="D195" s="252"/>
      <c r="E195" s="173"/>
      <c r="Q195" s="173"/>
      <c r="R195" s="173"/>
    </row>
    <row r="196" spans="1:18">
      <c r="A196" s="173"/>
      <c r="D196" s="252"/>
      <c r="E196" s="173"/>
      <c r="Q196" s="173"/>
      <c r="R196" s="173"/>
    </row>
    <row r="197" spans="1:18">
      <c r="A197" s="173"/>
      <c r="D197" s="252"/>
      <c r="E197" s="173"/>
      <c r="Q197" s="173"/>
      <c r="R197" s="173"/>
    </row>
    <row r="198" spans="1:18">
      <c r="A198" s="173"/>
      <c r="D198" s="252"/>
      <c r="E198" s="173"/>
      <c r="Q198" s="173"/>
      <c r="R198" s="173"/>
    </row>
    <row r="199" spans="1:18">
      <c r="A199" s="173"/>
      <c r="D199" s="252"/>
      <c r="E199" s="173"/>
      <c r="Q199" s="173"/>
      <c r="R199" s="173"/>
    </row>
    <row r="200" spans="1:18">
      <c r="A200" s="173"/>
      <c r="D200" s="252"/>
      <c r="E200" s="173"/>
      <c r="Q200" s="173"/>
      <c r="R200" s="173"/>
    </row>
    <row r="201" spans="1:18">
      <c r="A201" s="173"/>
      <c r="D201" s="252"/>
      <c r="E201" s="173"/>
      <c r="Q201" s="173"/>
      <c r="R201" s="173"/>
    </row>
    <row r="202" spans="1:18">
      <c r="A202" s="173"/>
      <c r="D202" s="252"/>
      <c r="E202" s="173"/>
      <c r="Q202" s="173"/>
      <c r="R202" s="173"/>
    </row>
    <row r="203" spans="1:18">
      <c r="A203" s="173"/>
      <c r="D203" s="252"/>
      <c r="E203" s="173"/>
      <c r="Q203" s="173"/>
      <c r="R203" s="173"/>
    </row>
    <row r="204" spans="1:18">
      <c r="A204" s="173"/>
      <c r="D204" s="252"/>
      <c r="E204" s="173"/>
      <c r="Q204" s="173"/>
      <c r="R204" s="173"/>
    </row>
    <row r="205" spans="1:18">
      <c r="A205" s="173"/>
      <c r="D205" s="252"/>
      <c r="E205" s="173"/>
      <c r="Q205" s="173"/>
      <c r="R205" s="173"/>
    </row>
    <row r="206" spans="1:18">
      <c r="A206" s="173"/>
      <c r="D206" s="252"/>
      <c r="E206" s="173"/>
      <c r="Q206" s="173"/>
      <c r="R206" s="173"/>
    </row>
    <row r="207" spans="1:18">
      <c r="A207" s="173"/>
      <c r="D207" s="252"/>
      <c r="E207" s="173"/>
      <c r="Q207" s="173"/>
      <c r="R207" s="173"/>
    </row>
    <row r="208" spans="1:18">
      <c r="A208" s="173"/>
      <c r="D208" s="252"/>
      <c r="E208" s="173"/>
      <c r="Q208" s="173"/>
      <c r="R208" s="173"/>
    </row>
    <row r="209" spans="1:18">
      <c r="A209" s="173"/>
      <c r="D209" s="252"/>
      <c r="E209" s="173"/>
      <c r="Q209" s="173"/>
      <c r="R209" s="173"/>
    </row>
    <row r="210" spans="1:18">
      <c r="A210" s="173"/>
      <c r="D210" s="252"/>
      <c r="E210" s="173"/>
      <c r="Q210" s="173"/>
      <c r="R210" s="173"/>
    </row>
    <row r="211" spans="1:18">
      <c r="A211" s="173"/>
      <c r="D211" s="252"/>
      <c r="E211" s="173"/>
      <c r="Q211" s="173"/>
      <c r="R211" s="173"/>
    </row>
    <row r="212" spans="1:18">
      <c r="A212" s="173"/>
      <c r="D212" s="252"/>
      <c r="E212" s="173"/>
      <c r="Q212" s="173"/>
      <c r="R212" s="173"/>
    </row>
    <row r="213" spans="1:18">
      <c r="A213" s="173"/>
      <c r="D213" s="252"/>
      <c r="E213" s="173"/>
      <c r="Q213" s="173"/>
      <c r="R213" s="173"/>
    </row>
    <row r="214" spans="1:18">
      <c r="A214" s="173"/>
      <c r="D214" s="252"/>
      <c r="E214" s="173"/>
      <c r="Q214" s="173"/>
      <c r="R214" s="173"/>
    </row>
    <row r="215" spans="1:18">
      <c r="A215" s="173"/>
      <c r="D215" s="252"/>
      <c r="E215" s="173"/>
      <c r="Q215" s="173"/>
      <c r="R215" s="173"/>
    </row>
    <row r="216" spans="1:18">
      <c r="A216" s="173"/>
      <c r="D216" s="252"/>
      <c r="E216" s="173"/>
      <c r="Q216" s="173"/>
      <c r="R216" s="173"/>
    </row>
    <row r="217" spans="1:18">
      <c r="A217" s="173"/>
      <c r="D217" s="252"/>
      <c r="E217" s="173"/>
      <c r="Q217" s="173"/>
      <c r="R217" s="173"/>
    </row>
    <row r="218" spans="1:18">
      <c r="A218" s="173"/>
      <c r="D218" s="252"/>
      <c r="E218" s="173"/>
      <c r="Q218" s="173"/>
      <c r="R218" s="173"/>
    </row>
    <row r="219" spans="1:18">
      <c r="A219" s="173"/>
      <c r="D219" s="252"/>
      <c r="E219" s="173"/>
      <c r="Q219" s="173"/>
      <c r="R219" s="173"/>
    </row>
    <row r="220" spans="1:18">
      <c r="A220" s="173"/>
      <c r="D220" s="252"/>
      <c r="E220" s="173"/>
      <c r="Q220" s="173"/>
      <c r="R220" s="173"/>
    </row>
    <row r="221" spans="1:18">
      <c r="A221" s="173"/>
      <c r="D221" s="252"/>
      <c r="E221" s="173"/>
      <c r="Q221" s="173"/>
      <c r="R221" s="173"/>
    </row>
    <row r="222" spans="1:18">
      <c r="A222" s="173"/>
      <c r="D222" s="252"/>
      <c r="E222" s="173"/>
      <c r="Q222" s="173"/>
      <c r="R222" s="173"/>
    </row>
    <row r="223" spans="1:18">
      <c r="A223" s="173"/>
      <c r="D223" s="252"/>
      <c r="E223" s="173"/>
      <c r="Q223" s="173"/>
      <c r="R223" s="173"/>
    </row>
    <row r="224" spans="1:18">
      <c r="A224" s="173"/>
      <c r="D224" s="252"/>
      <c r="E224" s="173"/>
      <c r="Q224" s="173"/>
      <c r="R224" s="173"/>
    </row>
    <row r="225" spans="1:18">
      <c r="A225" s="173"/>
      <c r="D225" s="252"/>
      <c r="E225" s="173"/>
      <c r="Q225" s="173"/>
      <c r="R225" s="173"/>
    </row>
    <row r="226" spans="1:18">
      <c r="A226" s="173"/>
      <c r="D226" s="252"/>
      <c r="E226" s="173"/>
      <c r="Q226" s="173"/>
      <c r="R226" s="173"/>
    </row>
    <row r="227" spans="1:18">
      <c r="A227" s="173"/>
      <c r="D227" s="252"/>
      <c r="E227" s="173"/>
      <c r="Q227" s="173"/>
      <c r="R227" s="173"/>
    </row>
    <row r="228" spans="1:18">
      <c r="A228" s="173"/>
      <c r="D228" s="252"/>
      <c r="E228" s="173"/>
      <c r="Q228" s="173"/>
      <c r="R228" s="173"/>
    </row>
    <row r="229" spans="1:18">
      <c r="A229" s="173"/>
      <c r="D229" s="252"/>
      <c r="E229" s="173"/>
      <c r="Q229" s="173"/>
      <c r="R229" s="173"/>
    </row>
    <row r="230" spans="1:18">
      <c r="A230" s="173"/>
      <c r="D230" s="252"/>
      <c r="E230" s="173"/>
      <c r="Q230" s="173"/>
      <c r="R230" s="173"/>
    </row>
    <row r="231" spans="1:18">
      <c r="A231" s="173"/>
      <c r="D231" s="252"/>
      <c r="E231" s="173"/>
      <c r="Q231" s="173"/>
      <c r="R231" s="173"/>
    </row>
    <row r="232" spans="1:18">
      <c r="A232" s="173"/>
      <c r="D232" s="252"/>
      <c r="E232" s="173"/>
      <c r="Q232" s="173"/>
      <c r="R232" s="173"/>
    </row>
    <row r="233" spans="1:18">
      <c r="A233" s="173"/>
      <c r="D233" s="252"/>
      <c r="E233" s="173"/>
      <c r="Q233" s="173"/>
      <c r="R233" s="173"/>
    </row>
    <row r="234" spans="1:18">
      <c r="A234" s="173"/>
      <c r="D234" s="252"/>
      <c r="E234" s="173"/>
      <c r="Q234" s="173"/>
      <c r="R234" s="173"/>
    </row>
    <row r="235" spans="1:18">
      <c r="A235" s="173"/>
      <c r="D235" s="252"/>
      <c r="E235" s="173"/>
      <c r="Q235" s="173"/>
      <c r="R235" s="173"/>
    </row>
    <row r="236" spans="1:18">
      <c r="A236" s="173"/>
      <c r="D236" s="252"/>
      <c r="E236" s="173"/>
      <c r="Q236" s="173"/>
      <c r="R236" s="173"/>
    </row>
    <row r="237" spans="1:18">
      <c r="A237" s="173"/>
      <c r="D237" s="252"/>
      <c r="E237" s="173"/>
      <c r="Q237" s="173"/>
      <c r="R237" s="173"/>
    </row>
    <row r="238" spans="1:18">
      <c r="A238" s="173"/>
      <c r="D238" s="252"/>
      <c r="E238" s="173"/>
      <c r="Q238" s="173"/>
      <c r="R238" s="173"/>
    </row>
    <row r="239" spans="1:18">
      <c r="A239" s="173"/>
      <c r="D239" s="252"/>
      <c r="E239" s="173"/>
      <c r="Q239" s="173"/>
      <c r="R239" s="173"/>
    </row>
    <row r="240" spans="1:18">
      <c r="A240" s="173"/>
      <c r="D240" s="252"/>
      <c r="E240" s="173"/>
      <c r="Q240" s="173"/>
      <c r="R240" s="173"/>
    </row>
    <row r="241" spans="1:18">
      <c r="A241" s="173"/>
      <c r="D241" s="252"/>
      <c r="E241" s="173"/>
      <c r="Q241" s="173"/>
      <c r="R241" s="173"/>
    </row>
    <row r="242" spans="1:18">
      <c r="A242" s="173"/>
      <c r="D242" s="252"/>
      <c r="E242" s="173"/>
      <c r="Q242" s="173"/>
      <c r="R242" s="173"/>
    </row>
    <row r="243" spans="1:18">
      <c r="A243" s="173"/>
      <c r="D243" s="252"/>
      <c r="E243" s="173"/>
      <c r="Q243" s="173"/>
      <c r="R243" s="173"/>
    </row>
    <row r="244" spans="1:18">
      <c r="A244" s="173"/>
      <c r="D244" s="252"/>
      <c r="E244" s="173"/>
      <c r="Q244" s="173"/>
      <c r="R244" s="173"/>
    </row>
    <row r="245" spans="1:18">
      <c r="A245" s="173"/>
      <c r="D245" s="252"/>
      <c r="E245" s="173"/>
      <c r="Q245" s="173"/>
      <c r="R245" s="173"/>
    </row>
    <row r="246" spans="1:18">
      <c r="A246" s="173"/>
      <c r="D246" s="252"/>
      <c r="E246" s="173"/>
      <c r="Q246" s="173"/>
      <c r="R246" s="173"/>
    </row>
    <row r="247" spans="1:18">
      <c r="A247" s="173"/>
      <c r="D247" s="252"/>
      <c r="E247" s="173"/>
      <c r="Q247" s="173"/>
      <c r="R247" s="173"/>
    </row>
    <row r="248" spans="1:18">
      <c r="A248" s="173"/>
      <c r="D248" s="252"/>
      <c r="E248" s="173"/>
      <c r="Q248" s="173"/>
      <c r="R248" s="173"/>
    </row>
    <row r="249" spans="1:18">
      <c r="A249" s="173"/>
      <c r="D249" s="252"/>
      <c r="E249" s="173"/>
      <c r="Q249" s="173"/>
      <c r="R249" s="173"/>
    </row>
    <row r="250" spans="1:18">
      <c r="A250" s="173"/>
      <c r="D250" s="252"/>
      <c r="E250" s="173"/>
      <c r="Q250" s="173"/>
      <c r="R250" s="173"/>
    </row>
    <row r="251" spans="1:18">
      <c r="A251" s="173"/>
      <c r="D251" s="252"/>
      <c r="E251" s="173"/>
      <c r="Q251" s="173"/>
      <c r="R251" s="173"/>
    </row>
    <row r="252" spans="1:18">
      <c r="A252" s="173"/>
      <c r="D252" s="252"/>
      <c r="E252" s="173"/>
      <c r="Q252" s="173"/>
      <c r="R252" s="173"/>
    </row>
    <row r="253" spans="1:18">
      <c r="A253" s="173"/>
      <c r="D253" s="252"/>
      <c r="E253" s="173"/>
      <c r="Q253" s="173"/>
      <c r="R253" s="173"/>
    </row>
    <row r="254" spans="1:18">
      <c r="A254" s="173"/>
      <c r="D254" s="252"/>
      <c r="E254" s="173"/>
      <c r="Q254" s="173"/>
      <c r="R254" s="173"/>
    </row>
    <row r="255" spans="1:18">
      <c r="A255" s="173"/>
      <c r="D255" s="252"/>
      <c r="E255" s="173"/>
      <c r="Q255" s="173"/>
      <c r="R255" s="173"/>
    </row>
    <row r="256" spans="1:18">
      <c r="A256" s="173"/>
      <c r="D256" s="252"/>
      <c r="E256" s="173"/>
      <c r="Q256" s="173"/>
      <c r="R256" s="173"/>
    </row>
    <row r="257" spans="1:18">
      <c r="A257" s="173"/>
      <c r="D257" s="252"/>
      <c r="E257" s="173"/>
      <c r="Q257" s="173"/>
      <c r="R257" s="173"/>
    </row>
    <row r="258" spans="1:18">
      <c r="A258" s="173"/>
      <c r="D258" s="252"/>
      <c r="E258" s="173"/>
      <c r="Q258" s="173"/>
      <c r="R258" s="173"/>
    </row>
    <row r="259" spans="1:18">
      <c r="A259" s="173"/>
      <c r="D259" s="252"/>
      <c r="E259" s="173"/>
      <c r="Q259" s="173"/>
      <c r="R259" s="173"/>
    </row>
    <row r="260" spans="1:18">
      <c r="A260" s="173"/>
      <c r="D260" s="252"/>
      <c r="E260" s="173"/>
      <c r="Q260" s="173"/>
      <c r="R260" s="173"/>
    </row>
    <row r="261" spans="1:18">
      <c r="A261" s="173"/>
      <c r="D261" s="252"/>
      <c r="E261" s="173"/>
      <c r="Q261" s="173"/>
      <c r="R261" s="173"/>
    </row>
    <row r="262" spans="1:18">
      <c r="A262" s="173"/>
      <c r="D262" s="252"/>
      <c r="E262" s="173"/>
      <c r="Q262" s="173"/>
      <c r="R262" s="173"/>
    </row>
    <row r="263" spans="1:18">
      <c r="A263" s="173"/>
      <c r="D263" s="252"/>
      <c r="E263" s="173"/>
      <c r="Q263" s="173"/>
      <c r="R263" s="173"/>
    </row>
    <row r="264" spans="1:18">
      <c r="A264" s="173"/>
      <c r="D264" s="252"/>
      <c r="E264" s="173"/>
      <c r="Q264" s="173"/>
      <c r="R264" s="173"/>
    </row>
    <row r="265" spans="1:18">
      <c r="A265" s="173"/>
      <c r="D265" s="252"/>
      <c r="E265" s="173"/>
      <c r="Q265" s="173"/>
      <c r="R265" s="173"/>
    </row>
    <row r="266" spans="1:18">
      <c r="A266" s="173"/>
      <c r="D266" s="252"/>
      <c r="E266" s="173"/>
      <c r="Q266" s="173"/>
      <c r="R266" s="173"/>
    </row>
    <row r="267" spans="1:18">
      <c r="A267" s="173"/>
      <c r="D267" s="252"/>
      <c r="E267" s="173"/>
      <c r="Q267" s="173"/>
      <c r="R267" s="173"/>
    </row>
    <row r="268" spans="1:18">
      <c r="A268" s="173"/>
      <c r="D268" s="252"/>
      <c r="E268" s="173"/>
      <c r="Q268" s="173"/>
      <c r="R268" s="173"/>
    </row>
    <row r="269" spans="1:18">
      <c r="A269" s="173"/>
      <c r="D269" s="252"/>
      <c r="E269" s="173"/>
      <c r="Q269" s="173"/>
      <c r="R269" s="173"/>
    </row>
    <row r="270" spans="1:18">
      <c r="A270" s="173"/>
      <c r="D270" s="252"/>
      <c r="E270" s="173"/>
      <c r="Q270" s="173"/>
      <c r="R270" s="173"/>
    </row>
    <row r="271" spans="1:18">
      <c r="A271" s="173"/>
      <c r="D271" s="252"/>
      <c r="E271" s="173"/>
      <c r="Q271" s="173"/>
      <c r="R271" s="173"/>
    </row>
    <row r="272" spans="1:18">
      <c r="A272" s="173"/>
      <c r="D272" s="252"/>
      <c r="E272" s="173"/>
      <c r="Q272" s="173"/>
      <c r="R272" s="173"/>
    </row>
    <row r="273" spans="1:18">
      <c r="A273" s="173"/>
      <c r="D273" s="252"/>
      <c r="E273" s="173"/>
      <c r="Q273" s="173"/>
      <c r="R273" s="173"/>
    </row>
    <row r="274" spans="1:18">
      <c r="A274" s="173"/>
      <c r="D274" s="252"/>
      <c r="E274" s="173"/>
      <c r="Q274" s="173"/>
      <c r="R274" s="173"/>
    </row>
    <row r="275" spans="1:18">
      <c r="A275" s="173"/>
      <c r="D275" s="252"/>
      <c r="E275" s="173"/>
      <c r="Q275" s="173"/>
      <c r="R275" s="173"/>
    </row>
    <row r="276" spans="1:18">
      <c r="A276" s="173"/>
      <c r="D276" s="252"/>
      <c r="E276" s="173"/>
      <c r="Q276" s="173"/>
      <c r="R276" s="173"/>
    </row>
    <row r="277" spans="1:18">
      <c r="A277" s="173"/>
      <c r="D277" s="252"/>
      <c r="E277" s="173"/>
      <c r="Q277" s="173"/>
      <c r="R277" s="173"/>
    </row>
    <row r="278" spans="1:18">
      <c r="A278" s="173"/>
      <c r="D278" s="252"/>
      <c r="E278" s="173"/>
      <c r="Q278" s="173"/>
      <c r="R278" s="173"/>
    </row>
    <row r="279" spans="1:18">
      <c r="A279" s="173"/>
      <c r="D279" s="252"/>
      <c r="E279" s="173"/>
      <c r="Q279" s="173"/>
      <c r="R279" s="173"/>
    </row>
    <row r="280" spans="1:18">
      <c r="A280" s="173"/>
      <c r="D280" s="252"/>
      <c r="E280" s="173"/>
      <c r="Q280" s="173"/>
      <c r="R280" s="173"/>
    </row>
    <row r="281" spans="1:18">
      <c r="A281" s="173"/>
      <c r="D281" s="252"/>
      <c r="E281" s="173"/>
      <c r="Q281" s="173"/>
      <c r="R281" s="173"/>
    </row>
    <row r="282" spans="1:18">
      <c r="A282" s="173"/>
      <c r="D282" s="252"/>
      <c r="E282" s="173"/>
      <c r="Q282" s="173"/>
      <c r="R282" s="173"/>
    </row>
    <row r="283" spans="1:18">
      <c r="A283" s="173"/>
      <c r="D283" s="252"/>
      <c r="E283" s="173"/>
      <c r="Q283" s="173"/>
      <c r="R283" s="173"/>
    </row>
    <row r="284" spans="1:18">
      <c r="A284" s="173"/>
      <c r="D284" s="252"/>
      <c r="E284" s="173"/>
      <c r="Q284" s="173"/>
      <c r="R284" s="173"/>
    </row>
    <row r="285" spans="1:18">
      <c r="A285" s="173"/>
      <c r="D285" s="252"/>
      <c r="E285" s="173"/>
      <c r="Q285" s="173"/>
      <c r="R285" s="173"/>
    </row>
    <row r="286" spans="1:18">
      <c r="A286" s="173"/>
      <c r="D286" s="252"/>
      <c r="E286" s="173"/>
      <c r="Q286" s="173"/>
      <c r="R286" s="173"/>
    </row>
    <row r="287" spans="1:18">
      <c r="A287" s="173"/>
      <c r="D287" s="252"/>
      <c r="E287" s="173"/>
      <c r="Q287" s="173"/>
      <c r="R287" s="173"/>
    </row>
    <row r="288" spans="1:18">
      <c r="A288" s="173"/>
      <c r="D288" s="252"/>
      <c r="E288" s="173"/>
      <c r="Q288" s="173"/>
      <c r="R288" s="173"/>
    </row>
    <row r="289" spans="1:18">
      <c r="A289" s="173"/>
      <c r="D289" s="252"/>
      <c r="E289" s="173"/>
      <c r="Q289" s="173"/>
      <c r="R289" s="173"/>
    </row>
    <row r="290" spans="1:18">
      <c r="A290" s="173"/>
      <c r="D290" s="252"/>
      <c r="E290" s="173"/>
      <c r="Q290" s="173"/>
      <c r="R290" s="173"/>
    </row>
    <row r="291" spans="1:18">
      <c r="A291" s="173"/>
      <c r="D291" s="252"/>
      <c r="E291" s="173"/>
      <c r="Q291" s="173"/>
      <c r="R291" s="173"/>
    </row>
    <row r="292" spans="1:18">
      <c r="A292" s="173"/>
      <c r="D292" s="252"/>
      <c r="E292" s="173"/>
      <c r="Q292" s="173"/>
      <c r="R292" s="173"/>
    </row>
    <row r="293" spans="1:18">
      <c r="A293" s="173"/>
      <c r="D293" s="252"/>
      <c r="E293" s="173"/>
      <c r="Q293" s="173"/>
      <c r="R293" s="173"/>
    </row>
    <row r="294" spans="1:18">
      <c r="A294" s="173"/>
      <c r="D294" s="252"/>
      <c r="E294" s="173"/>
      <c r="Q294" s="173"/>
      <c r="R294" s="173"/>
    </row>
    <row r="295" spans="1:18">
      <c r="A295" s="173"/>
      <c r="D295" s="252"/>
      <c r="E295" s="173"/>
      <c r="Q295" s="173"/>
      <c r="R295" s="173"/>
    </row>
    <row r="296" spans="1:18">
      <c r="A296" s="173"/>
      <c r="D296" s="252"/>
      <c r="E296" s="173"/>
      <c r="Q296" s="173"/>
      <c r="R296" s="173"/>
    </row>
    <row r="297" spans="1:18">
      <c r="A297" s="173"/>
      <c r="D297" s="252"/>
      <c r="E297" s="173"/>
      <c r="Q297" s="173"/>
      <c r="R297" s="173"/>
    </row>
    <row r="298" spans="1:18">
      <c r="A298" s="173"/>
      <c r="D298" s="252"/>
      <c r="E298" s="173"/>
      <c r="Q298" s="173"/>
      <c r="R298" s="173"/>
    </row>
    <row r="299" spans="1:18">
      <c r="A299" s="173"/>
      <c r="D299" s="252"/>
      <c r="E299" s="173"/>
      <c r="Q299" s="173"/>
      <c r="R299" s="173"/>
    </row>
    <row r="300" spans="1:18">
      <c r="A300" s="173"/>
      <c r="D300" s="252"/>
      <c r="E300" s="173"/>
      <c r="Q300" s="173"/>
      <c r="R300" s="173"/>
    </row>
    <row r="301" spans="1:18">
      <c r="A301" s="173"/>
      <c r="D301" s="252"/>
      <c r="E301" s="173"/>
      <c r="Q301" s="173"/>
      <c r="R301" s="173"/>
    </row>
    <row r="302" spans="1:18">
      <c r="A302" s="173"/>
      <c r="D302" s="252"/>
      <c r="E302" s="173"/>
      <c r="Q302" s="173"/>
      <c r="R302" s="173"/>
    </row>
    <row r="303" spans="1:18">
      <c r="A303" s="173"/>
      <c r="D303" s="252"/>
      <c r="E303" s="173"/>
      <c r="Q303" s="173"/>
      <c r="R303" s="173"/>
    </row>
    <row r="304" spans="1:18">
      <c r="A304" s="173"/>
      <c r="D304" s="252"/>
      <c r="E304" s="173"/>
      <c r="Q304" s="173"/>
      <c r="R304" s="173"/>
    </row>
    <row r="305" spans="1:18">
      <c r="A305" s="173"/>
      <c r="D305" s="252"/>
      <c r="E305" s="173"/>
      <c r="Q305" s="173"/>
      <c r="R305" s="173"/>
    </row>
    <row r="306" spans="1:18">
      <c r="A306" s="173"/>
      <c r="D306" s="252"/>
      <c r="E306" s="173"/>
      <c r="Q306" s="173"/>
      <c r="R306" s="173"/>
    </row>
    <row r="307" spans="1:18">
      <c r="A307" s="173"/>
      <c r="D307" s="252"/>
      <c r="E307" s="173"/>
      <c r="Q307" s="173"/>
      <c r="R307" s="173"/>
    </row>
    <row r="308" spans="1:18">
      <c r="A308" s="173"/>
      <c r="D308" s="252"/>
      <c r="E308" s="173"/>
      <c r="Q308" s="173"/>
      <c r="R308" s="173"/>
    </row>
    <row r="309" spans="1:18">
      <c r="A309" s="173"/>
      <c r="D309" s="252"/>
      <c r="E309" s="173"/>
      <c r="Q309" s="173"/>
      <c r="R309" s="173"/>
    </row>
    <row r="310" spans="1:18">
      <c r="A310" s="173"/>
      <c r="D310" s="252"/>
      <c r="E310" s="173"/>
      <c r="Q310" s="173"/>
      <c r="R310" s="173"/>
    </row>
    <row r="311" spans="1:18">
      <c r="A311" s="173"/>
      <c r="D311" s="252"/>
      <c r="E311" s="173"/>
      <c r="Q311" s="173"/>
      <c r="R311" s="173"/>
    </row>
    <row r="312" spans="1:18">
      <c r="A312" s="173"/>
      <c r="D312" s="252"/>
      <c r="E312" s="173"/>
      <c r="Q312" s="173"/>
      <c r="R312" s="173"/>
    </row>
    <row r="313" spans="1:18">
      <c r="A313" s="173"/>
      <c r="D313" s="252"/>
      <c r="E313" s="173"/>
      <c r="Q313" s="173"/>
      <c r="R313" s="173"/>
    </row>
    <row r="314" spans="1:18">
      <c r="A314" s="173"/>
      <c r="D314" s="252"/>
      <c r="E314" s="173"/>
      <c r="Q314" s="173"/>
      <c r="R314" s="173"/>
    </row>
    <row r="315" spans="1:18">
      <c r="A315" s="173"/>
      <c r="D315" s="252"/>
      <c r="E315" s="173"/>
      <c r="Q315" s="173"/>
      <c r="R315" s="173"/>
    </row>
    <row r="316" spans="1:18">
      <c r="A316" s="173"/>
      <c r="D316" s="252"/>
      <c r="E316" s="173"/>
      <c r="Q316" s="173"/>
      <c r="R316" s="173"/>
    </row>
    <row r="317" spans="1:18">
      <c r="A317" s="173"/>
      <c r="D317" s="252"/>
      <c r="E317" s="173"/>
      <c r="Q317" s="173"/>
      <c r="R317" s="173"/>
    </row>
    <row r="318" spans="1:18">
      <c r="A318" s="173"/>
      <c r="D318" s="252"/>
      <c r="E318" s="173"/>
      <c r="Q318" s="173"/>
      <c r="R318" s="173"/>
    </row>
    <row r="319" spans="1:18">
      <c r="A319" s="173"/>
      <c r="D319" s="252"/>
      <c r="E319" s="173"/>
      <c r="Q319" s="173"/>
      <c r="R319" s="173"/>
    </row>
    <row r="320" spans="1:18">
      <c r="A320" s="173"/>
      <c r="D320" s="252"/>
      <c r="E320" s="173"/>
      <c r="Q320" s="173"/>
      <c r="R320" s="173"/>
    </row>
    <row r="321" spans="1:18">
      <c r="A321" s="173"/>
      <c r="D321" s="252"/>
      <c r="E321" s="173"/>
      <c r="Q321" s="173"/>
      <c r="R321" s="173"/>
    </row>
    <row r="322" spans="1:18">
      <c r="A322" s="173"/>
      <c r="D322" s="252"/>
      <c r="E322" s="173"/>
      <c r="Q322" s="173"/>
      <c r="R322" s="173"/>
    </row>
    <row r="323" spans="1:18">
      <c r="A323" s="173"/>
      <c r="D323" s="252"/>
      <c r="E323" s="173"/>
      <c r="Q323" s="173"/>
      <c r="R323" s="173"/>
    </row>
    <row r="324" spans="1:18">
      <c r="A324" s="173"/>
      <c r="D324" s="252"/>
      <c r="E324" s="173"/>
      <c r="Q324" s="173"/>
      <c r="R324" s="173"/>
    </row>
    <row r="325" spans="1:18">
      <c r="A325" s="173"/>
      <c r="D325" s="252"/>
      <c r="E325" s="173"/>
      <c r="Q325" s="173"/>
      <c r="R325" s="173"/>
    </row>
    <row r="326" spans="1:18">
      <c r="A326" s="173"/>
      <c r="D326" s="252"/>
      <c r="E326" s="173"/>
      <c r="Q326" s="173"/>
      <c r="R326" s="173"/>
    </row>
    <row r="327" spans="1:18">
      <c r="A327" s="173"/>
      <c r="D327" s="252"/>
      <c r="E327" s="173"/>
      <c r="Q327" s="173"/>
      <c r="R327" s="173"/>
    </row>
    <row r="328" spans="1:18">
      <c r="A328" s="173"/>
      <c r="D328" s="252"/>
      <c r="E328" s="173"/>
      <c r="Q328" s="173"/>
      <c r="R328" s="173"/>
    </row>
    <row r="329" spans="1:18">
      <c r="A329" s="173"/>
      <c r="D329" s="252"/>
      <c r="E329" s="173"/>
      <c r="Q329" s="173"/>
      <c r="R329" s="173"/>
    </row>
    <row r="330" spans="1:18">
      <c r="A330" s="173"/>
      <c r="D330" s="252"/>
      <c r="E330" s="173"/>
      <c r="Q330" s="173"/>
      <c r="R330" s="173"/>
    </row>
    <row r="331" spans="1:18">
      <c r="A331" s="173"/>
      <c r="D331" s="252"/>
      <c r="E331" s="173"/>
      <c r="Q331" s="173"/>
      <c r="R331" s="173"/>
    </row>
    <row r="332" spans="1:18">
      <c r="A332" s="173"/>
      <c r="D332" s="252"/>
      <c r="E332" s="173"/>
      <c r="Q332" s="173"/>
      <c r="R332" s="173"/>
    </row>
    <row r="333" spans="1:18">
      <c r="A333" s="173"/>
      <c r="D333" s="252"/>
      <c r="E333" s="173"/>
      <c r="Q333" s="173"/>
      <c r="R333" s="173"/>
    </row>
    <row r="334" spans="1:18">
      <c r="A334" s="173"/>
      <c r="D334" s="252"/>
      <c r="E334" s="173"/>
      <c r="Q334" s="173"/>
      <c r="R334" s="173"/>
    </row>
    <row r="335" spans="1:18">
      <c r="A335" s="173"/>
      <c r="D335" s="252"/>
      <c r="E335" s="173"/>
      <c r="Q335" s="173"/>
      <c r="R335" s="173"/>
    </row>
    <row r="336" spans="1:18">
      <c r="A336" s="173"/>
      <c r="D336" s="252"/>
      <c r="E336" s="173"/>
      <c r="Q336" s="173"/>
      <c r="R336" s="173"/>
    </row>
    <row r="337" spans="1:18">
      <c r="A337" s="173"/>
      <c r="D337" s="252"/>
      <c r="E337" s="173"/>
      <c r="Q337" s="173"/>
      <c r="R337" s="173"/>
    </row>
    <row r="338" spans="1:18">
      <c r="A338" s="173"/>
      <c r="D338" s="252"/>
      <c r="E338" s="173"/>
      <c r="Q338" s="173"/>
      <c r="R338" s="173"/>
    </row>
    <row r="339" spans="1:18">
      <c r="A339" s="173"/>
      <c r="D339" s="252"/>
      <c r="E339" s="173"/>
      <c r="Q339" s="173"/>
      <c r="R339" s="173"/>
    </row>
    <row r="340" spans="1:18">
      <c r="A340" s="173"/>
      <c r="D340" s="252"/>
      <c r="E340" s="173"/>
      <c r="Q340" s="173"/>
      <c r="R340" s="173"/>
    </row>
    <row r="341" spans="1:18">
      <c r="A341" s="173"/>
      <c r="D341" s="252"/>
      <c r="E341" s="173"/>
      <c r="Q341" s="173"/>
      <c r="R341" s="173"/>
    </row>
    <row r="342" spans="1:18">
      <c r="A342" s="173"/>
      <c r="D342" s="252"/>
      <c r="E342" s="173"/>
      <c r="Q342" s="173"/>
      <c r="R342" s="173"/>
    </row>
    <row r="343" spans="1:18">
      <c r="A343" s="173"/>
      <c r="D343" s="252"/>
      <c r="E343" s="173"/>
      <c r="Q343" s="173"/>
      <c r="R343" s="173"/>
    </row>
    <row r="344" spans="1:18">
      <c r="A344" s="173"/>
      <c r="D344" s="252"/>
      <c r="E344" s="173"/>
      <c r="Q344" s="173"/>
      <c r="R344" s="173"/>
    </row>
    <row r="345" spans="1:18">
      <c r="A345" s="173"/>
      <c r="D345" s="252"/>
      <c r="E345" s="173"/>
      <c r="Q345" s="173"/>
      <c r="R345" s="173"/>
    </row>
    <row r="346" spans="1:18">
      <c r="A346" s="173"/>
      <c r="D346" s="252"/>
      <c r="E346" s="173"/>
      <c r="Q346" s="173"/>
      <c r="R346" s="173"/>
    </row>
    <row r="347" spans="1:18">
      <c r="A347" s="173"/>
      <c r="D347" s="252"/>
      <c r="E347" s="173"/>
      <c r="Q347" s="173"/>
      <c r="R347" s="173"/>
    </row>
    <row r="348" spans="1:18">
      <c r="A348" s="173"/>
      <c r="D348" s="252"/>
      <c r="E348" s="173"/>
      <c r="Q348" s="173"/>
      <c r="R348" s="173"/>
    </row>
    <row r="349" spans="1:18">
      <c r="A349" s="173"/>
      <c r="D349" s="252"/>
      <c r="E349" s="173"/>
      <c r="Q349" s="173"/>
      <c r="R349" s="173"/>
    </row>
    <row r="350" spans="1:18">
      <c r="A350" s="173"/>
      <c r="D350" s="252"/>
      <c r="E350" s="173"/>
      <c r="Q350" s="173"/>
      <c r="R350" s="173"/>
    </row>
    <row r="351" spans="1:18">
      <c r="A351" s="173"/>
      <c r="D351" s="252"/>
      <c r="E351" s="173"/>
      <c r="Q351" s="173"/>
      <c r="R351" s="173"/>
    </row>
    <row r="352" spans="1:18">
      <c r="A352" s="173"/>
      <c r="D352" s="252"/>
      <c r="E352" s="173"/>
      <c r="Q352" s="173"/>
      <c r="R352" s="173"/>
    </row>
    <row r="353" spans="1:18">
      <c r="A353" s="173"/>
      <c r="D353" s="252"/>
      <c r="E353" s="173"/>
      <c r="Q353" s="173"/>
      <c r="R353" s="173"/>
    </row>
    <row r="354" spans="1:18">
      <c r="A354" s="173"/>
      <c r="D354" s="252"/>
      <c r="E354" s="173"/>
      <c r="Q354" s="173"/>
      <c r="R354" s="173"/>
    </row>
    <row r="355" spans="1:18">
      <c r="A355" s="173"/>
      <c r="D355" s="252"/>
      <c r="E355" s="173"/>
      <c r="Q355" s="173"/>
      <c r="R355" s="173"/>
    </row>
    <row r="356" spans="1:18">
      <c r="A356" s="173"/>
      <c r="D356" s="252"/>
      <c r="E356" s="173"/>
      <c r="Q356" s="173"/>
      <c r="R356" s="173"/>
    </row>
    <row r="357" spans="1:18">
      <c r="A357" s="173"/>
      <c r="D357" s="252"/>
      <c r="E357" s="173"/>
      <c r="Q357" s="173"/>
      <c r="R357" s="173"/>
    </row>
    <row r="358" spans="1:18">
      <c r="A358" s="173"/>
      <c r="D358" s="252"/>
      <c r="E358" s="173"/>
      <c r="Q358" s="173"/>
      <c r="R358" s="173"/>
    </row>
    <row r="359" spans="1:18">
      <c r="A359" s="173"/>
      <c r="D359" s="252"/>
      <c r="E359" s="173"/>
      <c r="Q359" s="173"/>
      <c r="R359" s="173"/>
    </row>
    <row r="360" spans="1:18">
      <c r="A360" s="173"/>
      <c r="D360" s="252"/>
      <c r="E360" s="173"/>
      <c r="Q360" s="173"/>
      <c r="R360" s="173"/>
    </row>
    <row r="361" spans="1:18">
      <c r="A361" s="173"/>
      <c r="D361" s="252"/>
      <c r="E361" s="173"/>
      <c r="Q361" s="173"/>
      <c r="R361" s="173"/>
    </row>
    <row r="362" spans="1:18">
      <c r="A362" s="173"/>
      <c r="D362" s="252"/>
      <c r="E362" s="173"/>
      <c r="Q362" s="173"/>
      <c r="R362" s="173"/>
    </row>
    <row r="363" spans="1:18">
      <c r="A363" s="173"/>
      <c r="D363" s="252"/>
      <c r="E363" s="173"/>
      <c r="Q363" s="173"/>
      <c r="R363" s="173"/>
    </row>
    <row r="364" spans="1:18">
      <c r="A364" s="173"/>
      <c r="D364" s="252"/>
      <c r="E364" s="173"/>
      <c r="Q364" s="173"/>
      <c r="R364" s="173"/>
    </row>
    <row r="365" spans="1:18">
      <c r="A365" s="173"/>
      <c r="D365" s="252"/>
      <c r="E365" s="173"/>
      <c r="Q365" s="173"/>
      <c r="R365" s="173"/>
    </row>
    <row r="366" spans="1:18">
      <c r="A366" s="173"/>
      <c r="D366" s="252"/>
      <c r="E366" s="173"/>
      <c r="Q366" s="173"/>
      <c r="R366" s="173"/>
    </row>
    <row r="367" spans="1:18">
      <c r="A367" s="173"/>
      <c r="D367" s="252"/>
      <c r="E367" s="173"/>
      <c r="Q367" s="173"/>
      <c r="R367" s="173"/>
    </row>
    <row r="368" spans="1:18">
      <c r="A368" s="173"/>
      <c r="D368" s="252"/>
      <c r="E368" s="173"/>
      <c r="Q368" s="173"/>
      <c r="R368" s="173"/>
    </row>
    <row r="369" spans="1:18">
      <c r="A369" s="173"/>
      <c r="D369" s="252"/>
      <c r="E369" s="173"/>
      <c r="Q369" s="173"/>
      <c r="R369" s="173"/>
    </row>
    <row r="370" spans="1:18">
      <c r="A370" s="173"/>
      <c r="D370" s="252"/>
      <c r="E370" s="173"/>
      <c r="Q370" s="173"/>
      <c r="R370" s="173"/>
    </row>
    <row r="371" spans="1:18">
      <c r="A371" s="173"/>
      <c r="D371" s="252"/>
      <c r="E371" s="173"/>
      <c r="Q371" s="173"/>
      <c r="R371" s="173"/>
    </row>
    <row r="372" spans="1:18">
      <c r="A372" s="173"/>
      <c r="D372" s="252"/>
      <c r="E372" s="173"/>
      <c r="Q372" s="173"/>
      <c r="R372" s="173"/>
    </row>
    <row r="373" spans="1:18">
      <c r="A373" s="173"/>
      <c r="D373" s="252"/>
      <c r="E373" s="173"/>
      <c r="Q373" s="173"/>
      <c r="R373" s="173"/>
    </row>
    <row r="374" spans="1:18">
      <c r="A374" s="173"/>
      <c r="D374" s="252"/>
      <c r="E374" s="173"/>
      <c r="Q374" s="173"/>
      <c r="R374" s="173"/>
    </row>
    <row r="375" spans="1:18">
      <c r="A375" s="173"/>
      <c r="D375" s="252"/>
      <c r="E375" s="173"/>
      <c r="Q375" s="173"/>
      <c r="R375" s="173"/>
    </row>
    <row r="376" spans="1:18">
      <c r="A376" s="173"/>
      <c r="D376" s="252"/>
      <c r="E376" s="173"/>
      <c r="Q376" s="173"/>
      <c r="R376" s="173"/>
    </row>
    <row r="377" spans="1:18">
      <c r="A377" s="173"/>
      <c r="D377" s="252"/>
      <c r="E377" s="173"/>
      <c r="Q377" s="173"/>
      <c r="R377" s="173"/>
    </row>
    <row r="378" spans="1:18">
      <c r="A378" s="173"/>
      <c r="D378" s="252"/>
      <c r="E378" s="173"/>
      <c r="Q378" s="173"/>
      <c r="R378" s="173"/>
    </row>
    <row r="379" spans="1:18">
      <c r="A379" s="173"/>
      <c r="D379" s="252"/>
      <c r="E379" s="173"/>
      <c r="Q379" s="173"/>
      <c r="R379" s="173"/>
    </row>
    <row r="380" spans="1:18">
      <c r="A380" s="173"/>
      <c r="D380" s="252"/>
      <c r="E380" s="173"/>
      <c r="Q380" s="173"/>
      <c r="R380" s="173"/>
    </row>
    <row r="381" spans="1:18">
      <c r="A381" s="173"/>
      <c r="D381" s="252"/>
      <c r="E381" s="173"/>
      <c r="Q381" s="173"/>
      <c r="R381" s="173"/>
    </row>
    <row r="382" spans="1:18">
      <c r="A382" s="173"/>
      <c r="D382" s="252"/>
      <c r="E382" s="173"/>
      <c r="Q382" s="173"/>
      <c r="R382" s="173"/>
    </row>
    <row r="383" spans="1:18">
      <c r="A383" s="173"/>
      <c r="D383" s="252"/>
      <c r="E383" s="173"/>
      <c r="Q383" s="173"/>
      <c r="R383" s="173"/>
    </row>
    <row r="384" spans="1:18">
      <c r="A384" s="173"/>
      <c r="D384" s="252"/>
      <c r="E384" s="173"/>
      <c r="Q384" s="173"/>
      <c r="R384" s="173"/>
    </row>
    <row r="385" spans="1:18">
      <c r="A385" s="173"/>
      <c r="D385" s="252"/>
      <c r="E385" s="173"/>
      <c r="Q385" s="173"/>
      <c r="R385" s="173"/>
    </row>
    <row r="386" spans="1:18">
      <c r="A386" s="173"/>
      <c r="D386" s="252"/>
      <c r="E386" s="173"/>
      <c r="Q386" s="173"/>
      <c r="R386" s="173"/>
    </row>
    <row r="387" spans="1:18">
      <c r="A387" s="173"/>
      <c r="D387" s="252"/>
      <c r="E387" s="173"/>
      <c r="Q387" s="173"/>
      <c r="R387" s="173"/>
    </row>
    <row r="388" spans="1:18">
      <c r="A388" s="173"/>
      <c r="D388" s="252"/>
      <c r="E388" s="173"/>
      <c r="Q388" s="173"/>
      <c r="R388" s="173"/>
    </row>
    <row r="389" spans="1:18">
      <c r="A389" s="173"/>
      <c r="D389" s="252"/>
      <c r="E389" s="173"/>
      <c r="Q389" s="173"/>
      <c r="R389" s="173"/>
    </row>
    <row r="390" spans="1:18">
      <c r="A390" s="173"/>
      <c r="D390" s="252"/>
      <c r="E390" s="173"/>
      <c r="Q390" s="173"/>
      <c r="R390" s="173"/>
    </row>
    <row r="391" spans="1:18">
      <c r="A391" s="173"/>
      <c r="D391" s="252"/>
      <c r="E391" s="173"/>
      <c r="Q391" s="173"/>
      <c r="R391" s="173"/>
    </row>
    <row r="392" spans="1:18">
      <c r="A392" s="173"/>
      <c r="D392" s="252"/>
      <c r="E392" s="173"/>
      <c r="Q392" s="173"/>
      <c r="R392" s="173"/>
    </row>
    <row r="393" spans="1:18">
      <c r="A393" s="173"/>
      <c r="D393" s="252"/>
      <c r="E393" s="173"/>
      <c r="Q393" s="173"/>
      <c r="R393" s="173"/>
    </row>
    <row r="394" spans="1:18">
      <c r="A394" s="173"/>
      <c r="D394" s="252"/>
      <c r="E394" s="173"/>
      <c r="Q394" s="173"/>
      <c r="R394" s="173"/>
    </row>
    <row r="395" spans="1:18">
      <c r="A395" s="173"/>
      <c r="D395" s="252"/>
      <c r="E395" s="173"/>
      <c r="Q395" s="173"/>
      <c r="R395" s="173"/>
    </row>
    <row r="396" spans="1:18">
      <c r="A396" s="173"/>
      <c r="D396" s="252"/>
      <c r="E396" s="173"/>
      <c r="Q396" s="173"/>
      <c r="R396" s="173"/>
    </row>
    <row r="397" spans="1:18">
      <c r="A397" s="173"/>
      <c r="D397" s="252"/>
      <c r="E397" s="173"/>
      <c r="Q397" s="173"/>
      <c r="R397" s="173"/>
    </row>
    <row r="398" spans="1:18">
      <c r="A398" s="173"/>
      <c r="D398" s="252"/>
      <c r="E398" s="173"/>
      <c r="Q398" s="173"/>
      <c r="R398" s="173"/>
    </row>
    <row r="399" spans="1:18">
      <c r="A399" s="173"/>
      <c r="D399" s="252"/>
      <c r="E399" s="173"/>
      <c r="Q399" s="173"/>
      <c r="R399" s="173"/>
    </row>
    <row r="400" spans="1:18">
      <c r="A400" s="173"/>
      <c r="D400" s="252"/>
      <c r="E400" s="173"/>
      <c r="Q400" s="173"/>
      <c r="R400" s="173"/>
    </row>
    <row r="401" spans="1:18">
      <c r="A401" s="173"/>
      <c r="D401" s="252"/>
      <c r="E401" s="173"/>
      <c r="Q401" s="173"/>
      <c r="R401" s="173"/>
    </row>
    <row r="402" spans="1:18">
      <c r="A402" s="173"/>
      <c r="D402" s="252"/>
      <c r="E402" s="173"/>
      <c r="Q402" s="173"/>
      <c r="R402" s="173"/>
    </row>
    <row r="403" spans="1:18">
      <c r="A403" s="173"/>
      <c r="D403" s="252"/>
      <c r="E403" s="173"/>
      <c r="Q403" s="173"/>
      <c r="R403" s="173"/>
    </row>
    <row r="404" spans="1:18">
      <c r="A404" s="173"/>
      <c r="D404" s="252"/>
      <c r="E404" s="173"/>
      <c r="Q404" s="173"/>
      <c r="R404" s="173"/>
    </row>
    <row r="405" spans="1:18">
      <c r="A405" s="173"/>
      <c r="D405" s="252"/>
      <c r="E405" s="173"/>
      <c r="Q405" s="173"/>
      <c r="R405" s="173"/>
    </row>
    <row r="406" spans="1:18">
      <c r="A406" s="173"/>
      <c r="D406" s="252"/>
      <c r="E406" s="173"/>
      <c r="Q406" s="173"/>
      <c r="R406" s="173"/>
    </row>
    <row r="407" spans="1:18">
      <c r="A407" s="173"/>
      <c r="D407" s="252"/>
      <c r="E407" s="173"/>
      <c r="Q407" s="173"/>
      <c r="R407" s="173"/>
    </row>
    <row r="408" spans="1:18">
      <c r="A408" s="173"/>
      <c r="D408" s="252"/>
      <c r="E408" s="173"/>
      <c r="Q408" s="173"/>
      <c r="R408" s="173"/>
    </row>
    <row r="409" spans="1:18">
      <c r="A409" s="173"/>
      <c r="D409" s="252"/>
      <c r="E409" s="173"/>
      <c r="Q409" s="173"/>
      <c r="R409" s="173"/>
    </row>
    <row r="410" spans="1:18">
      <c r="A410" s="173"/>
      <c r="D410" s="252"/>
      <c r="E410" s="173"/>
      <c r="Q410" s="173"/>
      <c r="R410" s="173"/>
    </row>
    <row r="411" spans="1:18">
      <c r="A411" s="173"/>
      <c r="D411" s="252"/>
      <c r="E411" s="173"/>
      <c r="Q411" s="173"/>
      <c r="R411" s="173"/>
    </row>
    <row r="412" spans="1:18">
      <c r="A412" s="173"/>
      <c r="D412" s="252"/>
      <c r="E412" s="173"/>
      <c r="Q412" s="173"/>
      <c r="R412" s="173"/>
    </row>
    <row r="413" spans="1:18">
      <c r="A413" s="173"/>
      <c r="D413" s="252"/>
      <c r="E413" s="173"/>
      <c r="Q413" s="173"/>
      <c r="R413" s="173"/>
    </row>
    <row r="414" spans="1:18">
      <c r="A414" s="173"/>
      <c r="D414" s="252"/>
      <c r="E414" s="173"/>
      <c r="Q414" s="173"/>
      <c r="R414" s="173"/>
    </row>
    <row r="415" spans="1:18">
      <c r="A415" s="173"/>
      <c r="D415" s="252"/>
      <c r="E415" s="173"/>
      <c r="Q415" s="173"/>
      <c r="R415" s="173"/>
    </row>
    <row r="416" spans="1:18">
      <c r="A416" s="173"/>
      <c r="D416" s="252"/>
      <c r="E416" s="173"/>
      <c r="Q416" s="173"/>
      <c r="R416" s="173"/>
    </row>
    <row r="417" spans="1:18">
      <c r="A417" s="173"/>
      <c r="D417" s="252"/>
      <c r="E417" s="173"/>
      <c r="Q417" s="173"/>
      <c r="R417" s="173"/>
    </row>
    <row r="418" spans="1:18">
      <c r="A418" s="173"/>
      <c r="D418" s="252"/>
      <c r="E418" s="173"/>
      <c r="Q418" s="173"/>
      <c r="R418" s="173"/>
    </row>
    <row r="419" spans="1:18">
      <c r="A419" s="173"/>
      <c r="D419" s="252"/>
      <c r="E419" s="173"/>
      <c r="Q419" s="173"/>
      <c r="R419" s="173"/>
    </row>
    <row r="420" spans="1:18">
      <c r="A420" s="173"/>
      <c r="D420" s="252"/>
      <c r="E420" s="173"/>
      <c r="Q420" s="173"/>
      <c r="R420" s="173"/>
    </row>
    <row r="421" spans="1:18">
      <c r="A421" s="173"/>
      <c r="D421" s="252"/>
      <c r="E421" s="173"/>
      <c r="Q421" s="173"/>
      <c r="R421" s="173"/>
    </row>
    <row r="422" spans="1:18">
      <c r="A422" s="173"/>
      <c r="D422" s="252"/>
      <c r="E422" s="173"/>
      <c r="Q422" s="173"/>
      <c r="R422" s="173"/>
    </row>
    <row r="423" spans="1:18">
      <c r="A423" s="173"/>
      <c r="D423" s="252"/>
      <c r="E423" s="173"/>
      <c r="Q423" s="173"/>
      <c r="R423" s="173"/>
    </row>
    <row r="424" spans="1:18">
      <c r="A424" s="173"/>
      <c r="D424" s="252"/>
      <c r="E424" s="173"/>
      <c r="Q424" s="173"/>
      <c r="R424" s="173"/>
    </row>
    <row r="425" spans="1:18">
      <c r="A425" s="173"/>
      <c r="D425" s="252"/>
      <c r="E425" s="173"/>
      <c r="Q425" s="173"/>
      <c r="R425" s="173"/>
    </row>
    <row r="426" spans="1:18">
      <c r="A426" s="173"/>
      <c r="D426" s="252"/>
      <c r="E426" s="173"/>
      <c r="Q426" s="173"/>
      <c r="R426" s="173"/>
    </row>
    <row r="427" spans="1:18">
      <c r="A427" s="173"/>
      <c r="D427" s="252"/>
      <c r="E427" s="173"/>
      <c r="Q427" s="173"/>
      <c r="R427" s="173"/>
    </row>
    <row r="428" spans="1:18">
      <c r="A428" s="173"/>
      <c r="D428" s="252"/>
      <c r="E428" s="173"/>
      <c r="Q428" s="173"/>
      <c r="R428" s="173"/>
    </row>
    <row r="429" spans="1:18">
      <c r="A429" s="173"/>
      <c r="D429" s="252"/>
      <c r="E429" s="173"/>
      <c r="Q429" s="173"/>
      <c r="R429" s="173"/>
    </row>
    <row r="430" spans="1:18">
      <c r="A430" s="173"/>
      <c r="D430" s="252"/>
      <c r="E430" s="173"/>
      <c r="Q430" s="173"/>
      <c r="R430" s="173"/>
    </row>
    <row r="431" spans="1:18">
      <c r="A431" s="173"/>
      <c r="D431" s="252"/>
      <c r="E431" s="173"/>
      <c r="Q431" s="173"/>
      <c r="R431" s="173"/>
    </row>
    <row r="432" spans="1:18">
      <c r="A432" s="173"/>
      <c r="D432" s="252"/>
      <c r="E432" s="173"/>
      <c r="Q432" s="173"/>
      <c r="R432" s="173"/>
    </row>
    <row r="433" spans="1:18">
      <c r="A433" s="173"/>
      <c r="D433" s="252"/>
      <c r="E433" s="173"/>
      <c r="Q433" s="173"/>
      <c r="R433" s="173"/>
    </row>
    <row r="434" spans="1:18">
      <c r="A434" s="173"/>
      <c r="D434" s="252"/>
      <c r="E434" s="173"/>
      <c r="Q434" s="173"/>
      <c r="R434" s="173"/>
    </row>
    <row r="435" spans="1:18">
      <c r="A435" s="173"/>
      <c r="D435" s="252"/>
      <c r="E435" s="173"/>
      <c r="Q435" s="173"/>
      <c r="R435" s="173"/>
    </row>
    <row r="436" spans="1:18">
      <c r="A436" s="173"/>
      <c r="D436" s="252"/>
      <c r="E436" s="173"/>
      <c r="Q436" s="173"/>
      <c r="R436" s="173"/>
    </row>
  </sheetData>
  <mergeCells count="6">
    <mergeCell ref="A2:B2"/>
    <mergeCell ref="E2:I2"/>
    <mergeCell ref="J2:P2"/>
    <mergeCell ref="A52:B52"/>
    <mergeCell ref="E52:I52"/>
    <mergeCell ref="J52:P52"/>
  </mergeCells>
  <printOptions horizontalCentered="1" verticalCentered="1"/>
  <pageMargins left="0" right="0" top="0.86614173228346458" bottom="0.74803149606299213" header="0" footer="0"/>
  <pageSetup paperSize="9" scale="69" fitToHeight="2" orientation="landscape" horizontalDpi="4294967293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AT436"/>
  <sheetViews>
    <sheetView topLeftCell="B70" zoomScale="80" zoomScaleNormal="80" workbookViewId="0">
      <selection activeCell="J29" sqref="J29"/>
    </sheetView>
  </sheetViews>
  <sheetFormatPr baseColWidth="10" defaultRowHeight="14.25"/>
  <cols>
    <col min="1" max="1" width="5.125" style="206" bestFit="1" customWidth="1"/>
    <col min="2" max="2" width="53.5" style="420" bestFit="1" customWidth="1"/>
    <col min="3" max="3" width="8.25" style="287" customWidth="1"/>
    <col min="4" max="4" width="8.625" style="252" customWidth="1"/>
    <col min="5" max="5" width="8.625" style="420" customWidth="1"/>
    <col min="6" max="6" width="11.5" style="420" bestFit="1" customWidth="1"/>
    <col min="7" max="7" width="10.125" style="420" bestFit="1" customWidth="1"/>
    <col min="8" max="9" width="8.625" style="420" customWidth="1"/>
    <col min="10" max="11" width="10.125" style="420" bestFit="1" customWidth="1"/>
    <col min="12" max="12" width="8.625" style="420" customWidth="1"/>
    <col min="13" max="14" width="10.125" style="420" bestFit="1" customWidth="1"/>
    <col min="15" max="15" width="9.25" style="420" bestFit="1" customWidth="1"/>
    <col min="16" max="16" width="11.375" style="167" bestFit="1" customWidth="1"/>
    <col min="17" max="17" width="9" style="205" bestFit="1" customWidth="1"/>
    <col min="18" max="16384" width="11" style="420"/>
  </cols>
  <sheetData>
    <row r="1" spans="1:17" ht="15">
      <c r="B1" s="423" t="s">
        <v>13</v>
      </c>
      <c r="C1" s="252"/>
    </row>
    <row r="2" spans="1:17" ht="15.75">
      <c r="A2" s="535" t="s">
        <v>258</v>
      </c>
      <c r="B2" s="535"/>
      <c r="C2" s="203"/>
      <c r="D2" s="536">
        <v>2018</v>
      </c>
      <c r="E2" s="536"/>
      <c r="F2" s="536"/>
      <c r="G2" s="536"/>
      <c r="H2" s="536"/>
      <c r="I2" s="536">
        <v>2019</v>
      </c>
      <c r="J2" s="536"/>
      <c r="K2" s="536"/>
      <c r="L2" s="536"/>
      <c r="M2" s="536"/>
      <c r="N2" s="536"/>
      <c r="O2" s="537"/>
      <c r="P2" s="204" t="s">
        <v>204</v>
      </c>
    </row>
    <row r="3" spans="1:17" s="424" customFormat="1" ht="12.75">
      <c r="A3" s="206"/>
      <c r="C3" s="288" t="s">
        <v>249</v>
      </c>
      <c r="D3" s="288" t="s">
        <v>192</v>
      </c>
      <c r="E3" s="288" t="s">
        <v>193</v>
      </c>
      <c r="F3" s="288" t="s">
        <v>194</v>
      </c>
      <c r="G3" s="164" t="s">
        <v>195</v>
      </c>
      <c r="H3" s="164" t="s">
        <v>196</v>
      </c>
      <c r="I3" s="164" t="s">
        <v>197</v>
      </c>
      <c r="J3" s="164" t="s">
        <v>198</v>
      </c>
      <c r="K3" s="164" t="s">
        <v>199</v>
      </c>
      <c r="L3" s="164" t="s">
        <v>200</v>
      </c>
      <c r="M3" s="164" t="s">
        <v>201</v>
      </c>
      <c r="N3" s="164" t="s">
        <v>202</v>
      </c>
      <c r="O3" s="164" t="s">
        <v>203</v>
      </c>
      <c r="P3" s="211" t="s">
        <v>250</v>
      </c>
      <c r="Q3" s="212"/>
    </row>
    <row r="4" spans="1:17" s="218" customFormat="1" ht="12.75">
      <c r="A4" s="213">
        <v>60</v>
      </c>
      <c r="B4" s="214" t="s">
        <v>17</v>
      </c>
      <c r="C4" s="215">
        <f>SUM(C5:C14)</f>
        <v>0</v>
      </c>
      <c r="D4" s="215">
        <f>SUM(D5:D14)</f>
        <v>39.76</v>
      </c>
      <c r="E4" s="215">
        <f t="shared" ref="E4:F4" si="0">SUM(E5:E14)</f>
        <v>764.91000000000008</v>
      </c>
      <c r="F4" s="215">
        <f t="shared" si="0"/>
        <v>780.9</v>
      </c>
      <c r="G4" s="177">
        <f t="shared" ref="G4:O4" si="1">SUM(G6:G14)</f>
        <v>560</v>
      </c>
      <c r="H4" s="177">
        <f t="shared" si="1"/>
        <v>700</v>
      </c>
      <c r="I4" s="177">
        <f t="shared" si="1"/>
        <v>710</v>
      </c>
      <c r="J4" s="177">
        <f t="shared" si="1"/>
        <v>700</v>
      </c>
      <c r="K4" s="177">
        <f t="shared" si="1"/>
        <v>860</v>
      </c>
      <c r="L4" s="177">
        <f t="shared" si="1"/>
        <v>300</v>
      </c>
      <c r="M4" s="177">
        <f t="shared" si="1"/>
        <v>160</v>
      </c>
      <c r="N4" s="177">
        <f t="shared" si="1"/>
        <v>150</v>
      </c>
      <c r="O4" s="177">
        <f t="shared" si="1"/>
        <v>310</v>
      </c>
      <c r="P4" s="216">
        <f>SUM(P5:P14)</f>
        <v>6035.57</v>
      </c>
      <c r="Q4" s="217"/>
    </row>
    <row r="5" spans="1:17">
      <c r="A5" s="219"/>
      <c r="B5" s="220" t="s">
        <v>20</v>
      </c>
      <c r="C5" s="221"/>
      <c r="D5" s="222"/>
      <c r="E5" s="223"/>
      <c r="F5" s="223"/>
      <c r="G5" s="124"/>
      <c r="H5" s="124"/>
      <c r="I5" s="124"/>
      <c r="J5" s="124"/>
      <c r="K5" s="124"/>
      <c r="L5" s="124"/>
      <c r="M5" s="124"/>
      <c r="N5" s="124"/>
      <c r="O5" s="124"/>
      <c r="P5" s="224">
        <f>SUM(C5:O5)</f>
        <v>0</v>
      </c>
    </row>
    <row r="6" spans="1:17">
      <c r="A6" s="219">
        <v>606</v>
      </c>
      <c r="B6" s="220" t="s">
        <v>23</v>
      </c>
      <c r="C6" s="221"/>
      <c r="D6" s="222"/>
      <c r="E6" s="225"/>
      <c r="F6" s="223"/>
      <c r="G6" s="124"/>
      <c r="H6" s="124"/>
      <c r="I6" s="124"/>
      <c r="J6" s="124"/>
      <c r="K6" s="124"/>
      <c r="L6" s="124"/>
      <c r="M6" s="124"/>
      <c r="N6" s="124"/>
      <c r="O6" s="124"/>
      <c r="P6" s="224">
        <f t="shared" ref="P6:P14" si="2">SUM(C6:O6)</f>
        <v>0</v>
      </c>
    </row>
    <row r="7" spans="1:17">
      <c r="A7" s="219">
        <v>60611</v>
      </c>
      <c r="B7" s="220" t="s">
        <v>185</v>
      </c>
      <c r="C7" s="221">
        <f>'[2]60611'!B2</f>
        <v>0</v>
      </c>
      <c r="D7" s="123">
        <v>0</v>
      </c>
      <c r="E7" s="123">
        <v>0</v>
      </c>
      <c r="F7" s="123">
        <v>0</v>
      </c>
      <c r="G7" s="123">
        <v>150</v>
      </c>
      <c r="H7" s="123">
        <v>0</v>
      </c>
      <c r="I7" s="123">
        <v>0</v>
      </c>
      <c r="J7" s="123">
        <v>0</v>
      </c>
      <c r="K7" s="123">
        <v>150</v>
      </c>
      <c r="L7" s="123">
        <v>0</v>
      </c>
      <c r="M7" s="123">
        <v>0</v>
      </c>
      <c r="N7" s="123">
        <v>0</v>
      </c>
      <c r="O7" s="123">
        <v>150</v>
      </c>
      <c r="P7" s="224">
        <f t="shared" si="2"/>
        <v>450</v>
      </c>
      <c r="Q7" s="205" t="str">
        <f>IF(P7='[2]60611'!O2,"Ok","Erreur")</f>
        <v>Erreur</v>
      </c>
    </row>
    <row r="8" spans="1:17">
      <c r="A8" s="219">
        <v>60612</v>
      </c>
      <c r="B8" s="220" t="s">
        <v>206</v>
      </c>
      <c r="C8" s="221">
        <f>'[2]60612'!B2</f>
        <v>0</v>
      </c>
      <c r="D8" s="222">
        <f>'[2]60612'!C2</f>
        <v>0</v>
      </c>
      <c r="E8" s="222">
        <f>'[2]60612'!D2</f>
        <v>0</v>
      </c>
      <c r="F8" s="222">
        <f>'[2]60612'!E2</f>
        <v>215.92000000000002</v>
      </c>
      <c r="G8" s="123">
        <v>400</v>
      </c>
      <c r="H8" s="123">
        <v>700</v>
      </c>
      <c r="I8" s="123">
        <v>700</v>
      </c>
      <c r="J8" s="123">
        <v>700</v>
      </c>
      <c r="K8" s="123">
        <f t="shared" ref="K8" si="3">J8</f>
        <v>700</v>
      </c>
      <c r="L8" s="123">
        <v>300</v>
      </c>
      <c r="M8" s="123">
        <v>150</v>
      </c>
      <c r="N8" s="123">
        <v>150</v>
      </c>
      <c r="O8" s="123">
        <v>150</v>
      </c>
      <c r="P8" s="224">
        <f t="shared" si="2"/>
        <v>4165.92</v>
      </c>
      <c r="Q8" s="205" t="str">
        <f>IF(P8='[2]60612'!O2,"Ok","Erreur")</f>
        <v>Erreur</v>
      </c>
    </row>
    <row r="9" spans="1:17">
      <c r="A9" s="219">
        <v>60613</v>
      </c>
      <c r="B9" s="220" t="s">
        <v>207</v>
      </c>
      <c r="C9" s="221"/>
      <c r="D9" s="222"/>
      <c r="E9" s="222"/>
      <c r="F9" s="222"/>
      <c r="G9" s="123"/>
      <c r="H9" s="123"/>
      <c r="I9" s="123"/>
      <c r="J9" s="123"/>
      <c r="K9" s="123"/>
      <c r="L9" s="123"/>
      <c r="M9" s="123"/>
      <c r="N9" s="123"/>
      <c r="O9" s="123"/>
      <c r="P9" s="224">
        <f t="shared" si="2"/>
        <v>0</v>
      </c>
      <c r="Q9" s="205" t="e">
        <f>IF(P9='[3]60613'!O2,"Ok","Erreur")</f>
        <v>#REF!</v>
      </c>
    </row>
    <row r="10" spans="1:17">
      <c r="A10" s="219">
        <v>60618</v>
      </c>
      <c r="B10" s="226" t="s">
        <v>34</v>
      </c>
      <c r="C10" s="227"/>
      <c r="D10" s="228"/>
      <c r="E10" s="228"/>
      <c r="F10" s="228"/>
      <c r="G10" s="128"/>
      <c r="H10" s="128"/>
      <c r="I10" s="128"/>
      <c r="J10" s="128"/>
      <c r="K10" s="128"/>
      <c r="L10" s="128"/>
      <c r="M10" s="128"/>
      <c r="N10" s="128"/>
      <c r="O10" s="128"/>
      <c r="P10" s="224">
        <f t="shared" si="2"/>
        <v>0</v>
      </c>
      <c r="Q10" s="205" t="e">
        <f>IF(P10='[4]60618'!O2,"Ok","Erreur")</f>
        <v>#REF!</v>
      </c>
    </row>
    <row r="11" spans="1:17">
      <c r="A11" s="219">
        <v>6062</v>
      </c>
      <c r="B11" s="220" t="s">
        <v>208</v>
      </c>
      <c r="C11" s="221">
        <f>'[2]6062'!B2</f>
        <v>0</v>
      </c>
      <c r="D11" s="222">
        <f>'[2]6062'!C2</f>
        <v>0</v>
      </c>
      <c r="E11" s="222">
        <f>'[2]6062'!D2</f>
        <v>17.7</v>
      </c>
      <c r="F11" s="222">
        <f>'[2]6062'!E2</f>
        <v>0</v>
      </c>
      <c r="G11" s="123">
        <v>0</v>
      </c>
      <c r="H11" s="123">
        <v>0</v>
      </c>
      <c r="I11" s="123">
        <v>0</v>
      </c>
      <c r="J11" s="123">
        <v>0</v>
      </c>
      <c r="K11" s="123">
        <v>0</v>
      </c>
      <c r="L11" s="123">
        <v>0</v>
      </c>
      <c r="M11" s="123">
        <v>0</v>
      </c>
      <c r="N11" s="123">
        <v>0</v>
      </c>
      <c r="O11" s="123">
        <v>0</v>
      </c>
      <c r="P11" s="224">
        <f t="shared" si="2"/>
        <v>17.7</v>
      </c>
      <c r="Q11" s="205" t="str">
        <f>IF(P11='[2]6062'!O2,"Ok","Erreur")</f>
        <v>Ok</v>
      </c>
    </row>
    <row r="12" spans="1:17">
      <c r="A12" s="219">
        <v>60622</v>
      </c>
      <c r="B12" s="220" t="s">
        <v>209</v>
      </c>
      <c r="C12" s="221">
        <f>'[2]60622'!B2</f>
        <v>0</v>
      </c>
      <c r="D12" s="222">
        <f>'[2]60622'!C2</f>
        <v>39.76</v>
      </c>
      <c r="E12" s="222">
        <f>'[2]60622'!D2</f>
        <v>0</v>
      </c>
      <c r="F12" s="222">
        <f>'[2]60622'!E2</f>
        <v>112.82</v>
      </c>
      <c r="G12" s="123">
        <v>10</v>
      </c>
      <c r="H12" s="123">
        <v>0</v>
      </c>
      <c r="I12" s="123">
        <v>10</v>
      </c>
      <c r="J12" s="123">
        <v>0</v>
      </c>
      <c r="K12" s="123">
        <v>10</v>
      </c>
      <c r="L12" s="123">
        <v>0</v>
      </c>
      <c r="M12" s="123">
        <v>10</v>
      </c>
      <c r="N12" s="123">
        <v>0</v>
      </c>
      <c r="O12" s="123">
        <v>10</v>
      </c>
      <c r="P12" s="224">
        <f t="shared" si="2"/>
        <v>202.57999999999998</v>
      </c>
      <c r="Q12" s="205" t="str">
        <f>IF(P12='[2]60622'!O2,"Ok","Erreur")</f>
        <v>Erreur</v>
      </c>
    </row>
    <row r="13" spans="1:17">
      <c r="A13" s="219">
        <v>60624</v>
      </c>
      <c r="B13" s="226" t="s">
        <v>35</v>
      </c>
      <c r="C13" s="227">
        <f>'[2]60624'!B2</f>
        <v>0</v>
      </c>
      <c r="D13" s="228">
        <f>'[2]60624'!C2</f>
        <v>0</v>
      </c>
      <c r="E13" s="228">
        <f>'[2]60624'!D2</f>
        <v>0</v>
      </c>
      <c r="F13" s="228">
        <f>'[2]60624'!E2</f>
        <v>62.16</v>
      </c>
      <c r="G13" s="128">
        <v>0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0</v>
      </c>
      <c r="O13" s="128">
        <v>0</v>
      </c>
      <c r="P13" s="224">
        <f t="shared" si="2"/>
        <v>62.16</v>
      </c>
      <c r="Q13" s="205" t="str">
        <f>IF(P13='[2]60624'!O2,"Ok","Erreur")</f>
        <v>Ok</v>
      </c>
    </row>
    <row r="14" spans="1:17">
      <c r="A14" s="219">
        <v>60625</v>
      </c>
      <c r="B14" s="226" t="s">
        <v>210</v>
      </c>
      <c r="C14" s="227">
        <f>'[2]60625'!B2</f>
        <v>0</v>
      </c>
      <c r="D14" s="228">
        <f>'[2]60625'!C2</f>
        <v>0</v>
      </c>
      <c r="E14" s="228">
        <f>'[2]60625'!D2</f>
        <v>747.21</v>
      </c>
      <c r="F14" s="228">
        <f>'[2]60625'!E2</f>
        <v>390</v>
      </c>
      <c r="G14" s="128">
        <v>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0</v>
      </c>
      <c r="O14" s="128">
        <v>0</v>
      </c>
      <c r="P14" s="224">
        <f t="shared" si="2"/>
        <v>1137.21</v>
      </c>
      <c r="Q14" s="205" t="str">
        <f>IF(P14='[2]60625'!O2,"Ok","Erreur")</f>
        <v>Ok</v>
      </c>
    </row>
    <row r="15" spans="1:17" s="231" customFormat="1" ht="12.75">
      <c r="A15" s="213">
        <v>61</v>
      </c>
      <c r="B15" s="214" t="s">
        <v>37</v>
      </c>
      <c r="C15" s="215">
        <f>SUM(C16:C23)</f>
        <v>36</v>
      </c>
      <c r="D15" s="215">
        <f>SUM(D16:D23)</f>
        <v>0</v>
      </c>
      <c r="E15" s="215">
        <f t="shared" ref="E15" si="4">SUM(E16:E23)</f>
        <v>329.76</v>
      </c>
      <c r="F15" s="215">
        <f>SUM(F16:F23)</f>
        <v>2590.1</v>
      </c>
      <c r="G15" s="178">
        <f t="shared" ref="G15:O15" si="5">SUM(G16:G23)</f>
        <v>51.15</v>
      </c>
      <c r="H15" s="178">
        <f t="shared" si="5"/>
        <v>151.15</v>
      </c>
      <c r="I15" s="178">
        <f t="shared" si="5"/>
        <v>381.15</v>
      </c>
      <c r="J15" s="178">
        <f t="shared" si="5"/>
        <v>51.15</v>
      </c>
      <c r="K15" s="178">
        <f t="shared" si="5"/>
        <v>531.15</v>
      </c>
      <c r="L15" s="178">
        <f t="shared" si="5"/>
        <v>531.15</v>
      </c>
      <c r="M15" s="178">
        <f t="shared" si="5"/>
        <v>531.15</v>
      </c>
      <c r="N15" s="178">
        <f t="shared" si="5"/>
        <v>631.15</v>
      </c>
      <c r="O15" s="178">
        <f t="shared" si="5"/>
        <v>531.15</v>
      </c>
      <c r="P15" s="229">
        <f>SUM(P16:P23)</f>
        <v>6346.21</v>
      </c>
      <c r="Q15" s="230"/>
    </row>
    <row r="16" spans="1:17">
      <c r="A16" s="219">
        <v>6132</v>
      </c>
      <c r="B16" s="226" t="s">
        <v>211</v>
      </c>
      <c r="C16" s="227">
        <f>'[2]6132'!B2</f>
        <v>0</v>
      </c>
      <c r="D16" s="228">
        <f>'[2]6132'!C2</f>
        <v>0</v>
      </c>
      <c r="E16" s="228">
        <f>'[2]6132'!D2</f>
        <v>0</v>
      </c>
      <c r="F16" s="228">
        <f>'[2]6132'!E2</f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480</v>
      </c>
      <c r="L16" s="128">
        <f>K16</f>
        <v>480</v>
      </c>
      <c r="M16" s="128">
        <f t="shared" ref="M16:O16" si="6">L16</f>
        <v>480</v>
      </c>
      <c r="N16" s="128">
        <f t="shared" si="6"/>
        <v>480</v>
      </c>
      <c r="O16" s="128">
        <f t="shared" si="6"/>
        <v>480</v>
      </c>
      <c r="P16" s="224">
        <f>SUM(C16:O16)</f>
        <v>2400</v>
      </c>
      <c r="Q16" s="205" t="str">
        <f>IF(P16='[2]6132'!$O$2,"Ok","Erreur")</f>
        <v>Erreur</v>
      </c>
    </row>
    <row r="17" spans="1:18">
      <c r="A17" s="219">
        <v>6135</v>
      </c>
      <c r="B17" s="226" t="s">
        <v>212</v>
      </c>
      <c r="C17" s="232">
        <f>'[2]6135'!B3</f>
        <v>36</v>
      </c>
      <c r="D17" s="228">
        <f>'[2]6135'!C2</f>
        <v>0</v>
      </c>
      <c r="E17" s="228">
        <f>'[2]6135'!D2</f>
        <v>0</v>
      </c>
      <c r="F17" s="228">
        <f>'[2]6135'!E2</f>
        <v>0</v>
      </c>
      <c r="G17" s="128">
        <v>0</v>
      </c>
      <c r="H17" s="128">
        <v>100</v>
      </c>
      <c r="I17" s="128">
        <v>0</v>
      </c>
      <c r="J17" s="128">
        <v>0</v>
      </c>
      <c r="K17" s="128">
        <v>0</v>
      </c>
      <c r="L17" s="128">
        <v>0</v>
      </c>
      <c r="M17" s="128">
        <v>0</v>
      </c>
      <c r="N17" s="128">
        <v>100</v>
      </c>
      <c r="O17" s="128">
        <v>0</v>
      </c>
      <c r="P17" s="224">
        <f t="shared" ref="P17:P23" si="7">SUM(C17:O17)</f>
        <v>236</v>
      </c>
      <c r="Q17" s="205" t="str">
        <f>IF(P17='[2]6135'!$O$2,"Ok","Erreur")</f>
        <v>Erreur</v>
      </c>
      <c r="R17" s="233" t="s">
        <v>251</v>
      </c>
    </row>
    <row r="18" spans="1:18">
      <c r="A18" s="219">
        <v>6152</v>
      </c>
      <c r="B18" s="220" t="s">
        <v>213</v>
      </c>
      <c r="C18" s="221">
        <f>'[2]6152'!B2</f>
        <v>0</v>
      </c>
      <c r="D18" s="222">
        <f>'[2]6152'!C2</f>
        <v>0</v>
      </c>
      <c r="E18" s="222">
        <f>'[2]6152'!D2</f>
        <v>329.76</v>
      </c>
      <c r="F18" s="222">
        <f>'[2]6152'!E2</f>
        <v>0</v>
      </c>
      <c r="G18" s="123">
        <v>0</v>
      </c>
      <c r="H18" s="123">
        <v>0</v>
      </c>
      <c r="I18" s="123">
        <v>330</v>
      </c>
      <c r="J18" s="123">
        <v>0</v>
      </c>
      <c r="K18" s="123">
        <v>0</v>
      </c>
      <c r="L18" s="123">
        <v>0</v>
      </c>
      <c r="M18" s="123">
        <v>0</v>
      </c>
      <c r="N18" s="123">
        <v>0</v>
      </c>
      <c r="O18" s="123">
        <v>0</v>
      </c>
      <c r="P18" s="224">
        <f t="shared" si="7"/>
        <v>659.76</v>
      </c>
      <c r="Q18" s="205" t="str">
        <f>IF(P18='[2]6152'!$O$2,"Ok","Erreur")</f>
        <v>Erreur</v>
      </c>
    </row>
    <row r="19" spans="1:18">
      <c r="A19" s="219">
        <v>6156</v>
      </c>
      <c r="B19" s="220" t="s">
        <v>214</v>
      </c>
      <c r="C19" s="221"/>
      <c r="D19" s="222"/>
      <c r="E19" s="222"/>
      <c r="F19" s="222"/>
      <c r="G19" s="123"/>
      <c r="H19" s="123"/>
      <c r="I19" s="123"/>
      <c r="J19" s="123"/>
      <c r="K19" s="123"/>
      <c r="L19" s="123"/>
      <c r="M19" s="123"/>
      <c r="N19" s="123"/>
      <c r="O19" s="123"/>
      <c r="P19" s="224">
        <f t="shared" si="7"/>
        <v>0</v>
      </c>
      <c r="Q19" s="205" t="e">
        <f>IF(P19='[5]6156'!$O$2,"Ok","Erreur")</f>
        <v>#REF!</v>
      </c>
    </row>
    <row r="20" spans="1:18">
      <c r="A20" s="219">
        <v>616</v>
      </c>
      <c r="B20" s="226" t="s">
        <v>46</v>
      </c>
      <c r="C20" s="227">
        <f>'[2]616'!B2</f>
        <v>0</v>
      </c>
      <c r="D20" s="228">
        <f>'[2]616'!C2</f>
        <v>0</v>
      </c>
      <c r="E20" s="228">
        <f>'[2]616'!D2</f>
        <v>0</v>
      </c>
      <c r="F20" s="228">
        <f>'[2]616'!E2</f>
        <v>155.15</v>
      </c>
      <c r="G20" s="128">
        <v>51.15</v>
      </c>
      <c r="H20" s="128">
        <f t="shared" ref="H20:O20" si="8">G20</f>
        <v>51.15</v>
      </c>
      <c r="I20" s="128">
        <f t="shared" si="8"/>
        <v>51.15</v>
      </c>
      <c r="J20" s="128">
        <f t="shared" si="8"/>
        <v>51.15</v>
      </c>
      <c r="K20" s="128">
        <f t="shared" si="8"/>
        <v>51.15</v>
      </c>
      <c r="L20" s="128">
        <f t="shared" si="8"/>
        <v>51.15</v>
      </c>
      <c r="M20" s="128">
        <f t="shared" si="8"/>
        <v>51.15</v>
      </c>
      <c r="N20" s="128">
        <f t="shared" si="8"/>
        <v>51.15</v>
      </c>
      <c r="O20" s="128">
        <f t="shared" si="8"/>
        <v>51.15</v>
      </c>
      <c r="P20" s="224">
        <f t="shared" si="7"/>
        <v>615.49999999999989</v>
      </c>
      <c r="Q20" s="205" t="str">
        <f>IF(P20='[2]616'!$O$2,"Ok","Erreur")</f>
        <v>Erreur</v>
      </c>
    </row>
    <row r="21" spans="1:18">
      <c r="A21" s="219">
        <v>6182</v>
      </c>
      <c r="B21" s="220" t="s">
        <v>49</v>
      </c>
      <c r="C21" s="221"/>
      <c r="D21" s="222"/>
      <c r="E21" s="222"/>
      <c r="F21" s="222"/>
      <c r="G21" s="123"/>
      <c r="H21" s="123"/>
      <c r="I21" s="123"/>
      <c r="J21" s="123"/>
      <c r="K21" s="123"/>
      <c r="L21" s="123"/>
      <c r="M21" s="123"/>
      <c r="N21" s="123"/>
      <c r="O21" s="123"/>
      <c r="P21" s="224">
        <f t="shared" si="7"/>
        <v>0</v>
      </c>
      <c r="Q21" s="205" t="e">
        <f>IF(P21='[6]6182'!O16,"Ok","Erreur")</f>
        <v>#REF!</v>
      </c>
    </row>
    <row r="22" spans="1:18">
      <c r="A22" s="219">
        <v>6184</v>
      </c>
      <c r="B22" s="226" t="s">
        <v>259</v>
      </c>
      <c r="C22" s="232">
        <f>+'[2]6184'!B2</f>
        <v>0</v>
      </c>
      <c r="D22" s="234">
        <f>+'[2]6184'!C2</f>
        <v>0</v>
      </c>
      <c r="E22" s="234">
        <f>+'[2]6184'!D2</f>
        <v>0</v>
      </c>
      <c r="F22" s="234">
        <f>+'[2]6184'!E2</f>
        <v>2434.9499999999998</v>
      </c>
      <c r="G22" s="128"/>
      <c r="H22" s="128"/>
      <c r="I22" s="128"/>
      <c r="J22" s="128"/>
      <c r="K22" s="128"/>
      <c r="L22" s="128"/>
      <c r="M22" s="128"/>
      <c r="N22" s="128"/>
      <c r="O22" s="128"/>
      <c r="P22" s="224">
        <f t="shared" si="7"/>
        <v>2434.9499999999998</v>
      </c>
      <c r="Q22" s="205" t="e">
        <f>IF(P22='[7]6184'!O17,"Ok","Erreur")</f>
        <v>#REF!</v>
      </c>
    </row>
    <row r="23" spans="1:18">
      <c r="A23" s="219">
        <v>6185</v>
      </c>
      <c r="B23" s="226" t="s">
        <v>216</v>
      </c>
      <c r="C23" s="227"/>
      <c r="D23" s="228"/>
      <c r="E23" s="228"/>
      <c r="F23" s="228"/>
      <c r="G23" s="128"/>
      <c r="H23" s="128"/>
      <c r="I23" s="128"/>
      <c r="J23" s="128"/>
      <c r="K23" s="128"/>
      <c r="L23" s="128"/>
      <c r="M23" s="128"/>
      <c r="N23" s="128"/>
      <c r="O23" s="128"/>
      <c r="P23" s="224">
        <f t="shared" si="7"/>
        <v>0</v>
      </c>
      <c r="Q23" s="205" t="e">
        <f>IF(P23='[8]6185'!$O$2,"Ok","Erreur")</f>
        <v>#REF!</v>
      </c>
    </row>
    <row r="24" spans="1:18" s="231" customFormat="1" ht="12.75">
      <c r="A24" s="213">
        <v>62</v>
      </c>
      <c r="B24" s="235" t="s">
        <v>54</v>
      </c>
      <c r="C24" s="236">
        <f>SUM(C25:C32)</f>
        <v>151.09</v>
      </c>
      <c r="D24" s="236">
        <f>SUM(D25:D32)</f>
        <v>0</v>
      </c>
      <c r="E24" s="215">
        <f t="shared" ref="E24" si="9">SUM(E25:E32)</f>
        <v>2025</v>
      </c>
      <c r="F24" s="236">
        <f>SUM(F25:F32)</f>
        <v>4201.41</v>
      </c>
      <c r="G24" s="179">
        <f t="shared" ref="G24:O24" si="10">SUM(G25:G32)</f>
        <v>7595.92</v>
      </c>
      <c r="H24" s="179">
        <f t="shared" si="10"/>
        <v>4679.92</v>
      </c>
      <c r="I24" s="179">
        <f t="shared" si="10"/>
        <v>4504.92</v>
      </c>
      <c r="J24" s="179">
        <f t="shared" si="10"/>
        <v>4079.92</v>
      </c>
      <c r="K24" s="179">
        <f t="shared" si="10"/>
        <v>3979.92</v>
      </c>
      <c r="L24" s="179">
        <f t="shared" si="10"/>
        <v>4104.92</v>
      </c>
      <c r="M24" s="179">
        <f t="shared" si="10"/>
        <v>3679.92</v>
      </c>
      <c r="N24" s="179">
        <f t="shared" si="10"/>
        <v>3979.92</v>
      </c>
      <c r="O24" s="179">
        <f t="shared" si="10"/>
        <v>3950</v>
      </c>
      <c r="P24" s="237">
        <f>SUM(P25:P32)</f>
        <v>46932.86</v>
      </c>
      <c r="Q24" s="230"/>
    </row>
    <row r="25" spans="1:18">
      <c r="A25" s="219">
        <v>6221</v>
      </c>
      <c r="B25" s="220" t="s">
        <v>252</v>
      </c>
      <c r="C25" s="238">
        <f>'[2]6221'!B2</f>
        <v>0</v>
      </c>
      <c r="D25" s="239">
        <f>'[2]6221'!C2</f>
        <v>0</v>
      </c>
      <c r="E25" s="239">
        <f>'Salaires Par Mois'!F8</f>
        <v>2025</v>
      </c>
      <c r="F25" s="239">
        <f>'Salaires Par Mois'!L8</f>
        <v>4000</v>
      </c>
      <c r="G25" s="123">
        <f>'Salaires Par Mois'!R8+3500</f>
        <v>7250</v>
      </c>
      <c r="H25" s="123">
        <f>'Salaires Par Mois'!W8+1500</f>
        <v>4600</v>
      </c>
      <c r="I25" s="123">
        <f>'Salaires Par Mois'!AC8</f>
        <v>4225</v>
      </c>
      <c r="J25" s="123">
        <f>'Salaires Par Mois'!AI8</f>
        <v>4000</v>
      </c>
      <c r="K25" s="123">
        <f>'Salaires Par Mois'!AO8</f>
        <v>3900</v>
      </c>
      <c r="L25" s="123">
        <f>'Salaires Par Mois'!AU8</f>
        <v>4025</v>
      </c>
      <c r="M25" s="123">
        <f>'Salaires Par Mois'!BA8</f>
        <v>3600</v>
      </c>
      <c r="N25" s="123">
        <f>'Salaires Par Mois'!BF8</f>
        <v>3900</v>
      </c>
      <c r="O25" s="123">
        <f>'Salaires Par Mois'!BK8</f>
        <v>3900</v>
      </c>
      <c r="P25" s="224">
        <f>SUM(C25:O25)</f>
        <v>45425</v>
      </c>
      <c r="Q25" s="205" t="str">
        <f>IF(P25='[2]6221'!O2,"Ok","Erreur")</f>
        <v>Erreur</v>
      </c>
    </row>
    <row r="26" spans="1:18">
      <c r="A26" s="219">
        <v>6222</v>
      </c>
      <c r="B26" s="220" t="s">
        <v>253</v>
      </c>
      <c r="C26" s="238">
        <f>'[2]6222'!B2</f>
        <v>0</v>
      </c>
      <c r="D26" s="239">
        <f>'[2]6222'!C2</f>
        <v>0</v>
      </c>
      <c r="E26" s="239">
        <f>'[2]6222'!D2</f>
        <v>0</v>
      </c>
      <c r="F26" s="239">
        <f>'[2]6222'!E2</f>
        <v>159.84</v>
      </c>
      <c r="G26" s="289">
        <f>+F26/2</f>
        <v>79.92</v>
      </c>
      <c r="H26" s="289">
        <f t="shared" ref="H26:N26" si="11">G26</f>
        <v>79.92</v>
      </c>
      <c r="I26" s="289">
        <f t="shared" si="11"/>
        <v>79.92</v>
      </c>
      <c r="J26" s="289">
        <f t="shared" si="11"/>
        <v>79.92</v>
      </c>
      <c r="K26" s="289">
        <f t="shared" si="11"/>
        <v>79.92</v>
      </c>
      <c r="L26" s="289">
        <f t="shared" si="11"/>
        <v>79.92</v>
      </c>
      <c r="M26" s="289">
        <f t="shared" si="11"/>
        <v>79.92</v>
      </c>
      <c r="N26" s="289">
        <f t="shared" si="11"/>
        <v>79.92</v>
      </c>
      <c r="O26" s="289">
        <v>0</v>
      </c>
      <c r="P26" s="224">
        <f t="shared" ref="P26:P32" si="12">SUM(C26:O26)</f>
        <v>799.19999999999993</v>
      </c>
      <c r="Q26" s="205" t="str">
        <f>IF(P26='[2]6222'!$O$2,"Ok","Erreur")</f>
        <v>Erreur</v>
      </c>
    </row>
    <row r="27" spans="1:18">
      <c r="A27" s="219">
        <v>623</v>
      </c>
      <c r="B27" s="220" t="s">
        <v>60</v>
      </c>
      <c r="C27" s="221">
        <v>151.09</v>
      </c>
      <c r="D27" s="222">
        <f>'[2]623'!C2</f>
        <v>0</v>
      </c>
      <c r="E27" s="222">
        <f>'[2]623'!D2</f>
        <v>0</v>
      </c>
      <c r="F27" s="222">
        <f>'[2]623'!E2</f>
        <v>26.57</v>
      </c>
      <c r="G27" s="123">
        <v>0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224">
        <f t="shared" si="12"/>
        <v>177.66</v>
      </c>
      <c r="Q27" s="205" t="str">
        <f>IF(P27='[2]623'!$O$2,"Ok","Erreur")</f>
        <v>Erreur</v>
      </c>
    </row>
    <row r="28" spans="1:18">
      <c r="A28" s="219">
        <v>6251</v>
      </c>
      <c r="B28" s="220" t="s">
        <v>217</v>
      </c>
      <c r="C28" s="221">
        <f>'[2]6251'!B2</f>
        <v>0</v>
      </c>
      <c r="D28" s="222">
        <f>'[2]6251'!C2</f>
        <v>0</v>
      </c>
      <c r="E28" s="222">
        <f>'[2]6251'!D2</f>
        <v>0</v>
      </c>
      <c r="F28" s="222">
        <f>'[2]6251'!E2</f>
        <v>15</v>
      </c>
      <c r="G28" s="123">
        <v>0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0</v>
      </c>
      <c r="P28" s="224">
        <f t="shared" si="12"/>
        <v>15</v>
      </c>
      <c r="Q28" s="205" t="str">
        <f>IF(P28='[2]6251'!$O$2,"Ok","Erreur")</f>
        <v>Ok</v>
      </c>
    </row>
    <row r="29" spans="1:18">
      <c r="A29" s="219">
        <v>6256</v>
      </c>
      <c r="B29" s="220" t="s">
        <v>218</v>
      </c>
      <c r="C29" s="221"/>
      <c r="D29" s="222"/>
      <c r="E29" s="222"/>
      <c r="F29" s="222"/>
      <c r="G29" s="123"/>
      <c r="H29" s="123"/>
      <c r="I29" s="123"/>
      <c r="J29" s="123"/>
      <c r="K29" s="123"/>
      <c r="L29" s="123"/>
      <c r="M29" s="123"/>
      <c r="N29" s="123"/>
      <c r="O29" s="123"/>
      <c r="P29" s="224">
        <f t="shared" si="12"/>
        <v>0</v>
      </c>
      <c r="Q29" s="205" t="e">
        <f>IF(P29='[9]6256'!$O$2,"Ok","Erreur")</f>
        <v>#REF!</v>
      </c>
    </row>
    <row r="30" spans="1:18">
      <c r="A30" s="219">
        <v>6257</v>
      </c>
      <c r="B30" s="220" t="s">
        <v>219</v>
      </c>
      <c r="C30" s="221">
        <f>'[2]6257'!B2</f>
        <v>0</v>
      </c>
      <c r="D30" s="222">
        <f>'[2]6257'!C2</f>
        <v>0</v>
      </c>
      <c r="E30" s="222">
        <f>'[2]6257'!D2</f>
        <v>0</v>
      </c>
      <c r="F30" s="222">
        <f>'[2]6257'!E2</f>
        <v>0</v>
      </c>
      <c r="G30" s="123">
        <v>266</v>
      </c>
      <c r="H30" s="123">
        <v>0</v>
      </c>
      <c r="I30" s="123">
        <v>50</v>
      </c>
      <c r="J30" s="123">
        <v>0</v>
      </c>
      <c r="K30" s="123">
        <v>0</v>
      </c>
      <c r="L30" s="123">
        <v>0</v>
      </c>
      <c r="M30" s="123">
        <v>0</v>
      </c>
      <c r="N30" s="123">
        <v>0</v>
      </c>
      <c r="O30" s="123">
        <v>50</v>
      </c>
      <c r="P30" s="224">
        <f t="shared" si="12"/>
        <v>366</v>
      </c>
      <c r="Q30" s="205" t="str">
        <f>IF(P30='[2]6257'!$O$2,"Ok","Erreur")</f>
        <v>Erreur</v>
      </c>
    </row>
    <row r="31" spans="1:18">
      <c r="A31" s="219">
        <v>626</v>
      </c>
      <c r="B31" s="220" t="s">
        <v>72</v>
      </c>
      <c r="C31" s="221"/>
      <c r="D31" s="222"/>
      <c r="E31" s="222"/>
      <c r="F31" s="222"/>
      <c r="G31" s="123"/>
      <c r="H31" s="123"/>
      <c r="I31" s="123">
        <v>100</v>
      </c>
      <c r="J31" s="123"/>
      <c r="K31" s="123"/>
      <c r="L31" s="123"/>
      <c r="M31" s="123"/>
      <c r="N31" s="123"/>
      <c r="O31" s="123"/>
      <c r="P31" s="224">
        <f t="shared" si="12"/>
        <v>100</v>
      </c>
      <c r="Q31" s="205" t="e">
        <f>IF(P31='[10]626'!$O$2,"Ok","Erreur")</f>
        <v>#REF!</v>
      </c>
    </row>
    <row r="32" spans="1:18">
      <c r="A32" s="219">
        <v>627</v>
      </c>
      <c r="B32" s="220" t="s">
        <v>67</v>
      </c>
      <c r="C32" s="221"/>
      <c r="D32" s="222"/>
      <c r="E32" s="222"/>
      <c r="F32" s="222"/>
      <c r="G32" s="123"/>
      <c r="H32" s="123"/>
      <c r="I32" s="123">
        <v>50</v>
      </c>
      <c r="J32" s="123"/>
      <c r="K32" s="123"/>
      <c r="L32" s="123"/>
      <c r="M32" s="123"/>
      <c r="N32" s="123"/>
      <c r="O32" s="123"/>
      <c r="P32" s="224">
        <f t="shared" si="12"/>
        <v>50</v>
      </c>
      <c r="Q32" s="205" t="e">
        <f>IF(P32='[11]627'!$O$2,"Ok","Erreur")</f>
        <v>#REF!</v>
      </c>
    </row>
    <row r="33" spans="1:18">
      <c r="A33" s="240">
        <v>63</v>
      </c>
      <c r="B33" s="241" t="s">
        <v>70</v>
      </c>
      <c r="C33" s="236">
        <f>SUM(C34:C35)</f>
        <v>0</v>
      </c>
      <c r="D33" s="236">
        <f t="shared" ref="D33:O33" si="13">SUM(D34:D35)</f>
        <v>0</v>
      </c>
      <c r="E33" s="236">
        <f t="shared" si="13"/>
        <v>0</v>
      </c>
      <c r="F33" s="236">
        <f t="shared" si="13"/>
        <v>0</v>
      </c>
      <c r="G33" s="180">
        <f t="shared" si="13"/>
        <v>0</v>
      </c>
      <c r="H33" s="180">
        <f t="shared" si="13"/>
        <v>0</v>
      </c>
      <c r="I33" s="180">
        <f t="shared" si="13"/>
        <v>0</v>
      </c>
      <c r="J33" s="180">
        <f t="shared" si="13"/>
        <v>0</v>
      </c>
      <c r="K33" s="180">
        <f t="shared" si="13"/>
        <v>0</v>
      </c>
      <c r="L33" s="180">
        <f t="shared" si="13"/>
        <v>0</v>
      </c>
      <c r="M33" s="180">
        <f t="shared" si="13"/>
        <v>0</v>
      </c>
      <c r="N33" s="180">
        <f t="shared" si="13"/>
        <v>0</v>
      </c>
      <c r="O33" s="180">
        <f t="shared" si="13"/>
        <v>0</v>
      </c>
      <c r="P33" s="242">
        <f>SUM(P34:P35)</f>
        <v>0</v>
      </c>
    </row>
    <row r="34" spans="1:18">
      <c r="A34" s="219">
        <v>631</v>
      </c>
      <c r="B34" s="220" t="s">
        <v>74</v>
      </c>
      <c r="C34" s="221"/>
      <c r="D34" s="222"/>
      <c r="E34" s="222"/>
      <c r="F34" s="222"/>
      <c r="G34" s="181"/>
      <c r="H34" s="181"/>
      <c r="I34" s="181"/>
      <c r="J34" s="181"/>
      <c r="K34" s="181"/>
      <c r="L34" s="181"/>
      <c r="M34" s="181"/>
      <c r="N34" s="181"/>
      <c r="O34" s="181"/>
      <c r="P34" s="224">
        <f>SUM(C34:O34)</f>
        <v>0</v>
      </c>
      <c r="Q34" s="205" t="e">
        <f>IF(P34='[12]631'!$O$2,"Ok","Erreur")</f>
        <v>#REF!</v>
      </c>
    </row>
    <row r="35" spans="1:18">
      <c r="A35" s="219">
        <v>635</v>
      </c>
      <c r="B35" s="220" t="s">
        <v>77</v>
      </c>
      <c r="C35" s="221"/>
      <c r="D35" s="222"/>
      <c r="E35" s="222"/>
      <c r="F35" s="222"/>
      <c r="G35" s="181"/>
      <c r="H35" s="181"/>
      <c r="I35" s="181"/>
      <c r="J35" s="181"/>
      <c r="K35" s="181"/>
      <c r="L35" s="181"/>
      <c r="M35" s="181"/>
      <c r="N35" s="181"/>
      <c r="O35" s="181"/>
      <c r="P35" s="224">
        <f>SUM(C35:O35)</f>
        <v>0</v>
      </c>
      <c r="Q35" s="205" t="e">
        <f>IF(P35='[13]635'!$O$2,"Ok","Erreur")</f>
        <v>#REF!</v>
      </c>
    </row>
    <row r="36" spans="1:18" s="231" customFormat="1" ht="12.75">
      <c r="A36" s="213">
        <v>64</v>
      </c>
      <c r="B36" s="235" t="s">
        <v>81</v>
      </c>
      <c r="C36" s="236">
        <f>SUM(C37:C39)</f>
        <v>0</v>
      </c>
      <c r="D36" s="236">
        <f>SUM(D37:D39)</f>
        <v>0</v>
      </c>
      <c r="E36" s="236">
        <f t="shared" ref="E36:O36" si="14">SUM(E37:E39)</f>
        <v>0</v>
      </c>
      <c r="F36" s="236">
        <f t="shared" si="14"/>
        <v>0</v>
      </c>
      <c r="G36" s="182">
        <f t="shared" si="14"/>
        <v>0</v>
      </c>
      <c r="H36" s="182">
        <f t="shared" si="14"/>
        <v>0</v>
      </c>
      <c r="I36" s="182">
        <f t="shared" si="14"/>
        <v>0</v>
      </c>
      <c r="J36" s="182">
        <f t="shared" si="14"/>
        <v>0</v>
      </c>
      <c r="K36" s="182">
        <f t="shared" si="14"/>
        <v>0</v>
      </c>
      <c r="L36" s="182">
        <f t="shared" si="14"/>
        <v>0</v>
      </c>
      <c r="M36" s="182">
        <f t="shared" si="14"/>
        <v>0</v>
      </c>
      <c r="N36" s="182">
        <f t="shared" si="14"/>
        <v>0</v>
      </c>
      <c r="O36" s="182">
        <f t="shared" si="14"/>
        <v>0</v>
      </c>
      <c r="P36" s="242">
        <f>SUM(P37:P39)</f>
        <v>0</v>
      </c>
      <c r="Q36" s="230"/>
    </row>
    <row r="37" spans="1:18">
      <c r="A37" s="219">
        <v>641</v>
      </c>
      <c r="B37" s="226" t="s">
        <v>83</v>
      </c>
      <c r="C37" s="227"/>
      <c r="D37" s="228"/>
      <c r="E37" s="228"/>
      <c r="F37" s="228"/>
      <c r="G37" s="128"/>
      <c r="H37" s="128"/>
      <c r="I37" s="128"/>
      <c r="J37" s="128"/>
      <c r="K37" s="128"/>
      <c r="L37" s="128"/>
      <c r="M37" s="128"/>
      <c r="N37" s="128"/>
      <c r="O37" s="128"/>
      <c r="P37" s="224">
        <f>SUM(C37:O37)</f>
        <v>0</v>
      </c>
      <c r="Q37" s="205" t="e">
        <f>IF(P37='[14]641'!$O$2,"Ok","Erreur")</f>
        <v>#REF!</v>
      </c>
    </row>
    <row r="38" spans="1:18">
      <c r="A38" s="219">
        <v>645</v>
      </c>
      <c r="B38" s="226" t="s">
        <v>86</v>
      </c>
      <c r="C38" s="227"/>
      <c r="D38" s="228"/>
      <c r="E38" s="228"/>
      <c r="F38" s="228"/>
      <c r="G38" s="128"/>
      <c r="H38" s="128"/>
      <c r="I38" s="128"/>
      <c r="J38" s="128"/>
      <c r="K38" s="128"/>
      <c r="L38" s="128"/>
      <c r="M38" s="128"/>
      <c r="N38" s="128"/>
      <c r="O38" s="128"/>
      <c r="P38" s="224">
        <f t="shared" ref="P38:P47" si="15">SUM(C38:O38)</f>
        <v>0</v>
      </c>
      <c r="Q38" s="205" t="e">
        <f>IF(P38='[15]645'!$O$2,"Ok","Erreur")</f>
        <v>#REF!</v>
      </c>
    </row>
    <row r="39" spans="1:18">
      <c r="A39" s="219">
        <v>647</v>
      </c>
      <c r="B39" s="226" t="s">
        <v>88</v>
      </c>
      <c r="C39" s="227"/>
      <c r="D39" s="228"/>
      <c r="E39" s="228"/>
      <c r="F39" s="228"/>
      <c r="G39" s="128"/>
      <c r="H39" s="128"/>
      <c r="I39" s="128"/>
      <c r="J39" s="128"/>
      <c r="K39" s="128"/>
      <c r="L39" s="128"/>
      <c r="M39" s="128"/>
      <c r="N39" s="128"/>
      <c r="O39" s="128"/>
      <c r="P39" s="224">
        <f t="shared" si="15"/>
        <v>0</v>
      </c>
      <c r="Q39" s="205" t="e">
        <f>IF(P39='[16]647'!$O$2,"Ok","Erreur")</f>
        <v>#REF!</v>
      </c>
    </row>
    <row r="40" spans="1:18" s="218" customFormat="1" ht="12.75">
      <c r="A40" s="213">
        <v>65</v>
      </c>
      <c r="B40" s="243" t="s">
        <v>91</v>
      </c>
      <c r="C40" s="244"/>
      <c r="D40" s="244"/>
      <c r="E40" s="244"/>
      <c r="F40" s="244"/>
      <c r="G40" s="138"/>
      <c r="H40" s="138"/>
      <c r="I40" s="138"/>
      <c r="J40" s="138"/>
      <c r="K40" s="138"/>
      <c r="L40" s="138"/>
      <c r="M40" s="138"/>
      <c r="N40" s="138"/>
      <c r="O40" s="138"/>
      <c r="P40" s="237">
        <f t="shared" si="15"/>
        <v>0</v>
      </c>
      <c r="Q40" s="217" t="e">
        <f>IF(P40='[17]65'!$O$2,"Ok","Erreur")</f>
        <v>#REF!</v>
      </c>
    </row>
    <row r="41" spans="1:18" s="218" customFormat="1" ht="12.75">
      <c r="A41" s="213">
        <v>66</v>
      </c>
      <c r="B41" s="243" t="s">
        <v>95</v>
      </c>
      <c r="C41" s="244">
        <v>50</v>
      </c>
      <c r="D41" s="244">
        <f>'[2]66'!C2</f>
        <v>0</v>
      </c>
      <c r="E41" s="244">
        <f>'[2]66'!D2</f>
        <v>0</v>
      </c>
      <c r="F41" s="244">
        <f>'[2]66'!E2</f>
        <v>0</v>
      </c>
      <c r="G41" s="138">
        <v>0</v>
      </c>
      <c r="H41" s="138">
        <v>0</v>
      </c>
      <c r="I41" s="138">
        <v>0</v>
      </c>
      <c r="J41" s="138">
        <v>0</v>
      </c>
      <c r="K41" s="138">
        <v>50</v>
      </c>
      <c r="L41" s="138">
        <v>0</v>
      </c>
      <c r="M41" s="138">
        <v>0</v>
      </c>
      <c r="N41" s="138">
        <v>0</v>
      </c>
      <c r="O41" s="138">
        <v>0</v>
      </c>
      <c r="P41" s="237">
        <f t="shared" si="15"/>
        <v>100</v>
      </c>
      <c r="Q41" s="217" t="str">
        <f>IF(P41='[2]66'!$O$2,"Ok","Erreur")</f>
        <v>Erreur</v>
      </c>
    </row>
    <row r="42" spans="1:18" s="218" customFormat="1" ht="12.75">
      <c r="A42" s="213">
        <v>67</v>
      </c>
      <c r="B42" s="243" t="s">
        <v>99</v>
      </c>
      <c r="C42" s="244"/>
      <c r="D42" s="244"/>
      <c r="E42" s="244"/>
      <c r="F42" s="244"/>
      <c r="G42" s="138"/>
      <c r="H42" s="138"/>
      <c r="I42" s="138"/>
      <c r="J42" s="138"/>
      <c r="K42" s="138"/>
      <c r="L42" s="138"/>
      <c r="M42" s="138"/>
      <c r="N42" s="138"/>
      <c r="O42" s="138"/>
      <c r="P42" s="237">
        <f t="shared" si="15"/>
        <v>0</v>
      </c>
      <c r="Q42" s="217" t="e">
        <f>IF(P42='[18]67'!$O$2,"Ok","Erreur")</f>
        <v>#REF!</v>
      </c>
    </row>
    <row r="43" spans="1:18" s="218" customFormat="1" ht="12.75">
      <c r="A43" s="213">
        <v>68</v>
      </c>
      <c r="B43" s="245" t="s">
        <v>220</v>
      </c>
      <c r="C43" s="244"/>
      <c r="D43" s="244"/>
      <c r="E43" s="244"/>
      <c r="F43" s="244"/>
      <c r="G43" s="138"/>
      <c r="H43" s="138"/>
      <c r="I43" s="138"/>
      <c r="J43" s="138"/>
      <c r="K43" s="138"/>
      <c r="L43" s="138"/>
      <c r="M43" s="138"/>
      <c r="N43" s="138"/>
      <c r="O43" s="138"/>
      <c r="P43" s="237">
        <f t="shared" si="15"/>
        <v>0</v>
      </c>
      <c r="Q43" s="217" t="e">
        <f>IF(P43='[19]68'!$O$2,"Ok","Erreur")</f>
        <v>#REF!</v>
      </c>
    </row>
    <row r="44" spans="1:18" s="231" customFormat="1" ht="12.75">
      <c r="A44" s="213">
        <v>86</v>
      </c>
      <c r="B44" s="246" t="s">
        <v>108</v>
      </c>
      <c r="C44" s="215">
        <f>SUM(C45:C47)</f>
        <v>0</v>
      </c>
      <c r="D44" s="215">
        <f t="shared" ref="D44:N44" si="16">SUM(D45:D47)</f>
        <v>1198.75</v>
      </c>
      <c r="E44" s="215">
        <f>SUM(E45:E47)</f>
        <v>4576.0227272727279</v>
      </c>
      <c r="F44" s="215">
        <f t="shared" si="16"/>
        <v>4576.0227272727279</v>
      </c>
      <c r="G44" s="169">
        <f t="shared" si="16"/>
        <v>4126.0227272727279</v>
      </c>
      <c r="H44" s="169">
        <f t="shared" si="16"/>
        <v>4126.0227272727279</v>
      </c>
      <c r="I44" s="169">
        <f t="shared" si="16"/>
        <v>5326.0227272727279</v>
      </c>
      <c r="J44" s="169">
        <f t="shared" si="16"/>
        <v>4126.0227272727279</v>
      </c>
      <c r="K44" s="169">
        <f t="shared" si="16"/>
        <v>3646.0227272727275</v>
      </c>
      <c r="L44" s="169">
        <f t="shared" si="16"/>
        <v>3646.0227272727275</v>
      </c>
      <c r="M44" s="169">
        <f t="shared" si="16"/>
        <v>3646.0227272727275</v>
      </c>
      <c r="N44" s="169">
        <f t="shared" si="16"/>
        <v>3646.0227272727275</v>
      </c>
      <c r="O44" s="169">
        <f>SUM(O45:O47)</f>
        <v>3646.0227272727275</v>
      </c>
      <c r="P44" s="237">
        <f t="shared" si="15"/>
        <v>46285.000000000007</v>
      </c>
      <c r="Q44" s="230" t="e">
        <f>IF(P44='[20]86'!$O$2,"Ok","Erreur")</f>
        <v>#REF!</v>
      </c>
    </row>
    <row r="45" spans="1:18">
      <c r="A45" s="219"/>
      <c r="B45" s="247" t="s">
        <v>110</v>
      </c>
      <c r="C45" s="227"/>
      <c r="D45" s="297">
        <f>+D86</f>
        <v>718.75</v>
      </c>
      <c r="E45" s="297">
        <f t="shared" ref="E45:O47" si="17">+E86</f>
        <v>718.75</v>
      </c>
      <c r="F45" s="297">
        <f t="shared" si="17"/>
        <v>718.75</v>
      </c>
      <c r="G45" s="297">
        <f t="shared" si="17"/>
        <v>718.75</v>
      </c>
      <c r="H45" s="297">
        <f t="shared" si="17"/>
        <v>718.75</v>
      </c>
      <c r="I45" s="297">
        <f t="shared" si="17"/>
        <v>718.75</v>
      </c>
      <c r="J45" s="297">
        <f t="shared" si="17"/>
        <v>718.75</v>
      </c>
      <c r="K45" s="297">
        <f t="shared" si="17"/>
        <v>718.75</v>
      </c>
      <c r="L45" s="297">
        <f t="shared" si="17"/>
        <v>718.75</v>
      </c>
      <c r="M45" s="297">
        <f t="shared" si="17"/>
        <v>718.75</v>
      </c>
      <c r="N45" s="297">
        <f t="shared" si="17"/>
        <v>718.75</v>
      </c>
      <c r="O45" s="297">
        <f t="shared" si="17"/>
        <v>718.75</v>
      </c>
      <c r="P45" s="224">
        <f t="shared" si="15"/>
        <v>8625</v>
      </c>
    </row>
    <row r="46" spans="1:18">
      <c r="A46" s="219"/>
      <c r="B46" s="247" t="s">
        <v>113</v>
      </c>
      <c r="C46" s="227"/>
      <c r="D46" s="297">
        <f>+D87</f>
        <v>0</v>
      </c>
      <c r="E46" s="297">
        <f t="shared" si="17"/>
        <v>3377.2727272727275</v>
      </c>
      <c r="F46" s="297">
        <f t="shared" si="17"/>
        <v>3377.2727272727275</v>
      </c>
      <c r="G46" s="297">
        <f t="shared" si="17"/>
        <v>2927.2727272727275</v>
      </c>
      <c r="H46" s="297">
        <f t="shared" si="17"/>
        <v>2927.2727272727275</v>
      </c>
      <c r="I46" s="297">
        <f t="shared" si="17"/>
        <v>2927.2727272727275</v>
      </c>
      <c r="J46" s="297">
        <f t="shared" si="17"/>
        <v>2927.2727272727275</v>
      </c>
      <c r="K46" s="297">
        <f t="shared" si="17"/>
        <v>2927.2727272727275</v>
      </c>
      <c r="L46" s="297">
        <f t="shared" si="17"/>
        <v>2927.2727272727275</v>
      </c>
      <c r="M46" s="297">
        <f t="shared" si="17"/>
        <v>2927.2727272727275</v>
      </c>
      <c r="N46" s="297">
        <f t="shared" si="17"/>
        <v>2927.2727272727275</v>
      </c>
      <c r="O46" s="297">
        <f t="shared" si="17"/>
        <v>2927.2727272727275</v>
      </c>
      <c r="P46" s="224">
        <f t="shared" si="15"/>
        <v>33100</v>
      </c>
    </row>
    <row r="47" spans="1:18">
      <c r="A47" s="219"/>
      <c r="B47" s="248" t="s">
        <v>116</v>
      </c>
      <c r="C47" s="227"/>
      <c r="D47" s="228">
        <f>+D88</f>
        <v>480</v>
      </c>
      <c r="E47" s="228">
        <f t="shared" si="17"/>
        <v>480</v>
      </c>
      <c r="F47" s="228">
        <f t="shared" si="17"/>
        <v>480</v>
      </c>
      <c r="G47" s="228">
        <f t="shared" si="17"/>
        <v>480</v>
      </c>
      <c r="H47" s="228">
        <f t="shared" si="17"/>
        <v>480</v>
      </c>
      <c r="I47" s="228">
        <f t="shared" si="17"/>
        <v>1680</v>
      </c>
      <c r="J47" s="228">
        <f t="shared" si="17"/>
        <v>480</v>
      </c>
      <c r="K47" s="228">
        <f t="shared" si="17"/>
        <v>0</v>
      </c>
      <c r="L47" s="228">
        <f t="shared" si="17"/>
        <v>0</v>
      </c>
      <c r="M47" s="228">
        <f t="shared" si="17"/>
        <v>0</v>
      </c>
      <c r="N47" s="228">
        <f t="shared" si="17"/>
        <v>0</v>
      </c>
      <c r="O47" s="228">
        <f t="shared" si="17"/>
        <v>0</v>
      </c>
      <c r="P47" s="224">
        <f t="shared" si="15"/>
        <v>4560</v>
      </c>
    </row>
    <row r="48" spans="1:18" ht="22.5" customHeight="1">
      <c r="B48" s="249" t="s">
        <v>221</v>
      </c>
      <c r="C48" s="237">
        <f t="shared" ref="C48:O48" si="18">C44+C43+C42+C41+C40+C36+C33+C24+C15+C4</f>
        <v>237.09</v>
      </c>
      <c r="D48" s="237">
        <f t="shared" si="18"/>
        <v>1238.51</v>
      </c>
      <c r="E48" s="237">
        <f t="shared" si="18"/>
        <v>7695.692727272728</v>
      </c>
      <c r="F48" s="237">
        <f t="shared" si="18"/>
        <v>12148.432727272728</v>
      </c>
      <c r="G48" s="237">
        <f>G44+G43+G42+G41+G40+G36+G33+G24+G15+G4</f>
        <v>12333.092727272728</v>
      </c>
      <c r="H48" s="237">
        <f t="shared" si="18"/>
        <v>9657.0927272727276</v>
      </c>
      <c r="I48" s="237">
        <f>I44+I43+I42+I41+I40+I36+I33+I24+I15+I4</f>
        <v>10922.092727272728</v>
      </c>
      <c r="J48" s="237">
        <f t="shared" si="18"/>
        <v>8957.0927272727276</v>
      </c>
      <c r="K48" s="237">
        <f t="shared" si="18"/>
        <v>9067.0927272727276</v>
      </c>
      <c r="L48" s="237">
        <f t="shared" si="18"/>
        <v>8582.0927272727276</v>
      </c>
      <c r="M48" s="237">
        <f t="shared" si="18"/>
        <v>8017.0927272727276</v>
      </c>
      <c r="N48" s="237">
        <f t="shared" si="18"/>
        <v>8407.0927272727276</v>
      </c>
      <c r="O48" s="237">
        <f t="shared" si="18"/>
        <v>8437.1727272727276</v>
      </c>
      <c r="P48" s="250">
        <f>P44+P43+P42+P41+P40+P36+P33+P24+P15+P4</f>
        <v>105699.64000000001</v>
      </c>
      <c r="Q48" s="293" t="str">
        <f>IF(SUM(C48:O48)=P48,"ok","erreur")</f>
        <v>ok</v>
      </c>
      <c r="R48" s="251"/>
    </row>
    <row r="49" spans="1:46" ht="15.75">
      <c r="C49" s="252"/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5" t="s">
        <v>254</v>
      </c>
      <c r="P49" s="253">
        <f>+'[2]...'!H8</f>
        <v>420</v>
      </c>
      <c r="Q49" s="254">
        <f>+P48+P49</f>
        <v>106119.64000000001</v>
      </c>
      <c r="R49" s="230"/>
    </row>
    <row r="50" spans="1:46">
      <c r="C50" s="252"/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P50" s="420"/>
      <c r="Q50" s="254"/>
    </row>
    <row r="51" spans="1:46" ht="15">
      <c r="B51" s="291" t="s">
        <v>16</v>
      </c>
      <c r="C51" s="252"/>
      <c r="E51" s="252"/>
      <c r="F51" s="252"/>
      <c r="G51" s="252"/>
      <c r="H51" s="252"/>
      <c r="I51" s="252"/>
      <c r="J51" s="252"/>
      <c r="K51" s="252"/>
      <c r="L51" s="252"/>
      <c r="M51" s="252"/>
      <c r="N51" s="252"/>
      <c r="P51" s="420"/>
      <c r="Q51" s="420"/>
    </row>
    <row r="52" spans="1:46" ht="15.75">
      <c r="A52" s="535" t="s">
        <v>258</v>
      </c>
      <c r="B52" s="535"/>
      <c r="C52" s="203"/>
      <c r="D52" s="536">
        <v>2018</v>
      </c>
      <c r="E52" s="536"/>
      <c r="F52" s="536"/>
      <c r="G52" s="536"/>
      <c r="H52" s="536"/>
      <c r="I52" s="536">
        <v>2019</v>
      </c>
      <c r="J52" s="536"/>
      <c r="K52" s="536"/>
      <c r="L52" s="536"/>
      <c r="M52" s="536"/>
      <c r="N52" s="536"/>
      <c r="O52" s="537"/>
      <c r="P52" s="204" t="s">
        <v>204</v>
      </c>
    </row>
    <row r="53" spans="1:46">
      <c r="C53" s="208" t="s">
        <v>249</v>
      </c>
      <c r="D53" s="421" t="s">
        <v>192</v>
      </c>
      <c r="E53" s="421" t="s">
        <v>193</v>
      </c>
      <c r="F53" s="421" t="s">
        <v>194</v>
      </c>
      <c r="G53" s="421" t="s">
        <v>195</v>
      </c>
      <c r="H53" s="421" t="s">
        <v>196</v>
      </c>
      <c r="I53" s="421" t="s">
        <v>197</v>
      </c>
      <c r="J53" s="421" t="s">
        <v>198</v>
      </c>
      <c r="K53" s="421" t="s">
        <v>199</v>
      </c>
      <c r="L53" s="421" t="s">
        <v>200</v>
      </c>
      <c r="M53" s="421" t="s">
        <v>201</v>
      </c>
      <c r="N53" s="421" t="s">
        <v>202</v>
      </c>
      <c r="O53" s="422" t="s">
        <v>203</v>
      </c>
      <c r="P53" s="211" t="s">
        <v>250</v>
      </c>
    </row>
    <row r="54" spans="1:46" s="231" customFormat="1" ht="12.75">
      <c r="A54" s="256">
        <v>70</v>
      </c>
      <c r="B54" s="257" t="s">
        <v>18</v>
      </c>
      <c r="C54" s="258">
        <f>SUM(C55:C57)</f>
        <v>0</v>
      </c>
      <c r="D54" s="258">
        <f>SUM(D55:D57)</f>
        <v>0</v>
      </c>
      <c r="E54" s="258">
        <f t="shared" ref="E54:O54" si="19">SUM(E55:E57)</f>
        <v>2699.5</v>
      </c>
      <c r="F54" s="258">
        <f t="shared" si="19"/>
        <v>3229.5</v>
      </c>
      <c r="G54" s="258">
        <f t="shared" si="19"/>
        <v>3294.5</v>
      </c>
      <c r="H54" s="258">
        <f t="shared" si="19"/>
        <v>3096</v>
      </c>
      <c r="I54" s="258">
        <f t="shared" si="19"/>
        <v>3051</v>
      </c>
      <c r="J54" s="258">
        <f t="shared" si="19"/>
        <v>3036</v>
      </c>
      <c r="K54" s="258">
        <f t="shared" si="19"/>
        <v>3036</v>
      </c>
      <c r="L54" s="258">
        <f t="shared" si="19"/>
        <v>3036</v>
      </c>
      <c r="M54" s="258">
        <f t="shared" si="19"/>
        <v>3036</v>
      </c>
      <c r="N54" s="258">
        <f t="shared" si="19"/>
        <v>3036</v>
      </c>
      <c r="O54" s="258">
        <f t="shared" si="19"/>
        <v>3036</v>
      </c>
      <c r="P54" s="259">
        <f>SUM(P55:P57)</f>
        <v>33586.5</v>
      </c>
      <c r="Q54" s="230"/>
    </row>
    <row r="55" spans="1:46">
      <c r="A55" s="219">
        <v>706</v>
      </c>
      <c r="B55" s="260" t="s">
        <v>21</v>
      </c>
      <c r="C55" s="221"/>
      <c r="D55" s="222">
        <v>0</v>
      </c>
      <c r="E55" s="416">
        <v>2699.5</v>
      </c>
      <c r="F55" s="416">
        <v>3229.5</v>
      </c>
      <c r="G55" s="416">
        <v>3294.5</v>
      </c>
      <c r="H55" s="416">
        <v>3096</v>
      </c>
      <c r="I55" s="416">
        <v>3051</v>
      </c>
      <c r="J55" s="416">
        <v>3036</v>
      </c>
      <c r="K55" s="416">
        <v>3036</v>
      </c>
      <c r="L55" s="416">
        <v>3036</v>
      </c>
      <c r="M55" s="416">
        <v>3036</v>
      </c>
      <c r="N55" s="416">
        <v>3036</v>
      </c>
      <c r="O55" s="416">
        <v>3036</v>
      </c>
      <c r="P55" s="224">
        <f>SUM(C55:O55)</f>
        <v>33586.5</v>
      </c>
      <c r="Q55" s="205" t="e">
        <f>IF(P55='[21]706'!$O$2,"Ok","Erreur")</f>
        <v>#REF!</v>
      </c>
    </row>
    <row r="56" spans="1:46">
      <c r="A56" s="219">
        <v>707</v>
      </c>
      <c r="B56" s="260" t="s">
        <v>24</v>
      </c>
      <c r="C56" s="221"/>
      <c r="D56" s="222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4">
        <f t="shared" ref="P56:P57" si="20">SUM(C56:O56)</f>
        <v>0</v>
      </c>
      <c r="Q56" s="205" t="e">
        <f>IF(P56='[22]707'!$O$2,"Ok","Erreur")</f>
        <v>#REF!</v>
      </c>
    </row>
    <row r="57" spans="1:46">
      <c r="A57" s="219">
        <v>7082</v>
      </c>
      <c r="B57" s="260" t="s">
        <v>222</v>
      </c>
      <c r="C57" s="221"/>
      <c r="D57" s="222"/>
      <c r="E57" s="222"/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4">
        <f t="shared" si="20"/>
        <v>0</v>
      </c>
      <c r="Q57" s="205" t="e">
        <f>IF(P57='[23]7082'!$O$2,"Ok","Erreur")</f>
        <v>#REF!</v>
      </c>
    </row>
    <row r="58" spans="1:46" s="231" customFormat="1" ht="12.75">
      <c r="A58" s="256">
        <v>741</v>
      </c>
      <c r="B58" s="261" t="s">
        <v>32</v>
      </c>
      <c r="C58" s="262">
        <f>SUM(C59:C76)</f>
        <v>0</v>
      </c>
      <c r="D58" s="262">
        <f t="shared" ref="D58:O58" si="21">SUM(D59:D76)</f>
        <v>0</v>
      </c>
      <c r="E58" s="262">
        <f t="shared" si="21"/>
        <v>0</v>
      </c>
      <c r="F58" s="262">
        <f t="shared" si="21"/>
        <v>1500</v>
      </c>
      <c r="G58" s="262">
        <f t="shared" si="21"/>
        <v>3500</v>
      </c>
      <c r="H58" s="262">
        <f t="shared" si="21"/>
        <v>5500</v>
      </c>
      <c r="I58" s="262">
        <f t="shared" si="21"/>
        <v>0</v>
      </c>
      <c r="J58" s="262">
        <f t="shared" si="21"/>
        <v>0</v>
      </c>
      <c r="K58" s="262">
        <f t="shared" si="21"/>
        <v>1000</v>
      </c>
      <c r="L58" s="262">
        <f t="shared" si="21"/>
        <v>0</v>
      </c>
      <c r="M58" s="262">
        <f t="shared" si="21"/>
        <v>0</v>
      </c>
      <c r="N58" s="262">
        <f t="shared" si="21"/>
        <v>0</v>
      </c>
      <c r="O58" s="262">
        <f t="shared" si="21"/>
        <v>0</v>
      </c>
      <c r="P58" s="259">
        <f>SUM(C58:O58)</f>
        <v>11500</v>
      </c>
      <c r="Q58" s="230" t="str">
        <f>IF(P58='[2]741'!$O$2,"Ok","Erreur")</f>
        <v>Erreur</v>
      </c>
    </row>
    <row r="59" spans="1:46" s="231" customFormat="1">
      <c r="A59" s="147"/>
      <c r="B59" s="148" t="s">
        <v>36</v>
      </c>
      <c r="C59" s="149"/>
      <c r="D59" s="149"/>
      <c r="E59" s="149"/>
      <c r="F59" s="149"/>
      <c r="G59" s="149"/>
      <c r="H59" s="149"/>
      <c r="I59" s="405"/>
      <c r="J59" s="410"/>
      <c r="K59" s="410"/>
      <c r="L59" s="410"/>
      <c r="M59" s="410"/>
      <c r="N59" s="410"/>
      <c r="O59" s="410"/>
      <c r="P59" s="410">
        <f t="shared" ref="P59:P75" si="22">SUM(C59:O59)</f>
        <v>0</v>
      </c>
      <c r="Q59" s="420"/>
      <c r="R59" s="420"/>
      <c r="S59" s="420"/>
      <c r="T59" s="420"/>
      <c r="U59" s="420"/>
      <c r="V59" s="420"/>
      <c r="W59" s="420"/>
      <c r="X59" s="420"/>
      <c r="Y59" s="420"/>
      <c r="Z59" s="420"/>
      <c r="AA59" s="420"/>
      <c r="AB59" s="420"/>
      <c r="AC59" s="420"/>
      <c r="AD59" s="420"/>
      <c r="AE59" s="420"/>
      <c r="AF59" s="420"/>
      <c r="AG59" s="420"/>
      <c r="AH59" s="420"/>
      <c r="AI59" s="420"/>
      <c r="AJ59" s="420"/>
      <c r="AK59" s="420"/>
      <c r="AL59" s="420"/>
      <c r="AM59" s="420"/>
      <c r="AN59" s="420"/>
      <c r="AO59" s="420"/>
      <c r="AP59" s="420"/>
      <c r="AQ59" s="420"/>
      <c r="AR59" s="420"/>
      <c r="AS59" s="420"/>
      <c r="AT59" s="420"/>
    </row>
    <row r="60" spans="1:46">
      <c r="A60" s="121">
        <v>741</v>
      </c>
      <c r="B60" s="146" t="s">
        <v>39</v>
      </c>
      <c r="C60" s="123"/>
      <c r="D60" s="123"/>
      <c r="E60" s="123"/>
      <c r="F60" s="123"/>
      <c r="G60" s="123"/>
      <c r="H60" s="123"/>
      <c r="I60" s="405"/>
      <c r="J60" s="410"/>
      <c r="K60" s="410"/>
      <c r="L60" s="410"/>
      <c r="M60" s="410"/>
      <c r="N60" s="410"/>
      <c r="O60" s="410"/>
      <c r="P60" s="410">
        <f t="shared" si="22"/>
        <v>0</v>
      </c>
      <c r="Q60" s="420"/>
    </row>
    <row r="61" spans="1:46">
      <c r="A61" s="121">
        <v>741</v>
      </c>
      <c r="B61" s="146" t="s">
        <v>42</v>
      </c>
      <c r="C61" s="123"/>
      <c r="D61" s="123"/>
      <c r="E61" s="123"/>
      <c r="F61" s="123"/>
      <c r="G61" s="123"/>
      <c r="H61" s="425">
        <v>4000</v>
      </c>
      <c r="I61" s="405"/>
      <c r="J61" s="410"/>
      <c r="K61" s="410"/>
      <c r="L61" s="410"/>
      <c r="M61" s="410"/>
      <c r="N61" s="410"/>
      <c r="O61" s="410"/>
      <c r="P61" s="410">
        <f t="shared" si="22"/>
        <v>4000</v>
      </c>
      <c r="Q61" s="420"/>
    </row>
    <row r="62" spans="1:46" s="231" customFormat="1">
      <c r="A62" s="121"/>
      <c r="B62" s="148" t="s">
        <v>45</v>
      </c>
      <c r="C62" s="149"/>
      <c r="D62" s="149"/>
      <c r="E62" s="149"/>
      <c r="F62" s="149"/>
      <c r="G62" s="149"/>
      <c r="H62" s="149"/>
      <c r="I62" s="405"/>
      <c r="J62" s="410"/>
      <c r="K62" s="410"/>
      <c r="L62" s="410"/>
      <c r="M62" s="410"/>
      <c r="N62" s="410"/>
      <c r="O62" s="410"/>
      <c r="P62" s="410">
        <f t="shared" si="22"/>
        <v>0</v>
      </c>
      <c r="Q62" s="420"/>
      <c r="R62" s="420"/>
      <c r="S62" s="420"/>
      <c r="T62" s="420"/>
      <c r="U62" s="420"/>
      <c r="V62" s="420"/>
      <c r="W62" s="420"/>
      <c r="X62" s="420"/>
      <c r="Y62" s="420"/>
      <c r="Z62" s="420"/>
      <c r="AA62" s="420"/>
      <c r="AB62" s="420"/>
      <c r="AC62" s="420"/>
      <c r="AD62" s="420"/>
      <c r="AE62" s="420"/>
      <c r="AF62" s="420"/>
      <c r="AG62" s="420"/>
      <c r="AH62" s="420"/>
      <c r="AI62" s="420"/>
      <c r="AJ62" s="420"/>
      <c r="AK62" s="420"/>
      <c r="AL62" s="420"/>
      <c r="AM62" s="420"/>
      <c r="AN62" s="420"/>
      <c r="AO62" s="420"/>
      <c r="AP62" s="420"/>
      <c r="AQ62" s="420"/>
      <c r="AR62" s="420"/>
      <c r="AS62" s="420"/>
      <c r="AT62" s="420"/>
    </row>
    <row r="63" spans="1:46" s="231" customFormat="1">
      <c r="A63" s="121">
        <v>741</v>
      </c>
      <c r="B63" s="146" t="s">
        <v>48</v>
      </c>
      <c r="C63" s="123"/>
      <c r="D63" s="123"/>
      <c r="E63" s="123"/>
      <c r="F63" s="123"/>
      <c r="G63" s="123"/>
      <c r="H63" s="123"/>
      <c r="I63" s="405"/>
      <c r="J63" s="410"/>
      <c r="K63" s="410"/>
      <c r="L63" s="410"/>
      <c r="M63" s="410"/>
      <c r="N63" s="410"/>
      <c r="O63" s="410"/>
      <c r="P63" s="410">
        <f t="shared" si="22"/>
        <v>0</v>
      </c>
      <c r="Q63" s="420"/>
      <c r="R63" s="420"/>
      <c r="S63" s="420"/>
      <c r="T63" s="420"/>
      <c r="U63" s="420"/>
      <c r="V63" s="420"/>
      <c r="W63" s="420"/>
      <c r="X63" s="420"/>
      <c r="Y63" s="420"/>
      <c r="Z63" s="420"/>
      <c r="AA63" s="420"/>
      <c r="AB63" s="420"/>
      <c r="AC63" s="420"/>
      <c r="AD63" s="420"/>
      <c r="AE63" s="420"/>
      <c r="AF63" s="420"/>
      <c r="AG63" s="420"/>
      <c r="AH63" s="420"/>
      <c r="AI63" s="420"/>
      <c r="AJ63" s="420"/>
      <c r="AK63" s="420"/>
      <c r="AL63" s="420"/>
      <c r="AM63" s="420"/>
      <c r="AN63" s="420"/>
      <c r="AO63" s="420"/>
      <c r="AP63" s="420"/>
      <c r="AQ63" s="420"/>
      <c r="AR63" s="420"/>
      <c r="AS63" s="420"/>
      <c r="AT63" s="420"/>
    </row>
    <row r="64" spans="1:46" s="231" customFormat="1">
      <c r="A64" s="121"/>
      <c r="B64" s="148" t="s">
        <v>51</v>
      </c>
      <c r="C64" s="149"/>
      <c r="D64" s="149"/>
      <c r="E64" s="149"/>
      <c r="F64" s="149"/>
      <c r="G64" s="149"/>
      <c r="H64" s="149"/>
      <c r="I64" s="405"/>
      <c r="J64" s="410"/>
      <c r="K64" s="410"/>
      <c r="L64" s="410"/>
      <c r="M64" s="410"/>
      <c r="N64" s="410"/>
      <c r="O64" s="410"/>
      <c r="P64" s="410">
        <f t="shared" si="22"/>
        <v>0</v>
      </c>
      <c r="Q64" s="420"/>
      <c r="R64" s="420"/>
      <c r="S64" s="420"/>
      <c r="T64" s="420"/>
      <c r="U64" s="420"/>
      <c r="V64" s="420"/>
      <c r="W64" s="420"/>
      <c r="X64" s="420"/>
      <c r="Y64" s="420"/>
      <c r="Z64" s="420"/>
      <c r="AA64" s="420"/>
      <c r="AB64" s="420"/>
      <c r="AC64" s="420"/>
      <c r="AD64" s="420"/>
      <c r="AE64" s="420"/>
      <c r="AF64" s="420"/>
      <c r="AG64" s="420"/>
      <c r="AH64" s="420"/>
      <c r="AI64" s="420"/>
      <c r="AJ64" s="420"/>
      <c r="AK64" s="420"/>
      <c r="AL64" s="420"/>
      <c r="AM64" s="420"/>
      <c r="AN64" s="420"/>
      <c r="AO64" s="420"/>
      <c r="AP64" s="420"/>
      <c r="AQ64" s="420"/>
      <c r="AR64" s="420"/>
      <c r="AS64" s="420"/>
      <c r="AT64" s="420"/>
    </row>
    <row r="65" spans="1:46" s="231" customFormat="1">
      <c r="A65" s="121">
        <v>741</v>
      </c>
      <c r="B65" s="146" t="s">
        <v>53</v>
      </c>
      <c r="C65" s="123"/>
      <c r="D65" s="123"/>
      <c r="E65" s="123"/>
      <c r="F65" s="425">
        <v>1500</v>
      </c>
      <c r="G65" s="123"/>
      <c r="H65" s="123"/>
      <c r="I65" s="405"/>
      <c r="J65" s="410"/>
      <c r="K65" s="426">
        <v>1000</v>
      </c>
      <c r="L65" s="410"/>
      <c r="M65" s="410"/>
      <c r="N65" s="410"/>
      <c r="O65" s="410"/>
      <c r="P65" s="410">
        <f t="shared" si="22"/>
        <v>2500</v>
      </c>
      <c r="Q65" s="420"/>
      <c r="R65" s="420"/>
      <c r="S65" s="420"/>
      <c r="T65" s="420"/>
      <c r="U65" s="420"/>
      <c r="V65" s="420"/>
      <c r="W65" s="420"/>
      <c r="X65" s="420"/>
      <c r="Y65" s="420"/>
      <c r="Z65" s="420"/>
      <c r="AA65" s="420"/>
      <c r="AB65" s="420"/>
      <c r="AC65" s="420"/>
      <c r="AD65" s="420"/>
      <c r="AE65" s="420"/>
      <c r="AF65" s="420"/>
      <c r="AG65" s="420"/>
      <c r="AH65" s="420"/>
      <c r="AI65" s="420"/>
      <c r="AJ65" s="420"/>
      <c r="AK65" s="420"/>
      <c r="AL65" s="420"/>
      <c r="AM65" s="420"/>
      <c r="AN65" s="420"/>
      <c r="AO65" s="420"/>
      <c r="AP65" s="420"/>
      <c r="AQ65" s="420"/>
      <c r="AR65" s="420"/>
      <c r="AS65" s="420"/>
      <c r="AT65" s="420"/>
    </row>
    <row r="66" spans="1:46" ht="17.25" customHeight="1">
      <c r="A66" s="121"/>
      <c r="B66" s="148" t="s">
        <v>55</v>
      </c>
      <c r="C66" s="149"/>
      <c r="D66" s="149"/>
      <c r="E66" s="149"/>
      <c r="F66" s="149"/>
      <c r="G66" s="149"/>
      <c r="H66" s="149"/>
      <c r="I66" s="405"/>
      <c r="J66" s="410"/>
      <c r="K66" s="410"/>
      <c r="L66" s="410"/>
      <c r="M66" s="410"/>
      <c r="N66" s="410"/>
      <c r="O66" s="410"/>
      <c r="P66" s="410">
        <f t="shared" si="22"/>
        <v>0</v>
      </c>
      <c r="Q66" s="420"/>
    </row>
    <row r="67" spans="1:46" s="231" customFormat="1" ht="17.25" customHeight="1">
      <c r="A67" s="121">
        <v>741</v>
      </c>
      <c r="B67" s="146" t="s">
        <v>59</v>
      </c>
      <c r="C67" s="123"/>
      <c r="D67" s="123"/>
      <c r="E67" s="123"/>
      <c r="F67" s="123"/>
      <c r="G67" s="123"/>
      <c r="H67" s="123"/>
      <c r="I67" s="405"/>
      <c r="J67" s="410"/>
      <c r="K67" s="410"/>
      <c r="L67" s="410"/>
      <c r="M67" s="410"/>
      <c r="N67" s="410"/>
      <c r="O67" s="410"/>
      <c r="P67" s="410">
        <f t="shared" si="22"/>
        <v>0</v>
      </c>
      <c r="Q67" s="420"/>
      <c r="R67" s="420"/>
      <c r="S67" s="420"/>
      <c r="T67" s="420"/>
      <c r="U67" s="420"/>
      <c r="V67" s="420"/>
      <c r="W67" s="420"/>
      <c r="X67" s="420"/>
      <c r="Y67" s="420"/>
      <c r="Z67" s="420"/>
      <c r="AA67" s="420"/>
      <c r="AB67" s="420"/>
      <c r="AC67" s="420"/>
      <c r="AD67" s="420"/>
      <c r="AE67" s="420"/>
      <c r="AF67" s="420"/>
      <c r="AG67" s="420"/>
      <c r="AH67" s="420"/>
      <c r="AI67" s="420"/>
      <c r="AJ67" s="420"/>
      <c r="AK67" s="420"/>
      <c r="AL67" s="420"/>
      <c r="AM67" s="420"/>
      <c r="AN67" s="420"/>
      <c r="AO67" s="420"/>
      <c r="AP67" s="420"/>
      <c r="AQ67" s="420"/>
      <c r="AR67" s="420"/>
      <c r="AS67" s="420"/>
      <c r="AT67" s="420"/>
    </row>
    <row r="68" spans="1:46" ht="17.25" customHeight="1">
      <c r="A68" s="121">
        <v>741</v>
      </c>
      <c r="B68" s="146" t="s">
        <v>62</v>
      </c>
      <c r="C68" s="123"/>
      <c r="D68" s="123"/>
      <c r="E68" s="123"/>
      <c r="F68" s="123"/>
      <c r="G68" s="123"/>
      <c r="H68" s="123"/>
      <c r="I68" s="405"/>
      <c r="J68" s="410"/>
      <c r="K68" s="410"/>
      <c r="L68" s="410"/>
      <c r="M68" s="410"/>
      <c r="N68" s="410"/>
      <c r="O68" s="410"/>
      <c r="P68" s="410">
        <f t="shared" si="22"/>
        <v>0</v>
      </c>
      <c r="Q68" s="420"/>
    </row>
    <row r="69" spans="1:46" ht="17.25" customHeight="1">
      <c r="A69" s="121">
        <v>741</v>
      </c>
      <c r="B69" s="146" t="s">
        <v>65</v>
      </c>
      <c r="C69" s="123"/>
      <c r="D69" s="123"/>
      <c r="E69" s="123"/>
      <c r="F69" s="123"/>
      <c r="G69" s="123"/>
      <c r="H69" s="123"/>
      <c r="I69" s="405"/>
      <c r="J69" s="410"/>
      <c r="K69" s="410"/>
      <c r="L69" s="410"/>
      <c r="M69" s="410"/>
      <c r="N69" s="410"/>
      <c r="O69" s="410"/>
      <c r="P69" s="410">
        <f t="shared" si="22"/>
        <v>0</v>
      </c>
      <c r="Q69" s="420"/>
    </row>
    <row r="70" spans="1:46" ht="17.25" customHeight="1">
      <c r="A70" s="121">
        <v>741</v>
      </c>
      <c r="B70" s="146" t="s">
        <v>66</v>
      </c>
      <c r="C70" s="123"/>
      <c r="D70" s="123"/>
      <c r="E70" s="123"/>
      <c r="F70" s="123"/>
      <c r="G70" s="123"/>
      <c r="H70" s="123"/>
      <c r="I70" s="405"/>
      <c r="J70" s="410"/>
      <c r="K70" s="410"/>
      <c r="L70" s="410"/>
      <c r="M70" s="410"/>
      <c r="N70" s="410"/>
      <c r="O70" s="410"/>
      <c r="P70" s="410">
        <f t="shared" si="22"/>
        <v>0</v>
      </c>
      <c r="Q70" s="420"/>
    </row>
    <row r="71" spans="1:46" ht="27" customHeight="1">
      <c r="A71" s="121"/>
      <c r="B71" s="148" t="s">
        <v>69</v>
      </c>
      <c r="C71" s="149"/>
      <c r="D71" s="149"/>
      <c r="E71" s="149"/>
      <c r="F71" s="149"/>
      <c r="G71" s="149"/>
      <c r="H71" s="149"/>
      <c r="I71" s="405"/>
      <c r="J71" s="410"/>
      <c r="K71" s="410"/>
      <c r="L71" s="410"/>
      <c r="M71" s="410"/>
      <c r="N71" s="410"/>
      <c r="O71" s="410"/>
      <c r="P71" s="410">
        <f t="shared" si="22"/>
        <v>0</v>
      </c>
      <c r="Q71" s="420"/>
    </row>
    <row r="72" spans="1:46" s="252" customFormat="1" ht="15" customHeight="1">
      <c r="A72" s="121">
        <v>741</v>
      </c>
      <c r="B72" s="146" t="s">
        <v>73</v>
      </c>
      <c r="C72" s="123"/>
      <c r="D72" s="123"/>
      <c r="E72" s="123"/>
      <c r="F72" s="123"/>
      <c r="G72" s="123"/>
      <c r="H72" s="123"/>
      <c r="I72" s="405"/>
      <c r="J72" s="410"/>
      <c r="K72" s="410"/>
      <c r="L72" s="410"/>
      <c r="M72" s="410"/>
      <c r="N72" s="410"/>
      <c r="O72" s="410"/>
      <c r="P72" s="410">
        <f t="shared" si="22"/>
        <v>0</v>
      </c>
      <c r="Q72" s="420"/>
      <c r="R72" s="420"/>
      <c r="S72" s="420"/>
      <c r="T72" s="420"/>
      <c r="U72" s="420"/>
      <c r="V72" s="420"/>
      <c r="W72" s="420"/>
      <c r="X72" s="420"/>
      <c r="Y72" s="420"/>
      <c r="Z72" s="420"/>
      <c r="AA72" s="420"/>
      <c r="AB72" s="420"/>
      <c r="AC72" s="420"/>
      <c r="AD72" s="420"/>
      <c r="AE72" s="420"/>
      <c r="AF72" s="420"/>
      <c r="AG72" s="420"/>
      <c r="AH72" s="420"/>
      <c r="AI72" s="420"/>
      <c r="AJ72" s="420"/>
      <c r="AK72" s="420"/>
      <c r="AL72" s="420"/>
      <c r="AM72" s="420"/>
      <c r="AN72" s="420"/>
      <c r="AO72" s="420"/>
      <c r="AP72" s="420"/>
      <c r="AQ72" s="420"/>
      <c r="AR72" s="420"/>
      <c r="AS72" s="420"/>
      <c r="AT72" s="420"/>
    </row>
    <row r="73" spans="1:46" s="252" customFormat="1" ht="15" customHeight="1">
      <c r="A73" s="121">
        <v>741</v>
      </c>
      <c r="B73" s="146" t="s">
        <v>76</v>
      </c>
      <c r="C73" s="123"/>
      <c r="D73" s="123"/>
      <c r="E73" s="123"/>
      <c r="F73" s="123"/>
      <c r="G73" s="123"/>
      <c r="H73" s="123"/>
      <c r="I73" s="405"/>
      <c r="J73" s="410"/>
      <c r="K73" s="410"/>
      <c r="L73" s="410"/>
      <c r="M73" s="410"/>
      <c r="N73" s="410"/>
      <c r="O73" s="410"/>
      <c r="P73" s="410">
        <f t="shared" si="22"/>
        <v>0</v>
      </c>
      <c r="Q73" s="420"/>
      <c r="R73" s="420"/>
      <c r="S73" s="420"/>
      <c r="T73" s="420"/>
      <c r="U73" s="420"/>
      <c r="V73" s="420"/>
      <c r="W73" s="420"/>
      <c r="X73" s="420"/>
      <c r="Y73" s="420"/>
      <c r="Z73" s="420"/>
      <c r="AA73" s="420"/>
      <c r="AB73" s="420"/>
      <c r="AC73" s="420"/>
      <c r="AD73" s="420"/>
      <c r="AE73" s="420"/>
      <c r="AF73" s="420"/>
      <c r="AG73" s="420"/>
      <c r="AH73" s="420"/>
      <c r="AI73" s="420"/>
      <c r="AJ73" s="420"/>
      <c r="AK73" s="420"/>
      <c r="AL73" s="420"/>
      <c r="AM73" s="420"/>
      <c r="AN73" s="420"/>
      <c r="AO73" s="420"/>
      <c r="AP73" s="420"/>
      <c r="AQ73" s="420"/>
      <c r="AR73" s="420"/>
      <c r="AS73" s="420"/>
      <c r="AT73" s="420"/>
    </row>
    <row r="74" spans="1:46" s="252" customFormat="1" ht="15" customHeight="1">
      <c r="A74" s="121"/>
      <c r="B74" s="148" t="s">
        <v>79</v>
      </c>
      <c r="C74" s="149"/>
      <c r="D74" s="149"/>
      <c r="E74" s="149"/>
      <c r="F74" s="149"/>
      <c r="G74" s="149"/>
      <c r="H74" s="149"/>
      <c r="I74" s="405"/>
      <c r="J74" s="410"/>
      <c r="K74" s="410"/>
      <c r="L74" s="410"/>
      <c r="M74" s="410"/>
      <c r="N74" s="410"/>
      <c r="O74" s="410"/>
      <c r="P74" s="410">
        <f t="shared" si="22"/>
        <v>0</v>
      </c>
      <c r="Q74" s="420"/>
      <c r="R74" s="420"/>
      <c r="S74" s="420"/>
      <c r="T74" s="420"/>
      <c r="U74" s="420"/>
      <c r="V74" s="420"/>
      <c r="W74" s="420"/>
      <c r="X74" s="420"/>
      <c r="Y74" s="420"/>
      <c r="Z74" s="420"/>
      <c r="AA74" s="420"/>
      <c r="AB74" s="420"/>
      <c r="AC74" s="420"/>
      <c r="AD74" s="420"/>
      <c r="AE74" s="420"/>
      <c r="AF74" s="420"/>
      <c r="AG74" s="420"/>
      <c r="AH74" s="420"/>
      <c r="AI74" s="420"/>
      <c r="AJ74" s="420"/>
      <c r="AK74" s="420"/>
      <c r="AL74" s="420"/>
      <c r="AM74" s="420"/>
      <c r="AN74" s="420"/>
      <c r="AO74" s="420"/>
      <c r="AP74" s="420"/>
      <c r="AQ74" s="420"/>
      <c r="AR74" s="420"/>
      <c r="AS74" s="420"/>
      <c r="AT74" s="420"/>
    </row>
    <row r="75" spans="1:46">
      <c r="A75" s="121">
        <v>741</v>
      </c>
      <c r="B75" s="146" t="s">
        <v>82</v>
      </c>
      <c r="C75" s="123"/>
      <c r="D75" s="123"/>
      <c r="E75" s="123"/>
      <c r="F75" s="123"/>
      <c r="G75" s="123"/>
      <c r="H75" s="123"/>
      <c r="I75" s="405"/>
      <c r="J75" s="410"/>
      <c r="K75" s="410"/>
      <c r="L75" s="410"/>
      <c r="M75" s="410"/>
      <c r="N75" s="410"/>
      <c r="O75" s="410"/>
      <c r="P75" s="410">
        <f t="shared" si="22"/>
        <v>0</v>
      </c>
      <c r="Q75" s="420"/>
    </row>
    <row r="76" spans="1:46" ht="16.5" customHeight="1">
      <c r="A76" s="121">
        <v>741</v>
      </c>
      <c r="B76" s="146" t="s">
        <v>90</v>
      </c>
      <c r="C76" s="123"/>
      <c r="D76" s="123"/>
      <c r="E76" s="123"/>
      <c r="F76" s="123"/>
      <c r="G76" s="425">
        <v>3500</v>
      </c>
      <c r="H76" s="425">
        <v>1500</v>
      </c>
      <c r="I76" s="405"/>
      <c r="J76" s="410"/>
      <c r="K76" s="410"/>
      <c r="L76" s="410"/>
      <c r="M76" s="410"/>
      <c r="N76" s="410"/>
      <c r="O76" s="410"/>
      <c r="P76" s="410">
        <f>SUM(C76:O76)</f>
        <v>5000</v>
      </c>
      <c r="Q76" s="420"/>
    </row>
    <row r="77" spans="1:46">
      <c r="A77" s="256">
        <v>75</v>
      </c>
      <c r="B77" s="261" t="s">
        <v>85</v>
      </c>
      <c r="C77" s="263">
        <f>SUM(C78:C79)</f>
        <v>60</v>
      </c>
      <c r="D77" s="263">
        <f>SUM(D78:D79)</f>
        <v>0</v>
      </c>
      <c r="E77" s="263">
        <f t="shared" ref="E77:O77" si="23">SUM(E78:E79)</f>
        <v>5524.55</v>
      </c>
      <c r="F77" s="263">
        <f t="shared" si="23"/>
        <v>0</v>
      </c>
      <c r="G77" s="263">
        <f t="shared" si="23"/>
        <v>0</v>
      </c>
      <c r="H77" s="263">
        <f t="shared" si="23"/>
        <v>0</v>
      </c>
      <c r="I77" s="263">
        <f t="shared" si="23"/>
        <v>0</v>
      </c>
      <c r="J77" s="263">
        <f t="shared" si="23"/>
        <v>0</v>
      </c>
      <c r="K77" s="263">
        <f t="shared" si="23"/>
        <v>0</v>
      </c>
      <c r="L77" s="263">
        <f t="shared" si="23"/>
        <v>0</v>
      </c>
      <c r="M77" s="263">
        <f t="shared" si="23"/>
        <v>0</v>
      </c>
      <c r="N77" s="263">
        <f t="shared" si="23"/>
        <v>0</v>
      </c>
      <c r="O77" s="263">
        <f t="shared" si="23"/>
        <v>80</v>
      </c>
      <c r="P77" s="259">
        <f>SUM(P78:P79)</f>
        <v>5664.55</v>
      </c>
      <c r="Q77" s="230"/>
      <c r="R77" s="231"/>
      <c r="S77" s="231"/>
      <c r="T77" s="231"/>
      <c r="U77" s="231"/>
      <c r="V77" s="231"/>
      <c r="W77" s="231"/>
      <c r="X77" s="231"/>
      <c r="Y77" s="231"/>
      <c r="Z77" s="231"/>
      <c r="AA77" s="231"/>
      <c r="AB77" s="231"/>
      <c r="AC77" s="231"/>
      <c r="AD77" s="231"/>
      <c r="AE77" s="231"/>
      <c r="AF77" s="231"/>
      <c r="AG77" s="231"/>
      <c r="AH77" s="231"/>
      <c r="AI77" s="231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</row>
    <row r="78" spans="1:46">
      <c r="A78" s="219">
        <v>7562</v>
      </c>
      <c r="B78" s="260" t="s">
        <v>255</v>
      </c>
      <c r="C78" s="238">
        <f>'[2]7562'!B3</f>
        <v>60</v>
      </c>
      <c r="D78" s="222">
        <v>0</v>
      </c>
      <c r="E78" s="222">
        <v>2822</v>
      </c>
      <c r="F78" s="222">
        <v>0</v>
      </c>
      <c r="G78" s="222">
        <f>'[2]7562'!F2</f>
        <v>0</v>
      </c>
      <c r="H78" s="222">
        <f>'[2]7562'!G2</f>
        <v>0</v>
      </c>
      <c r="I78" s="222">
        <f>'[2]7562'!H2</f>
        <v>0</v>
      </c>
      <c r="J78" s="222">
        <f>'[2]7562'!I2</f>
        <v>0</v>
      </c>
      <c r="K78" s="222">
        <f>'[2]7562'!J2</f>
        <v>0</v>
      </c>
      <c r="L78" s="222">
        <f>'[2]7562'!K2</f>
        <v>0</v>
      </c>
      <c r="M78" s="222">
        <f>'[2]7562'!L2</f>
        <v>0</v>
      </c>
      <c r="N78" s="222">
        <f>'[2]7562'!M2</f>
        <v>0</v>
      </c>
      <c r="O78" s="222">
        <f>'[2]7562'!N2</f>
        <v>80</v>
      </c>
      <c r="P78" s="224">
        <f>SUM(C78:O78)</f>
        <v>2962</v>
      </c>
      <c r="Q78" s="205" t="str">
        <f>IF(P78='[2]7562'!$O$2,"Ok","Erreur")</f>
        <v>Erreur</v>
      </c>
    </row>
    <row r="79" spans="1:46">
      <c r="A79" s="219">
        <v>7561</v>
      </c>
      <c r="B79" s="260" t="s">
        <v>256</v>
      </c>
      <c r="C79" s="221"/>
      <c r="D79" s="222"/>
      <c r="E79" s="294">
        <v>2702.55</v>
      </c>
      <c r="F79" s="223"/>
      <c r="G79" s="223"/>
      <c r="H79" s="223"/>
      <c r="I79" s="223"/>
      <c r="J79" s="223"/>
      <c r="K79" s="223"/>
      <c r="L79" s="223"/>
      <c r="M79" s="223"/>
      <c r="N79" s="223"/>
      <c r="O79" s="223"/>
      <c r="P79" s="224">
        <f>SUM(C79:O79)</f>
        <v>2702.55</v>
      </c>
      <c r="Q79" s="205" t="str">
        <f>IF(P79=[24]synthése!$O$2,"Ok","Erreur")</f>
        <v>Erreur</v>
      </c>
    </row>
    <row r="80" spans="1:46">
      <c r="A80" s="256">
        <v>76</v>
      </c>
      <c r="B80" s="261" t="s">
        <v>93</v>
      </c>
      <c r="C80" s="261"/>
      <c r="D80" s="264"/>
      <c r="E80" s="265"/>
      <c r="F80" s="265"/>
      <c r="G80" s="265"/>
      <c r="H80" s="265"/>
      <c r="I80" s="265"/>
      <c r="J80" s="265"/>
      <c r="K80" s="265"/>
      <c r="L80" s="265"/>
      <c r="M80" s="265"/>
      <c r="N80" s="265"/>
      <c r="O80" s="265"/>
      <c r="P80" s="267">
        <f t="shared" ref="P80:P82" si="24">SUM(C80:O80)</f>
        <v>0</v>
      </c>
      <c r="Q80" s="230" t="e">
        <f>IF(P80='[25]76'!$O$2,"Ok","Erreur")</f>
        <v>#REF!</v>
      </c>
      <c r="R80" s="231"/>
      <c r="S80" s="231"/>
      <c r="T80" s="231"/>
      <c r="U80" s="231"/>
      <c r="V80" s="231"/>
      <c r="W80" s="231"/>
      <c r="X80" s="231"/>
      <c r="Y80" s="231"/>
      <c r="Z80" s="231"/>
      <c r="AA80" s="231"/>
      <c r="AB80" s="231"/>
      <c r="AC80" s="231"/>
      <c r="AD80" s="231"/>
      <c r="AE80" s="231"/>
      <c r="AF80" s="231"/>
      <c r="AG80" s="231"/>
      <c r="AH80" s="231"/>
      <c r="AI80" s="231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</row>
    <row r="81" spans="1:46">
      <c r="A81" s="256">
        <v>77</v>
      </c>
      <c r="B81" s="261" t="s">
        <v>97</v>
      </c>
      <c r="C81" s="261">
        <f>410+235</f>
        <v>645</v>
      </c>
      <c r="D81" s="264">
        <v>0</v>
      </c>
      <c r="E81" s="265">
        <v>595</v>
      </c>
      <c r="F81" s="265"/>
      <c r="G81" s="265"/>
      <c r="H81" s="265"/>
      <c r="I81" s="265"/>
      <c r="J81" s="265"/>
      <c r="K81" s="265"/>
      <c r="L81" s="265"/>
      <c r="M81" s="265"/>
      <c r="N81" s="265"/>
      <c r="O81" s="265"/>
      <c r="P81" s="267">
        <f t="shared" si="24"/>
        <v>1240</v>
      </c>
      <c r="Q81" s="230" t="e">
        <f>IF(P81='[26]77'!$O$2,"Ok","Erreur")</f>
        <v>#REF!</v>
      </c>
      <c r="R81" s="231"/>
      <c r="S81" s="231"/>
      <c r="T81" s="231"/>
      <c r="U81" s="231"/>
      <c r="V81" s="231"/>
      <c r="W81" s="231"/>
      <c r="X81" s="231"/>
      <c r="Y81" s="231"/>
      <c r="Z81" s="231"/>
      <c r="AA81" s="231"/>
      <c r="AB81" s="231"/>
      <c r="AC81" s="231"/>
      <c r="AD81" s="231"/>
      <c r="AE81" s="231"/>
      <c r="AF81" s="231"/>
      <c r="AG81" s="231"/>
      <c r="AH81" s="231"/>
      <c r="AI81" s="231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</row>
    <row r="82" spans="1:46">
      <c r="A82" s="256">
        <v>78</v>
      </c>
      <c r="B82" s="261" t="s">
        <v>101</v>
      </c>
      <c r="C82" s="261"/>
      <c r="D82" s="264"/>
      <c r="E82" s="265"/>
      <c r="F82" s="265"/>
      <c r="G82" s="265"/>
      <c r="H82" s="265"/>
      <c r="I82" s="265"/>
      <c r="J82" s="265"/>
      <c r="K82" s="265"/>
      <c r="L82" s="265"/>
      <c r="M82" s="265"/>
      <c r="N82" s="265"/>
      <c r="O82" s="265"/>
      <c r="P82" s="267">
        <f t="shared" si="24"/>
        <v>0</v>
      </c>
      <c r="Q82" s="230" t="e">
        <f>IF(P82='[27]78'!$O$2,"Ok","Erreur")</f>
        <v>#REF!</v>
      </c>
      <c r="R82" s="231"/>
      <c r="S82" s="231"/>
      <c r="T82" s="231"/>
      <c r="U82" s="231"/>
      <c r="V82" s="231"/>
      <c r="W82" s="231"/>
      <c r="X82" s="231"/>
      <c r="Y82" s="231"/>
      <c r="Z82" s="231"/>
      <c r="AA82" s="231"/>
      <c r="AB82" s="231"/>
      <c r="AC82" s="231"/>
      <c r="AD82" s="231"/>
      <c r="AE82" s="231"/>
      <c r="AF82" s="231"/>
      <c r="AG82" s="231"/>
      <c r="AH82" s="231"/>
      <c r="AI82" s="231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</row>
    <row r="83" spans="1:46">
      <c r="A83" s="256">
        <v>79</v>
      </c>
      <c r="B83" s="261" t="s">
        <v>104</v>
      </c>
      <c r="C83" s="261"/>
      <c r="D83" s="266">
        <f>'[2]79'!C2</f>
        <v>0</v>
      </c>
      <c r="E83" s="266">
        <f>'[2]79'!D2</f>
        <v>0</v>
      </c>
      <c r="F83" s="266">
        <f>'[2]79'!E2</f>
        <v>37.44</v>
      </c>
      <c r="G83" s="266">
        <f>'[2]79'!F2</f>
        <v>0</v>
      </c>
      <c r="H83" s="266">
        <f>'[2]79'!G2</f>
        <v>0</v>
      </c>
      <c r="I83" s="266">
        <f>'[2]79'!H2</f>
        <v>0</v>
      </c>
      <c r="J83" s="266">
        <f>'[2]79'!I2</f>
        <v>0</v>
      </c>
      <c r="K83" s="266">
        <f>'[2]79'!J2</f>
        <v>0</v>
      </c>
      <c r="L83" s="266">
        <f>'[2]79'!K2</f>
        <v>0</v>
      </c>
      <c r="M83" s="266">
        <f>'[2]79'!L2</f>
        <v>0</v>
      </c>
      <c r="N83" s="266">
        <f>'[2]79'!M2</f>
        <v>0</v>
      </c>
      <c r="O83" s="266">
        <f>'[2]79'!N2</f>
        <v>0</v>
      </c>
      <c r="P83" s="267">
        <f>SUM(C83:O83)</f>
        <v>37.44</v>
      </c>
      <c r="Q83" s="230" t="e">
        <f>IF(P83='[28]79'!$O$2,"Ok","Erreur")</f>
        <v>#REF!</v>
      </c>
      <c r="R83" s="231"/>
      <c r="S83" s="231"/>
      <c r="T83" s="231"/>
      <c r="U83" s="231"/>
      <c r="V83" s="231"/>
      <c r="W83" s="231"/>
      <c r="X83" s="231"/>
      <c r="Y83" s="231"/>
      <c r="Z83" s="231"/>
      <c r="AA83" s="231"/>
      <c r="AB83" s="231"/>
      <c r="AC83" s="231"/>
      <c r="AD83" s="231"/>
      <c r="AE83" s="231"/>
      <c r="AF83" s="231"/>
      <c r="AG83" s="231"/>
      <c r="AH83" s="231"/>
      <c r="AI83" s="231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</row>
    <row r="84" spans="1:46">
      <c r="A84" s="268"/>
      <c r="B84" s="269" t="s">
        <v>107</v>
      </c>
      <c r="C84" s="270"/>
      <c r="D84" s="271"/>
      <c r="E84" s="272"/>
      <c r="F84" s="272"/>
      <c r="G84" s="272"/>
      <c r="H84" s="272"/>
      <c r="I84" s="272"/>
      <c r="J84" s="272"/>
      <c r="K84" s="272"/>
      <c r="L84" s="272"/>
      <c r="M84" s="272"/>
      <c r="N84" s="272"/>
      <c r="O84" s="272"/>
      <c r="P84" s="273"/>
    </row>
    <row r="85" spans="1:46">
      <c r="A85" s="256">
        <v>87</v>
      </c>
      <c r="B85" s="261" t="s">
        <v>109</v>
      </c>
      <c r="C85" s="264"/>
      <c r="D85" s="298">
        <f>SUM(D86:D88)</f>
        <v>1198.75</v>
      </c>
      <c r="E85" s="298">
        <f t="shared" ref="E85:O85" si="25">SUM(E86:E88)</f>
        <v>4576.0227272727279</v>
      </c>
      <c r="F85" s="298">
        <f t="shared" si="25"/>
        <v>4576.0227272727279</v>
      </c>
      <c r="G85" s="298">
        <f t="shared" si="25"/>
        <v>4126.0227272727279</v>
      </c>
      <c r="H85" s="298">
        <f t="shared" si="25"/>
        <v>4126.0227272727279</v>
      </c>
      <c r="I85" s="298">
        <f>SUM(I86:I88)</f>
        <v>5326.0227272727279</v>
      </c>
      <c r="J85" s="298">
        <f t="shared" si="25"/>
        <v>4126.0227272727279</v>
      </c>
      <c r="K85" s="298">
        <f t="shared" si="25"/>
        <v>3646.0227272727275</v>
      </c>
      <c r="L85" s="298">
        <f t="shared" si="25"/>
        <v>3646.0227272727275</v>
      </c>
      <c r="M85" s="298">
        <f t="shared" si="25"/>
        <v>3646.0227272727275</v>
      </c>
      <c r="N85" s="298">
        <f>SUM(N86:N88)</f>
        <v>3646.0227272727275</v>
      </c>
      <c r="O85" s="298">
        <f t="shared" si="25"/>
        <v>3646.0227272727275</v>
      </c>
      <c r="P85" s="259">
        <f>SUM(P86:P88)</f>
        <v>46285</v>
      </c>
      <c r="Q85" s="230"/>
      <c r="R85" s="231"/>
      <c r="S85" s="231"/>
      <c r="T85" s="231"/>
      <c r="U85" s="231"/>
      <c r="V85" s="231"/>
      <c r="W85" s="231"/>
      <c r="X85" s="231"/>
      <c r="Y85" s="231"/>
      <c r="Z85" s="231"/>
      <c r="AA85" s="231"/>
      <c r="AB85" s="231"/>
      <c r="AC85" s="231"/>
      <c r="AD85" s="231"/>
      <c r="AE85" s="231"/>
      <c r="AF85" s="231"/>
      <c r="AG85" s="231"/>
      <c r="AH85" s="231"/>
      <c r="AI85" s="231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</row>
    <row r="86" spans="1:46">
      <c r="A86" s="268"/>
      <c r="B86" s="274" t="s">
        <v>112</v>
      </c>
      <c r="C86" s="227"/>
      <c r="D86" s="295">
        <f>8625/12</f>
        <v>718.75</v>
      </c>
      <c r="E86" s="295">
        <f t="shared" ref="E86:O86" si="26">8625/12</f>
        <v>718.75</v>
      </c>
      <c r="F86" s="295">
        <f t="shared" si="26"/>
        <v>718.75</v>
      </c>
      <c r="G86" s="295">
        <f t="shared" si="26"/>
        <v>718.75</v>
      </c>
      <c r="H86" s="295">
        <f t="shared" si="26"/>
        <v>718.75</v>
      </c>
      <c r="I86" s="295">
        <f t="shared" si="26"/>
        <v>718.75</v>
      </c>
      <c r="J86" s="295">
        <f t="shared" si="26"/>
        <v>718.75</v>
      </c>
      <c r="K86" s="295">
        <f t="shared" si="26"/>
        <v>718.75</v>
      </c>
      <c r="L86" s="295">
        <f t="shared" si="26"/>
        <v>718.75</v>
      </c>
      <c r="M86" s="295">
        <f t="shared" si="26"/>
        <v>718.75</v>
      </c>
      <c r="N86" s="295">
        <f t="shared" si="26"/>
        <v>718.75</v>
      </c>
      <c r="O86" s="295">
        <f t="shared" si="26"/>
        <v>718.75</v>
      </c>
      <c r="P86" s="224">
        <f>SUM(C86:O86)</f>
        <v>8625</v>
      </c>
    </row>
    <row r="87" spans="1:46">
      <c r="A87" s="268"/>
      <c r="B87" s="274" t="s">
        <v>115</v>
      </c>
      <c r="C87" s="227"/>
      <c r="D87" s="275"/>
      <c r="E87" s="296">
        <f>(32200/11)+450</f>
        <v>3377.2727272727275</v>
      </c>
      <c r="F87" s="296">
        <f>(32200/11)+450</f>
        <v>3377.2727272727275</v>
      </c>
      <c r="G87" s="296">
        <f>32200/11</f>
        <v>2927.2727272727275</v>
      </c>
      <c r="H87" s="296">
        <f t="shared" ref="H87:O87" si="27">32200/11</f>
        <v>2927.2727272727275</v>
      </c>
      <c r="I87" s="296">
        <f t="shared" si="27"/>
        <v>2927.2727272727275</v>
      </c>
      <c r="J87" s="296">
        <f t="shared" si="27"/>
        <v>2927.2727272727275</v>
      </c>
      <c r="K87" s="296">
        <f t="shared" si="27"/>
        <v>2927.2727272727275</v>
      </c>
      <c r="L87" s="296">
        <f t="shared" si="27"/>
        <v>2927.2727272727275</v>
      </c>
      <c r="M87" s="296">
        <f t="shared" si="27"/>
        <v>2927.2727272727275</v>
      </c>
      <c r="N87" s="296">
        <f t="shared" si="27"/>
        <v>2927.2727272727275</v>
      </c>
      <c r="O87" s="296">
        <f t="shared" si="27"/>
        <v>2927.2727272727275</v>
      </c>
      <c r="P87" s="224">
        <f>SUM(C87:O87)</f>
        <v>33100</v>
      </c>
    </row>
    <row r="88" spans="1:46">
      <c r="A88" s="268"/>
      <c r="B88" s="274" t="s">
        <v>117</v>
      </c>
      <c r="C88" s="227"/>
      <c r="D88" s="275">
        <v>480</v>
      </c>
      <c r="E88" s="275">
        <v>480</v>
      </c>
      <c r="F88" s="275">
        <v>480</v>
      </c>
      <c r="G88" s="275">
        <v>480</v>
      </c>
      <c r="H88" s="275">
        <v>480</v>
      </c>
      <c r="I88" s="275">
        <f>1000+200+480</f>
        <v>1680</v>
      </c>
      <c r="J88" s="275">
        <v>480</v>
      </c>
      <c r="K88" s="275">
        <v>0</v>
      </c>
      <c r="L88" s="275">
        <v>0</v>
      </c>
      <c r="M88" s="275">
        <v>0</v>
      </c>
      <c r="N88" s="275">
        <v>0</v>
      </c>
      <c r="O88" s="275">
        <v>0</v>
      </c>
      <c r="P88" s="224">
        <f>SUM(C88:O88)</f>
        <v>4560</v>
      </c>
    </row>
    <row r="89" spans="1:46" ht="15.75">
      <c r="B89" s="276" t="s">
        <v>317</v>
      </c>
      <c r="C89" s="259">
        <f t="shared" ref="C89:P89" si="28">C85+C83+C82+C81+C80+C77+C58+C54</f>
        <v>705</v>
      </c>
      <c r="D89" s="259">
        <f t="shared" si="28"/>
        <v>1198.75</v>
      </c>
      <c r="E89" s="259">
        <f t="shared" si="28"/>
        <v>13395.072727272727</v>
      </c>
      <c r="F89" s="259">
        <f t="shared" si="28"/>
        <v>9342.9627272727266</v>
      </c>
      <c r="G89" s="259">
        <f t="shared" si="28"/>
        <v>10920.522727272728</v>
      </c>
      <c r="H89" s="259">
        <f t="shared" si="28"/>
        <v>12722.022727272728</v>
      </c>
      <c r="I89" s="259">
        <f t="shared" si="28"/>
        <v>8377.0227272727279</v>
      </c>
      <c r="J89" s="259">
        <f t="shared" si="28"/>
        <v>7162.0227272727279</v>
      </c>
      <c r="K89" s="259">
        <f t="shared" si="28"/>
        <v>7682.0227272727279</v>
      </c>
      <c r="L89" s="259">
        <f t="shared" si="28"/>
        <v>6682.0227272727279</v>
      </c>
      <c r="M89" s="259">
        <f t="shared" si="28"/>
        <v>6682.0227272727279</v>
      </c>
      <c r="N89" s="259">
        <f t="shared" si="28"/>
        <v>6682.0227272727279</v>
      </c>
      <c r="O89" s="259">
        <f t="shared" si="28"/>
        <v>6762.0227272727279</v>
      </c>
      <c r="P89" s="277">
        <f t="shared" si="28"/>
        <v>98313.49</v>
      </c>
      <c r="Q89" s="293" t="str">
        <f>IF(SUM(C89:O89)=P89,"ok","erreur")</f>
        <v>ok</v>
      </c>
    </row>
    <row r="90" spans="1:46" ht="15.75">
      <c r="A90" s="278"/>
      <c r="B90" s="279"/>
      <c r="C90" s="279"/>
      <c r="D90" s="280"/>
      <c r="E90" s="280"/>
      <c r="F90" s="280"/>
      <c r="G90" s="280"/>
      <c r="H90" s="280"/>
      <c r="I90" s="280"/>
      <c r="J90" s="280"/>
      <c r="K90" s="280"/>
      <c r="L90" s="280"/>
      <c r="M90" s="280"/>
      <c r="N90" s="280"/>
      <c r="O90" s="255" t="s">
        <v>254</v>
      </c>
      <c r="P90" s="253">
        <f>+'[2]...'!H31</f>
        <v>0</v>
      </c>
      <c r="Q90" s="282">
        <f>SUM(P89:P90)</f>
        <v>98313.49</v>
      </c>
      <c r="R90" s="281"/>
      <c r="S90" s="281"/>
      <c r="T90" s="252"/>
      <c r="U90" s="252"/>
      <c r="V90" s="252"/>
      <c r="W90" s="252"/>
      <c r="X90" s="252"/>
      <c r="Y90" s="252"/>
      <c r="Z90" s="252"/>
      <c r="AA90" s="252"/>
      <c r="AB90" s="252"/>
      <c r="AC90" s="252"/>
      <c r="AD90" s="252"/>
      <c r="AE90" s="252"/>
      <c r="AF90" s="252"/>
      <c r="AG90" s="252"/>
      <c r="AH90" s="252"/>
      <c r="AI90" s="252"/>
      <c r="AJ90" s="252"/>
      <c r="AK90" s="252"/>
      <c r="AL90" s="252"/>
      <c r="AM90" s="252"/>
      <c r="AN90" s="252"/>
      <c r="AO90" s="252"/>
      <c r="AP90" s="252"/>
      <c r="AQ90" s="252"/>
      <c r="AR90" s="252"/>
      <c r="AS90" s="252"/>
      <c r="AT90" s="252"/>
    </row>
    <row r="91" spans="1:46" ht="25.5" customHeight="1">
      <c r="B91" s="284" t="s">
        <v>257</v>
      </c>
      <c r="C91" s="285">
        <f t="shared" ref="C91:P91" si="29">C89-C48</f>
        <v>467.90999999999997</v>
      </c>
      <c r="D91" s="285">
        <f t="shared" si="29"/>
        <v>-39.759999999999991</v>
      </c>
      <c r="E91" s="285">
        <f t="shared" si="29"/>
        <v>5699.3799999999992</v>
      </c>
      <c r="F91" s="285">
        <f t="shared" si="29"/>
        <v>-2805.4700000000012</v>
      </c>
      <c r="G91" s="285">
        <f t="shared" si="29"/>
        <v>-1412.5699999999997</v>
      </c>
      <c r="H91" s="285">
        <f t="shared" si="29"/>
        <v>3064.9300000000003</v>
      </c>
      <c r="I91" s="285">
        <f t="shared" si="29"/>
        <v>-2545.0699999999997</v>
      </c>
      <c r="J91" s="285">
        <f t="shared" si="29"/>
        <v>-1795.0699999999997</v>
      </c>
      <c r="K91" s="285">
        <f t="shared" si="29"/>
        <v>-1385.0699999999997</v>
      </c>
      <c r="L91" s="285">
        <f t="shared" si="29"/>
        <v>-1900.0699999999997</v>
      </c>
      <c r="M91" s="285">
        <f t="shared" si="29"/>
        <v>-1335.0699999999997</v>
      </c>
      <c r="N91" s="285">
        <f t="shared" si="29"/>
        <v>-1725.0699999999997</v>
      </c>
      <c r="O91" s="285">
        <f t="shared" si="29"/>
        <v>-1675.1499999999996</v>
      </c>
      <c r="P91" s="286">
        <f t="shared" si="29"/>
        <v>-7386.1500000000087</v>
      </c>
    </row>
    <row r="92" spans="1:46">
      <c r="C92" s="252"/>
      <c r="P92" s="283"/>
    </row>
    <row r="93" spans="1:46">
      <c r="C93" s="252"/>
      <c r="P93" s="283"/>
    </row>
    <row r="94" spans="1:46">
      <c r="C94" s="252"/>
      <c r="P94" s="283"/>
    </row>
    <row r="95" spans="1:46">
      <c r="C95" s="252"/>
      <c r="P95" s="283"/>
    </row>
    <row r="96" spans="1:46">
      <c r="C96" s="252"/>
      <c r="P96" s="283"/>
    </row>
    <row r="97" spans="1:17">
      <c r="A97" s="420"/>
      <c r="C97" s="252"/>
      <c r="P97" s="283"/>
      <c r="Q97" s="420"/>
    </row>
    <row r="98" spans="1:17">
      <c r="A98" s="420"/>
      <c r="C98" s="252"/>
      <c r="P98" s="283"/>
      <c r="Q98" s="420"/>
    </row>
    <row r="99" spans="1:17">
      <c r="A99" s="420"/>
      <c r="C99" s="252"/>
      <c r="P99" s="283"/>
      <c r="Q99" s="420"/>
    </row>
    <row r="100" spans="1:17">
      <c r="A100" s="420"/>
      <c r="C100" s="252"/>
      <c r="P100" s="283"/>
      <c r="Q100" s="420"/>
    </row>
    <row r="101" spans="1:17">
      <c r="A101" s="420"/>
      <c r="C101" s="252"/>
      <c r="Q101" s="420"/>
    </row>
    <row r="102" spans="1:17">
      <c r="A102" s="420"/>
      <c r="C102" s="252"/>
      <c r="Q102" s="420"/>
    </row>
    <row r="103" spans="1:17">
      <c r="A103" s="420"/>
      <c r="C103" s="252"/>
      <c r="Q103" s="420"/>
    </row>
    <row r="104" spans="1:17">
      <c r="A104" s="420"/>
      <c r="C104" s="252"/>
      <c r="Q104" s="420"/>
    </row>
    <row r="105" spans="1:17">
      <c r="A105" s="420"/>
      <c r="C105" s="252"/>
      <c r="Q105" s="420"/>
    </row>
    <row r="106" spans="1:17">
      <c r="A106" s="420"/>
      <c r="C106" s="252"/>
      <c r="Q106" s="420"/>
    </row>
    <row r="107" spans="1:17">
      <c r="A107" s="420"/>
      <c r="C107" s="252"/>
      <c r="Q107" s="420"/>
    </row>
    <row r="108" spans="1:17">
      <c r="A108" s="420"/>
      <c r="C108" s="252"/>
      <c r="Q108" s="420"/>
    </row>
    <row r="109" spans="1:17">
      <c r="A109" s="420"/>
      <c r="C109" s="252"/>
      <c r="Q109" s="420"/>
    </row>
    <row r="110" spans="1:17">
      <c r="A110" s="420"/>
      <c r="C110" s="252"/>
      <c r="Q110" s="420"/>
    </row>
    <row r="111" spans="1:17">
      <c r="A111" s="420"/>
      <c r="C111" s="252"/>
      <c r="Q111" s="420"/>
    </row>
    <row r="112" spans="1:17">
      <c r="A112" s="420"/>
      <c r="C112" s="252"/>
      <c r="Q112" s="420"/>
    </row>
    <row r="113" spans="1:17">
      <c r="A113" s="420"/>
      <c r="C113" s="252"/>
      <c r="D113" s="420"/>
      <c r="P113" s="420"/>
      <c r="Q113" s="420"/>
    </row>
    <row r="114" spans="1:17">
      <c r="A114" s="420"/>
      <c r="C114" s="252"/>
      <c r="D114" s="420"/>
      <c r="P114" s="420"/>
      <c r="Q114" s="420"/>
    </row>
    <row r="115" spans="1:17">
      <c r="A115" s="420"/>
      <c r="C115" s="252"/>
      <c r="D115" s="420"/>
      <c r="P115" s="420"/>
      <c r="Q115" s="420"/>
    </row>
    <row r="116" spans="1:17">
      <c r="A116" s="420"/>
      <c r="C116" s="252"/>
      <c r="D116" s="420"/>
      <c r="P116" s="420"/>
      <c r="Q116" s="420"/>
    </row>
    <row r="117" spans="1:17">
      <c r="A117" s="420"/>
      <c r="C117" s="252"/>
      <c r="D117" s="420"/>
      <c r="P117" s="420"/>
      <c r="Q117" s="420"/>
    </row>
    <row r="118" spans="1:17">
      <c r="A118" s="420"/>
      <c r="C118" s="252"/>
      <c r="D118" s="420"/>
      <c r="P118" s="420"/>
      <c r="Q118" s="420"/>
    </row>
    <row r="119" spans="1:17">
      <c r="A119" s="420"/>
      <c r="C119" s="252"/>
      <c r="D119" s="420"/>
      <c r="P119" s="420"/>
      <c r="Q119" s="420"/>
    </row>
    <row r="120" spans="1:17">
      <c r="A120" s="420"/>
      <c r="C120" s="252"/>
      <c r="D120" s="420"/>
      <c r="P120" s="420"/>
      <c r="Q120" s="420"/>
    </row>
    <row r="121" spans="1:17">
      <c r="A121" s="420"/>
      <c r="C121" s="252"/>
      <c r="D121" s="420"/>
      <c r="P121" s="420"/>
      <c r="Q121" s="420"/>
    </row>
    <row r="122" spans="1:17">
      <c r="A122" s="420"/>
      <c r="C122" s="252"/>
      <c r="D122" s="420"/>
      <c r="P122" s="420"/>
      <c r="Q122" s="420"/>
    </row>
    <row r="123" spans="1:17">
      <c r="A123" s="420"/>
      <c r="C123" s="252"/>
      <c r="D123" s="420"/>
      <c r="P123" s="420"/>
      <c r="Q123" s="420"/>
    </row>
    <row r="124" spans="1:17">
      <c r="A124" s="420"/>
      <c r="C124" s="252"/>
      <c r="D124" s="420"/>
      <c r="P124" s="420"/>
      <c r="Q124" s="420"/>
    </row>
    <row r="125" spans="1:17">
      <c r="A125" s="420"/>
      <c r="C125" s="252"/>
      <c r="D125" s="420"/>
      <c r="P125" s="420"/>
      <c r="Q125" s="420"/>
    </row>
    <row r="126" spans="1:17">
      <c r="A126" s="420"/>
      <c r="C126" s="252"/>
      <c r="D126" s="420"/>
      <c r="P126" s="420"/>
      <c r="Q126" s="420"/>
    </row>
    <row r="127" spans="1:17">
      <c r="A127" s="420"/>
      <c r="C127" s="252"/>
      <c r="D127" s="420"/>
      <c r="P127" s="420"/>
      <c r="Q127" s="420"/>
    </row>
    <row r="128" spans="1:17">
      <c r="A128" s="420"/>
      <c r="C128" s="252"/>
      <c r="D128" s="420"/>
      <c r="P128" s="420"/>
      <c r="Q128" s="420"/>
    </row>
    <row r="129" spans="1:17">
      <c r="A129" s="420"/>
      <c r="C129" s="252"/>
      <c r="D129" s="420"/>
      <c r="P129" s="420"/>
      <c r="Q129" s="420"/>
    </row>
    <row r="130" spans="1:17">
      <c r="A130" s="420"/>
      <c r="C130" s="252"/>
      <c r="D130" s="420"/>
      <c r="P130" s="420"/>
      <c r="Q130" s="420"/>
    </row>
    <row r="131" spans="1:17">
      <c r="A131" s="420"/>
      <c r="C131" s="252"/>
      <c r="D131" s="420"/>
      <c r="P131" s="420"/>
      <c r="Q131" s="420"/>
    </row>
    <row r="132" spans="1:17">
      <c r="A132" s="420"/>
      <c r="C132" s="252"/>
      <c r="D132" s="420"/>
      <c r="P132" s="420"/>
      <c r="Q132" s="420"/>
    </row>
    <row r="133" spans="1:17">
      <c r="A133" s="420"/>
      <c r="C133" s="252"/>
      <c r="D133" s="420"/>
      <c r="P133" s="420"/>
      <c r="Q133" s="420"/>
    </row>
    <row r="134" spans="1:17">
      <c r="A134" s="420"/>
      <c r="C134" s="252"/>
      <c r="D134" s="420"/>
      <c r="P134" s="420"/>
      <c r="Q134" s="420"/>
    </row>
    <row r="135" spans="1:17">
      <c r="A135" s="420"/>
      <c r="C135" s="252"/>
      <c r="D135" s="420"/>
      <c r="P135" s="420"/>
      <c r="Q135" s="420"/>
    </row>
    <row r="136" spans="1:17">
      <c r="A136" s="420"/>
      <c r="C136" s="252"/>
      <c r="D136" s="420"/>
      <c r="P136" s="420"/>
      <c r="Q136" s="420"/>
    </row>
    <row r="137" spans="1:17">
      <c r="A137" s="420"/>
      <c r="C137" s="252"/>
      <c r="D137" s="420"/>
      <c r="P137" s="420"/>
      <c r="Q137" s="420"/>
    </row>
    <row r="138" spans="1:17">
      <c r="A138" s="420"/>
      <c r="C138" s="252"/>
      <c r="D138" s="420"/>
      <c r="P138" s="420"/>
      <c r="Q138" s="420"/>
    </row>
    <row r="139" spans="1:17">
      <c r="A139" s="420"/>
      <c r="C139" s="252"/>
      <c r="D139" s="420"/>
      <c r="P139" s="420"/>
      <c r="Q139" s="420"/>
    </row>
    <row r="140" spans="1:17">
      <c r="A140" s="420"/>
      <c r="C140" s="252"/>
      <c r="D140" s="420"/>
      <c r="P140" s="420"/>
      <c r="Q140" s="420"/>
    </row>
    <row r="141" spans="1:17">
      <c r="A141" s="420"/>
      <c r="C141" s="252"/>
      <c r="D141" s="420"/>
      <c r="P141" s="420"/>
      <c r="Q141" s="420"/>
    </row>
    <row r="142" spans="1:17">
      <c r="A142" s="420"/>
      <c r="C142" s="252"/>
      <c r="D142" s="420"/>
      <c r="P142" s="420"/>
      <c r="Q142" s="420"/>
    </row>
    <row r="143" spans="1:17">
      <c r="A143" s="420"/>
      <c r="C143" s="252"/>
      <c r="D143" s="420"/>
      <c r="P143" s="420"/>
      <c r="Q143" s="420"/>
    </row>
    <row r="144" spans="1:17">
      <c r="A144" s="420"/>
      <c r="C144" s="252"/>
      <c r="D144" s="420"/>
      <c r="P144" s="420"/>
      <c r="Q144" s="420"/>
    </row>
    <row r="145" spans="1:17">
      <c r="A145" s="420"/>
      <c r="C145" s="252"/>
      <c r="D145" s="420"/>
      <c r="P145" s="420"/>
      <c r="Q145" s="420"/>
    </row>
    <row r="146" spans="1:17">
      <c r="A146" s="420"/>
      <c r="C146" s="252"/>
      <c r="D146" s="420"/>
      <c r="P146" s="420"/>
      <c r="Q146" s="420"/>
    </row>
    <row r="147" spans="1:17">
      <c r="A147" s="420"/>
      <c r="C147" s="252"/>
      <c r="D147" s="420"/>
      <c r="P147" s="420"/>
      <c r="Q147" s="420"/>
    </row>
    <row r="148" spans="1:17">
      <c r="A148" s="420"/>
      <c r="C148" s="252"/>
      <c r="D148" s="420"/>
      <c r="P148" s="420"/>
      <c r="Q148" s="420"/>
    </row>
    <row r="149" spans="1:17">
      <c r="A149" s="420"/>
      <c r="C149" s="252"/>
      <c r="D149" s="420"/>
      <c r="P149" s="420"/>
      <c r="Q149" s="420"/>
    </row>
    <row r="150" spans="1:17">
      <c r="A150" s="420"/>
      <c r="C150" s="252"/>
      <c r="D150" s="420"/>
      <c r="P150" s="420"/>
      <c r="Q150" s="420"/>
    </row>
    <row r="151" spans="1:17">
      <c r="A151" s="420"/>
      <c r="C151" s="252"/>
      <c r="D151" s="420"/>
      <c r="P151" s="420"/>
      <c r="Q151" s="420"/>
    </row>
    <row r="152" spans="1:17">
      <c r="A152" s="420"/>
      <c r="C152" s="252"/>
      <c r="D152" s="420"/>
      <c r="P152" s="420"/>
      <c r="Q152" s="420"/>
    </row>
    <row r="153" spans="1:17">
      <c r="A153" s="420"/>
      <c r="C153" s="252"/>
      <c r="D153" s="420"/>
      <c r="P153" s="420"/>
      <c r="Q153" s="420"/>
    </row>
    <row r="154" spans="1:17">
      <c r="A154" s="420"/>
      <c r="C154" s="252"/>
      <c r="D154" s="420"/>
      <c r="P154" s="420"/>
      <c r="Q154" s="420"/>
    </row>
    <row r="155" spans="1:17">
      <c r="A155" s="420"/>
      <c r="C155" s="252"/>
      <c r="D155" s="420"/>
      <c r="P155" s="420"/>
      <c r="Q155" s="420"/>
    </row>
    <row r="156" spans="1:17">
      <c r="A156" s="420"/>
      <c r="C156" s="252"/>
      <c r="D156" s="420"/>
      <c r="P156" s="420"/>
      <c r="Q156" s="420"/>
    </row>
    <row r="157" spans="1:17">
      <c r="A157" s="420"/>
      <c r="C157" s="252"/>
      <c r="D157" s="420"/>
      <c r="P157" s="420"/>
      <c r="Q157" s="420"/>
    </row>
    <row r="158" spans="1:17">
      <c r="A158" s="420"/>
      <c r="C158" s="252"/>
      <c r="D158" s="420"/>
      <c r="P158" s="420"/>
      <c r="Q158" s="420"/>
    </row>
    <row r="159" spans="1:17">
      <c r="A159" s="420"/>
      <c r="C159" s="252"/>
      <c r="D159" s="420"/>
      <c r="P159" s="420"/>
      <c r="Q159" s="420"/>
    </row>
    <row r="160" spans="1:17">
      <c r="A160" s="420"/>
      <c r="C160" s="252"/>
      <c r="D160" s="420"/>
      <c r="P160" s="420"/>
      <c r="Q160" s="420"/>
    </row>
    <row r="161" spans="1:17">
      <c r="A161" s="420"/>
      <c r="C161" s="252"/>
      <c r="D161" s="420"/>
      <c r="P161" s="420"/>
      <c r="Q161" s="420"/>
    </row>
    <row r="162" spans="1:17">
      <c r="A162" s="420"/>
      <c r="C162" s="252"/>
      <c r="D162" s="420"/>
      <c r="P162" s="420"/>
      <c r="Q162" s="420"/>
    </row>
    <row r="163" spans="1:17">
      <c r="A163" s="420"/>
      <c r="C163" s="252"/>
      <c r="D163" s="420"/>
      <c r="P163" s="420"/>
      <c r="Q163" s="420"/>
    </row>
    <row r="164" spans="1:17">
      <c r="A164" s="420"/>
      <c r="C164" s="252"/>
      <c r="D164" s="420"/>
      <c r="P164" s="420"/>
      <c r="Q164" s="420"/>
    </row>
    <row r="165" spans="1:17">
      <c r="A165" s="420"/>
      <c r="C165" s="252"/>
      <c r="D165" s="420"/>
      <c r="P165" s="420"/>
      <c r="Q165" s="420"/>
    </row>
    <row r="166" spans="1:17">
      <c r="A166" s="420"/>
      <c r="C166" s="252"/>
      <c r="D166" s="420"/>
      <c r="P166" s="420"/>
      <c r="Q166" s="420"/>
    </row>
    <row r="167" spans="1:17">
      <c r="A167" s="420"/>
      <c r="C167" s="252"/>
      <c r="D167" s="420"/>
      <c r="P167" s="420"/>
      <c r="Q167" s="420"/>
    </row>
    <row r="168" spans="1:17">
      <c r="A168" s="420"/>
      <c r="C168" s="252"/>
      <c r="D168" s="420"/>
      <c r="P168" s="420"/>
      <c r="Q168" s="420"/>
    </row>
    <row r="169" spans="1:17">
      <c r="A169" s="420"/>
      <c r="C169" s="252"/>
      <c r="D169" s="420"/>
      <c r="P169" s="420"/>
      <c r="Q169" s="420"/>
    </row>
    <row r="170" spans="1:17">
      <c r="A170" s="420"/>
      <c r="C170" s="252"/>
      <c r="D170" s="420"/>
      <c r="P170" s="420"/>
      <c r="Q170" s="420"/>
    </row>
    <row r="171" spans="1:17">
      <c r="A171" s="420"/>
      <c r="C171" s="252"/>
      <c r="D171" s="420"/>
      <c r="P171" s="420"/>
      <c r="Q171" s="420"/>
    </row>
    <row r="172" spans="1:17">
      <c r="A172" s="420"/>
      <c r="C172" s="252"/>
      <c r="D172" s="420"/>
      <c r="P172" s="420"/>
      <c r="Q172" s="420"/>
    </row>
    <row r="173" spans="1:17">
      <c r="A173" s="420"/>
      <c r="C173" s="252"/>
      <c r="D173" s="420"/>
      <c r="P173" s="420"/>
      <c r="Q173" s="420"/>
    </row>
    <row r="174" spans="1:17">
      <c r="A174" s="420"/>
      <c r="C174" s="252"/>
      <c r="D174" s="420"/>
      <c r="P174" s="420"/>
      <c r="Q174" s="420"/>
    </row>
    <row r="175" spans="1:17">
      <c r="A175" s="420"/>
      <c r="C175" s="252"/>
      <c r="D175" s="420"/>
      <c r="P175" s="420"/>
      <c r="Q175" s="420"/>
    </row>
    <row r="176" spans="1:17">
      <c r="A176" s="420"/>
      <c r="C176" s="252"/>
      <c r="D176" s="420"/>
      <c r="P176" s="420"/>
      <c r="Q176" s="420"/>
    </row>
    <row r="177" spans="1:17">
      <c r="A177" s="420"/>
      <c r="C177" s="252"/>
      <c r="D177" s="420"/>
      <c r="P177" s="420"/>
      <c r="Q177" s="420"/>
    </row>
    <row r="178" spans="1:17">
      <c r="A178" s="420"/>
      <c r="C178" s="252"/>
      <c r="D178" s="420"/>
      <c r="P178" s="420"/>
      <c r="Q178" s="420"/>
    </row>
    <row r="179" spans="1:17">
      <c r="A179" s="420"/>
      <c r="C179" s="252"/>
      <c r="D179" s="420"/>
      <c r="P179" s="420"/>
      <c r="Q179" s="420"/>
    </row>
    <row r="180" spans="1:17">
      <c r="A180" s="420"/>
      <c r="C180" s="252"/>
      <c r="D180" s="420"/>
      <c r="P180" s="420"/>
      <c r="Q180" s="420"/>
    </row>
    <row r="181" spans="1:17">
      <c r="A181" s="420"/>
      <c r="C181" s="252"/>
      <c r="D181" s="420"/>
      <c r="P181" s="420"/>
      <c r="Q181" s="420"/>
    </row>
    <row r="182" spans="1:17">
      <c r="A182" s="420"/>
      <c r="C182" s="252"/>
      <c r="D182" s="420"/>
      <c r="P182" s="420"/>
      <c r="Q182" s="420"/>
    </row>
    <row r="183" spans="1:17">
      <c r="A183" s="420"/>
      <c r="C183" s="252"/>
      <c r="D183" s="420"/>
      <c r="P183" s="420"/>
      <c r="Q183" s="420"/>
    </row>
    <row r="184" spans="1:17">
      <c r="A184" s="420"/>
      <c r="C184" s="252"/>
      <c r="D184" s="420"/>
      <c r="P184" s="420"/>
      <c r="Q184" s="420"/>
    </row>
    <row r="185" spans="1:17">
      <c r="A185" s="420"/>
      <c r="C185" s="252"/>
      <c r="D185" s="420"/>
      <c r="P185" s="420"/>
      <c r="Q185" s="420"/>
    </row>
    <row r="186" spans="1:17">
      <c r="A186" s="420"/>
      <c r="C186" s="252"/>
      <c r="D186" s="420"/>
      <c r="P186" s="420"/>
      <c r="Q186" s="420"/>
    </row>
    <row r="187" spans="1:17">
      <c r="A187" s="420"/>
      <c r="C187" s="252"/>
      <c r="D187" s="420"/>
      <c r="P187" s="420"/>
      <c r="Q187" s="420"/>
    </row>
    <row r="188" spans="1:17">
      <c r="A188" s="420"/>
      <c r="C188" s="252"/>
      <c r="D188" s="420"/>
      <c r="P188" s="420"/>
      <c r="Q188" s="420"/>
    </row>
    <row r="189" spans="1:17">
      <c r="A189" s="420"/>
      <c r="C189" s="252"/>
      <c r="D189" s="420"/>
      <c r="P189" s="420"/>
      <c r="Q189" s="420"/>
    </row>
    <row r="190" spans="1:17">
      <c r="A190" s="420"/>
      <c r="C190" s="252"/>
      <c r="D190" s="420"/>
      <c r="P190" s="420"/>
      <c r="Q190" s="420"/>
    </row>
    <row r="191" spans="1:17">
      <c r="A191" s="420"/>
      <c r="C191" s="252"/>
      <c r="D191" s="420"/>
      <c r="P191" s="420"/>
      <c r="Q191" s="420"/>
    </row>
    <row r="192" spans="1:17">
      <c r="A192" s="420"/>
      <c r="C192" s="252"/>
      <c r="D192" s="420"/>
      <c r="P192" s="420"/>
      <c r="Q192" s="420"/>
    </row>
    <row r="193" spans="1:17">
      <c r="A193" s="420"/>
      <c r="C193" s="252"/>
      <c r="D193" s="420"/>
      <c r="P193" s="420"/>
      <c r="Q193" s="420"/>
    </row>
    <row r="194" spans="1:17">
      <c r="A194" s="420"/>
      <c r="C194" s="252"/>
      <c r="D194" s="420"/>
      <c r="P194" s="420"/>
      <c r="Q194" s="420"/>
    </row>
    <row r="195" spans="1:17">
      <c r="A195" s="420"/>
      <c r="C195" s="252"/>
      <c r="D195" s="420"/>
      <c r="P195" s="420"/>
      <c r="Q195" s="420"/>
    </row>
    <row r="196" spans="1:17">
      <c r="A196" s="420"/>
      <c r="C196" s="252"/>
      <c r="D196" s="420"/>
      <c r="P196" s="420"/>
      <c r="Q196" s="420"/>
    </row>
    <row r="197" spans="1:17">
      <c r="A197" s="420"/>
      <c r="C197" s="252"/>
      <c r="D197" s="420"/>
      <c r="P197" s="420"/>
      <c r="Q197" s="420"/>
    </row>
    <row r="198" spans="1:17">
      <c r="A198" s="420"/>
      <c r="C198" s="252"/>
      <c r="D198" s="420"/>
      <c r="P198" s="420"/>
      <c r="Q198" s="420"/>
    </row>
    <row r="199" spans="1:17">
      <c r="A199" s="420"/>
      <c r="C199" s="252"/>
      <c r="D199" s="420"/>
      <c r="P199" s="420"/>
      <c r="Q199" s="420"/>
    </row>
    <row r="200" spans="1:17">
      <c r="A200" s="420"/>
      <c r="C200" s="252"/>
      <c r="D200" s="420"/>
      <c r="P200" s="420"/>
      <c r="Q200" s="420"/>
    </row>
    <row r="201" spans="1:17">
      <c r="A201" s="420"/>
      <c r="C201" s="252"/>
      <c r="D201" s="420"/>
      <c r="P201" s="420"/>
      <c r="Q201" s="420"/>
    </row>
    <row r="202" spans="1:17">
      <c r="A202" s="420"/>
      <c r="C202" s="252"/>
      <c r="D202" s="420"/>
      <c r="P202" s="420"/>
      <c r="Q202" s="420"/>
    </row>
    <row r="203" spans="1:17">
      <c r="A203" s="420"/>
      <c r="C203" s="252"/>
      <c r="D203" s="420"/>
      <c r="P203" s="420"/>
      <c r="Q203" s="420"/>
    </row>
    <row r="204" spans="1:17">
      <c r="A204" s="420"/>
      <c r="C204" s="252"/>
      <c r="D204" s="420"/>
      <c r="P204" s="420"/>
      <c r="Q204" s="420"/>
    </row>
    <row r="205" spans="1:17">
      <c r="A205" s="420"/>
      <c r="C205" s="252"/>
      <c r="D205" s="420"/>
      <c r="P205" s="420"/>
      <c r="Q205" s="420"/>
    </row>
    <row r="206" spans="1:17">
      <c r="A206" s="420"/>
      <c r="C206" s="252"/>
      <c r="D206" s="420"/>
      <c r="P206" s="420"/>
      <c r="Q206" s="420"/>
    </row>
    <row r="207" spans="1:17">
      <c r="A207" s="420"/>
      <c r="C207" s="252"/>
      <c r="D207" s="420"/>
      <c r="P207" s="420"/>
      <c r="Q207" s="420"/>
    </row>
    <row r="208" spans="1:17">
      <c r="A208" s="420"/>
      <c r="C208" s="252"/>
      <c r="D208" s="420"/>
      <c r="P208" s="420"/>
      <c r="Q208" s="420"/>
    </row>
    <row r="209" spans="1:17">
      <c r="A209" s="420"/>
      <c r="C209" s="252"/>
      <c r="D209" s="420"/>
      <c r="P209" s="420"/>
      <c r="Q209" s="420"/>
    </row>
    <row r="210" spans="1:17">
      <c r="A210" s="420"/>
      <c r="C210" s="252"/>
      <c r="D210" s="420"/>
      <c r="P210" s="420"/>
      <c r="Q210" s="420"/>
    </row>
    <row r="211" spans="1:17">
      <c r="A211" s="420"/>
      <c r="C211" s="252"/>
      <c r="D211" s="420"/>
      <c r="P211" s="420"/>
      <c r="Q211" s="420"/>
    </row>
    <row r="212" spans="1:17">
      <c r="A212" s="420"/>
      <c r="C212" s="252"/>
      <c r="D212" s="420"/>
      <c r="P212" s="420"/>
      <c r="Q212" s="420"/>
    </row>
    <row r="213" spans="1:17">
      <c r="A213" s="420"/>
      <c r="C213" s="252"/>
      <c r="D213" s="420"/>
      <c r="P213" s="420"/>
      <c r="Q213" s="420"/>
    </row>
    <row r="214" spans="1:17">
      <c r="A214" s="420"/>
      <c r="C214" s="252"/>
      <c r="D214" s="420"/>
      <c r="P214" s="420"/>
      <c r="Q214" s="420"/>
    </row>
    <row r="215" spans="1:17">
      <c r="A215" s="420"/>
      <c r="C215" s="252"/>
      <c r="D215" s="420"/>
      <c r="P215" s="420"/>
      <c r="Q215" s="420"/>
    </row>
    <row r="216" spans="1:17">
      <c r="A216" s="420"/>
      <c r="C216" s="252"/>
      <c r="D216" s="420"/>
      <c r="P216" s="420"/>
      <c r="Q216" s="420"/>
    </row>
    <row r="217" spans="1:17">
      <c r="A217" s="420"/>
      <c r="C217" s="252"/>
      <c r="D217" s="420"/>
      <c r="P217" s="420"/>
      <c r="Q217" s="420"/>
    </row>
    <row r="218" spans="1:17">
      <c r="A218" s="420"/>
      <c r="C218" s="252"/>
      <c r="D218" s="420"/>
      <c r="P218" s="420"/>
      <c r="Q218" s="420"/>
    </row>
    <row r="219" spans="1:17">
      <c r="A219" s="420"/>
      <c r="C219" s="252"/>
      <c r="D219" s="420"/>
      <c r="P219" s="420"/>
      <c r="Q219" s="420"/>
    </row>
    <row r="220" spans="1:17">
      <c r="A220" s="420"/>
      <c r="C220" s="252"/>
      <c r="D220" s="420"/>
      <c r="P220" s="420"/>
      <c r="Q220" s="420"/>
    </row>
    <row r="221" spans="1:17">
      <c r="A221" s="420"/>
      <c r="C221" s="252"/>
      <c r="D221" s="420"/>
      <c r="P221" s="420"/>
      <c r="Q221" s="420"/>
    </row>
    <row r="222" spans="1:17">
      <c r="A222" s="420"/>
      <c r="C222" s="252"/>
      <c r="D222" s="420"/>
      <c r="P222" s="420"/>
      <c r="Q222" s="420"/>
    </row>
    <row r="223" spans="1:17">
      <c r="A223" s="420"/>
      <c r="C223" s="252"/>
      <c r="D223" s="420"/>
      <c r="P223" s="420"/>
      <c r="Q223" s="420"/>
    </row>
    <row r="224" spans="1:17">
      <c r="A224" s="420"/>
      <c r="C224" s="252"/>
      <c r="D224" s="420"/>
      <c r="P224" s="420"/>
      <c r="Q224" s="420"/>
    </row>
    <row r="225" spans="1:17">
      <c r="A225" s="420"/>
      <c r="C225" s="252"/>
      <c r="D225" s="420"/>
      <c r="P225" s="420"/>
      <c r="Q225" s="420"/>
    </row>
    <row r="226" spans="1:17">
      <c r="A226" s="420"/>
      <c r="C226" s="252"/>
      <c r="D226" s="420"/>
      <c r="P226" s="420"/>
      <c r="Q226" s="420"/>
    </row>
    <row r="227" spans="1:17">
      <c r="A227" s="420"/>
      <c r="C227" s="252"/>
      <c r="D227" s="420"/>
      <c r="P227" s="420"/>
      <c r="Q227" s="420"/>
    </row>
    <row r="228" spans="1:17">
      <c r="A228" s="420"/>
      <c r="C228" s="252"/>
      <c r="D228" s="420"/>
      <c r="P228" s="420"/>
      <c r="Q228" s="420"/>
    </row>
    <row r="229" spans="1:17">
      <c r="A229" s="420"/>
      <c r="C229" s="252"/>
      <c r="D229" s="420"/>
      <c r="P229" s="420"/>
      <c r="Q229" s="420"/>
    </row>
    <row r="230" spans="1:17">
      <c r="A230" s="420"/>
      <c r="C230" s="252"/>
      <c r="D230" s="420"/>
      <c r="P230" s="420"/>
      <c r="Q230" s="420"/>
    </row>
    <row r="231" spans="1:17">
      <c r="A231" s="420"/>
      <c r="C231" s="252"/>
      <c r="D231" s="420"/>
      <c r="P231" s="420"/>
      <c r="Q231" s="420"/>
    </row>
    <row r="232" spans="1:17">
      <c r="A232" s="420"/>
      <c r="C232" s="252"/>
      <c r="D232" s="420"/>
      <c r="P232" s="420"/>
      <c r="Q232" s="420"/>
    </row>
    <row r="233" spans="1:17">
      <c r="A233" s="420"/>
      <c r="C233" s="252"/>
      <c r="D233" s="420"/>
      <c r="P233" s="420"/>
      <c r="Q233" s="420"/>
    </row>
    <row r="234" spans="1:17">
      <c r="A234" s="420"/>
      <c r="C234" s="252"/>
      <c r="D234" s="420"/>
      <c r="P234" s="420"/>
      <c r="Q234" s="420"/>
    </row>
    <row r="235" spans="1:17">
      <c r="A235" s="420"/>
      <c r="C235" s="252"/>
      <c r="D235" s="420"/>
      <c r="P235" s="420"/>
      <c r="Q235" s="420"/>
    </row>
    <row r="236" spans="1:17">
      <c r="A236" s="420"/>
      <c r="C236" s="252"/>
      <c r="D236" s="420"/>
      <c r="P236" s="420"/>
      <c r="Q236" s="420"/>
    </row>
    <row r="237" spans="1:17">
      <c r="A237" s="420"/>
      <c r="C237" s="252"/>
      <c r="D237" s="420"/>
      <c r="P237" s="420"/>
      <c r="Q237" s="420"/>
    </row>
    <row r="238" spans="1:17">
      <c r="A238" s="420"/>
      <c r="C238" s="252"/>
      <c r="D238" s="420"/>
      <c r="P238" s="420"/>
      <c r="Q238" s="420"/>
    </row>
    <row r="239" spans="1:17">
      <c r="A239" s="420"/>
      <c r="C239" s="252"/>
      <c r="D239" s="420"/>
      <c r="P239" s="420"/>
      <c r="Q239" s="420"/>
    </row>
    <row r="240" spans="1:17">
      <c r="A240" s="420"/>
      <c r="C240" s="252"/>
      <c r="D240" s="420"/>
      <c r="P240" s="420"/>
      <c r="Q240" s="420"/>
    </row>
    <row r="241" spans="1:17">
      <c r="A241" s="420"/>
      <c r="C241" s="252"/>
      <c r="D241" s="420"/>
      <c r="P241" s="420"/>
      <c r="Q241" s="420"/>
    </row>
    <row r="242" spans="1:17">
      <c r="A242" s="420"/>
      <c r="C242" s="252"/>
      <c r="D242" s="420"/>
      <c r="P242" s="420"/>
      <c r="Q242" s="420"/>
    </row>
    <row r="243" spans="1:17">
      <c r="A243" s="420"/>
      <c r="C243" s="252"/>
      <c r="D243" s="420"/>
      <c r="P243" s="420"/>
      <c r="Q243" s="420"/>
    </row>
    <row r="244" spans="1:17">
      <c r="A244" s="420"/>
      <c r="C244" s="252"/>
      <c r="D244" s="420"/>
      <c r="P244" s="420"/>
      <c r="Q244" s="420"/>
    </row>
    <row r="245" spans="1:17">
      <c r="A245" s="420"/>
      <c r="C245" s="252"/>
      <c r="D245" s="420"/>
      <c r="P245" s="420"/>
      <c r="Q245" s="420"/>
    </row>
    <row r="246" spans="1:17">
      <c r="A246" s="420"/>
      <c r="C246" s="252"/>
      <c r="D246" s="420"/>
      <c r="P246" s="420"/>
      <c r="Q246" s="420"/>
    </row>
    <row r="247" spans="1:17">
      <c r="A247" s="420"/>
      <c r="C247" s="252"/>
      <c r="D247" s="420"/>
      <c r="P247" s="420"/>
      <c r="Q247" s="420"/>
    </row>
    <row r="248" spans="1:17">
      <c r="A248" s="420"/>
      <c r="C248" s="252"/>
      <c r="D248" s="420"/>
      <c r="P248" s="420"/>
      <c r="Q248" s="420"/>
    </row>
    <row r="249" spans="1:17">
      <c r="A249" s="420"/>
      <c r="C249" s="252"/>
      <c r="D249" s="420"/>
      <c r="P249" s="420"/>
      <c r="Q249" s="420"/>
    </row>
    <row r="250" spans="1:17">
      <c r="A250" s="420"/>
      <c r="C250" s="252"/>
      <c r="D250" s="420"/>
      <c r="P250" s="420"/>
      <c r="Q250" s="420"/>
    </row>
    <row r="251" spans="1:17">
      <c r="A251" s="420"/>
      <c r="C251" s="252"/>
      <c r="D251" s="420"/>
      <c r="P251" s="420"/>
      <c r="Q251" s="420"/>
    </row>
    <row r="252" spans="1:17">
      <c r="A252" s="420"/>
      <c r="C252" s="252"/>
      <c r="D252" s="420"/>
      <c r="P252" s="420"/>
      <c r="Q252" s="420"/>
    </row>
    <row r="253" spans="1:17">
      <c r="A253" s="420"/>
      <c r="C253" s="252"/>
      <c r="D253" s="420"/>
      <c r="P253" s="420"/>
      <c r="Q253" s="420"/>
    </row>
    <row r="254" spans="1:17">
      <c r="A254" s="420"/>
      <c r="C254" s="252"/>
      <c r="D254" s="420"/>
      <c r="P254" s="420"/>
      <c r="Q254" s="420"/>
    </row>
    <row r="255" spans="1:17">
      <c r="A255" s="420"/>
      <c r="C255" s="252"/>
      <c r="D255" s="420"/>
      <c r="P255" s="420"/>
      <c r="Q255" s="420"/>
    </row>
    <row r="256" spans="1:17">
      <c r="A256" s="420"/>
      <c r="C256" s="252"/>
      <c r="D256" s="420"/>
      <c r="P256" s="420"/>
      <c r="Q256" s="420"/>
    </row>
    <row r="257" spans="1:17">
      <c r="A257" s="420"/>
      <c r="C257" s="252"/>
      <c r="D257" s="420"/>
      <c r="P257" s="420"/>
      <c r="Q257" s="420"/>
    </row>
    <row r="258" spans="1:17">
      <c r="A258" s="420"/>
      <c r="C258" s="252"/>
      <c r="D258" s="420"/>
      <c r="P258" s="420"/>
      <c r="Q258" s="420"/>
    </row>
    <row r="259" spans="1:17">
      <c r="A259" s="420"/>
      <c r="C259" s="252"/>
      <c r="D259" s="420"/>
      <c r="P259" s="420"/>
      <c r="Q259" s="420"/>
    </row>
    <row r="260" spans="1:17">
      <c r="A260" s="420"/>
      <c r="C260" s="252"/>
      <c r="D260" s="420"/>
      <c r="P260" s="420"/>
      <c r="Q260" s="420"/>
    </row>
    <row r="261" spans="1:17">
      <c r="A261" s="420"/>
      <c r="C261" s="252"/>
      <c r="D261" s="420"/>
      <c r="P261" s="420"/>
      <c r="Q261" s="420"/>
    </row>
    <row r="262" spans="1:17">
      <c r="A262" s="420"/>
      <c r="C262" s="252"/>
      <c r="D262" s="420"/>
      <c r="P262" s="420"/>
      <c r="Q262" s="420"/>
    </row>
    <row r="263" spans="1:17">
      <c r="A263" s="420"/>
      <c r="C263" s="252"/>
      <c r="D263" s="420"/>
      <c r="P263" s="420"/>
      <c r="Q263" s="420"/>
    </row>
    <row r="264" spans="1:17">
      <c r="A264" s="420"/>
      <c r="C264" s="252"/>
      <c r="D264" s="420"/>
      <c r="P264" s="420"/>
      <c r="Q264" s="420"/>
    </row>
    <row r="265" spans="1:17">
      <c r="A265" s="420"/>
      <c r="C265" s="252"/>
      <c r="D265" s="420"/>
      <c r="P265" s="420"/>
      <c r="Q265" s="420"/>
    </row>
    <row r="266" spans="1:17">
      <c r="A266" s="420"/>
      <c r="C266" s="252"/>
      <c r="D266" s="420"/>
      <c r="P266" s="420"/>
      <c r="Q266" s="420"/>
    </row>
    <row r="267" spans="1:17">
      <c r="A267" s="420"/>
      <c r="C267" s="252"/>
      <c r="D267" s="420"/>
      <c r="P267" s="420"/>
      <c r="Q267" s="420"/>
    </row>
    <row r="268" spans="1:17">
      <c r="A268" s="420"/>
      <c r="C268" s="252"/>
      <c r="D268" s="420"/>
      <c r="P268" s="420"/>
      <c r="Q268" s="420"/>
    </row>
    <row r="269" spans="1:17">
      <c r="A269" s="420"/>
      <c r="C269" s="252"/>
      <c r="D269" s="420"/>
      <c r="P269" s="420"/>
      <c r="Q269" s="420"/>
    </row>
    <row r="270" spans="1:17">
      <c r="A270" s="420"/>
      <c r="C270" s="252"/>
      <c r="D270" s="420"/>
      <c r="P270" s="420"/>
      <c r="Q270" s="420"/>
    </row>
    <row r="271" spans="1:17">
      <c r="A271" s="420"/>
      <c r="C271" s="252"/>
      <c r="D271" s="420"/>
      <c r="P271" s="420"/>
      <c r="Q271" s="420"/>
    </row>
    <row r="272" spans="1:17">
      <c r="A272" s="420"/>
      <c r="C272" s="252"/>
      <c r="D272" s="420"/>
      <c r="P272" s="420"/>
      <c r="Q272" s="420"/>
    </row>
    <row r="273" spans="1:17">
      <c r="A273" s="420"/>
      <c r="C273" s="252"/>
      <c r="D273" s="420"/>
      <c r="P273" s="420"/>
      <c r="Q273" s="420"/>
    </row>
    <row r="274" spans="1:17">
      <c r="A274" s="420"/>
      <c r="C274" s="252"/>
      <c r="D274" s="420"/>
      <c r="P274" s="420"/>
      <c r="Q274" s="420"/>
    </row>
    <row r="275" spans="1:17">
      <c r="A275" s="420"/>
      <c r="C275" s="252"/>
      <c r="D275" s="420"/>
      <c r="P275" s="420"/>
      <c r="Q275" s="420"/>
    </row>
    <row r="276" spans="1:17">
      <c r="A276" s="420"/>
      <c r="C276" s="252"/>
      <c r="D276" s="420"/>
      <c r="P276" s="420"/>
      <c r="Q276" s="420"/>
    </row>
    <row r="277" spans="1:17">
      <c r="A277" s="420"/>
      <c r="C277" s="252"/>
      <c r="D277" s="420"/>
      <c r="P277" s="420"/>
      <c r="Q277" s="420"/>
    </row>
    <row r="278" spans="1:17">
      <c r="A278" s="420"/>
      <c r="C278" s="252"/>
      <c r="D278" s="420"/>
      <c r="P278" s="420"/>
      <c r="Q278" s="420"/>
    </row>
    <row r="279" spans="1:17">
      <c r="A279" s="420"/>
      <c r="C279" s="252"/>
      <c r="D279" s="420"/>
      <c r="P279" s="420"/>
      <c r="Q279" s="420"/>
    </row>
    <row r="280" spans="1:17">
      <c r="A280" s="420"/>
      <c r="C280" s="252"/>
      <c r="D280" s="420"/>
      <c r="P280" s="420"/>
      <c r="Q280" s="420"/>
    </row>
    <row r="281" spans="1:17">
      <c r="A281" s="420"/>
      <c r="C281" s="252"/>
      <c r="D281" s="420"/>
      <c r="P281" s="420"/>
      <c r="Q281" s="420"/>
    </row>
    <row r="282" spans="1:17">
      <c r="A282" s="420"/>
      <c r="C282" s="252"/>
      <c r="D282" s="420"/>
      <c r="P282" s="420"/>
      <c r="Q282" s="420"/>
    </row>
    <row r="283" spans="1:17">
      <c r="A283" s="420"/>
      <c r="C283" s="252"/>
      <c r="D283" s="420"/>
      <c r="P283" s="420"/>
      <c r="Q283" s="420"/>
    </row>
    <row r="284" spans="1:17">
      <c r="A284" s="420"/>
      <c r="C284" s="252"/>
      <c r="D284" s="420"/>
      <c r="P284" s="420"/>
      <c r="Q284" s="420"/>
    </row>
    <row r="285" spans="1:17">
      <c r="A285" s="420"/>
      <c r="C285" s="252"/>
      <c r="D285" s="420"/>
      <c r="P285" s="420"/>
      <c r="Q285" s="420"/>
    </row>
    <row r="286" spans="1:17">
      <c r="A286" s="420"/>
      <c r="C286" s="252"/>
      <c r="D286" s="420"/>
      <c r="P286" s="420"/>
      <c r="Q286" s="420"/>
    </row>
    <row r="287" spans="1:17">
      <c r="A287" s="420"/>
      <c r="C287" s="252"/>
      <c r="D287" s="420"/>
      <c r="P287" s="420"/>
      <c r="Q287" s="420"/>
    </row>
    <row r="288" spans="1:17">
      <c r="A288" s="420"/>
      <c r="C288" s="252"/>
      <c r="D288" s="420"/>
      <c r="P288" s="420"/>
      <c r="Q288" s="420"/>
    </row>
    <row r="289" spans="1:17">
      <c r="A289" s="420"/>
      <c r="C289" s="252"/>
      <c r="D289" s="420"/>
      <c r="P289" s="420"/>
      <c r="Q289" s="420"/>
    </row>
    <row r="290" spans="1:17">
      <c r="A290" s="420"/>
      <c r="C290" s="252"/>
      <c r="D290" s="420"/>
      <c r="P290" s="420"/>
      <c r="Q290" s="420"/>
    </row>
    <row r="291" spans="1:17">
      <c r="A291" s="420"/>
      <c r="C291" s="252"/>
      <c r="D291" s="420"/>
      <c r="P291" s="420"/>
      <c r="Q291" s="420"/>
    </row>
    <row r="292" spans="1:17">
      <c r="A292" s="420"/>
      <c r="C292" s="252"/>
      <c r="D292" s="420"/>
      <c r="P292" s="420"/>
      <c r="Q292" s="420"/>
    </row>
    <row r="293" spans="1:17">
      <c r="A293" s="420"/>
      <c r="C293" s="252"/>
      <c r="D293" s="420"/>
      <c r="P293" s="420"/>
      <c r="Q293" s="420"/>
    </row>
    <row r="294" spans="1:17">
      <c r="A294" s="420"/>
      <c r="C294" s="252"/>
      <c r="D294" s="420"/>
      <c r="P294" s="420"/>
      <c r="Q294" s="420"/>
    </row>
    <row r="295" spans="1:17">
      <c r="A295" s="420"/>
      <c r="C295" s="252"/>
      <c r="D295" s="420"/>
      <c r="P295" s="420"/>
      <c r="Q295" s="420"/>
    </row>
    <row r="296" spans="1:17">
      <c r="A296" s="420"/>
      <c r="C296" s="252"/>
      <c r="D296" s="420"/>
      <c r="P296" s="420"/>
      <c r="Q296" s="420"/>
    </row>
    <row r="297" spans="1:17">
      <c r="A297" s="420"/>
      <c r="C297" s="252"/>
      <c r="D297" s="420"/>
      <c r="P297" s="420"/>
      <c r="Q297" s="420"/>
    </row>
    <row r="298" spans="1:17">
      <c r="A298" s="420"/>
      <c r="C298" s="252"/>
      <c r="D298" s="420"/>
      <c r="P298" s="420"/>
      <c r="Q298" s="420"/>
    </row>
    <row r="299" spans="1:17">
      <c r="A299" s="420"/>
      <c r="C299" s="252"/>
      <c r="D299" s="420"/>
      <c r="P299" s="420"/>
      <c r="Q299" s="420"/>
    </row>
    <row r="300" spans="1:17">
      <c r="A300" s="420"/>
      <c r="C300" s="252"/>
      <c r="D300" s="420"/>
      <c r="P300" s="420"/>
      <c r="Q300" s="420"/>
    </row>
    <row r="301" spans="1:17">
      <c r="A301" s="420"/>
      <c r="C301" s="252"/>
      <c r="D301" s="420"/>
      <c r="P301" s="420"/>
      <c r="Q301" s="420"/>
    </row>
    <row r="302" spans="1:17">
      <c r="A302" s="420"/>
      <c r="C302" s="252"/>
      <c r="D302" s="420"/>
      <c r="P302" s="420"/>
      <c r="Q302" s="420"/>
    </row>
    <row r="303" spans="1:17">
      <c r="A303" s="420"/>
      <c r="C303" s="252"/>
      <c r="D303" s="420"/>
      <c r="P303" s="420"/>
      <c r="Q303" s="420"/>
    </row>
    <row r="304" spans="1:17">
      <c r="A304" s="420"/>
      <c r="C304" s="252"/>
      <c r="D304" s="420"/>
      <c r="P304" s="420"/>
      <c r="Q304" s="420"/>
    </row>
    <row r="305" spans="1:17">
      <c r="A305" s="420"/>
      <c r="C305" s="252"/>
      <c r="D305" s="420"/>
      <c r="P305" s="420"/>
      <c r="Q305" s="420"/>
    </row>
    <row r="306" spans="1:17">
      <c r="A306" s="420"/>
      <c r="C306" s="252"/>
      <c r="D306" s="420"/>
      <c r="P306" s="420"/>
      <c r="Q306" s="420"/>
    </row>
    <row r="307" spans="1:17">
      <c r="A307" s="420"/>
      <c r="C307" s="252"/>
      <c r="D307" s="420"/>
      <c r="P307" s="420"/>
      <c r="Q307" s="420"/>
    </row>
    <row r="308" spans="1:17">
      <c r="A308" s="420"/>
      <c r="C308" s="252"/>
      <c r="D308" s="420"/>
      <c r="P308" s="420"/>
      <c r="Q308" s="420"/>
    </row>
    <row r="309" spans="1:17">
      <c r="A309" s="420"/>
      <c r="C309" s="252"/>
      <c r="D309" s="420"/>
      <c r="P309" s="420"/>
      <c r="Q309" s="420"/>
    </row>
    <row r="310" spans="1:17">
      <c r="A310" s="420"/>
      <c r="C310" s="252"/>
      <c r="D310" s="420"/>
      <c r="P310" s="420"/>
      <c r="Q310" s="420"/>
    </row>
    <row r="311" spans="1:17">
      <c r="A311" s="420"/>
      <c r="C311" s="252"/>
      <c r="D311" s="420"/>
      <c r="P311" s="420"/>
      <c r="Q311" s="420"/>
    </row>
    <row r="312" spans="1:17">
      <c r="A312" s="420"/>
      <c r="C312" s="252"/>
      <c r="D312" s="420"/>
      <c r="P312" s="420"/>
      <c r="Q312" s="420"/>
    </row>
    <row r="313" spans="1:17">
      <c r="A313" s="420"/>
      <c r="C313" s="252"/>
      <c r="D313" s="420"/>
      <c r="P313" s="420"/>
      <c r="Q313" s="420"/>
    </row>
    <row r="314" spans="1:17">
      <c r="A314" s="420"/>
      <c r="C314" s="252"/>
      <c r="D314" s="420"/>
      <c r="P314" s="420"/>
      <c r="Q314" s="420"/>
    </row>
    <row r="315" spans="1:17">
      <c r="A315" s="420"/>
      <c r="C315" s="252"/>
      <c r="D315" s="420"/>
      <c r="P315" s="420"/>
      <c r="Q315" s="420"/>
    </row>
    <row r="316" spans="1:17">
      <c r="A316" s="420"/>
      <c r="C316" s="252"/>
      <c r="D316" s="420"/>
      <c r="P316" s="420"/>
      <c r="Q316" s="420"/>
    </row>
    <row r="317" spans="1:17">
      <c r="A317" s="420"/>
      <c r="C317" s="252"/>
      <c r="D317" s="420"/>
      <c r="P317" s="420"/>
      <c r="Q317" s="420"/>
    </row>
    <row r="318" spans="1:17">
      <c r="A318" s="420"/>
      <c r="C318" s="252"/>
      <c r="D318" s="420"/>
      <c r="P318" s="420"/>
      <c r="Q318" s="420"/>
    </row>
    <row r="319" spans="1:17">
      <c r="A319" s="420"/>
      <c r="C319" s="252"/>
      <c r="D319" s="420"/>
      <c r="P319" s="420"/>
      <c r="Q319" s="420"/>
    </row>
    <row r="320" spans="1:17">
      <c r="A320" s="420"/>
      <c r="C320" s="252"/>
      <c r="D320" s="420"/>
      <c r="P320" s="420"/>
      <c r="Q320" s="420"/>
    </row>
    <row r="321" spans="1:17">
      <c r="A321" s="420"/>
      <c r="C321" s="252"/>
      <c r="D321" s="420"/>
      <c r="P321" s="420"/>
      <c r="Q321" s="420"/>
    </row>
    <row r="322" spans="1:17">
      <c r="A322" s="420"/>
      <c r="C322" s="252"/>
      <c r="D322" s="420"/>
      <c r="P322" s="420"/>
      <c r="Q322" s="420"/>
    </row>
    <row r="323" spans="1:17">
      <c r="A323" s="420"/>
      <c r="C323" s="252"/>
      <c r="D323" s="420"/>
      <c r="P323" s="420"/>
      <c r="Q323" s="420"/>
    </row>
    <row r="324" spans="1:17">
      <c r="A324" s="420"/>
      <c r="C324" s="252"/>
      <c r="D324" s="420"/>
      <c r="P324" s="420"/>
      <c r="Q324" s="420"/>
    </row>
    <row r="325" spans="1:17">
      <c r="A325" s="420"/>
      <c r="C325" s="252"/>
      <c r="D325" s="420"/>
      <c r="P325" s="420"/>
      <c r="Q325" s="420"/>
    </row>
    <row r="326" spans="1:17">
      <c r="A326" s="420"/>
      <c r="C326" s="252"/>
      <c r="D326" s="420"/>
      <c r="P326" s="420"/>
      <c r="Q326" s="420"/>
    </row>
    <row r="327" spans="1:17">
      <c r="A327" s="420"/>
      <c r="C327" s="252"/>
      <c r="D327" s="420"/>
      <c r="P327" s="420"/>
      <c r="Q327" s="420"/>
    </row>
    <row r="328" spans="1:17">
      <c r="A328" s="420"/>
      <c r="C328" s="252"/>
      <c r="D328" s="420"/>
      <c r="P328" s="420"/>
      <c r="Q328" s="420"/>
    </row>
    <row r="329" spans="1:17">
      <c r="A329" s="420"/>
      <c r="C329" s="252"/>
      <c r="D329" s="420"/>
      <c r="P329" s="420"/>
      <c r="Q329" s="420"/>
    </row>
    <row r="330" spans="1:17">
      <c r="A330" s="420"/>
      <c r="C330" s="252"/>
      <c r="D330" s="420"/>
      <c r="P330" s="420"/>
      <c r="Q330" s="420"/>
    </row>
    <row r="331" spans="1:17">
      <c r="A331" s="420"/>
      <c r="C331" s="252"/>
      <c r="D331" s="420"/>
      <c r="P331" s="420"/>
      <c r="Q331" s="420"/>
    </row>
    <row r="332" spans="1:17">
      <c r="A332" s="420"/>
      <c r="C332" s="252"/>
      <c r="D332" s="420"/>
      <c r="P332" s="420"/>
      <c r="Q332" s="420"/>
    </row>
    <row r="333" spans="1:17">
      <c r="A333" s="420"/>
      <c r="C333" s="252"/>
      <c r="D333" s="420"/>
      <c r="P333" s="420"/>
      <c r="Q333" s="420"/>
    </row>
    <row r="334" spans="1:17">
      <c r="A334" s="420"/>
      <c r="C334" s="252"/>
      <c r="D334" s="420"/>
      <c r="P334" s="420"/>
      <c r="Q334" s="420"/>
    </row>
    <row r="335" spans="1:17">
      <c r="A335" s="420"/>
      <c r="C335" s="252"/>
      <c r="D335" s="420"/>
      <c r="P335" s="420"/>
      <c r="Q335" s="420"/>
    </row>
    <row r="336" spans="1:17">
      <c r="A336" s="420"/>
      <c r="C336" s="252"/>
      <c r="D336" s="420"/>
      <c r="P336" s="420"/>
      <c r="Q336" s="420"/>
    </row>
    <row r="337" spans="1:17">
      <c r="A337" s="420"/>
      <c r="C337" s="252"/>
      <c r="D337" s="420"/>
      <c r="P337" s="420"/>
      <c r="Q337" s="420"/>
    </row>
    <row r="338" spans="1:17">
      <c r="A338" s="420"/>
      <c r="C338" s="252"/>
      <c r="D338" s="420"/>
      <c r="P338" s="420"/>
      <c r="Q338" s="420"/>
    </row>
    <row r="339" spans="1:17">
      <c r="A339" s="420"/>
      <c r="C339" s="252"/>
      <c r="D339" s="420"/>
      <c r="P339" s="420"/>
      <c r="Q339" s="420"/>
    </row>
    <row r="340" spans="1:17">
      <c r="A340" s="420"/>
      <c r="C340" s="252"/>
      <c r="D340" s="420"/>
      <c r="P340" s="420"/>
      <c r="Q340" s="420"/>
    </row>
    <row r="341" spans="1:17">
      <c r="A341" s="420"/>
      <c r="C341" s="252"/>
      <c r="D341" s="420"/>
      <c r="P341" s="420"/>
      <c r="Q341" s="420"/>
    </row>
    <row r="342" spans="1:17">
      <c r="A342" s="420"/>
      <c r="C342" s="252"/>
      <c r="D342" s="420"/>
      <c r="P342" s="420"/>
      <c r="Q342" s="420"/>
    </row>
    <row r="343" spans="1:17">
      <c r="A343" s="420"/>
      <c r="C343" s="252"/>
      <c r="D343" s="420"/>
      <c r="P343" s="420"/>
      <c r="Q343" s="420"/>
    </row>
    <row r="344" spans="1:17">
      <c r="A344" s="420"/>
      <c r="C344" s="252"/>
      <c r="D344" s="420"/>
      <c r="P344" s="420"/>
      <c r="Q344" s="420"/>
    </row>
    <row r="345" spans="1:17">
      <c r="A345" s="420"/>
      <c r="C345" s="252"/>
      <c r="D345" s="420"/>
      <c r="P345" s="420"/>
      <c r="Q345" s="420"/>
    </row>
    <row r="346" spans="1:17">
      <c r="A346" s="420"/>
      <c r="C346" s="252"/>
      <c r="D346" s="420"/>
      <c r="P346" s="420"/>
      <c r="Q346" s="420"/>
    </row>
    <row r="347" spans="1:17">
      <c r="A347" s="420"/>
      <c r="C347" s="252"/>
      <c r="D347" s="420"/>
      <c r="P347" s="420"/>
      <c r="Q347" s="420"/>
    </row>
    <row r="348" spans="1:17">
      <c r="A348" s="420"/>
      <c r="C348" s="252"/>
      <c r="D348" s="420"/>
      <c r="P348" s="420"/>
      <c r="Q348" s="420"/>
    </row>
    <row r="349" spans="1:17">
      <c r="A349" s="420"/>
      <c r="C349" s="252"/>
      <c r="D349" s="420"/>
      <c r="P349" s="420"/>
      <c r="Q349" s="420"/>
    </row>
    <row r="350" spans="1:17">
      <c r="A350" s="420"/>
      <c r="C350" s="252"/>
      <c r="D350" s="420"/>
      <c r="P350" s="420"/>
      <c r="Q350" s="420"/>
    </row>
    <row r="351" spans="1:17">
      <c r="A351" s="420"/>
      <c r="C351" s="252"/>
      <c r="D351" s="420"/>
      <c r="P351" s="420"/>
      <c r="Q351" s="420"/>
    </row>
    <row r="352" spans="1:17">
      <c r="A352" s="420"/>
      <c r="C352" s="252"/>
      <c r="D352" s="420"/>
      <c r="P352" s="420"/>
      <c r="Q352" s="420"/>
    </row>
    <row r="353" spans="1:17">
      <c r="A353" s="420"/>
      <c r="C353" s="252"/>
      <c r="D353" s="420"/>
      <c r="P353" s="420"/>
      <c r="Q353" s="420"/>
    </row>
    <row r="354" spans="1:17">
      <c r="A354" s="420"/>
      <c r="C354" s="252"/>
      <c r="D354" s="420"/>
      <c r="P354" s="420"/>
      <c r="Q354" s="420"/>
    </row>
    <row r="355" spans="1:17">
      <c r="A355" s="420"/>
      <c r="C355" s="252"/>
      <c r="D355" s="420"/>
      <c r="P355" s="420"/>
      <c r="Q355" s="420"/>
    </row>
    <row r="356" spans="1:17">
      <c r="A356" s="420"/>
      <c r="C356" s="252"/>
      <c r="D356" s="420"/>
      <c r="P356" s="420"/>
      <c r="Q356" s="420"/>
    </row>
    <row r="357" spans="1:17">
      <c r="A357" s="420"/>
      <c r="C357" s="252"/>
      <c r="D357" s="420"/>
      <c r="P357" s="420"/>
      <c r="Q357" s="420"/>
    </row>
    <row r="358" spans="1:17">
      <c r="A358" s="420"/>
      <c r="C358" s="252"/>
      <c r="D358" s="420"/>
      <c r="P358" s="420"/>
      <c r="Q358" s="420"/>
    </row>
    <row r="359" spans="1:17">
      <c r="A359" s="420"/>
      <c r="C359" s="252"/>
      <c r="D359" s="420"/>
      <c r="P359" s="420"/>
      <c r="Q359" s="420"/>
    </row>
    <row r="360" spans="1:17">
      <c r="A360" s="420"/>
      <c r="C360" s="252"/>
      <c r="D360" s="420"/>
      <c r="P360" s="420"/>
      <c r="Q360" s="420"/>
    </row>
    <row r="361" spans="1:17">
      <c r="A361" s="420"/>
      <c r="C361" s="252"/>
      <c r="D361" s="420"/>
      <c r="P361" s="420"/>
      <c r="Q361" s="420"/>
    </row>
    <row r="362" spans="1:17">
      <c r="A362" s="420"/>
      <c r="C362" s="252"/>
      <c r="D362" s="420"/>
      <c r="P362" s="420"/>
      <c r="Q362" s="420"/>
    </row>
    <row r="363" spans="1:17">
      <c r="A363" s="420"/>
      <c r="C363" s="252"/>
      <c r="D363" s="420"/>
      <c r="P363" s="420"/>
      <c r="Q363" s="420"/>
    </row>
    <row r="364" spans="1:17">
      <c r="A364" s="420"/>
      <c r="C364" s="252"/>
      <c r="D364" s="420"/>
      <c r="P364" s="420"/>
      <c r="Q364" s="420"/>
    </row>
    <row r="365" spans="1:17">
      <c r="A365" s="420"/>
      <c r="C365" s="252"/>
      <c r="D365" s="420"/>
      <c r="P365" s="420"/>
      <c r="Q365" s="420"/>
    </row>
    <row r="366" spans="1:17">
      <c r="A366" s="420"/>
      <c r="C366" s="252"/>
      <c r="D366" s="420"/>
      <c r="P366" s="420"/>
      <c r="Q366" s="420"/>
    </row>
    <row r="367" spans="1:17">
      <c r="A367" s="420"/>
      <c r="C367" s="252"/>
      <c r="D367" s="420"/>
      <c r="P367" s="420"/>
      <c r="Q367" s="420"/>
    </row>
    <row r="368" spans="1:17">
      <c r="A368" s="420"/>
      <c r="C368" s="252"/>
      <c r="D368" s="420"/>
      <c r="P368" s="420"/>
      <c r="Q368" s="420"/>
    </row>
    <row r="369" spans="1:17">
      <c r="A369" s="420"/>
      <c r="C369" s="252"/>
      <c r="D369" s="420"/>
      <c r="P369" s="420"/>
      <c r="Q369" s="420"/>
    </row>
    <row r="370" spans="1:17">
      <c r="A370" s="420"/>
      <c r="C370" s="252"/>
      <c r="D370" s="420"/>
      <c r="P370" s="420"/>
      <c r="Q370" s="420"/>
    </row>
    <row r="371" spans="1:17">
      <c r="A371" s="420"/>
      <c r="C371" s="252"/>
      <c r="D371" s="420"/>
      <c r="P371" s="420"/>
      <c r="Q371" s="420"/>
    </row>
    <row r="372" spans="1:17">
      <c r="A372" s="420"/>
      <c r="C372" s="252"/>
      <c r="D372" s="420"/>
      <c r="P372" s="420"/>
      <c r="Q372" s="420"/>
    </row>
    <row r="373" spans="1:17">
      <c r="A373" s="420"/>
      <c r="C373" s="252"/>
      <c r="D373" s="420"/>
      <c r="P373" s="420"/>
      <c r="Q373" s="420"/>
    </row>
    <row r="374" spans="1:17">
      <c r="A374" s="420"/>
      <c r="C374" s="252"/>
      <c r="D374" s="420"/>
      <c r="P374" s="420"/>
      <c r="Q374" s="420"/>
    </row>
    <row r="375" spans="1:17">
      <c r="A375" s="420"/>
      <c r="C375" s="252"/>
      <c r="D375" s="420"/>
      <c r="P375" s="420"/>
      <c r="Q375" s="420"/>
    </row>
    <row r="376" spans="1:17">
      <c r="A376" s="420"/>
      <c r="C376" s="252"/>
      <c r="D376" s="420"/>
      <c r="P376" s="420"/>
      <c r="Q376" s="420"/>
    </row>
    <row r="377" spans="1:17">
      <c r="A377" s="420"/>
      <c r="C377" s="252"/>
      <c r="D377" s="420"/>
      <c r="P377" s="420"/>
      <c r="Q377" s="420"/>
    </row>
    <row r="378" spans="1:17">
      <c r="A378" s="420"/>
      <c r="C378" s="252"/>
      <c r="D378" s="420"/>
      <c r="P378" s="420"/>
      <c r="Q378" s="420"/>
    </row>
    <row r="379" spans="1:17">
      <c r="A379" s="420"/>
      <c r="C379" s="252"/>
      <c r="D379" s="420"/>
      <c r="P379" s="420"/>
      <c r="Q379" s="420"/>
    </row>
    <row r="380" spans="1:17">
      <c r="A380" s="420"/>
      <c r="C380" s="252"/>
      <c r="D380" s="420"/>
      <c r="P380" s="420"/>
      <c r="Q380" s="420"/>
    </row>
    <row r="381" spans="1:17">
      <c r="A381" s="420"/>
      <c r="C381" s="252"/>
      <c r="D381" s="420"/>
      <c r="P381" s="420"/>
      <c r="Q381" s="420"/>
    </row>
    <row r="382" spans="1:17">
      <c r="A382" s="420"/>
      <c r="C382" s="252"/>
      <c r="D382" s="420"/>
      <c r="P382" s="420"/>
      <c r="Q382" s="420"/>
    </row>
    <row r="383" spans="1:17">
      <c r="A383" s="420"/>
      <c r="C383" s="252"/>
      <c r="D383" s="420"/>
      <c r="P383" s="420"/>
      <c r="Q383" s="420"/>
    </row>
    <row r="384" spans="1:17">
      <c r="A384" s="420"/>
      <c r="C384" s="252"/>
      <c r="D384" s="420"/>
      <c r="P384" s="420"/>
      <c r="Q384" s="420"/>
    </row>
    <row r="385" spans="1:17">
      <c r="A385" s="420"/>
      <c r="C385" s="252"/>
      <c r="D385" s="420"/>
      <c r="P385" s="420"/>
      <c r="Q385" s="420"/>
    </row>
    <row r="386" spans="1:17">
      <c r="A386" s="420"/>
      <c r="C386" s="252"/>
      <c r="D386" s="420"/>
      <c r="P386" s="420"/>
      <c r="Q386" s="420"/>
    </row>
    <row r="387" spans="1:17">
      <c r="A387" s="420"/>
      <c r="C387" s="252"/>
      <c r="D387" s="420"/>
      <c r="P387" s="420"/>
      <c r="Q387" s="420"/>
    </row>
    <row r="388" spans="1:17">
      <c r="A388" s="420"/>
      <c r="C388" s="252"/>
      <c r="D388" s="420"/>
      <c r="P388" s="420"/>
      <c r="Q388" s="420"/>
    </row>
    <row r="389" spans="1:17">
      <c r="A389" s="420"/>
      <c r="C389" s="252"/>
      <c r="D389" s="420"/>
      <c r="P389" s="420"/>
      <c r="Q389" s="420"/>
    </row>
    <row r="390" spans="1:17">
      <c r="A390" s="420"/>
      <c r="C390" s="252"/>
      <c r="D390" s="420"/>
      <c r="P390" s="420"/>
      <c r="Q390" s="420"/>
    </row>
    <row r="391" spans="1:17">
      <c r="A391" s="420"/>
      <c r="C391" s="252"/>
      <c r="D391" s="420"/>
      <c r="P391" s="420"/>
      <c r="Q391" s="420"/>
    </row>
    <row r="392" spans="1:17">
      <c r="A392" s="420"/>
      <c r="C392" s="252"/>
      <c r="D392" s="420"/>
      <c r="P392" s="420"/>
      <c r="Q392" s="420"/>
    </row>
    <row r="393" spans="1:17">
      <c r="A393" s="420"/>
      <c r="C393" s="252"/>
      <c r="D393" s="420"/>
      <c r="P393" s="420"/>
      <c r="Q393" s="420"/>
    </row>
    <row r="394" spans="1:17">
      <c r="A394" s="420"/>
      <c r="C394" s="252"/>
      <c r="D394" s="420"/>
      <c r="P394" s="420"/>
      <c r="Q394" s="420"/>
    </row>
    <row r="395" spans="1:17">
      <c r="A395" s="420"/>
      <c r="C395" s="252"/>
      <c r="D395" s="420"/>
      <c r="P395" s="420"/>
      <c r="Q395" s="420"/>
    </row>
    <row r="396" spans="1:17">
      <c r="A396" s="420"/>
      <c r="C396" s="252"/>
      <c r="D396" s="420"/>
      <c r="P396" s="420"/>
      <c r="Q396" s="420"/>
    </row>
    <row r="397" spans="1:17">
      <c r="A397" s="420"/>
      <c r="C397" s="252"/>
      <c r="D397" s="420"/>
      <c r="P397" s="420"/>
      <c r="Q397" s="420"/>
    </row>
    <row r="398" spans="1:17">
      <c r="A398" s="420"/>
      <c r="C398" s="252"/>
      <c r="D398" s="420"/>
      <c r="P398" s="420"/>
      <c r="Q398" s="420"/>
    </row>
    <row r="399" spans="1:17">
      <c r="A399" s="420"/>
      <c r="C399" s="252"/>
      <c r="D399" s="420"/>
      <c r="P399" s="420"/>
      <c r="Q399" s="420"/>
    </row>
    <row r="400" spans="1:17">
      <c r="A400" s="420"/>
      <c r="C400" s="252"/>
      <c r="D400" s="420"/>
      <c r="P400" s="420"/>
      <c r="Q400" s="420"/>
    </row>
    <row r="401" spans="1:17">
      <c r="A401" s="420"/>
      <c r="C401" s="252"/>
      <c r="D401" s="420"/>
      <c r="P401" s="420"/>
      <c r="Q401" s="420"/>
    </row>
    <row r="402" spans="1:17">
      <c r="A402" s="420"/>
      <c r="C402" s="252"/>
      <c r="D402" s="420"/>
      <c r="P402" s="420"/>
      <c r="Q402" s="420"/>
    </row>
    <row r="403" spans="1:17">
      <c r="A403" s="420"/>
      <c r="C403" s="252"/>
      <c r="D403" s="420"/>
      <c r="P403" s="420"/>
      <c r="Q403" s="420"/>
    </row>
    <row r="404" spans="1:17">
      <c r="A404" s="420"/>
      <c r="C404" s="252"/>
      <c r="D404" s="420"/>
      <c r="P404" s="420"/>
      <c r="Q404" s="420"/>
    </row>
    <row r="405" spans="1:17">
      <c r="A405" s="420"/>
      <c r="C405" s="252"/>
      <c r="D405" s="420"/>
      <c r="P405" s="420"/>
      <c r="Q405" s="420"/>
    </row>
    <row r="406" spans="1:17">
      <c r="A406" s="420"/>
      <c r="C406" s="252"/>
      <c r="D406" s="420"/>
      <c r="P406" s="420"/>
      <c r="Q406" s="420"/>
    </row>
    <row r="407" spans="1:17">
      <c r="A407" s="420"/>
      <c r="C407" s="252"/>
      <c r="D407" s="420"/>
      <c r="P407" s="420"/>
      <c r="Q407" s="420"/>
    </row>
    <row r="408" spans="1:17">
      <c r="A408" s="420"/>
      <c r="C408" s="252"/>
      <c r="D408" s="420"/>
      <c r="P408" s="420"/>
      <c r="Q408" s="420"/>
    </row>
    <row r="409" spans="1:17">
      <c r="A409" s="420"/>
      <c r="C409" s="252"/>
      <c r="D409" s="420"/>
      <c r="P409" s="420"/>
      <c r="Q409" s="420"/>
    </row>
    <row r="410" spans="1:17">
      <c r="A410" s="420"/>
      <c r="C410" s="252"/>
      <c r="D410" s="420"/>
      <c r="P410" s="420"/>
      <c r="Q410" s="420"/>
    </row>
    <row r="411" spans="1:17">
      <c r="A411" s="420"/>
      <c r="C411" s="252"/>
      <c r="D411" s="420"/>
      <c r="P411" s="420"/>
      <c r="Q411" s="420"/>
    </row>
    <row r="412" spans="1:17">
      <c r="A412" s="420"/>
      <c r="C412" s="252"/>
      <c r="D412" s="420"/>
      <c r="P412" s="420"/>
      <c r="Q412" s="420"/>
    </row>
    <row r="413" spans="1:17">
      <c r="A413" s="420"/>
      <c r="C413" s="252"/>
      <c r="D413" s="420"/>
      <c r="P413" s="420"/>
      <c r="Q413" s="420"/>
    </row>
    <row r="414" spans="1:17">
      <c r="A414" s="420"/>
      <c r="C414" s="252"/>
      <c r="D414" s="420"/>
      <c r="P414" s="420"/>
      <c r="Q414" s="420"/>
    </row>
    <row r="415" spans="1:17">
      <c r="A415" s="420"/>
      <c r="C415" s="252"/>
      <c r="D415" s="420"/>
      <c r="P415" s="420"/>
      <c r="Q415" s="420"/>
    </row>
    <row r="416" spans="1:17">
      <c r="A416" s="420"/>
      <c r="C416" s="252"/>
      <c r="D416" s="420"/>
      <c r="P416" s="420"/>
      <c r="Q416" s="420"/>
    </row>
    <row r="417" spans="1:17">
      <c r="A417" s="420"/>
      <c r="C417" s="252"/>
      <c r="D417" s="420"/>
      <c r="P417" s="420"/>
      <c r="Q417" s="420"/>
    </row>
    <row r="418" spans="1:17">
      <c r="A418" s="420"/>
      <c r="C418" s="252"/>
      <c r="D418" s="420"/>
      <c r="P418" s="420"/>
      <c r="Q418" s="420"/>
    </row>
    <row r="419" spans="1:17">
      <c r="A419" s="420"/>
      <c r="C419" s="252"/>
      <c r="D419" s="420"/>
      <c r="P419" s="420"/>
      <c r="Q419" s="420"/>
    </row>
    <row r="420" spans="1:17">
      <c r="A420" s="420"/>
      <c r="C420" s="252"/>
      <c r="D420" s="420"/>
      <c r="P420" s="420"/>
      <c r="Q420" s="420"/>
    </row>
    <row r="421" spans="1:17">
      <c r="A421" s="420"/>
      <c r="C421" s="252"/>
      <c r="D421" s="420"/>
      <c r="P421" s="420"/>
      <c r="Q421" s="420"/>
    </row>
    <row r="422" spans="1:17">
      <c r="A422" s="420"/>
      <c r="C422" s="252"/>
      <c r="D422" s="420"/>
      <c r="P422" s="420"/>
      <c r="Q422" s="420"/>
    </row>
    <row r="423" spans="1:17">
      <c r="A423" s="420"/>
      <c r="C423" s="252"/>
      <c r="D423" s="420"/>
      <c r="P423" s="420"/>
      <c r="Q423" s="420"/>
    </row>
    <row r="424" spans="1:17">
      <c r="A424" s="420"/>
      <c r="C424" s="252"/>
      <c r="D424" s="420"/>
      <c r="P424" s="420"/>
      <c r="Q424" s="420"/>
    </row>
    <row r="425" spans="1:17">
      <c r="A425" s="420"/>
      <c r="C425" s="252"/>
      <c r="D425" s="420"/>
      <c r="P425" s="420"/>
      <c r="Q425" s="420"/>
    </row>
    <row r="426" spans="1:17">
      <c r="A426" s="420"/>
      <c r="C426" s="252"/>
      <c r="D426" s="420"/>
      <c r="P426" s="420"/>
      <c r="Q426" s="420"/>
    </row>
    <row r="427" spans="1:17">
      <c r="A427" s="420"/>
      <c r="C427" s="252"/>
      <c r="D427" s="420"/>
      <c r="P427" s="420"/>
      <c r="Q427" s="420"/>
    </row>
    <row r="428" spans="1:17">
      <c r="A428" s="420"/>
      <c r="C428" s="252"/>
      <c r="D428" s="420"/>
      <c r="P428" s="420"/>
      <c r="Q428" s="420"/>
    </row>
    <row r="429" spans="1:17">
      <c r="A429" s="420"/>
      <c r="C429" s="252"/>
      <c r="D429" s="420"/>
      <c r="P429" s="420"/>
      <c r="Q429" s="420"/>
    </row>
    <row r="430" spans="1:17">
      <c r="A430" s="420"/>
      <c r="C430" s="252"/>
      <c r="D430" s="420"/>
      <c r="P430" s="420"/>
      <c r="Q430" s="420"/>
    </row>
    <row r="431" spans="1:17">
      <c r="A431" s="420"/>
      <c r="C431" s="252"/>
      <c r="D431" s="420"/>
      <c r="P431" s="420"/>
      <c r="Q431" s="420"/>
    </row>
    <row r="432" spans="1:17">
      <c r="A432" s="420"/>
      <c r="C432" s="252"/>
      <c r="D432" s="420"/>
      <c r="P432" s="420"/>
      <c r="Q432" s="420"/>
    </row>
    <row r="433" spans="1:17">
      <c r="A433" s="420"/>
      <c r="C433" s="252"/>
      <c r="D433" s="420"/>
      <c r="P433" s="420"/>
      <c r="Q433" s="420"/>
    </row>
    <row r="434" spans="1:17">
      <c r="A434" s="420"/>
      <c r="C434" s="252"/>
      <c r="D434" s="420"/>
      <c r="P434" s="420"/>
      <c r="Q434" s="420"/>
    </row>
    <row r="435" spans="1:17">
      <c r="A435" s="420"/>
      <c r="C435" s="252"/>
      <c r="D435" s="420"/>
      <c r="P435" s="420"/>
      <c r="Q435" s="420"/>
    </row>
    <row r="436" spans="1:17">
      <c r="A436" s="420"/>
      <c r="C436" s="252"/>
      <c r="D436" s="420"/>
      <c r="P436" s="420"/>
      <c r="Q436" s="420"/>
    </row>
  </sheetData>
  <mergeCells count="6">
    <mergeCell ref="A2:B2"/>
    <mergeCell ref="D2:H2"/>
    <mergeCell ref="I2:O2"/>
    <mergeCell ref="A52:B52"/>
    <mergeCell ref="D52:H52"/>
    <mergeCell ref="I52:O52"/>
  </mergeCells>
  <printOptions horizontalCentered="1" verticalCentered="1"/>
  <pageMargins left="0" right="0" top="0.86614173228346458" bottom="0.74803149606299213" header="0" footer="0"/>
  <pageSetup paperSize="9" scale="69" fitToHeight="2" orientation="landscape" horizontalDpi="4294967293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>
    <pageSetUpPr fitToPage="1"/>
  </sheetPr>
  <dimension ref="A1:W99"/>
  <sheetViews>
    <sheetView topLeftCell="F52" zoomScale="80" zoomScaleNormal="80" workbookViewId="0">
      <selection activeCell="S91" sqref="S91"/>
    </sheetView>
  </sheetViews>
  <sheetFormatPr baseColWidth="10" defaultRowHeight="14.25"/>
  <cols>
    <col min="1" max="1" width="3.625" style="170" bestFit="1" customWidth="1"/>
    <col min="2" max="2" width="4.625" bestFit="1" customWidth="1"/>
    <col min="3" max="3" width="53" customWidth="1"/>
    <col min="4" max="6" width="10.625" bestFit="1" customWidth="1"/>
    <col min="7" max="7" width="11.125" customWidth="1"/>
    <col min="8" max="8" width="10.625" bestFit="1" customWidth="1"/>
    <col min="9" max="9" width="10.25" bestFit="1" customWidth="1"/>
    <col min="10" max="10" width="10.625" bestFit="1" customWidth="1"/>
    <col min="11" max="11" width="10.25" bestFit="1" customWidth="1"/>
    <col min="12" max="12" width="10.625" bestFit="1" customWidth="1"/>
    <col min="13" max="13" width="10.25" bestFit="1" customWidth="1"/>
    <col min="14" max="15" width="10.625" bestFit="1" customWidth="1"/>
  </cols>
  <sheetData>
    <row r="1" spans="1:18" ht="15">
      <c r="A1" s="206"/>
      <c r="B1" s="561" t="s">
        <v>13</v>
      </c>
      <c r="C1" s="561"/>
      <c r="D1" s="252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111"/>
      <c r="Q1" s="112"/>
      <c r="R1" s="113"/>
    </row>
    <row r="2" spans="1:18" s="166" customFormat="1" ht="15.75">
      <c r="A2" s="535"/>
      <c r="B2" s="535"/>
      <c r="C2" s="203"/>
      <c r="D2" s="536">
        <v>2018</v>
      </c>
      <c r="E2" s="536"/>
      <c r="F2" s="536"/>
      <c r="G2" s="536"/>
      <c r="H2" s="536"/>
      <c r="I2" s="536">
        <v>2019</v>
      </c>
      <c r="J2" s="536"/>
      <c r="K2" s="536"/>
      <c r="L2" s="536"/>
      <c r="M2" s="536"/>
      <c r="N2" s="536"/>
      <c r="O2" s="537"/>
      <c r="P2" s="204" t="s">
        <v>204</v>
      </c>
      <c r="Q2" s="114"/>
      <c r="R2" s="165"/>
    </row>
    <row r="3" spans="1:18" ht="20.25" customHeight="1">
      <c r="A3" s="166"/>
      <c r="B3" s="413">
        <v>0.05</v>
      </c>
      <c r="C3" s="414" t="s">
        <v>310</v>
      </c>
      <c r="D3" s="164" t="s">
        <v>192</v>
      </c>
      <c r="E3" s="164" t="s">
        <v>193</v>
      </c>
      <c r="F3" s="164" t="s">
        <v>194</v>
      </c>
      <c r="G3" s="164" t="s">
        <v>195</v>
      </c>
      <c r="H3" s="164" t="s">
        <v>196</v>
      </c>
      <c r="I3" s="164" t="s">
        <v>197</v>
      </c>
      <c r="J3" s="164" t="s">
        <v>198</v>
      </c>
      <c r="K3" s="164" t="s">
        <v>199</v>
      </c>
      <c r="L3" s="164" t="s">
        <v>200</v>
      </c>
      <c r="M3" s="164" t="s">
        <v>201</v>
      </c>
      <c r="N3" s="164" t="s">
        <v>202</v>
      </c>
      <c r="O3" s="164" t="s">
        <v>203</v>
      </c>
      <c r="P3" s="211" t="s">
        <v>261</v>
      </c>
      <c r="Q3" s="112"/>
      <c r="R3" s="113"/>
    </row>
    <row r="4" spans="1:18" ht="20.25" customHeight="1">
      <c r="B4" s="117">
        <v>60</v>
      </c>
      <c r="C4" s="118" t="s">
        <v>17</v>
      </c>
      <c r="D4" s="178">
        <f>SUM(D6:D14)</f>
        <v>305</v>
      </c>
      <c r="E4" s="178">
        <f t="shared" ref="E4:O4" si="0">SUM(E6:E14)</f>
        <v>105</v>
      </c>
      <c r="F4" s="178">
        <f t="shared" si="0"/>
        <v>325</v>
      </c>
      <c r="G4" s="178">
        <f t="shared" si="0"/>
        <v>472.5</v>
      </c>
      <c r="H4" s="178">
        <f t="shared" si="0"/>
        <v>535</v>
      </c>
      <c r="I4" s="178">
        <f t="shared" si="0"/>
        <v>575</v>
      </c>
      <c r="J4" s="178">
        <f t="shared" si="0"/>
        <v>535</v>
      </c>
      <c r="K4" s="178">
        <f t="shared" si="0"/>
        <v>682.5</v>
      </c>
      <c r="L4" s="178">
        <f t="shared" si="0"/>
        <v>220</v>
      </c>
      <c r="M4" s="178">
        <f t="shared" si="0"/>
        <v>105</v>
      </c>
      <c r="N4" s="178">
        <f t="shared" si="0"/>
        <v>115</v>
      </c>
      <c r="O4" s="178">
        <f t="shared" si="0"/>
        <v>262.5</v>
      </c>
      <c r="P4" s="119">
        <f>SUM(P5:P14)</f>
        <v>4237.5</v>
      </c>
      <c r="Q4" s="112"/>
      <c r="R4" s="113"/>
    </row>
    <row r="5" spans="1:18" ht="15.75" customHeight="1">
      <c r="B5" s="121"/>
      <c r="C5" s="122" t="s">
        <v>20</v>
      </c>
      <c r="D5" s="123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5"/>
      <c r="Q5" s="112" t="s">
        <v>205</v>
      </c>
      <c r="R5" s="113" t="s">
        <v>233</v>
      </c>
    </row>
    <row r="6" spans="1:18" ht="13.5" customHeight="1">
      <c r="A6" s="170" t="s">
        <v>241</v>
      </c>
      <c r="B6" s="121">
        <v>606</v>
      </c>
      <c r="C6" s="122" t="s">
        <v>23</v>
      </c>
      <c r="D6" s="123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5"/>
      <c r="Q6" s="112" t="s">
        <v>205</v>
      </c>
      <c r="R6" s="113"/>
    </row>
    <row r="7" spans="1:18" ht="20.25" customHeight="1">
      <c r="A7" s="170" t="s">
        <v>241</v>
      </c>
      <c r="B7" s="121">
        <v>60611</v>
      </c>
      <c r="C7" s="122" t="s">
        <v>185</v>
      </c>
      <c r="D7" s="123">
        <v>0</v>
      </c>
      <c r="E7" s="123">
        <v>0</v>
      </c>
      <c r="F7" s="123">
        <v>0</v>
      </c>
      <c r="G7" s="123">
        <f>150+(150*$B$3)</f>
        <v>157.5</v>
      </c>
      <c r="H7" s="123">
        <v>0</v>
      </c>
      <c r="I7" s="123">
        <v>0</v>
      </c>
      <c r="J7" s="123">
        <v>0</v>
      </c>
      <c r="K7" s="123">
        <f>G7</f>
        <v>157.5</v>
      </c>
      <c r="L7" s="123">
        <v>0</v>
      </c>
      <c r="M7" s="123">
        <v>0</v>
      </c>
      <c r="N7" s="123">
        <v>0</v>
      </c>
      <c r="O7" s="123">
        <f>K7</f>
        <v>157.5</v>
      </c>
      <c r="P7" s="126">
        <f>SUM(D7:O7)</f>
        <v>472.5</v>
      </c>
      <c r="Q7" s="112" t="e">
        <v>#REF!</v>
      </c>
      <c r="R7" s="113"/>
    </row>
    <row r="8" spans="1:18" ht="20.25" customHeight="1">
      <c r="A8" s="170" t="s">
        <v>241</v>
      </c>
      <c r="B8" s="121">
        <v>60612</v>
      </c>
      <c r="C8" s="122" t="s">
        <v>206</v>
      </c>
      <c r="D8" s="123">
        <f>100+(100*$B$3)</f>
        <v>105</v>
      </c>
      <c r="E8" s="123">
        <f>D8</f>
        <v>105</v>
      </c>
      <c r="F8" s="123">
        <f>300+(300*$B$3)</f>
        <v>315</v>
      </c>
      <c r="G8" s="123">
        <f>F8</f>
        <v>315</v>
      </c>
      <c r="H8" s="123">
        <f>500+(500*$B$3)</f>
        <v>525</v>
      </c>
      <c r="I8" s="123">
        <f>H8</f>
        <v>525</v>
      </c>
      <c r="J8" s="123">
        <f t="shared" ref="J8:K8" si="1">I8</f>
        <v>525</v>
      </c>
      <c r="K8" s="123">
        <f t="shared" si="1"/>
        <v>525</v>
      </c>
      <c r="L8" s="123">
        <f>200+(200*$B$3)</f>
        <v>210</v>
      </c>
      <c r="M8" s="123">
        <f>D8</f>
        <v>105</v>
      </c>
      <c r="N8" s="123">
        <f>M8</f>
        <v>105</v>
      </c>
      <c r="O8" s="123">
        <f>N8</f>
        <v>105</v>
      </c>
      <c r="P8" s="126">
        <f t="shared" ref="P8:P14" si="2">SUM(D8:O8)</f>
        <v>3465</v>
      </c>
      <c r="Q8" s="112" t="e">
        <v>#REF!</v>
      </c>
      <c r="R8" s="113"/>
    </row>
    <row r="9" spans="1:18" ht="14.25" customHeight="1">
      <c r="A9" s="170" t="s">
        <v>241</v>
      </c>
      <c r="B9" s="121">
        <v>60613</v>
      </c>
      <c r="C9" s="122" t="s">
        <v>207</v>
      </c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6">
        <f t="shared" si="2"/>
        <v>0</v>
      </c>
      <c r="Q9" s="112" t="s">
        <v>205</v>
      </c>
      <c r="R9" s="113"/>
    </row>
    <row r="10" spans="1:18" ht="15.75" customHeight="1">
      <c r="A10" s="170" t="s">
        <v>241</v>
      </c>
      <c r="B10" s="121">
        <v>60618</v>
      </c>
      <c r="C10" s="127" t="s">
        <v>34</v>
      </c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6">
        <f t="shared" si="2"/>
        <v>0</v>
      </c>
      <c r="Q10" s="112" t="s">
        <v>205</v>
      </c>
      <c r="R10" s="113"/>
    </row>
    <row r="11" spans="1:18" ht="20.25" customHeight="1">
      <c r="A11" s="170" t="s">
        <v>241</v>
      </c>
      <c r="B11" s="121">
        <v>6062</v>
      </c>
      <c r="C11" s="122" t="s">
        <v>208</v>
      </c>
      <c r="D11" s="123">
        <v>50</v>
      </c>
      <c r="E11" s="123">
        <v>0</v>
      </c>
      <c r="F11" s="123">
        <v>0</v>
      </c>
      <c r="G11" s="123">
        <v>0</v>
      </c>
      <c r="H11" s="123">
        <v>0</v>
      </c>
      <c r="I11" s="123">
        <v>50</v>
      </c>
      <c r="J11" s="123">
        <v>0</v>
      </c>
      <c r="K11" s="123">
        <v>0</v>
      </c>
      <c r="L11" s="123">
        <v>0</v>
      </c>
      <c r="M11" s="123">
        <v>0</v>
      </c>
      <c r="N11" s="123">
        <v>0</v>
      </c>
      <c r="O11" s="123">
        <v>0</v>
      </c>
      <c r="P11" s="126">
        <f>SUM(D11:O11)</f>
        <v>100</v>
      </c>
      <c r="Q11" s="112" t="s">
        <v>205</v>
      </c>
      <c r="R11" s="113"/>
    </row>
    <row r="12" spans="1:18" ht="20.25" customHeight="1">
      <c r="A12" s="170" t="s">
        <v>241</v>
      </c>
      <c r="B12" s="121">
        <v>60622</v>
      </c>
      <c r="C12" s="122" t="s">
        <v>209</v>
      </c>
      <c r="D12" s="123">
        <v>100</v>
      </c>
      <c r="E12" s="123">
        <v>0</v>
      </c>
      <c r="F12" s="123">
        <v>10</v>
      </c>
      <c r="G12" s="123">
        <v>0</v>
      </c>
      <c r="H12" s="123">
        <v>10</v>
      </c>
      <c r="I12" s="123">
        <v>0</v>
      </c>
      <c r="J12" s="123">
        <v>10</v>
      </c>
      <c r="K12" s="123">
        <v>0</v>
      </c>
      <c r="L12" s="123">
        <v>10</v>
      </c>
      <c r="M12" s="123">
        <v>0</v>
      </c>
      <c r="N12" s="123">
        <v>10</v>
      </c>
      <c r="O12" s="123">
        <v>0</v>
      </c>
      <c r="P12" s="126">
        <f>SUM(D12:O12)</f>
        <v>150</v>
      </c>
      <c r="Q12" s="112" t="s">
        <v>205</v>
      </c>
      <c r="R12" s="113"/>
    </row>
    <row r="13" spans="1:18">
      <c r="A13" s="170" t="s">
        <v>241</v>
      </c>
      <c r="B13" s="121">
        <v>60624</v>
      </c>
      <c r="C13" s="127" t="s">
        <v>35</v>
      </c>
      <c r="D13" s="128">
        <v>50</v>
      </c>
      <c r="E13" s="128">
        <v>0</v>
      </c>
      <c r="F13" s="128">
        <v>0</v>
      </c>
      <c r="G13" s="128">
        <v>0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0</v>
      </c>
      <c r="O13" s="128">
        <v>0</v>
      </c>
      <c r="P13" s="126">
        <f t="shared" si="2"/>
        <v>50</v>
      </c>
      <c r="Q13" s="130"/>
      <c r="R13" s="113"/>
    </row>
    <row r="14" spans="1:18" ht="21" customHeight="1">
      <c r="A14" s="170" t="s">
        <v>241</v>
      </c>
      <c r="B14" s="121">
        <v>60625</v>
      </c>
      <c r="C14" s="127" t="s">
        <v>210</v>
      </c>
      <c r="D14" s="128">
        <v>0</v>
      </c>
      <c r="E14" s="128">
        <v>0</v>
      </c>
      <c r="F14" s="128">
        <v>0</v>
      </c>
      <c r="G14" s="128">
        <v>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0</v>
      </c>
      <c r="O14" s="128">
        <v>0</v>
      </c>
      <c r="P14" s="126">
        <f t="shared" si="2"/>
        <v>0</v>
      </c>
      <c r="Q14" s="112" t="s">
        <v>205</v>
      </c>
      <c r="R14" s="113"/>
    </row>
    <row r="15" spans="1:18" ht="21" customHeight="1">
      <c r="B15" s="117">
        <v>61</v>
      </c>
      <c r="C15" s="118" t="s">
        <v>37</v>
      </c>
      <c r="D15" s="178">
        <f>SUM(D16:D23)</f>
        <v>733.70749999999998</v>
      </c>
      <c r="E15" s="178">
        <f t="shared" ref="E15:O15" si="3">SUM(E16:E23)</f>
        <v>533.70749999999998</v>
      </c>
      <c r="F15" s="178">
        <f t="shared" si="3"/>
        <v>3584.3375000000001</v>
      </c>
      <c r="G15" s="178">
        <f t="shared" si="3"/>
        <v>533.70749999999998</v>
      </c>
      <c r="H15" s="178">
        <f t="shared" si="3"/>
        <v>633.70749999999998</v>
      </c>
      <c r="I15" s="178">
        <f t="shared" si="3"/>
        <v>533.70749999999998</v>
      </c>
      <c r="J15" s="178">
        <f t="shared" si="3"/>
        <v>533.70749999999998</v>
      </c>
      <c r="K15" s="178">
        <f t="shared" si="3"/>
        <v>533.70749999999998</v>
      </c>
      <c r="L15" s="178">
        <f t="shared" si="3"/>
        <v>533.70749999999998</v>
      </c>
      <c r="M15" s="178">
        <f t="shared" si="3"/>
        <v>533.70749999999998</v>
      </c>
      <c r="N15" s="178">
        <f t="shared" si="3"/>
        <v>633.70749999999998</v>
      </c>
      <c r="O15" s="178">
        <f t="shared" si="3"/>
        <v>533.70749999999998</v>
      </c>
      <c r="P15" s="129">
        <f>SUM(P16:P23)</f>
        <v>9855.119999999999</v>
      </c>
      <c r="Q15" s="112" t="s">
        <v>205</v>
      </c>
      <c r="R15" s="113"/>
    </row>
    <row r="16" spans="1:18" ht="21" customHeight="1">
      <c r="A16" s="170" t="s">
        <v>243</v>
      </c>
      <c r="B16" s="121">
        <v>6132</v>
      </c>
      <c r="C16" s="127" t="s">
        <v>211</v>
      </c>
      <c r="D16" s="299">
        <v>480</v>
      </c>
      <c r="E16" s="299">
        <f>D16</f>
        <v>480</v>
      </c>
      <c r="F16" s="299">
        <f t="shared" ref="F16:O16" si="4">E16</f>
        <v>480</v>
      </c>
      <c r="G16" s="299">
        <f t="shared" si="4"/>
        <v>480</v>
      </c>
      <c r="H16" s="299">
        <f t="shared" si="4"/>
        <v>480</v>
      </c>
      <c r="I16" s="299">
        <f t="shared" si="4"/>
        <v>480</v>
      </c>
      <c r="J16" s="299">
        <f t="shared" si="4"/>
        <v>480</v>
      </c>
      <c r="K16" s="299">
        <f t="shared" si="4"/>
        <v>480</v>
      </c>
      <c r="L16" s="299">
        <f t="shared" si="4"/>
        <v>480</v>
      </c>
      <c r="M16" s="299">
        <f t="shared" si="4"/>
        <v>480</v>
      </c>
      <c r="N16" s="299">
        <f t="shared" si="4"/>
        <v>480</v>
      </c>
      <c r="O16" s="299">
        <f t="shared" si="4"/>
        <v>480</v>
      </c>
      <c r="P16" s="126">
        <f>SUM(D16:O16)</f>
        <v>5760</v>
      </c>
      <c r="Q16" s="112" t="s">
        <v>205</v>
      </c>
      <c r="R16" s="113"/>
    </row>
    <row r="17" spans="1:18">
      <c r="A17" s="170" t="s">
        <v>243</v>
      </c>
      <c r="B17" s="121">
        <v>6135</v>
      </c>
      <c r="C17" s="127" t="s">
        <v>212</v>
      </c>
      <c r="D17" s="128">
        <v>0</v>
      </c>
      <c r="E17" s="128">
        <v>0</v>
      </c>
      <c r="F17" s="128">
        <v>0</v>
      </c>
      <c r="G17" s="128">
        <v>0</v>
      </c>
      <c r="H17" s="128">
        <v>100</v>
      </c>
      <c r="I17" s="128">
        <v>0</v>
      </c>
      <c r="J17" s="128">
        <v>0</v>
      </c>
      <c r="K17" s="128">
        <v>0</v>
      </c>
      <c r="L17" s="128">
        <v>0</v>
      </c>
      <c r="M17" s="128">
        <v>0</v>
      </c>
      <c r="N17" s="128">
        <v>100</v>
      </c>
      <c r="O17" s="128">
        <v>0</v>
      </c>
      <c r="P17" s="126">
        <f t="shared" ref="P17:P23" si="5">SUM(D17:O17)</f>
        <v>200</v>
      </c>
      <c r="Q17" s="112" t="e">
        <v>#REF!</v>
      </c>
      <c r="R17" s="113"/>
    </row>
    <row r="18" spans="1:18">
      <c r="A18" s="170" t="s">
        <v>243</v>
      </c>
      <c r="B18" s="121">
        <v>6152</v>
      </c>
      <c r="C18" s="122" t="s">
        <v>213</v>
      </c>
      <c r="D18" s="123">
        <v>200</v>
      </c>
      <c r="E18" s="123">
        <v>0</v>
      </c>
      <c r="F18" s="123">
        <v>0</v>
      </c>
      <c r="G18" s="123">
        <v>0</v>
      </c>
      <c r="H18" s="123">
        <v>0</v>
      </c>
      <c r="I18" s="123">
        <v>0</v>
      </c>
      <c r="J18" s="123">
        <v>0</v>
      </c>
      <c r="K18" s="123">
        <v>0</v>
      </c>
      <c r="L18" s="123">
        <v>0</v>
      </c>
      <c r="M18" s="123">
        <v>0</v>
      </c>
      <c r="N18" s="123">
        <v>0</v>
      </c>
      <c r="O18" s="123">
        <v>0</v>
      </c>
      <c r="P18" s="126">
        <f t="shared" si="5"/>
        <v>200</v>
      </c>
      <c r="Q18" s="112" t="s">
        <v>205</v>
      </c>
      <c r="R18" s="113"/>
    </row>
    <row r="19" spans="1:18" ht="14.25" customHeight="1">
      <c r="A19" s="170" t="s">
        <v>243</v>
      </c>
      <c r="B19" s="121">
        <v>6156</v>
      </c>
      <c r="C19" s="122" t="s">
        <v>214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6">
        <f t="shared" si="5"/>
        <v>0</v>
      </c>
      <c r="Q19" s="112" t="e">
        <v>#REF!</v>
      </c>
      <c r="R19" s="113"/>
    </row>
    <row r="20" spans="1:18" ht="21" customHeight="1">
      <c r="A20" s="170" t="s">
        <v>243</v>
      </c>
      <c r="B20" s="121">
        <v>616</v>
      </c>
      <c r="C20" s="127" t="s">
        <v>46</v>
      </c>
      <c r="D20" s="183">
        <f>'Projection juil 2019'!H20+('Projection juil 2019'!H20*$B$3)</f>
        <v>53.707499999999996</v>
      </c>
      <c r="E20" s="168">
        <f>D20</f>
        <v>53.707499999999996</v>
      </c>
      <c r="F20" s="168">
        <f t="shared" ref="F20:O20" si="6">E20</f>
        <v>53.707499999999996</v>
      </c>
      <c r="G20" s="168">
        <f t="shared" si="6"/>
        <v>53.707499999999996</v>
      </c>
      <c r="H20" s="168">
        <f t="shared" si="6"/>
        <v>53.707499999999996</v>
      </c>
      <c r="I20" s="168">
        <f t="shared" si="6"/>
        <v>53.707499999999996</v>
      </c>
      <c r="J20" s="168">
        <f t="shared" si="6"/>
        <v>53.707499999999996</v>
      </c>
      <c r="K20" s="168">
        <f t="shared" si="6"/>
        <v>53.707499999999996</v>
      </c>
      <c r="L20" s="168">
        <f t="shared" si="6"/>
        <v>53.707499999999996</v>
      </c>
      <c r="M20" s="168">
        <f t="shared" si="6"/>
        <v>53.707499999999996</v>
      </c>
      <c r="N20" s="168">
        <f t="shared" si="6"/>
        <v>53.707499999999996</v>
      </c>
      <c r="O20" s="168">
        <f t="shared" si="6"/>
        <v>53.707499999999996</v>
      </c>
      <c r="P20" s="126">
        <f t="shared" si="5"/>
        <v>644.4899999999999</v>
      </c>
      <c r="Q20" s="112" t="e">
        <v>#REF!</v>
      </c>
      <c r="R20" s="113"/>
    </row>
    <row r="21" spans="1:18">
      <c r="A21" s="170" t="s">
        <v>243</v>
      </c>
      <c r="B21" s="121">
        <v>6182</v>
      </c>
      <c r="C21" s="122" t="s">
        <v>49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6">
        <f t="shared" si="5"/>
        <v>0</v>
      </c>
      <c r="Q21" s="112" t="e">
        <v>#REF!</v>
      </c>
      <c r="R21" s="113"/>
    </row>
    <row r="22" spans="1:18">
      <c r="A22" s="170" t="s">
        <v>243</v>
      </c>
      <c r="B22" s="121">
        <v>6184</v>
      </c>
      <c r="C22" s="127" t="s">
        <v>215</v>
      </c>
      <c r="D22" s="411">
        <f>D78</f>
        <v>0</v>
      </c>
      <c r="E22" s="411">
        <f>E78</f>
        <v>0</v>
      </c>
      <c r="F22" s="411">
        <f t="shared" ref="F22:O22" si="7">F78</f>
        <v>3050.63</v>
      </c>
      <c r="G22" s="411">
        <f t="shared" si="7"/>
        <v>0</v>
      </c>
      <c r="H22" s="411">
        <f t="shared" si="7"/>
        <v>0</v>
      </c>
      <c r="I22" s="411">
        <f t="shared" si="7"/>
        <v>0</v>
      </c>
      <c r="J22" s="411">
        <f t="shared" si="7"/>
        <v>0</v>
      </c>
      <c r="K22" s="411">
        <f t="shared" si="7"/>
        <v>0</v>
      </c>
      <c r="L22" s="411">
        <f t="shared" si="7"/>
        <v>0</v>
      </c>
      <c r="M22" s="411">
        <f t="shared" si="7"/>
        <v>0</v>
      </c>
      <c r="N22" s="411">
        <f t="shared" si="7"/>
        <v>0</v>
      </c>
      <c r="O22" s="411">
        <f t="shared" si="7"/>
        <v>0</v>
      </c>
      <c r="P22" s="126">
        <f t="shared" si="5"/>
        <v>3050.63</v>
      </c>
      <c r="Q22" s="130"/>
      <c r="R22" s="133"/>
    </row>
    <row r="23" spans="1:18" ht="20.25" customHeight="1">
      <c r="A23" s="170" t="s">
        <v>243</v>
      </c>
      <c r="B23" s="121">
        <v>6185</v>
      </c>
      <c r="C23" s="127" t="s">
        <v>216</v>
      </c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6">
        <f t="shared" si="5"/>
        <v>0</v>
      </c>
      <c r="Q23" s="112" t="s">
        <v>205</v>
      </c>
      <c r="R23" s="113"/>
    </row>
    <row r="24" spans="1:18" s="54" customFormat="1" ht="20.25" customHeight="1">
      <c r="A24" s="170"/>
      <c r="B24" s="117">
        <v>62</v>
      </c>
      <c r="C24" s="131" t="s">
        <v>54</v>
      </c>
      <c r="D24" s="179">
        <f>SUM(D25:D32)</f>
        <v>200</v>
      </c>
      <c r="E24" s="179">
        <f t="shared" ref="E24:O24" si="8">SUM(E25:E32)</f>
        <v>2075</v>
      </c>
      <c r="F24" s="179">
        <f t="shared" si="8"/>
        <v>4015</v>
      </c>
      <c r="G24" s="179">
        <f t="shared" si="8"/>
        <v>3750</v>
      </c>
      <c r="H24" s="179">
        <f t="shared" si="8"/>
        <v>3100</v>
      </c>
      <c r="I24" s="179">
        <f t="shared" si="8"/>
        <v>4427.5</v>
      </c>
      <c r="J24" s="179">
        <f t="shared" si="8"/>
        <v>4000</v>
      </c>
      <c r="K24" s="179">
        <f t="shared" si="8"/>
        <v>3900</v>
      </c>
      <c r="L24" s="179">
        <f t="shared" si="8"/>
        <v>4025</v>
      </c>
      <c r="M24" s="179">
        <f t="shared" si="8"/>
        <v>3600</v>
      </c>
      <c r="N24" s="179">
        <f t="shared" si="8"/>
        <v>3900</v>
      </c>
      <c r="O24" s="179">
        <f t="shared" si="8"/>
        <v>3950</v>
      </c>
      <c r="P24" s="132">
        <f>SUM(P25:P32)</f>
        <v>40942.5</v>
      </c>
      <c r="Q24" s="112" t="s">
        <v>205</v>
      </c>
      <c r="R24" s="113"/>
    </row>
    <row r="25" spans="1:18" ht="20.25" customHeight="1">
      <c r="A25" s="170" t="s">
        <v>242</v>
      </c>
      <c r="B25" s="121">
        <v>6221</v>
      </c>
      <c r="C25" s="122" t="s">
        <v>267</v>
      </c>
      <c r="D25" s="412">
        <v>0</v>
      </c>
      <c r="E25" s="412">
        <f>'Salaires Par Mois'!F8</f>
        <v>2025</v>
      </c>
      <c r="F25" s="412">
        <f>'Salaires Par Mois'!L8</f>
        <v>4000</v>
      </c>
      <c r="G25" s="412">
        <f>'Salaires Par Mois'!R8</f>
        <v>3750</v>
      </c>
      <c r="H25" s="412">
        <f>'Salaires Par Mois'!W8</f>
        <v>3100</v>
      </c>
      <c r="I25" s="412">
        <f>'Salaires Par Mois'!AC8</f>
        <v>4225</v>
      </c>
      <c r="J25" s="412">
        <f>'Salaires Par Mois'!AI8</f>
        <v>4000</v>
      </c>
      <c r="K25" s="412">
        <f>'Salaires Par Mois'!AO8</f>
        <v>3900</v>
      </c>
      <c r="L25" s="412">
        <f>'Salaires Par Mois'!AU8</f>
        <v>4025</v>
      </c>
      <c r="M25" s="412">
        <f>'Salaires Par Mois'!BA8</f>
        <v>3600</v>
      </c>
      <c r="N25" s="412">
        <f>'Salaires Par Mois'!BF8</f>
        <v>3900</v>
      </c>
      <c r="O25" s="412">
        <f>'Salaires Par Mois'!BK8</f>
        <v>3900</v>
      </c>
      <c r="P25" s="126">
        <f>SUM(D25:O25)</f>
        <v>40425</v>
      </c>
      <c r="Q25" s="112" t="s">
        <v>205</v>
      </c>
      <c r="R25" s="113"/>
    </row>
    <row r="26" spans="1:18" ht="20.25" customHeight="1">
      <c r="A26" s="170" t="s">
        <v>242</v>
      </c>
      <c r="B26" s="121">
        <v>6222</v>
      </c>
      <c r="C26" s="122" t="s">
        <v>184</v>
      </c>
      <c r="D26" s="162">
        <v>0</v>
      </c>
      <c r="E26" s="123">
        <v>0</v>
      </c>
      <c r="F26" s="123">
        <v>0</v>
      </c>
      <c r="G26" s="123">
        <v>0</v>
      </c>
      <c r="H26" s="123">
        <v>0</v>
      </c>
      <c r="I26" s="123">
        <v>0</v>
      </c>
      <c r="J26" s="123">
        <v>0</v>
      </c>
      <c r="K26" s="123">
        <v>0</v>
      </c>
      <c r="L26" s="123">
        <v>0</v>
      </c>
      <c r="M26" s="123">
        <v>0</v>
      </c>
      <c r="N26" s="123">
        <v>0</v>
      </c>
      <c r="O26" s="123">
        <v>0</v>
      </c>
      <c r="P26" s="126">
        <f t="shared" ref="P26:P32" si="9">SUM(D26:O26)</f>
        <v>0</v>
      </c>
      <c r="Q26" s="112" t="s">
        <v>205</v>
      </c>
      <c r="R26" s="113"/>
    </row>
    <row r="27" spans="1:18" ht="20.25" customHeight="1">
      <c r="A27" s="170" t="s">
        <v>243</v>
      </c>
      <c r="B27" s="121">
        <v>623</v>
      </c>
      <c r="C27" s="122" t="s">
        <v>60</v>
      </c>
      <c r="D27" s="123">
        <v>200</v>
      </c>
      <c r="E27" s="123">
        <v>0</v>
      </c>
      <c r="F27" s="123">
        <v>0</v>
      </c>
      <c r="G27" s="123">
        <v>0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126">
        <f t="shared" si="9"/>
        <v>200</v>
      </c>
      <c r="Q27" s="112" t="e">
        <v>#REF!</v>
      </c>
      <c r="R27" s="113"/>
    </row>
    <row r="28" spans="1:18" ht="20.25" customHeight="1">
      <c r="A28" s="170" t="s">
        <v>241</v>
      </c>
      <c r="B28" s="121">
        <v>6251</v>
      </c>
      <c r="C28" s="122" t="s">
        <v>217</v>
      </c>
      <c r="D28" s="123">
        <v>0</v>
      </c>
      <c r="E28" s="123">
        <v>0</v>
      </c>
      <c r="F28" s="123">
        <v>15</v>
      </c>
      <c r="G28" s="123">
        <v>0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0</v>
      </c>
      <c r="P28" s="126">
        <f t="shared" si="9"/>
        <v>15</v>
      </c>
      <c r="Q28" s="112" t="s">
        <v>205</v>
      </c>
      <c r="R28" s="113"/>
    </row>
    <row r="29" spans="1:18" ht="20.25" customHeight="1">
      <c r="A29" s="170" t="s">
        <v>241</v>
      </c>
      <c r="B29" s="121">
        <v>6256</v>
      </c>
      <c r="C29" s="122" t="s">
        <v>218</v>
      </c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6">
        <f t="shared" si="9"/>
        <v>0</v>
      </c>
      <c r="Q29" s="112" t="e">
        <v>#REF!</v>
      </c>
      <c r="R29" s="113"/>
    </row>
    <row r="30" spans="1:18" ht="20.25" customHeight="1">
      <c r="A30" s="170" t="s">
        <v>241</v>
      </c>
      <c r="B30" s="121">
        <v>6257</v>
      </c>
      <c r="C30" s="122" t="s">
        <v>219</v>
      </c>
      <c r="D30" s="123">
        <v>0</v>
      </c>
      <c r="E30" s="123">
        <v>50</v>
      </c>
      <c r="F30" s="123">
        <v>0</v>
      </c>
      <c r="G30" s="123">
        <v>0</v>
      </c>
      <c r="H30" s="123">
        <v>0</v>
      </c>
      <c r="I30" s="123">
        <v>50</v>
      </c>
      <c r="J30" s="123">
        <v>0</v>
      </c>
      <c r="K30" s="123">
        <v>0</v>
      </c>
      <c r="L30" s="123">
        <v>0</v>
      </c>
      <c r="M30" s="123">
        <v>0</v>
      </c>
      <c r="N30" s="123">
        <v>0</v>
      </c>
      <c r="O30" s="123">
        <v>50</v>
      </c>
      <c r="P30" s="126">
        <f t="shared" si="9"/>
        <v>150</v>
      </c>
      <c r="Q30" s="112" t="e">
        <v>#REF!</v>
      </c>
      <c r="R30" s="113"/>
    </row>
    <row r="31" spans="1:18" ht="18" customHeight="1">
      <c r="A31" s="170" t="s">
        <v>241</v>
      </c>
      <c r="B31" s="121">
        <v>626</v>
      </c>
      <c r="C31" s="122" t="s">
        <v>72</v>
      </c>
      <c r="D31" s="123"/>
      <c r="E31" s="123"/>
      <c r="F31" s="123"/>
      <c r="G31" s="123"/>
      <c r="H31" s="123"/>
      <c r="I31" s="123">
        <v>100</v>
      </c>
      <c r="J31" s="123"/>
      <c r="K31" s="123"/>
      <c r="L31" s="123"/>
      <c r="M31" s="123"/>
      <c r="N31" s="123"/>
      <c r="O31" s="123"/>
      <c r="P31" s="126">
        <f t="shared" si="9"/>
        <v>100</v>
      </c>
      <c r="Q31" s="112"/>
      <c r="R31" s="113"/>
    </row>
    <row r="32" spans="1:18" ht="17.25" customHeight="1">
      <c r="A32" s="170" t="s">
        <v>243</v>
      </c>
      <c r="B32" s="121">
        <v>627</v>
      </c>
      <c r="C32" s="122" t="s">
        <v>67</v>
      </c>
      <c r="D32" s="123"/>
      <c r="E32" s="123"/>
      <c r="F32" s="123"/>
      <c r="G32" s="123"/>
      <c r="H32" s="123"/>
      <c r="I32" s="123">
        <f>'Projection juil 2019'!J32+('Projection juil 2019'!J32*'Projection juil 2021'!$B$3)</f>
        <v>52.5</v>
      </c>
      <c r="J32" s="123"/>
      <c r="K32" s="123"/>
      <c r="L32" s="123"/>
      <c r="M32" s="123"/>
      <c r="N32" s="123"/>
      <c r="O32" s="123"/>
      <c r="P32" s="126">
        <f t="shared" si="9"/>
        <v>52.5</v>
      </c>
      <c r="Q32" s="112" t="e">
        <v>#REF!</v>
      </c>
      <c r="R32" s="113"/>
    </row>
    <row r="33" spans="1:23" ht="17.25" customHeight="1">
      <c r="B33" s="134">
        <v>63</v>
      </c>
      <c r="C33" s="135" t="s">
        <v>70</v>
      </c>
      <c r="D33" s="180">
        <f>SUM(D34:D35)</f>
        <v>0</v>
      </c>
      <c r="E33" s="180">
        <f t="shared" ref="E33:O33" si="10">SUM(E34:E35)</f>
        <v>0</v>
      </c>
      <c r="F33" s="180">
        <f t="shared" si="10"/>
        <v>0</v>
      </c>
      <c r="G33" s="180">
        <f t="shared" si="10"/>
        <v>0</v>
      </c>
      <c r="H33" s="180">
        <f t="shared" si="10"/>
        <v>0</v>
      </c>
      <c r="I33" s="180">
        <f t="shared" si="10"/>
        <v>0</v>
      </c>
      <c r="J33" s="180">
        <f t="shared" si="10"/>
        <v>0</v>
      </c>
      <c r="K33" s="180">
        <f t="shared" si="10"/>
        <v>0</v>
      </c>
      <c r="L33" s="180">
        <f t="shared" si="10"/>
        <v>0</v>
      </c>
      <c r="M33" s="180">
        <f t="shared" si="10"/>
        <v>0</v>
      </c>
      <c r="N33" s="180">
        <f t="shared" si="10"/>
        <v>0</v>
      </c>
      <c r="O33" s="180">
        <f t="shared" si="10"/>
        <v>0</v>
      </c>
      <c r="P33" s="136">
        <f>SUM(P34:P35)</f>
        <v>0</v>
      </c>
      <c r="Q33" s="112" t="e">
        <v>#REF!</v>
      </c>
      <c r="R33" s="113"/>
    </row>
    <row r="34" spans="1:23" ht="24" customHeight="1">
      <c r="A34" s="170" t="s">
        <v>242</v>
      </c>
      <c r="B34" s="121">
        <v>631</v>
      </c>
      <c r="C34" s="122" t="s">
        <v>74</v>
      </c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26">
        <v>0</v>
      </c>
      <c r="Q34" s="130"/>
      <c r="R34" s="113"/>
    </row>
    <row r="35" spans="1:23">
      <c r="A35" s="170" t="s">
        <v>243</v>
      </c>
      <c r="B35" s="121">
        <v>635</v>
      </c>
      <c r="C35" s="122" t="s">
        <v>77</v>
      </c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26">
        <v>0</v>
      </c>
      <c r="Q35" s="112" t="e">
        <v>#REF!</v>
      </c>
      <c r="R35" s="113"/>
    </row>
    <row r="36" spans="1:23">
      <c r="B36" s="117">
        <v>64</v>
      </c>
      <c r="C36" s="131" t="s">
        <v>81</v>
      </c>
      <c r="D36" s="182">
        <f>SUM(D37:D39)</f>
        <v>0</v>
      </c>
      <c r="E36" s="182">
        <f t="shared" ref="E36:O36" si="11">SUM(E37:E39)</f>
        <v>0</v>
      </c>
      <c r="F36" s="182">
        <f t="shared" si="11"/>
        <v>0</v>
      </c>
      <c r="G36" s="182">
        <f t="shared" si="11"/>
        <v>0</v>
      </c>
      <c r="H36" s="182">
        <f t="shared" si="11"/>
        <v>0</v>
      </c>
      <c r="I36" s="182">
        <f t="shared" si="11"/>
        <v>0</v>
      </c>
      <c r="J36" s="182">
        <f t="shared" si="11"/>
        <v>0</v>
      </c>
      <c r="K36" s="182">
        <f t="shared" si="11"/>
        <v>0</v>
      </c>
      <c r="L36" s="182">
        <f t="shared" si="11"/>
        <v>0</v>
      </c>
      <c r="M36" s="182">
        <f t="shared" si="11"/>
        <v>0</v>
      </c>
      <c r="N36" s="182">
        <f t="shared" si="11"/>
        <v>0</v>
      </c>
      <c r="O36" s="182">
        <f t="shared" si="11"/>
        <v>0</v>
      </c>
      <c r="P36" s="136">
        <f>SUM(P37:P39)</f>
        <v>0</v>
      </c>
      <c r="Q36" s="112" t="e">
        <v>#REF!</v>
      </c>
      <c r="R36" s="113"/>
    </row>
    <row r="37" spans="1:23">
      <c r="A37" s="170" t="s">
        <v>242</v>
      </c>
      <c r="B37" s="121">
        <v>641</v>
      </c>
      <c r="C37" s="127" t="s">
        <v>83</v>
      </c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6">
        <v>0</v>
      </c>
      <c r="Q37" s="112" t="e">
        <v>#REF!</v>
      </c>
      <c r="R37" s="113"/>
    </row>
    <row r="38" spans="1:23" ht="13.5" customHeight="1">
      <c r="A38" s="170" t="s">
        <v>242</v>
      </c>
      <c r="B38" s="121">
        <v>645</v>
      </c>
      <c r="C38" s="127" t="s">
        <v>86</v>
      </c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6">
        <v>0</v>
      </c>
      <c r="Q38" s="120" t="e">
        <v>#REF!</v>
      </c>
      <c r="R38" s="113"/>
    </row>
    <row r="39" spans="1:23" ht="13.5" customHeight="1">
      <c r="A39" s="170" t="s">
        <v>242</v>
      </c>
      <c r="B39" s="121">
        <v>647</v>
      </c>
      <c r="C39" s="127" t="s">
        <v>88</v>
      </c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6">
        <v>0</v>
      </c>
      <c r="Q39" s="120" t="s">
        <v>205</v>
      </c>
      <c r="R39" s="113"/>
    </row>
    <row r="40" spans="1:23" ht="24" customHeight="1">
      <c r="A40" s="170" t="s">
        <v>243</v>
      </c>
      <c r="B40" s="117">
        <v>65</v>
      </c>
      <c r="C40" s="137" t="s">
        <v>91</v>
      </c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2">
        <v>0</v>
      </c>
      <c r="Q40" s="120" t="e">
        <v>#REF!</v>
      </c>
      <c r="R40" s="113"/>
    </row>
    <row r="41" spans="1:23" ht="24" customHeight="1">
      <c r="A41" s="170" t="s">
        <v>243</v>
      </c>
      <c r="B41" s="117">
        <v>66</v>
      </c>
      <c r="C41" s="137" t="s">
        <v>95</v>
      </c>
      <c r="D41" s="138">
        <v>0</v>
      </c>
      <c r="E41" s="138">
        <v>0</v>
      </c>
      <c r="F41" s="138">
        <v>0</v>
      </c>
      <c r="G41" s="138">
        <v>0</v>
      </c>
      <c r="H41" s="138">
        <v>0</v>
      </c>
      <c r="I41" s="138">
        <v>0</v>
      </c>
      <c r="J41" s="138">
        <v>0</v>
      </c>
      <c r="K41" s="138">
        <v>50</v>
      </c>
      <c r="L41" s="138">
        <v>0</v>
      </c>
      <c r="M41" s="138">
        <v>0</v>
      </c>
      <c r="N41" s="138">
        <v>0</v>
      </c>
      <c r="O41" s="138">
        <v>0</v>
      </c>
      <c r="P41" s="132">
        <v>50</v>
      </c>
      <c r="Q41" s="120" t="e">
        <v>#REF!</v>
      </c>
      <c r="R41" s="113"/>
    </row>
    <row r="42" spans="1:23" ht="24" customHeight="1">
      <c r="A42" s="170" t="s">
        <v>243</v>
      </c>
      <c r="B42" s="117">
        <v>67</v>
      </c>
      <c r="C42" s="137" t="s">
        <v>99</v>
      </c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2">
        <v>0</v>
      </c>
      <c r="Q42" s="130" t="e">
        <v>#REF!</v>
      </c>
      <c r="R42" s="113"/>
    </row>
    <row r="43" spans="1:23" ht="21.75" customHeight="1">
      <c r="A43" s="170" t="s">
        <v>243</v>
      </c>
      <c r="B43" s="117">
        <v>68</v>
      </c>
      <c r="C43" s="139" t="s">
        <v>220</v>
      </c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2">
        <v>0</v>
      </c>
      <c r="Q43" s="112"/>
      <c r="R43" s="113"/>
    </row>
    <row r="44" spans="1:23" ht="21.75" customHeight="1">
      <c r="B44" s="117">
        <v>86</v>
      </c>
      <c r="C44" s="140" t="s">
        <v>108</v>
      </c>
      <c r="D44" s="169">
        <f t="shared" ref="D44:N44" si="12">SUM(D45:D47)</f>
        <v>718.75</v>
      </c>
      <c r="E44" s="169">
        <f t="shared" si="12"/>
        <v>3646.0227272727275</v>
      </c>
      <c r="F44" s="169">
        <f t="shared" si="12"/>
        <v>3646.0227272727275</v>
      </c>
      <c r="G44" s="169">
        <f t="shared" si="12"/>
        <v>3646.0227272727275</v>
      </c>
      <c r="H44" s="169">
        <f t="shared" si="12"/>
        <v>3646.0227272727275</v>
      </c>
      <c r="I44" s="169">
        <f t="shared" si="12"/>
        <v>4846.0227272727279</v>
      </c>
      <c r="J44" s="169">
        <f t="shared" si="12"/>
        <v>3646.0227272727275</v>
      </c>
      <c r="K44" s="169">
        <f t="shared" si="12"/>
        <v>3646.0227272727275</v>
      </c>
      <c r="L44" s="169">
        <f t="shared" si="12"/>
        <v>3646.0227272727275</v>
      </c>
      <c r="M44" s="169">
        <f t="shared" si="12"/>
        <v>3646.0227272727275</v>
      </c>
      <c r="N44" s="169">
        <f t="shared" si="12"/>
        <v>3646.0227272727275</v>
      </c>
      <c r="O44" s="169">
        <f>SUM(O45:O47)</f>
        <v>3646.0227272727275</v>
      </c>
      <c r="P44" s="132">
        <f>SUM(P45:P47)</f>
        <v>42025</v>
      </c>
      <c r="Q44" s="173"/>
      <c r="R44" s="534" t="s">
        <v>232</v>
      </c>
      <c r="S44" s="534"/>
      <c r="T44" s="534"/>
      <c r="U44" s="534"/>
      <c r="V44" s="173"/>
      <c r="W44" s="173"/>
    </row>
    <row r="45" spans="1:23">
      <c r="B45" s="121"/>
      <c r="C45" s="141" t="s">
        <v>110</v>
      </c>
      <c r="D45" s="168">
        <f>V47/12</f>
        <v>718.75</v>
      </c>
      <c r="E45" s="168">
        <f>D45</f>
        <v>718.75</v>
      </c>
      <c r="F45" s="168">
        <f t="shared" ref="F45:O46" si="13">E45</f>
        <v>718.75</v>
      </c>
      <c r="G45" s="168">
        <f t="shared" si="13"/>
        <v>718.75</v>
      </c>
      <c r="H45" s="168">
        <f t="shared" si="13"/>
        <v>718.75</v>
      </c>
      <c r="I45" s="168">
        <f t="shared" si="13"/>
        <v>718.75</v>
      </c>
      <c r="J45" s="168">
        <f t="shared" si="13"/>
        <v>718.75</v>
      </c>
      <c r="K45" s="168">
        <f t="shared" si="13"/>
        <v>718.75</v>
      </c>
      <c r="L45" s="168">
        <f t="shared" si="13"/>
        <v>718.75</v>
      </c>
      <c r="M45" s="168">
        <f t="shared" si="13"/>
        <v>718.75</v>
      </c>
      <c r="N45" s="168">
        <f t="shared" si="13"/>
        <v>718.75</v>
      </c>
      <c r="O45" s="168">
        <f t="shared" si="13"/>
        <v>718.75</v>
      </c>
      <c r="P45" s="126">
        <f t="shared" ref="P45:P47" si="14">SUM(D45:O45)</f>
        <v>8625</v>
      </c>
      <c r="Q45" s="173"/>
      <c r="R45" s="174" t="s">
        <v>270</v>
      </c>
      <c r="S45" s="174" t="s">
        <v>269</v>
      </c>
      <c r="T45" s="174" t="s">
        <v>268</v>
      </c>
      <c r="U45" s="174" t="s">
        <v>231</v>
      </c>
      <c r="V45" s="173"/>
      <c r="W45" s="173"/>
    </row>
    <row r="46" spans="1:23">
      <c r="B46" s="121"/>
      <c r="C46" s="141" t="s">
        <v>113</v>
      </c>
      <c r="D46" s="168">
        <v>0</v>
      </c>
      <c r="E46" s="168">
        <f>V46/11</f>
        <v>2927.2727272727275</v>
      </c>
      <c r="F46" s="168">
        <f>E46</f>
        <v>2927.2727272727275</v>
      </c>
      <c r="G46" s="168">
        <f t="shared" si="13"/>
        <v>2927.2727272727275</v>
      </c>
      <c r="H46" s="168">
        <f t="shared" si="13"/>
        <v>2927.2727272727275</v>
      </c>
      <c r="I46" s="168">
        <f t="shared" si="13"/>
        <v>2927.2727272727275</v>
      </c>
      <c r="J46" s="168">
        <f t="shared" si="13"/>
        <v>2927.2727272727275</v>
      </c>
      <c r="K46" s="168">
        <f t="shared" si="13"/>
        <v>2927.2727272727275</v>
      </c>
      <c r="L46" s="168">
        <f t="shared" si="13"/>
        <v>2927.2727272727275</v>
      </c>
      <c r="M46" s="168">
        <f t="shared" si="13"/>
        <v>2927.2727272727275</v>
      </c>
      <c r="N46" s="168">
        <f t="shared" si="13"/>
        <v>2927.2727272727275</v>
      </c>
      <c r="O46" s="168">
        <f t="shared" si="13"/>
        <v>2927.2727272727275</v>
      </c>
      <c r="P46" s="126">
        <f t="shared" si="14"/>
        <v>32200.000000000004</v>
      </c>
      <c r="Q46" s="167" t="s">
        <v>235</v>
      </c>
      <c r="R46" s="175">
        <v>2</v>
      </c>
      <c r="S46" s="175">
        <v>50</v>
      </c>
      <c r="T46" s="175">
        <f>5+2</f>
        <v>7</v>
      </c>
      <c r="U46" s="175">
        <f>52-6</f>
        <v>46</v>
      </c>
      <c r="V46" s="173">
        <f>R46*S46*T46*U46</f>
        <v>32200</v>
      </c>
      <c r="W46" s="173"/>
    </row>
    <row r="47" spans="1:23">
      <c r="B47" s="121"/>
      <c r="C47" s="142" t="s">
        <v>116</v>
      </c>
      <c r="D47" s="168"/>
      <c r="E47" s="168"/>
      <c r="F47" s="168"/>
      <c r="G47" s="168"/>
      <c r="H47" s="168"/>
      <c r="I47" s="168">
        <v>1200</v>
      </c>
      <c r="J47" s="168"/>
      <c r="K47" s="168"/>
      <c r="L47" s="168"/>
      <c r="M47" s="168"/>
      <c r="N47" s="168"/>
      <c r="O47" s="168"/>
      <c r="P47" s="126">
        <f t="shared" si="14"/>
        <v>1200</v>
      </c>
      <c r="Q47" s="167" t="s">
        <v>234</v>
      </c>
      <c r="R47" s="175">
        <v>15</v>
      </c>
      <c r="S47" s="175">
        <v>10</v>
      </c>
      <c r="T47" s="175">
        <v>1.25</v>
      </c>
      <c r="U47" s="175">
        <f>52-6</f>
        <v>46</v>
      </c>
      <c r="V47" s="173">
        <f>R47*S47*T47*U47</f>
        <v>8625</v>
      </c>
      <c r="W47" s="173"/>
    </row>
    <row r="48" spans="1:23" ht="20.25">
      <c r="B48" s="114"/>
      <c r="C48" s="197" t="s">
        <v>221</v>
      </c>
      <c r="D48" s="136">
        <f>D44+D43+D42+D41+D40+D36+D33+D24+D15+D4</f>
        <v>1957.4575</v>
      </c>
      <c r="E48" s="136">
        <f t="shared" ref="E48:O48" si="15">E44+E43+E42+E41+E40+E36+E33+E24+E15+E4</f>
        <v>6359.7302272727284</v>
      </c>
      <c r="F48" s="136">
        <f t="shared" si="15"/>
        <v>11570.360227272728</v>
      </c>
      <c r="G48" s="136">
        <f t="shared" si="15"/>
        <v>8402.2302272727284</v>
      </c>
      <c r="H48" s="136">
        <f t="shared" si="15"/>
        <v>7914.7302272727284</v>
      </c>
      <c r="I48" s="136">
        <f t="shared" si="15"/>
        <v>10382.230227272728</v>
      </c>
      <c r="J48" s="136">
        <f t="shared" si="15"/>
        <v>8714.7302272727284</v>
      </c>
      <c r="K48" s="136">
        <f t="shared" si="15"/>
        <v>8812.2302272727284</v>
      </c>
      <c r="L48" s="136">
        <f t="shared" si="15"/>
        <v>8424.7302272727284</v>
      </c>
      <c r="M48" s="136">
        <f t="shared" si="15"/>
        <v>7884.7302272727284</v>
      </c>
      <c r="N48" s="136">
        <f t="shared" si="15"/>
        <v>8294.7302272727284</v>
      </c>
      <c r="O48" s="136">
        <f t="shared" si="15"/>
        <v>8392.2302272727284</v>
      </c>
      <c r="P48" s="143">
        <f>P44+P43+P42+P41+P36+P33+P24+P15+P4</f>
        <v>97110.12</v>
      </c>
      <c r="Q48" s="167" t="s">
        <v>71</v>
      </c>
      <c r="R48" s="173">
        <v>1</v>
      </c>
      <c r="S48" s="173">
        <v>50</v>
      </c>
      <c r="T48" s="173">
        <v>3</v>
      </c>
      <c r="U48" s="173">
        <v>3</v>
      </c>
      <c r="V48" s="173">
        <f>R48*S48*T48*U48</f>
        <v>450</v>
      </c>
      <c r="W48" s="173" t="s">
        <v>193</v>
      </c>
    </row>
    <row r="49" spans="2:18">
      <c r="B49" s="114"/>
      <c r="C49" s="113"/>
      <c r="D49" s="144"/>
      <c r="E49" s="144"/>
      <c r="F49" s="144"/>
      <c r="G49" s="144">
        <f>'Budget 2018-2019'!P35</f>
        <v>32200</v>
      </c>
      <c r="H49" s="144"/>
      <c r="I49" s="144"/>
      <c r="J49" s="144"/>
      <c r="K49" s="144"/>
      <c r="L49" s="144"/>
      <c r="M49" s="144"/>
      <c r="N49" s="144"/>
      <c r="O49" s="144"/>
      <c r="P49" s="145">
        <f>'Budget 2018-2019'!H39</f>
        <v>96452.75</v>
      </c>
      <c r="Q49" s="112"/>
      <c r="R49" s="113"/>
    </row>
    <row r="50" spans="2:18">
      <c r="B50" s="114"/>
      <c r="C50" s="113"/>
      <c r="D50" s="144"/>
      <c r="E50" s="144"/>
      <c r="F50" s="144"/>
      <c r="G50" s="144">
        <f>'Budget 2018-2019'!P36</f>
        <v>8625</v>
      </c>
      <c r="H50" s="144"/>
      <c r="I50" s="144"/>
      <c r="J50" s="144"/>
      <c r="K50" s="144"/>
      <c r="L50" s="144"/>
      <c r="M50" s="144"/>
      <c r="N50" s="144"/>
      <c r="O50" s="144"/>
      <c r="P50" s="145">
        <f>P45</f>
        <v>8625</v>
      </c>
      <c r="Q50" s="112"/>
      <c r="R50" s="113"/>
    </row>
    <row r="51" spans="2:18" ht="15">
      <c r="B51" s="114"/>
      <c r="C51" s="291" t="s">
        <v>16</v>
      </c>
      <c r="D51" s="110"/>
      <c r="E51" s="110"/>
      <c r="F51" s="110"/>
      <c r="H51" s="110"/>
      <c r="I51" s="110"/>
      <c r="J51" s="110"/>
      <c r="K51" s="110"/>
      <c r="L51" s="110"/>
      <c r="M51" s="110"/>
      <c r="N51" s="110"/>
      <c r="O51" s="110"/>
      <c r="P51" s="171">
        <f>P49-P50</f>
        <v>87827.75</v>
      </c>
      <c r="Q51" s="130"/>
      <c r="R51" s="113"/>
    </row>
    <row r="52" spans="2:18">
      <c r="B52" s="114"/>
      <c r="C52" s="113"/>
      <c r="D52" s="115" t="s">
        <v>192</v>
      </c>
      <c r="E52" s="115" t="s">
        <v>193</v>
      </c>
      <c r="F52" s="115" t="s">
        <v>194</v>
      </c>
      <c r="G52" s="115" t="s">
        <v>195</v>
      </c>
      <c r="H52" s="115" t="s">
        <v>196</v>
      </c>
      <c r="I52" s="115" t="s">
        <v>197</v>
      </c>
      <c r="J52" s="115" t="s">
        <v>198</v>
      </c>
      <c r="K52" s="115" t="s">
        <v>199</v>
      </c>
      <c r="L52" s="115" t="s">
        <v>200</v>
      </c>
      <c r="M52" s="115" t="s">
        <v>201</v>
      </c>
      <c r="N52" s="115" t="s">
        <v>202</v>
      </c>
      <c r="O52" s="115" t="s">
        <v>203</v>
      </c>
      <c r="P52" s="116" t="s">
        <v>204</v>
      </c>
      <c r="Q52" s="112" t="e">
        <v>#REF!</v>
      </c>
      <c r="R52" s="113"/>
    </row>
    <row r="53" spans="2:18" ht="25.5">
      <c r="B53" s="187">
        <v>70</v>
      </c>
      <c r="C53" s="193" t="s">
        <v>18</v>
      </c>
      <c r="D53" s="194">
        <f>SUM(D54:D56)</f>
        <v>0</v>
      </c>
      <c r="E53" s="300">
        <f t="shared" ref="E53:O53" si="16">SUM(E54:E56)</f>
        <v>3342</v>
      </c>
      <c r="F53" s="300">
        <f t="shared" si="16"/>
        <v>3342</v>
      </c>
      <c r="G53" s="300">
        <f t="shared" si="16"/>
        <v>3342</v>
      </c>
      <c r="H53" s="300">
        <f t="shared" si="16"/>
        <v>3342</v>
      </c>
      <c r="I53" s="300">
        <f t="shared" si="16"/>
        <v>3342</v>
      </c>
      <c r="J53" s="300">
        <f t="shared" si="16"/>
        <v>3342</v>
      </c>
      <c r="K53" s="300">
        <f t="shared" si="16"/>
        <v>3342</v>
      </c>
      <c r="L53" s="300">
        <f t="shared" si="16"/>
        <v>3342</v>
      </c>
      <c r="M53" s="300">
        <f t="shared" si="16"/>
        <v>3342</v>
      </c>
      <c r="N53" s="300">
        <f t="shared" si="16"/>
        <v>3342</v>
      </c>
      <c r="O53" s="300">
        <f t="shared" si="16"/>
        <v>3342</v>
      </c>
      <c r="P53" s="200">
        <f>SUM(D53:O53)</f>
        <v>36762</v>
      </c>
      <c r="Q53" s="112" t="e">
        <v>#REF!</v>
      </c>
      <c r="R53" s="113"/>
    </row>
    <row r="54" spans="2:18">
      <c r="B54" s="121">
        <v>706</v>
      </c>
      <c r="C54" s="146" t="s">
        <v>21</v>
      </c>
      <c r="D54" s="123">
        <v>0</v>
      </c>
      <c r="E54" s="183">
        <f>'Projection adhérents'!O13/11</f>
        <v>3342</v>
      </c>
      <c r="F54" s="183">
        <f>E54</f>
        <v>3342</v>
      </c>
      <c r="G54" s="183">
        <f t="shared" ref="G54:O54" si="17">F54</f>
        <v>3342</v>
      </c>
      <c r="H54" s="183">
        <f t="shared" si="17"/>
        <v>3342</v>
      </c>
      <c r="I54" s="183">
        <f t="shared" si="17"/>
        <v>3342</v>
      </c>
      <c r="J54" s="183">
        <f t="shared" si="17"/>
        <v>3342</v>
      </c>
      <c r="K54" s="183">
        <f t="shared" si="17"/>
        <v>3342</v>
      </c>
      <c r="L54" s="183">
        <f t="shared" si="17"/>
        <v>3342</v>
      </c>
      <c r="M54" s="183">
        <f t="shared" si="17"/>
        <v>3342</v>
      </c>
      <c r="N54" s="183">
        <f t="shared" si="17"/>
        <v>3342</v>
      </c>
      <c r="O54" s="183">
        <f t="shared" si="17"/>
        <v>3342</v>
      </c>
      <c r="P54" s="126">
        <f>SUM(D54:O54)</f>
        <v>36762</v>
      </c>
      <c r="Q54" s="112" t="e">
        <v>#REF!</v>
      </c>
      <c r="R54" s="113"/>
    </row>
    <row r="55" spans="2:18">
      <c r="B55" s="121">
        <v>707</v>
      </c>
      <c r="C55" s="146" t="s">
        <v>24</v>
      </c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6">
        <f t="shared" ref="P55:P56" si="18">SUM(D55:O55)</f>
        <v>0</v>
      </c>
      <c r="Q55" s="130" t="s">
        <v>205</v>
      </c>
      <c r="R55" s="113"/>
    </row>
    <row r="56" spans="2:18">
      <c r="B56" s="121">
        <v>7082</v>
      </c>
      <c r="C56" s="146" t="s">
        <v>222</v>
      </c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6">
        <f t="shared" si="18"/>
        <v>0</v>
      </c>
      <c r="Q56" s="112"/>
      <c r="R56" s="113"/>
    </row>
    <row r="57" spans="2:18">
      <c r="B57" s="187">
        <v>741</v>
      </c>
      <c r="C57" s="188" t="s">
        <v>32</v>
      </c>
      <c r="D57" s="191">
        <f>SUM(D58:D75)</f>
        <v>0</v>
      </c>
      <c r="E57" s="191">
        <f t="shared" ref="E57:O57" si="19">SUM(E58:E75)</f>
        <v>0</v>
      </c>
      <c r="F57" s="191">
        <f>SUM(F58:F75)</f>
        <v>0</v>
      </c>
      <c r="G57" s="191">
        <f t="shared" si="19"/>
        <v>0</v>
      </c>
      <c r="H57" s="191">
        <f t="shared" si="19"/>
        <v>0</v>
      </c>
      <c r="I57" s="191">
        <f t="shared" si="19"/>
        <v>0</v>
      </c>
      <c r="J57" s="191">
        <f t="shared" si="19"/>
        <v>0</v>
      </c>
      <c r="K57" s="191">
        <f t="shared" si="19"/>
        <v>0</v>
      </c>
      <c r="L57" s="191">
        <f t="shared" si="19"/>
        <v>0</v>
      </c>
      <c r="M57" s="191">
        <f t="shared" si="19"/>
        <v>0</v>
      </c>
      <c r="N57" s="191">
        <f t="shared" si="19"/>
        <v>0</v>
      </c>
      <c r="O57" s="191">
        <f t="shared" si="19"/>
        <v>0</v>
      </c>
      <c r="P57" s="190">
        <f>SUM(D57:O57)</f>
        <v>0</v>
      </c>
      <c r="Q57" s="112"/>
      <c r="R57" s="113"/>
    </row>
    <row r="58" spans="2:18">
      <c r="B58" s="147"/>
      <c r="C58" s="148" t="s">
        <v>36</v>
      </c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6">
        <f t="shared" ref="P58:P75" si="20">SUM(D58:O58)</f>
        <v>0</v>
      </c>
      <c r="Q58" s="112"/>
      <c r="R58" s="113"/>
    </row>
    <row r="59" spans="2:18">
      <c r="B59" s="121">
        <v>741</v>
      </c>
      <c r="C59" s="146" t="s">
        <v>39</v>
      </c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6">
        <f t="shared" si="20"/>
        <v>0</v>
      </c>
      <c r="Q59" s="112"/>
      <c r="R59" s="113"/>
    </row>
    <row r="60" spans="2:18">
      <c r="B60" s="121">
        <v>741</v>
      </c>
      <c r="C60" s="146" t="s">
        <v>42</v>
      </c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6">
        <f t="shared" si="20"/>
        <v>0</v>
      </c>
      <c r="Q60" s="112"/>
      <c r="R60" s="113"/>
    </row>
    <row r="61" spans="2:18">
      <c r="B61" s="121"/>
      <c r="C61" s="148" t="s">
        <v>45</v>
      </c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6">
        <f t="shared" si="20"/>
        <v>0</v>
      </c>
      <c r="Q61" s="112"/>
      <c r="R61" s="113"/>
    </row>
    <row r="62" spans="2:18">
      <c r="B62" s="121">
        <v>741</v>
      </c>
      <c r="C62" s="146" t="s">
        <v>48</v>
      </c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6">
        <f t="shared" si="20"/>
        <v>0</v>
      </c>
      <c r="Q62" s="112"/>
      <c r="R62" s="113"/>
    </row>
    <row r="63" spans="2:18">
      <c r="B63" s="121"/>
      <c r="C63" s="148" t="s">
        <v>51</v>
      </c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6">
        <f t="shared" si="20"/>
        <v>0</v>
      </c>
      <c r="Q63" s="112"/>
      <c r="R63" s="113"/>
    </row>
    <row r="64" spans="2:18">
      <c r="B64" s="121">
        <v>741</v>
      </c>
      <c r="C64" s="146" t="s">
        <v>53</v>
      </c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6">
        <f t="shared" si="20"/>
        <v>0</v>
      </c>
      <c r="Q64" s="112"/>
      <c r="R64" s="113"/>
    </row>
    <row r="65" spans="2:18">
      <c r="B65" s="121"/>
      <c r="C65" s="148" t="s">
        <v>55</v>
      </c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6">
        <f t="shared" si="20"/>
        <v>0</v>
      </c>
      <c r="Q65" s="112"/>
      <c r="R65" s="113"/>
    </row>
    <row r="66" spans="2:18">
      <c r="B66" s="121">
        <v>741</v>
      </c>
      <c r="C66" s="146" t="s">
        <v>59</v>
      </c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6">
        <f t="shared" si="20"/>
        <v>0</v>
      </c>
      <c r="Q66" s="112"/>
      <c r="R66" s="113"/>
    </row>
    <row r="67" spans="2:18">
      <c r="B67" s="121">
        <v>741</v>
      </c>
      <c r="C67" s="146" t="s">
        <v>62</v>
      </c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6">
        <f t="shared" si="20"/>
        <v>0</v>
      </c>
      <c r="Q67" s="112"/>
      <c r="R67" s="113"/>
    </row>
    <row r="68" spans="2:18">
      <c r="B68" s="121">
        <v>741</v>
      </c>
      <c r="C68" s="146" t="s">
        <v>65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6">
        <f t="shared" si="20"/>
        <v>0</v>
      </c>
      <c r="Q68" s="112"/>
      <c r="R68" s="113"/>
    </row>
    <row r="69" spans="2:18">
      <c r="B69" s="121">
        <v>741</v>
      </c>
      <c r="C69" s="146" t="s">
        <v>66</v>
      </c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6">
        <f t="shared" si="20"/>
        <v>0</v>
      </c>
      <c r="Q69" s="112"/>
      <c r="R69" s="113"/>
    </row>
    <row r="70" spans="2:18">
      <c r="B70" s="121"/>
      <c r="C70" s="148" t="s">
        <v>69</v>
      </c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6">
        <f t="shared" si="20"/>
        <v>0</v>
      </c>
      <c r="Q70" s="112"/>
      <c r="R70" s="113"/>
    </row>
    <row r="71" spans="2:18">
      <c r="B71" s="121">
        <v>741</v>
      </c>
      <c r="C71" s="146" t="s">
        <v>73</v>
      </c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6">
        <f t="shared" si="20"/>
        <v>0</v>
      </c>
      <c r="Q71" s="112"/>
      <c r="R71" s="113"/>
    </row>
    <row r="72" spans="2:18">
      <c r="B72" s="121">
        <v>741</v>
      </c>
      <c r="C72" s="146" t="s">
        <v>76</v>
      </c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6">
        <f t="shared" si="20"/>
        <v>0</v>
      </c>
      <c r="Q72" s="112"/>
      <c r="R72" s="113"/>
    </row>
    <row r="73" spans="2:18">
      <c r="B73" s="121"/>
      <c r="C73" s="148" t="s">
        <v>79</v>
      </c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6">
        <f t="shared" si="20"/>
        <v>0</v>
      </c>
      <c r="Q73" s="112"/>
      <c r="R73" s="113"/>
    </row>
    <row r="74" spans="2:18">
      <c r="B74" s="121">
        <v>741</v>
      </c>
      <c r="C74" s="146" t="s">
        <v>82</v>
      </c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6">
        <f t="shared" si="20"/>
        <v>0</v>
      </c>
      <c r="Q74" s="130"/>
      <c r="R74" s="113"/>
    </row>
    <row r="75" spans="2:18">
      <c r="B75" s="121">
        <v>741</v>
      </c>
      <c r="C75" s="146" t="s">
        <v>90</v>
      </c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6">
        <f t="shared" si="20"/>
        <v>0</v>
      </c>
      <c r="Q75" s="112" t="s">
        <v>205</v>
      </c>
      <c r="R75" s="113"/>
    </row>
    <row r="76" spans="2:18">
      <c r="B76" s="187">
        <v>75</v>
      </c>
      <c r="C76" s="188" t="s">
        <v>85</v>
      </c>
      <c r="D76" s="191">
        <f>SUM(D77:D78)</f>
        <v>0</v>
      </c>
      <c r="E76" s="191">
        <f t="shared" ref="E76:N76" si="21">SUM(E77:E78)</f>
        <v>0</v>
      </c>
      <c r="F76" s="191">
        <f t="shared" si="21"/>
        <v>6438.630000000001</v>
      </c>
      <c r="G76" s="191">
        <f t="shared" si="21"/>
        <v>0</v>
      </c>
      <c r="H76" s="191">
        <f t="shared" si="21"/>
        <v>0</v>
      </c>
      <c r="I76" s="191">
        <f t="shared" si="21"/>
        <v>0</v>
      </c>
      <c r="J76" s="191">
        <f t="shared" si="21"/>
        <v>0</v>
      </c>
      <c r="K76" s="191">
        <f t="shared" si="21"/>
        <v>0</v>
      </c>
      <c r="L76" s="191">
        <f t="shared" si="21"/>
        <v>0</v>
      </c>
      <c r="M76" s="191">
        <f t="shared" si="21"/>
        <v>0</v>
      </c>
      <c r="N76" s="191">
        <f t="shared" si="21"/>
        <v>0</v>
      </c>
      <c r="O76" s="191">
        <f>SUM(O77:O78)</f>
        <v>0</v>
      </c>
      <c r="P76" s="190">
        <f>SUM(D76:O76)</f>
        <v>6438.630000000001</v>
      </c>
      <c r="Q76" s="112" t="e">
        <v>#REF!</v>
      </c>
      <c r="R76" s="113"/>
    </row>
    <row r="77" spans="2:18">
      <c r="B77" s="121">
        <v>7562</v>
      </c>
      <c r="C77" s="146" t="s">
        <v>223</v>
      </c>
      <c r="D77" s="123"/>
      <c r="E77" s="123"/>
      <c r="F77" s="201">
        <f>'Projection adhérents'!O34</f>
        <v>3388.0000000000005</v>
      </c>
      <c r="G77" s="123">
        <v>0</v>
      </c>
      <c r="H77" s="123">
        <v>0</v>
      </c>
      <c r="I77" s="123">
        <v>0</v>
      </c>
      <c r="J77" s="123">
        <v>0</v>
      </c>
      <c r="K77" s="123">
        <v>0</v>
      </c>
      <c r="L77" s="123">
        <v>0</v>
      </c>
      <c r="M77" s="123">
        <v>0</v>
      </c>
      <c r="N77" s="123">
        <v>0</v>
      </c>
      <c r="O77" s="123">
        <v>0</v>
      </c>
      <c r="P77" s="126">
        <f>SUM(D77:O77)</f>
        <v>3388.0000000000005</v>
      </c>
      <c r="Q77" s="130" t="e">
        <v>#REF!</v>
      </c>
      <c r="R77" s="113"/>
    </row>
    <row r="78" spans="2:18">
      <c r="B78" s="121">
        <v>7561</v>
      </c>
      <c r="C78" s="146" t="s">
        <v>224</v>
      </c>
      <c r="D78" s="123"/>
      <c r="E78" s="405"/>
      <c r="F78" s="406">
        <f>'Projection adhérents'!O52</f>
        <v>3050.63</v>
      </c>
      <c r="G78" s="405">
        <v>0</v>
      </c>
      <c r="H78" s="405">
        <v>0</v>
      </c>
      <c r="I78" s="405">
        <v>0</v>
      </c>
      <c r="J78" s="405">
        <v>0</v>
      </c>
      <c r="K78" s="405">
        <v>0</v>
      </c>
      <c r="L78" s="405">
        <v>0</v>
      </c>
      <c r="M78" s="405">
        <v>0</v>
      </c>
      <c r="N78" s="405">
        <v>0</v>
      </c>
      <c r="O78" s="405">
        <v>0</v>
      </c>
      <c r="P78" s="126">
        <f>SUM(D78:O78)</f>
        <v>3050.63</v>
      </c>
      <c r="Q78" s="130" t="e">
        <v>#REF!</v>
      </c>
      <c r="R78" s="113"/>
    </row>
    <row r="79" spans="2:18" ht="25.5" customHeight="1">
      <c r="B79" s="187">
        <v>76</v>
      </c>
      <c r="C79" s="188" t="s">
        <v>93</v>
      </c>
      <c r="D79" s="191"/>
      <c r="E79" s="192"/>
      <c r="F79" s="192"/>
      <c r="G79" s="192"/>
      <c r="H79" s="192"/>
      <c r="I79" s="192"/>
      <c r="J79" s="192"/>
      <c r="K79" s="192"/>
      <c r="L79" s="192"/>
      <c r="M79" s="192"/>
      <c r="N79" s="192"/>
      <c r="O79" s="192"/>
      <c r="P79" s="190">
        <f t="shared" ref="P79:P82" si="22">SUM(D79:O79)</f>
        <v>0</v>
      </c>
      <c r="Q79" s="130" t="e">
        <v>#REF!</v>
      </c>
      <c r="R79" s="113"/>
    </row>
    <row r="80" spans="2:18" ht="25.5" customHeight="1">
      <c r="B80" s="187">
        <v>77</v>
      </c>
      <c r="C80" s="188" t="s">
        <v>97</v>
      </c>
      <c r="D80" s="191"/>
      <c r="E80" s="192"/>
      <c r="F80" s="192"/>
      <c r="G80" s="192"/>
      <c r="H80" s="192"/>
      <c r="I80" s="192"/>
      <c r="J80" s="192"/>
      <c r="K80" s="192"/>
      <c r="L80" s="192"/>
      <c r="M80" s="192"/>
      <c r="N80" s="192"/>
      <c r="O80" s="192"/>
      <c r="P80" s="190">
        <f t="shared" si="22"/>
        <v>0</v>
      </c>
      <c r="Q80" s="130" t="e">
        <v>#REF!</v>
      </c>
      <c r="R80" s="113"/>
    </row>
    <row r="81" spans="2:18">
      <c r="B81" s="187">
        <v>78</v>
      </c>
      <c r="C81" s="188" t="s">
        <v>101</v>
      </c>
      <c r="D81" s="191"/>
      <c r="E81" s="192"/>
      <c r="F81" s="192"/>
      <c r="G81" s="192"/>
      <c r="H81" s="192"/>
      <c r="I81" s="192"/>
      <c r="J81" s="192"/>
      <c r="K81" s="192"/>
      <c r="L81" s="192"/>
      <c r="M81" s="192"/>
      <c r="N81" s="192"/>
      <c r="O81" s="192"/>
      <c r="P81" s="190">
        <f t="shared" si="22"/>
        <v>0</v>
      </c>
      <c r="Q81" s="112"/>
      <c r="R81" s="113"/>
    </row>
    <row r="82" spans="2:18" ht="25.5" customHeight="1">
      <c r="B82" s="187">
        <v>79</v>
      </c>
      <c r="C82" s="188" t="s">
        <v>104</v>
      </c>
      <c r="D82" s="191"/>
      <c r="E82" s="192"/>
      <c r="F82" s="192"/>
      <c r="G82" s="192"/>
      <c r="H82" s="192"/>
      <c r="I82" s="192"/>
      <c r="J82" s="192"/>
      <c r="K82" s="192"/>
      <c r="L82" s="192"/>
      <c r="M82" s="192"/>
      <c r="N82" s="192"/>
      <c r="O82" s="192"/>
      <c r="P82" s="190">
        <f t="shared" si="22"/>
        <v>0</v>
      </c>
      <c r="Q82" s="130"/>
      <c r="R82" s="113"/>
    </row>
    <row r="83" spans="2:18">
      <c r="B83" s="147"/>
      <c r="C83" s="150" t="s">
        <v>107</v>
      </c>
      <c r="D83" s="151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5"/>
      <c r="Q83" s="112"/>
      <c r="R83" s="113"/>
    </row>
    <row r="84" spans="2:18">
      <c r="B84" s="187">
        <v>87</v>
      </c>
      <c r="C84" s="188" t="s">
        <v>109</v>
      </c>
      <c r="D84" s="189">
        <f>SUM(D85:D87)</f>
        <v>3402.0833333333335</v>
      </c>
      <c r="E84" s="189">
        <f t="shared" ref="E84:O84" si="23">SUM(E85:E87)</f>
        <v>3402.0833333333335</v>
      </c>
      <c r="F84" s="189">
        <f t="shared" si="23"/>
        <v>4602.0833333333339</v>
      </c>
      <c r="G84" s="189">
        <f t="shared" si="23"/>
        <v>3402.0833333333335</v>
      </c>
      <c r="H84" s="189">
        <f t="shared" si="23"/>
        <v>3402.0833333333335</v>
      </c>
      <c r="I84" s="189">
        <f t="shared" si="23"/>
        <v>3402.0833333333335</v>
      </c>
      <c r="J84" s="189">
        <f t="shared" si="23"/>
        <v>3402.0833333333335</v>
      </c>
      <c r="K84" s="189">
        <f t="shared" si="23"/>
        <v>3402.0833333333335</v>
      </c>
      <c r="L84" s="189">
        <f t="shared" si="23"/>
        <v>3402.0833333333335</v>
      </c>
      <c r="M84" s="189">
        <f t="shared" si="23"/>
        <v>3402.0833333333335</v>
      </c>
      <c r="N84" s="189">
        <f t="shared" si="23"/>
        <v>3402.0833333333335</v>
      </c>
      <c r="O84" s="189">
        <f t="shared" si="23"/>
        <v>3402.0833333333335</v>
      </c>
      <c r="P84" s="190">
        <f>SUM(D84:O84)</f>
        <v>42025</v>
      </c>
      <c r="Q84" s="112"/>
      <c r="R84" s="113"/>
    </row>
    <row r="85" spans="2:18">
      <c r="B85" s="147"/>
      <c r="C85" s="152" t="s">
        <v>112</v>
      </c>
      <c r="D85" s="168">
        <f>'Budget 2018-2019'!H36/12</f>
        <v>3402.0833333333335</v>
      </c>
      <c r="E85" s="184">
        <f>D85</f>
        <v>3402.0833333333335</v>
      </c>
      <c r="F85" s="184">
        <f t="shared" ref="F85:O85" si="24">E85</f>
        <v>3402.0833333333335</v>
      </c>
      <c r="G85" s="184">
        <f t="shared" si="24"/>
        <v>3402.0833333333335</v>
      </c>
      <c r="H85" s="184">
        <f t="shared" si="24"/>
        <v>3402.0833333333335</v>
      </c>
      <c r="I85" s="184">
        <f t="shared" si="24"/>
        <v>3402.0833333333335</v>
      </c>
      <c r="J85" s="184">
        <f t="shared" si="24"/>
        <v>3402.0833333333335</v>
      </c>
      <c r="K85" s="184">
        <f t="shared" si="24"/>
        <v>3402.0833333333335</v>
      </c>
      <c r="L85" s="184">
        <f t="shared" si="24"/>
        <v>3402.0833333333335</v>
      </c>
      <c r="M85" s="184">
        <f t="shared" si="24"/>
        <v>3402.0833333333335</v>
      </c>
      <c r="N85" s="184">
        <f t="shared" si="24"/>
        <v>3402.0833333333335</v>
      </c>
      <c r="O85" s="184">
        <f t="shared" si="24"/>
        <v>3402.0833333333335</v>
      </c>
      <c r="P85" s="126">
        <v>0</v>
      </c>
      <c r="Q85" s="112"/>
      <c r="R85" s="113"/>
    </row>
    <row r="86" spans="2:18">
      <c r="B86" s="147"/>
      <c r="C86" s="152" t="s">
        <v>115</v>
      </c>
      <c r="D86" s="128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6">
        <v>0</v>
      </c>
      <c r="Q86" s="112"/>
      <c r="R86" s="113"/>
    </row>
    <row r="87" spans="2:18">
      <c r="B87" s="147"/>
      <c r="C87" s="152" t="s">
        <v>117</v>
      </c>
      <c r="D87" s="128"/>
      <c r="E87" s="124"/>
      <c r="F87" s="124">
        <f>'Budget 2018-2019'!H38</f>
        <v>1200</v>
      </c>
      <c r="G87" s="124"/>
      <c r="H87" s="124"/>
      <c r="I87" s="124"/>
      <c r="J87" s="124"/>
      <c r="K87" s="124"/>
      <c r="L87" s="124"/>
      <c r="M87" s="124"/>
      <c r="N87" s="124"/>
      <c r="O87" s="124"/>
      <c r="P87" s="126">
        <v>0</v>
      </c>
      <c r="Q87" s="112"/>
      <c r="R87" s="113"/>
    </row>
    <row r="88" spans="2:18" ht="20.25">
      <c r="B88" s="114"/>
      <c r="C88" s="198" t="s">
        <v>317</v>
      </c>
      <c r="D88" s="185">
        <f>D84+D82+D81+D80+D79+D76+D57+D53</f>
        <v>3402.0833333333335</v>
      </c>
      <c r="E88" s="185">
        <f t="shared" ref="E88:O88" si="25">E84+E82+E81+E80+E79+E76+E57+E53</f>
        <v>6744.0833333333339</v>
      </c>
      <c r="F88" s="185">
        <f t="shared" si="25"/>
        <v>14382.713333333335</v>
      </c>
      <c r="G88" s="185">
        <f t="shared" si="25"/>
        <v>6744.0833333333339</v>
      </c>
      <c r="H88" s="185">
        <f t="shared" si="25"/>
        <v>6744.0833333333339</v>
      </c>
      <c r="I88" s="185">
        <f t="shared" si="25"/>
        <v>6744.0833333333339</v>
      </c>
      <c r="J88" s="185">
        <f t="shared" si="25"/>
        <v>6744.0833333333339</v>
      </c>
      <c r="K88" s="185">
        <f t="shared" si="25"/>
        <v>6744.0833333333339</v>
      </c>
      <c r="L88" s="185">
        <f t="shared" si="25"/>
        <v>6744.0833333333339</v>
      </c>
      <c r="M88" s="185">
        <f t="shared" si="25"/>
        <v>6744.0833333333339</v>
      </c>
      <c r="N88" s="185">
        <f t="shared" si="25"/>
        <v>6744.0833333333339</v>
      </c>
      <c r="O88" s="185">
        <f t="shared" si="25"/>
        <v>6744.0833333333339</v>
      </c>
      <c r="P88" s="186">
        <f>SUM(D88:O88)</f>
        <v>85225.63</v>
      </c>
      <c r="Q88" s="112"/>
      <c r="R88" s="113"/>
    </row>
    <row r="89" spans="2:18" ht="20.25" customHeight="1">
      <c r="B89" s="114"/>
      <c r="C89" s="113"/>
      <c r="D89" s="144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53"/>
      <c r="Q89" s="112"/>
      <c r="R89" s="113"/>
    </row>
    <row r="90" spans="2:18">
      <c r="B90" s="114"/>
      <c r="C90" s="113"/>
      <c r="D90" s="144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53"/>
      <c r="Q90" s="112"/>
      <c r="R90" s="113"/>
    </row>
    <row r="91" spans="2:18" ht="20.25">
      <c r="B91" s="114"/>
      <c r="C91" s="195" t="s">
        <v>247</v>
      </c>
      <c r="D91" s="196">
        <f>+D88-D48</f>
        <v>1444.6258333333335</v>
      </c>
      <c r="E91" s="196">
        <f t="shared" ref="E91:O91" si="26">+E88-E48</f>
        <v>384.35310606060557</v>
      </c>
      <c r="F91" s="196">
        <f t="shared" si="26"/>
        <v>2812.3531060606074</v>
      </c>
      <c r="G91" s="196">
        <f t="shared" si="26"/>
        <v>-1658.1468939393944</v>
      </c>
      <c r="H91" s="196">
        <f t="shared" si="26"/>
        <v>-1170.6468939393944</v>
      </c>
      <c r="I91" s="196">
        <f t="shared" si="26"/>
        <v>-3638.1468939393944</v>
      </c>
      <c r="J91" s="196">
        <f t="shared" si="26"/>
        <v>-1970.6468939393944</v>
      </c>
      <c r="K91" s="196">
        <f t="shared" si="26"/>
        <v>-2068.1468939393944</v>
      </c>
      <c r="L91" s="196">
        <f t="shared" si="26"/>
        <v>-1680.6468939393944</v>
      </c>
      <c r="M91" s="196">
        <f t="shared" si="26"/>
        <v>-1140.6468939393944</v>
      </c>
      <c r="N91" s="196">
        <f t="shared" si="26"/>
        <v>-1550.6468939393944</v>
      </c>
      <c r="O91" s="196">
        <f t="shared" si="26"/>
        <v>-1648.1468939393944</v>
      </c>
      <c r="P91" s="196">
        <f>+P88-P48</f>
        <v>-11884.489999999991</v>
      </c>
      <c r="Q91" s="112"/>
      <c r="R91" s="113"/>
    </row>
    <row r="92" spans="2:18">
      <c r="B92" s="114"/>
      <c r="C92" s="113"/>
      <c r="D92" s="144"/>
      <c r="E92" s="113"/>
      <c r="F92" s="113"/>
      <c r="G92" s="113"/>
      <c r="H92" s="113"/>
      <c r="I92" s="113"/>
      <c r="J92" s="113"/>
      <c r="K92" s="113"/>
      <c r="L92" s="113"/>
      <c r="M92" s="113"/>
      <c r="N92" s="113"/>
      <c r="O92" s="113"/>
      <c r="P92" s="153"/>
      <c r="Q92" s="112"/>
      <c r="R92" s="113"/>
    </row>
    <row r="93" spans="2:18" ht="15.75">
      <c r="B93" s="114"/>
      <c r="C93" s="417" t="s">
        <v>314</v>
      </c>
      <c r="D93" s="144"/>
      <c r="E93" s="113"/>
      <c r="F93" s="113"/>
      <c r="G93" s="199"/>
      <c r="H93" s="113"/>
      <c r="I93" s="113"/>
      <c r="J93" s="113"/>
      <c r="K93" s="113"/>
      <c r="L93" s="113"/>
      <c r="M93" s="113"/>
      <c r="N93" s="113"/>
      <c r="O93" s="113"/>
      <c r="P93" s="153"/>
      <c r="Q93" s="112"/>
      <c r="R93" s="113"/>
    </row>
    <row r="94" spans="2:18">
      <c r="B94" s="114"/>
      <c r="C94" s="113"/>
      <c r="D94" s="144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53"/>
      <c r="Q94" s="112"/>
      <c r="R94" s="113"/>
    </row>
    <row r="95" spans="2:18">
      <c r="B95" s="114"/>
      <c r="C95" s="113"/>
      <c r="D95" s="144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53"/>
      <c r="Q95" s="112"/>
      <c r="R95" s="113"/>
    </row>
    <row r="96" spans="2:18">
      <c r="B96" s="114"/>
      <c r="C96" s="113"/>
      <c r="D96" s="144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53"/>
      <c r="Q96" s="112"/>
      <c r="R96" s="113"/>
    </row>
    <row r="97" spans="2:18">
      <c r="B97" s="114"/>
      <c r="C97" s="113"/>
      <c r="D97" s="144"/>
      <c r="E97" s="113"/>
      <c r="F97" s="113"/>
      <c r="G97" s="113"/>
      <c r="H97" s="113"/>
      <c r="I97" s="113"/>
      <c r="J97" s="113"/>
      <c r="K97" s="113"/>
      <c r="L97" s="113"/>
      <c r="M97" s="113"/>
      <c r="N97" s="113"/>
      <c r="O97" s="113"/>
      <c r="P97" s="153"/>
      <c r="Q97" s="113"/>
      <c r="R97" s="113"/>
    </row>
    <row r="98" spans="2:18">
      <c r="B98" s="114"/>
      <c r="C98" s="113"/>
      <c r="D98" s="144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</row>
    <row r="99" spans="2:18">
      <c r="B99" s="113"/>
      <c r="C99" s="113"/>
      <c r="D99" s="113"/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3"/>
    </row>
  </sheetData>
  <mergeCells count="5">
    <mergeCell ref="B1:C1"/>
    <mergeCell ref="R44:U44"/>
    <mergeCell ref="A2:B2"/>
    <mergeCell ref="D2:H2"/>
    <mergeCell ref="I2:O2"/>
  </mergeCells>
  <printOptions horizontalCentered="1" verticalCentered="1"/>
  <pageMargins left="0" right="0" top="0.19685039370078741" bottom="0" header="0" footer="0"/>
  <pageSetup paperSize="9" scale="67" fitToHeight="2" orientation="landscape" r:id="rId1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>
    <pageSetUpPr fitToPage="1"/>
  </sheetPr>
  <dimension ref="A1:W99"/>
  <sheetViews>
    <sheetView topLeftCell="F64" zoomScale="80" zoomScaleNormal="80" workbookViewId="0">
      <selection activeCell="R91" sqref="R91"/>
    </sheetView>
  </sheetViews>
  <sheetFormatPr baseColWidth="10" defaultRowHeight="14.25"/>
  <cols>
    <col min="1" max="1" width="3.625" style="315" bestFit="1" customWidth="1"/>
    <col min="2" max="2" width="4.625" style="315" bestFit="1" customWidth="1"/>
    <col min="3" max="3" width="53" style="315" customWidth="1"/>
    <col min="4" max="6" width="10.625" style="315" bestFit="1" customWidth="1"/>
    <col min="7" max="7" width="11.125" style="315" customWidth="1"/>
    <col min="8" max="8" width="10.625" style="315" bestFit="1" customWidth="1"/>
    <col min="9" max="9" width="10.25" style="315" bestFit="1" customWidth="1"/>
    <col min="10" max="10" width="10.625" style="315" bestFit="1" customWidth="1"/>
    <col min="11" max="11" width="10.25" style="315" bestFit="1" customWidth="1"/>
    <col min="12" max="12" width="10.625" style="315" bestFit="1" customWidth="1"/>
    <col min="13" max="13" width="10.25" style="315" bestFit="1" customWidth="1"/>
    <col min="14" max="15" width="10.625" style="315" bestFit="1" customWidth="1"/>
    <col min="16" max="16384" width="11" style="315"/>
  </cols>
  <sheetData>
    <row r="1" spans="1:18" s="318" customFormat="1" ht="15">
      <c r="A1" s="206"/>
      <c r="B1" s="561" t="s">
        <v>13</v>
      </c>
      <c r="C1" s="561"/>
      <c r="D1" s="252"/>
      <c r="P1" s="111"/>
    </row>
    <row r="2" spans="1:18" ht="15.75">
      <c r="A2" s="535"/>
      <c r="B2" s="535"/>
      <c r="C2" s="203"/>
      <c r="D2" s="536">
        <v>2018</v>
      </c>
      <c r="E2" s="536"/>
      <c r="F2" s="536"/>
      <c r="G2" s="536"/>
      <c r="H2" s="536"/>
      <c r="I2" s="536">
        <v>2019</v>
      </c>
      <c r="J2" s="536"/>
      <c r="K2" s="536"/>
      <c r="L2" s="536"/>
      <c r="M2" s="536"/>
      <c r="N2" s="536"/>
      <c r="O2" s="537"/>
      <c r="P2" s="204" t="s">
        <v>204</v>
      </c>
      <c r="Q2" s="112"/>
      <c r="R2" s="113"/>
    </row>
    <row r="3" spans="1:18" s="166" customFormat="1" ht="15">
      <c r="B3" s="413">
        <v>0.05</v>
      </c>
      <c r="C3" s="414" t="s">
        <v>310</v>
      </c>
      <c r="D3" s="164" t="s">
        <v>192</v>
      </c>
      <c r="E3" s="164" t="s">
        <v>193</v>
      </c>
      <c r="F3" s="164" t="s">
        <v>194</v>
      </c>
      <c r="G3" s="164" t="s">
        <v>195</v>
      </c>
      <c r="H3" s="164" t="s">
        <v>196</v>
      </c>
      <c r="I3" s="164" t="s">
        <v>197</v>
      </c>
      <c r="J3" s="164" t="s">
        <v>198</v>
      </c>
      <c r="K3" s="164" t="s">
        <v>199</v>
      </c>
      <c r="L3" s="164" t="s">
        <v>200</v>
      </c>
      <c r="M3" s="164" t="s">
        <v>201</v>
      </c>
      <c r="N3" s="164" t="s">
        <v>202</v>
      </c>
      <c r="O3" s="164" t="s">
        <v>203</v>
      </c>
      <c r="P3" s="211" t="s">
        <v>261</v>
      </c>
      <c r="Q3" s="114"/>
      <c r="R3" s="165"/>
    </row>
    <row r="4" spans="1:18" ht="24" customHeight="1">
      <c r="B4" s="117">
        <v>60</v>
      </c>
      <c r="C4" s="118" t="s">
        <v>17</v>
      </c>
      <c r="D4" s="177">
        <f>SUM(D6:D14)</f>
        <v>310.25</v>
      </c>
      <c r="E4" s="177">
        <f t="shared" ref="E4:O4" si="0">SUM(E6:E14)</f>
        <v>110.25</v>
      </c>
      <c r="F4" s="177">
        <f t="shared" si="0"/>
        <v>340.75</v>
      </c>
      <c r="G4" s="177">
        <f t="shared" si="0"/>
        <v>496.125</v>
      </c>
      <c r="H4" s="177">
        <f t="shared" si="0"/>
        <v>561.25</v>
      </c>
      <c r="I4" s="177">
        <f t="shared" si="0"/>
        <v>601.25</v>
      </c>
      <c r="J4" s="177">
        <f t="shared" si="0"/>
        <v>561.25</v>
      </c>
      <c r="K4" s="177">
        <f t="shared" si="0"/>
        <v>716.625</v>
      </c>
      <c r="L4" s="177">
        <f t="shared" si="0"/>
        <v>230.5</v>
      </c>
      <c r="M4" s="177">
        <f t="shared" si="0"/>
        <v>110.25</v>
      </c>
      <c r="N4" s="177">
        <f t="shared" si="0"/>
        <v>120.25</v>
      </c>
      <c r="O4" s="177">
        <f t="shared" si="0"/>
        <v>275.625</v>
      </c>
      <c r="P4" s="119">
        <f>SUM(P5:P14)</f>
        <v>4434.375</v>
      </c>
      <c r="Q4" s="120"/>
      <c r="R4" s="113"/>
    </row>
    <row r="5" spans="1:18">
      <c r="B5" s="121"/>
      <c r="C5" s="122" t="s">
        <v>20</v>
      </c>
      <c r="D5" s="123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5"/>
      <c r="Q5" s="112"/>
      <c r="R5" s="113"/>
    </row>
    <row r="6" spans="1:18">
      <c r="A6" s="315" t="s">
        <v>241</v>
      </c>
      <c r="B6" s="121">
        <v>606</v>
      </c>
      <c r="C6" s="122" t="s">
        <v>23</v>
      </c>
      <c r="D6" s="123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5"/>
      <c r="Q6" s="112"/>
      <c r="R6" s="113"/>
    </row>
    <row r="7" spans="1:18">
      <c r="A7" s="315" t="s">
        <v>241</v>
      </c>
      <c r="B7" s="121">
        <v>60611</v>
      </c>
      <c r="C7" s="122" t="s">
        <v>185</v>
      </c>
      <c r="D7" s="123">
        <v>0</v>
      </c>
      <c r="E7" s="123">
        <v>0</v>
      </c>
      <c r="F7" s="123">
        <v>0</v>
      </c>
      <c r="G7" s="123">
        <f>'Projection juil 2020'!G7+('Projection juil 2020'!G7*$B$3)</f>
        <v>165.375</v>
      </c>
      <c r="H7" s="123">
        <v>0</v>
      </c>
      <c r="I7" s="123">
        <v>0</v>
      </c>
      <c r="J7" s="123">
        <v>0</v>
      </c>
      <c r="K7" s="123">
        <f>G7</f>
        <v>165.375</v>
      </c>
      <c r="L7" s="123">
        <v>0</v>
      </c>
      <c r="M7" s="123">
        <v>0</v>
      </c>
      <c r="N7" s="123">
        <v>0</v>
      </c>
      <c r="O7" s="123">
        <f>K7</f>
        <v>165.375</v>
      </c>
      <c r="P7" s="126">
        <f>SUM(D7:O7)</f>
        <v>496.125</v>
      </c>
      <c r="Q7" s="112" t="s">
        <v>205</v>
      </c>
      <c r="R7" s="113" t="s">
        <v>233</v>
      </c>
    </row>
    <row r="8" spans="1:18">
      <c r="A8" s="315" t="s">
        <v>241</v>
      </c>
      <c r="B8" s="121">
        <v>60612</v>
      </c>
      <c r="C8" s="122" t="s">
        <v>206</v>
      </c>
      <c r="D8" s="123">
        <f>'Projection juil 2020'!D8+('Projection juil 2020'!D8*$B$3)</f>
        <v>110.25</v>
      </c>
      <c r="E8" s="123">
        <f>D8</f>
        <v>110.25</v>
      </c>
      <c r="F8" s="123">
        <f>'Projection juil 2020'!F8+('Projection juil 2020'!F8*$B$3)</f>
        <v>330.75</v>
      </c>
      <c r="G8" s="123">
        <f>F8</f>
        <v>330.75</v>
      </c>
      <c r="H8" s="123">
        <f>'Projection juil 2020'!H8+('Projection juil 2020'!H8*$B$3)</f>
        <v>551.25</v>
      </c>
      <c r="I8" s="123">
        <f>H8</f>
        <v>551.25</v>
      </c>
      <c r="J8" s="123">
        <f t="shared" ref="J8:K8" si="1">I8</f>
        <v>551.25</v>
      </c>
      <c r="K8" s="123">
        <f t="shared" si="1"/>
        <v>551.25</v>
      </c>
      <c r="L8" s="123">
        <f>'Projection juil 2020'!L8+('Projection juil 2020'!L8*$B$3)</f>
        <v>220.5</v>
      </c>
      <c r="M8" s="123">
        <f>D8</f>
        <v>110.25</v>
      </c>
      <c r="N8" s="123">
        <f>M8</f>
        <v>110.25</v>
      </c>
      <c r="O8" s="123">
        <f>N8</f>
        <v>110.25</v>
      </c>
      <c r="P8" s="126">
        <f t="shared" ref="P8:P14" si="2">SUM(D8:O8)</f>
        <v>3638.25</v>
      </c>
      <c r="Q8" s="112" t="s">
        <v>205</v>
      </c>
      <c r="R8" s="113"/>
    </row>
    <row r="9" spans="1:18">
      <c r="A9" s="315" t="s">
        <v>241</v>
      </c>
      <c r="B9" s="121">
        <v>60613</v>
      </c>
      <c r="C9" s="122" t="s">
        <v>207</v>
      </c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6">
        <f t="shared" si="2"/>
        <v>0</v>
      </c>
      <c r="Q9" s="112" t="e">
        <v>#REF!</v>
      </c>
      <c r="R9" s="113"/>
    </row>
    <row r="10" spans="1:18">
      <c r="A10" s="315" t="s">
        <v>241</v>
      </c>
      <c r="B10" s="121">
        <v>60618</v>
      </c>
      <c r="C10" s="127" t="s">
        <v>34</v>
      </c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6">
        <f t="shared" si="2"/>
        <v>0</v>
      </c>
      <c r="Q10" s="112" t="e">
        <v>#REF!</v>
      </c>
      <c r="R10" s="113"/>
    </row>
    <row r="11" spans="1:18">
      <c r="A11" s="315" t="s">
        <v>241</v>
      </c>
      <c r="B11" s="121">
        <v>6062</v>
      </c>
      <c r="C11" s="122" t="s">
        <v>208</v>
      </c>
      <c r="D11" s="123">
        <v>50</v>
      </c>
      <c r="E11" s="123">
        <v>0</v>
      </c>
      <c r="F11" s="123">
        <v>0</v>
      </c>
      <c r="G11" s="123">
        <v>0</v>
      </c>
      <c r="H11" s="123">
        <v>0</v>
      </c>
      <c r="I11" s="123">
        <v>50</v>
      </c>
      <c r="J11" s="123">
        <v>0</v>
      </c>
      <c r="K11" s="123">
        <v>0</v>
      </c>
      <c r="L11" s="123">
        <v>0</v>
      </c>
      <c r="M11" s="123">
        <v>0</v>
      </c>
      <c r="N11" s="123">
        <v>0</v>
      </c>
      <c r="O11" s="123">
        <v>0</v>
      </c>
      <c r="P11" s="126">
        <f t="shared" si="2"/>
        <v>100</v>
      </c>
      <c r="Q11" s="112" t="s">
        <v>205</v>
      </c>
      <c r="R11" s="113"/>
    </row>
    <row r="12" spans="1:18" ht="20.25" customHeight="1">
      <c r="A12" s="315" t="s">
        <v>241</v>
      </c>
      <c r="B12" s="121">
        <v>60622</v>
      </c>
      <c r="C12" s="122" t="s">
        <v>209</v>
      </c>
      <c r="D12" s="123">
        <v>100</v>
      </c>
      <c r="E12" s="123">
        <v>0</v>
      </c>
      <c r="F12" s="123">
        <v>10</v>
      </c>
      <c r="G12" s="123">
        <v>0</v>
      </c>
      <c r="H12" s="123">
        <v>10</v>
      </c>
      <c r="I12" s="123">
        <v>0</v>
      </c>
      <c r="J12" s="123">
        <v>10</v>
      </c>
      <c r="K12" s="123">
        <v>0</v>
      </c>
      <c r="L12" s="123">
        <v>10</v>
      </c>
      <c r="M12" s="123">
        <v>0</v>
      </c>
      <c r="N12" s="123">
        <v>10</v>
      </c>
      <c r="O12" s="123">
        <v>0</v>
      </c>
      <c r="P12" s="126">
        <f>SUM(D12:O12)</f>
        <v>150</v>
      </c>
      <c r="Q12" s="112" t="s">
        <v>205</v>
      </c>
      <c r="R12" s="113"/>
    </row>
    <row r="13" spans="1:18" ht="20.25" customHeight="1">
      <c r="A13" s="315" t="s">
        <v>241</v>
      </c>
      <c r="B13" s="121">
        <v>60624</v>
      </c>
      <c r="C13" s="127" t="s">
        <v>35</v>
      </c>
      <c r="D13" s="128">
        <v>50</v>
      </c>
      <c r="E13" s="128">
        <v>0</v>
      </c>
      <c r="F13" s="128">
        <v>0</v>
      </c>
      <c r="G13" s="128">
        <v>0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0</v>
      </c>
      <c r="O13" s="128">
        <v>0</v>
      </c>
      <c r="P13" s="126">
        <f t="shared" si="2"/>
        <v>50</v>
      </c>
      <c r="Q13" s="112" t="s">
        <v>205</v>
      </c>
      <c r="R13" s="113"/>
    </row>
    <row r="14" spans="1:18" ht="20.25" customHeight="1">
      <c r="A14" s="315" t="s">
        <v>241</v>
      </c>
      <c r="B14" s="121">
        <v>60625</v>
      </c>
      <c r="C14" s="127" t="s">
        <v>210</v>
      </c>
      <c r="D14" s="128">
        <v>0</v>
      </c>
      <c r="E14" s="128">
        <v>0</v>
      </c>
      <c r="F14" s="128">
        <v>0</v>
      </c>
      <c r="G14" s="128">
        <v>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0</v>
      </c>
      <c r="O14" s="128">
        <v>0</v>
      </c>
      <c r="P14" s="126">
        <f t="shared" si="2"/>
        <v>0</v>
      </c>
      <c r="Q14" s="112" t="s">
        <v>205</v>
      </c>
      <c r="R14" s="113"/>
    </row>
    <row r="15" spans="1:18" ht="24" customHeight="1">
      <c r="B15" s="117">
        <v>61</v>
      </c>
      <c r="C15" s="118" t="s">
        <v>37</v>
      </c>
      <c r="D15" s="178">
        <f>SUM(D16:D23)</f>
        <v>806.392875</v>
      </c>
      <c r="E15" s="178">
        <f t="shared" ref="E15:O15" si="3">SUM(E16:E23)</f>
        <v>606.392875</v>
      </c>
      <c r="F15" s="178">
        <f t="shared" si="3"/>
        <v>3962.0858750000002</v>
      </c>
      <c r="G15" s="178">
        <f t="shared" si="3"/>
        <v>606.392875</v>
      </c>
      <c r="H15" s="178">
        <f t="shared" si="3"/>
        <v>711.392875</v>
      </c>
      <c r="I15" s="178">
        <f t="shared" si="3"/>
        <v>606.392875</v>
      </c>
      <c r="J15" s="178">
        <f t="shared" si="3"/>
        <v>606.392875</v>
      </c>
      <c r="K15" s="178">
        <f t="shared" si="3"/>
        <v>606.392875</v>
      </c>
      <c r="L15" s="178">
        <f t="shared" si="3"/>
        <v>606.392875</v>
      </c>
      <c r="M15" s="178">
        <f t="shared" si="3"/>
        <v>606.392875</v>
      </c>
      <c r="N15" s="178">
        <f t="shared" si="3"/>
        <v>711.392875</v>
      </c>
      <c r="O15" s="178">
        <f t="shared" si="3"/>
        <v>606.392875</v>
      </c>
      <c r="P15" s="129">
        <f>SUM(P16:P23)</f>
        <v>11042.407500000001</v>
      </c>
      <c r="Q15" s="130"/>
      <c r="R15" s="113"/>
    </row>
    <row r="16" spans="1:18" ht="21" customHeight="1">
      <c r="A16" s="315" t="s">
        <v>243</v>
      </c>
      <c r="B16" s="121">
        <v>6132</v>
      </c>
      <c r="C16" s="127" t="s">
        <v>211</v>
      </c>
      <c r="D16" s="299">
        <v>550</v>
      </c>
      <c r="E16" s="299">
        <f>D16</f>
        <v>550</v>
      </c>
      <c r="F16" s="299">
        <f t="shared" ref="F16:O16" si="4">E16</f>
        <v>550</v>
      </c>
      <c r="G16" s="299">
        <f t="shared" si="4"/>
        <v>550</v>
      </c>
      <c r="H16" s="299">
        <f t="shared" si="4"/>
        <v>550</v>
      </c>
      <c r="I16" s="299">
        <f t="shared" si="4"/>
        <v>550</v>
      </c>
      <c r="J16" s="299">
        <f t="shared" si="4"/>
        <v>550</v>
      </c>
      <c r="K16" s="299">
        <f t="shared" si="4"/>
        <v>550</v>
      </c>
      <c r="L16" s="299">
        <f t="shared" si="4"/>
        <v>550</v>
      </c>
      <c r="M16" s="299">
        <f t="shared" si="4"/>
        <v>550</v>
      </c>
      <c r="N16" s="299">
        <f t="shared" si="4"/>
        <v>550</v>
      </c>
      <c r="O16" s="299">
        <f t="shared" si="4"/>
        <v>550</v>
      </c>
      <c r="P16" s="126">
        <f>SUM(D16:O16)</f>
        <v>6600</v>
      </c>
      <c r="Q16" s="112" t="s">
        <v>205</v>
      </c>
      <c r="R16" s="113"/>
    </row>
    <row r="17" spans="1:18" ht="21" customHeight="1">
      <c r="A17" s="315" t="s">
        <v>243</v>
      </c>
      <c r="B17" s="121">
        <v>6135</v>
      </c>
      <c r="C17" s="127" t="s">
        <v>212</v>
      </c>
      <c r="D17" s="128">
        <v>0</v>
      </c>
      <c r="E17" s="128">
        <v>0</v>
      </c>
      <c r="F17" s="128">
        <v>0</v>
      </c>
      <c r="G17" s="128">
        <v>0</v>
      </c>
      <c r="H17" s="128">
        <f>'Projection juil 2020'!H17+('Projection juil 2020'!H17*'Projection juil 2020'!$B$3)</f>
        <v>105</v>
      </c>
      <c r="I17" s="128">
        <v>0</v>
      </c>
      <c r="J17" s="128">
        <v>0</v>
      </c>
      <c r="K17" s="128">
        <v>0</v>
      </c>
      <c r="L17" s="128">
        <v>0</v>
      </c>
      <c r="M17" s="128">
        <v>0</v>
      </c>
      <c r="N17" s="128">
        <f>H17</f>
        <v>105</v>
      </c>
      <c r="O17" s="128">
        <v>0</v>
      </c>
      <c r="P17" s="126">
        <f t="shared" ref="P17:P23" si="5">SUM(D17:O17)</f>
        <v>210</v>
      </c>
      <c r="Q17" s="112" t="s">
        <v>205</v>
      </c>
      <c r="R17" s="113"/>
    </row>
    <row r="18" spans="1:18">
      <c r="A18" s="315" t="s">
        <v>243</v>
      </c>
      <c r="B18" s="121">
        <v>6152</v>
      </c>
      <c r="C18" s="122" t="s">
        <v>213</v>
      </c>
      <c r="D18" s="123">
        <v>200</v>
      </c>
      <c r="E18" s="123">
        <v>0</v>
      </c>
      <c r="F18" s="123">
        <v>0</v>
      </c>
      <c r="G18" s="123">
        <v>0</v>
      </c>
      <c r="H18" s="123">
        <v>0</v>
      </c>
      <c r="I18" s="123">
        <v>0</v>
      </c>
      <c r="J18" s="123">
        <v>0</v>
      </c>
      <c r="K18" s="123">
        <v>0</v>
      </c>
      <c r="L18" s="123">
        <v>0</v>
      </c>
      <c r="M18" s="123">
        <v>0</v>
      </c>
      <c r="N18" s="123">
        <v>0</v>
      </c>
      <c r="O18" s="123">
        <v>0</v>
      </c>
      <c r="P18" s="126">
        <f t="shared" si="5"/>
        <v>200</v>
      </c>
      <c r="Q18" s="112" t="s">
        <v>205</v>
      </c>
      <c r="R18" s="113"/>
    </row>
    <row r="19" spans="1:18">
      <c r="A19" s="315" t="s">
        <v>243</v>
      </c>
      <c r="B19" s="121">
        <v>6156</v>
      </c>
      <c r="C19" s="122" t="s">
        <v>214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6">
        <f t="shared" si="5"/>
        <v>0</v>
      </c>
      <c r="Q19" s="112" t="e">
        <v>#REF!</v>
      </c>
      <c r="R19" s="113"/>
    </row>
    <row r="20" spans="1:18" ht="21" customHeight="1">
      <c r="A20" s="315" t="s">
        <v>243</v>
      </c>
      <c r="B20" s="121">
        <v>616</v>
      </c>
      <c r="C20" s="127" t="s">
        <v>46</v>
      </c>
      <c r="D20" s="183">
        <f>'Projection juil 2020'!D20+('Projection juil 2020'!D20*$B$3)</f>
        <v>56.392874999999997</v>
      </c>
      <c r="E20" s="168">
        <f>D20</f>
        <v>56.392874999999997</v>
      </c>
      <c r="F20" s="168">
        <f t="shared" ref="F20:O20" si="6">E20</f>
        <v>56.392874999999997</v>
      </c>
      <c r="G20" s="168">
        <f t="shared" si="6"/>
        <v>56.392874999999997</v>
      </c>
      <c r="H20" s="168">
        <f t="shared" si="6"/>
        <v>56.392874999999997</v>
      </c>
      <c r="I20" s="168">
        <f t="shared" si="6"/>
        <v>56.392874999999997</v>
      </c>
      <c r="J20" s="168">
        <f t="shared" si="6"/>
        <v>56.392874999999997</v>
      </c>
      <c r="K20" s="168">
        <f t="shared" si="6"/>
        <v>56.392874999999997</v>
      </c>
      <c r="L20" s="168">
        <f t="shared" si="6"/>
        <v>56.392874999999997</v>
      </c>
      <c r="M20" s="168">
        <f t="shared" si="6"/>
        <v>56.392874999999997</v>
      </c>
      <c r="N20" s="168">
        <f t="shared" si="6"/>
        <v>56.392874999999997</v>
      </c>
      <c r="O20" s="168">
        <f t="shared" si="6"/>
        <v>56.392874999999997</v>
      </c>
      <c r="P20" s="126">
        <f t="shared" si="5"/>
        <v>676.71449999999993</v>
      </c>
      <c r="Q20" s="112" t="s">
        <v>205</v>
      </c>
      <c r="R20" s="113"/>
    </row>
    <row r="21" spans="1:18" ht="21" customHeight="1">
      <c r="A21" s="315" t="s">
        <v>243</v>
      </c>
      <c r="B21" s="121">
        <v>6182</v>
      </c>
      <c r="C21" s="122" t="s">
        <v>49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6">
        <f t="shared" si="5"/>
        <v>0</v>
      </c>
      <c r="Q21" s="112" t="e">
        <v>#REF!</v>
      </c>
      <c r="R21" s="113"/>
    </row>
    <row r="22" spans="1:18">
      <c r="A22" s="315" t="s">
        <v>243</v>
      </c>
      <c r="B22" s="121">
        <v>6184</v>
      </c>
      <c r="C22" s="127" t="s">
        <v>215</v>
      </c>
      <c r="D22" s="299">
        <f>D78</f>
        <v>0</v>
      </c>
      <c r="E22" s="299">
        <f>E78</f>
        <v>0</v>
      </c>
      <c r="F22" s="415">
        <f t="shared" ref="F22:O22" si="7">F78</f>
        <v>3355.6930000000002</v>
      </c>
      <c r="G22" s="299">
        <f t="shared" si="7"/>
        <v>0</v>
      </c>
      <c r="H22" s="299">
        <f t="shared" si="7"/>
        <v>0</v>
      </c>
      <c r="I22" s="299">
        <f t="shared" si="7"/>
        <v>0</v>
      </c>
      <c r="J22" s="299">
        <f t="shared" si="7"/>
        <v>0</v>
      </c>
      <c r="K22" s="299">
        <f t="shared" si="7"/>
        <v>0</v>
      </c>
      <c r="L22" s="299">
        <f t="shared" si="7"/>
        <v>0</v>
      </c>
      <c r="M22" s="299">
        <f t="shared" si="7"/>
        <v>0</v>
      </c>
      <c r="N22" s="299">
        <f t="shared" si="7"/>
        <v>0</v>
      </c>
      <c r="O22" s="299">
        <f t="shared" si="7"/>
        <v>0</v>
      </c>
      <c r="P22" s="126">
        <f t="shared" si="5"/>
        <v>3355.6930000000002</v>
      </c>
      <c r="Q22" s="112" t="e">
        <v>#REF!</v>
      </c>
      <c r="R22" s="113"/>
    </row>
    <row r="23" spans="1:18" ht="21" customHeight="1">
      <c r="A23" s="315" t="s">
        <v>243</v>
      </c>
      <c r="B23" s="121">
        <v>6185</v>
      </c>
      <c r="C23" s="127" t="s">
        <v>216</v>
      </c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6">
        <f t="shared" si="5"/>
        <v>0</v>
      </c>
      <c r="Q23" s="112" t="e">
        <v>#REF!</v>
      </c>
      <c r="R23" s="113"/>
    </row>
    <row r="24" spans="1:18" ht="24" customHeight="1">
      <c r="B24" s="117">
        <v>62</v>
      </c>
      <c r="C24" s="131" t="s">
        <v>54</v>
      </c>
      <c r="D24" s="179">
        <f>SUM(D25:D32)</f>
        <v>200</v>
      </c>
      <c r="E24" s="179">
        <f t="shared" ref="E24:O24" si="8">SUM(E25:E32)</f>
        <v>2075</v>
      </c>
      <c r="F24" s="179">
        <f t="shared" si="8"/>
        <v>4015</v>
      </c>
      <c r="G24" s="179">
        <f t="shared" si="8"/>
        <v>3750</v>
      </c>
      <c r="H24" s="179">
        <f t="shared" si="8"/>
        <v>3100</v>
      </c>
      <c r="I24" s="179">
        <f t="shared" si="8"/>
        <v>4425</v>
      </c>
      <c r="J24" s="179">
        <f t="shared" si="8"/>
        <v>4000</v>
      </c>
      <c r="K24" s="179">
        <f t="shared" si="8"/>
        <v>3900</v>
      </c>
      <c r="L24" s="179">
        <f t="shared" si="8"/>
        <v>4025</v>
      </c>
      <c r="M24" s="179">
        <f t="shared" si="8"/>
        <v>3600</v>
      </c>
      <c r="N24" s="179">
        <f t="shared" si="8"/>
        <v>3900</v>
      </c>
      <c r="O24" s="179">
        <f t="shared" si="8"/>
        <v>3950</v>
      </c>
      <c r="P24" s="132">
        <f>SUM(P25:P32)</f>
        <v>40940</v>
      </c>
      <c r="Q24" s="130"/>
      <c r="R24" s="133"/>
    </row>
    <row r="25" spans="1:18">
      <c r="A25" s="315" t="s">
        <v>242</v>
      </c>
      <c r="B25" s="121">
        <v>6221</v>
      </c>
      <c r="C25" s="122" t="s">
        <v>267</v>
      </c>
      <c r="D25" s="412">
        <v>0</v>
      </c>
      <c r="E25" s="412">
        <f>'Salaires Par Mois'!F8</f>
        <v>2025</v>
      </c>
      <c r="F25" s="412">
        <f>'Salaires Par Mois'!L8</f>
        <v>4000</v>
      </c>
      <c r="G25" s="412">
        <f>'Salaires Par Mois'!R8</f>
        <v>3750</v>
      </c>
      <c r="H25" s="412">
        <f>'Salaires Par Mois'!W8</f>
        <v>3100</v>
      </c>
      <c r="I25" s="412">
        <f>'Salaires Par Mois'!AC8</f>
        <v>4225</v>
      </c>
      <c r="J25" s="412">
        <f>'Salaires Par Mois'!AI8</f>
        <v>4000</v>
      </c>
      <c r="K25" s="412">
        <f>'Salaires Par Mois'!AO8</f>
        <v>3900</v>
      </c>
      <c r="L25" s="412">
        <f>'Salaires Par Mois'!AU8</f>
        <v>4025</v>
      </c>
      <c r="M25" s="412">
        <f>'Salaires Par Mois'!BA8</f>
        <v>3600</v>
      </c>
      <c r="N25" s="412">
        <f>'Salaires Par Mois'!BF8</f>
        <v>3900</v>
      </c>
      <c r="O25" s="412">
        <f>'Salaires Par Mois'!BK8</f>
        <v>3900</v>
      </c>
      <c r="P25" s="126">
        <f>SUM(D25:O25)</f>
        <v>40425</v>
      </c>
      <c r="Q25" s="112" t="s">
        <v>205</v>
      </c>
      <c r="R25" s="113"/>
    </row>
    <row r="26" spans="1:18">
      <c r="A26" s="315" t="s">
        <v>242</v>
      </c>
      <c r="B26" s="121">
        <v>6222</v>
      </c>
      <c r="C26" s="122" t="s">
        <v>184</v>
      </c>
      <c r="D26" s="162">
        <v>0</v>
      </c>
      <c r="E26" s="123">
        <v>0</v>
      </c>
      <c r="F26" s="123">
        <v>0</v>
      </c>
      <c r="G26" s="123">
        <v>0</v>
      </c>
      <c r="H26" s="123">
        <v>0</v>
      </c>
      <c r="I26" s="123">
        <v>0</v>
      </c>
      <c r="J26" s="123">
        <v>0</v>
      </c>
      <c r="K26" s="123">
        <v>0</v>
      </c>
      <c r="L26" s="123">
        <v>0</v>
      </c>
      <c r="M26" s="123">
        <v>0</v>
      </c>
      <c r="N26" s="123">
        <v>0</v>
      </c>
      <c r="O26" s="123">
        <v>0</v>
      </c>
      <c r="P26" s="126">
        <f t="shared" ref="P26:P32" si="9">SUM(D26:O26)</f>
        <v>0</v>
      </c>
      <c r="Q26" s="112" t="s">
        <v>205</v>
      </c>
      <c r="R26" s="113"/>
    </row>
    <row r="27" spans="1:18" ht="20.25" customHeight="1">
      <c r="A27" s="315" t="s">
        <v>243</v>
      </c>
      <c r="B27" s="121">
        <v>623</v>
      </c>
      <c r="C27" s="122" t="s">
        <v>60</v>
      </c>
      <c r="D27" s="123">
        <v>200</v>
      </c>
      <c r="E27" s="123">
        <v>0</v>
      </c>
      <c r="F27" s="123">
        <v>0</v>
      </c>
      <c r="G27" s="123">
        <v>0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126">
        <f t="shared" si="9"/>
        <v>200</v>
      </c>
      <c r="Q27" s="112" t="s">
        <v>205</v>
      </c>
      <c r="R27" s="113"/>
    </row>
    <row r="28" spans="1:18" ht="20.25" customHeight="1">
      <c r="A28" s="315" t="s">
        <v>241</v>
      </c>
      <c r="B28" s="121">
        <v>6251</v>
      </c>
      <c r="C28" s="122" t="s">
        <v>217</v>
      </c>
      <c r="D28" s="123">
        <v>0</v>
      </c>
      <c r="E28" s="123">
        <v>0</v>
      </c>
      <c r="F28" s="123">
        <v>15</v>
      </c>
      <c r="G28" s="123">
        <v>0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0</v>
      </c>
      <c r="P28" s="126">
        <f t="shared" si="9"/>
        <v>15</v>
      </c>
      <c r="Q28" s="112" t="s">
        <v>205</v>
      </c>
      <c r="R28" s="113"/>
    </row>
    <row r="29" spans="1:18" ht="20.25" customHeight="1">
      <c r="A29" s="315" t="s">
        <v>241</v>
      </c>
      <c r="B29" s="121">
        <v>6256</v>
      </c>
      <c r="C29" s="122" t="s">
        <v>218</v>
      </c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6">
        <f t="shared" si="9"/>
        <v>0</v>
      </c>
      <c r="Q29" s="112" t="e">
        <v>#REF!</v>
      </c>
      <c r="R29" s="113"/>
    </row>
    <row r="30" spans="1:18">
      <c r="A30" s="315" t="s">
        <v>241</v>
      </c>
      <c r="B30" s="121">
        <v>6257</v>
      </c>
      <c r="C30" s="122" t="s">
        <v>219</v>
      </c>
      <c r="D30" s="123">
        <v>0</v>
      </c>
      <c r="E30" s="123">
        <v>50</v>
      </c>
      <c r="F30" s="123">
        <v>0</v>
      </c>
      <c r="G30" s="123">
        <v>0</v>
      </c>
      <c r="H30" s="123">
        <v>0</v>
      </c>
      <c r="I30" s="123">
        <v>50</v>
      </c>
      <c r="J30" s="123">
        <v>0</v>
      </c>
      <c r="K30" s="123">
        <v>0</v>
      </c>
      <c r="L30" s="123">
        <v>0</v>
      </c>
      <c r="M30" s="123">
        <v>0</v>
      </c>
      <c r="N30" s="123">
        <v>0</v>
      </c>
      <c r="O30" s="123">
        <v>50</v>
      </c>
      <c r="P30" s="126">
        <f t="shared" si="9"/>
        <v>150</v>
      </c>
      <c r="Q30" s="112" t="s">
        <v>205</v>
      </c>
      <c r="R30" s="113"/>
    </row>
    <row r="31" spans="1:18" ht="20.25" customHeight="1">
      <c r="A31" s="315" t="s">
        <v>241</v>
      </c>
      <c r="B31" s="121">
        <v>626</v>
      </c>
      <c r="C31" s="122" t="s">
        <v>72</v>
      </c>
      <c r="D31" s="123"/>
      <c r="E31" s="123"/>
      <c r="F31" s="123"/>
      <c r="G31" s="123"/>
      <c r="H31" s="123"/>
      <c r="I31" s="123">
        <v>100</v>
      </c>
      <c r="J31" s="123"/>
      <c r="K31" s="123"/>
      <c r="L31" s="123"/>
      <c r="M31" s="123"/>
      <c r="N31" s="123"/>
      <c r="O31" s="123"/>
      <c r="P31" s="126">
        <f t="shared" si="9"/>
        <v>100</v>
      </c>
      <c r="Q31" s="112" t="e">
        <v>#REF!</v>
      </c>
      <c r="R31" s="113"/>
    </row>
    <row r="32" spans="1:18" ht="20.25" customHeight="1">
      <c r="A32" s="315" t="s">
        <v>243</v>
      </c>
      <c r="B32" s="121">
        <v>627</v>
      </c>
      <c r="C32" s="122" t="s">
        <v>67</v>
      </c>
      <c r="D32" s="123"/>
      <c r="E32" s="123"/>
      <c r="F32" s="123"/>
      <c r="G32" s="123"/>
      <c r="H32" s="123"/>
      <c r="I32" s="123">
        <v>50</v>
      </c>
      <c r="J32" s="123"/>
      <c r="K32" s="123"/>
      <c r="L32" s="123"/>
      <c r="M32" s="123"/>
      <c r="N32" s="123"/>
      <c r="O32" s="123"/>
      <c r="P32" s="126">
        <f t="shared" si="9"/>
        <v>50</v>
      </c>
      <c r="Q32" s="112" t="e">
        <v>#REF!</v>
      </c>
      <c r="R32" s="113"/>
    </row>
    <row r="33" spans="1:22" ht="24" customHeight="1">
      <c r="B33" s="134">
        <v>63</v>
      </c>
      <c r="C33" s="135" t="s">
        <v>70</v>
      </c>
      <c r="D33" s="180">
        <f>SUM(D34:D35)</f>
        <v>0</v>
      </c>
      <c r="E33" s="180">
        <f t="shared" ref="E33:O33" si="10">SUM(E34:E35)</f>
        <v>0</v>
      </c>
      <c r="F33" s="180">
        <f t="shared" si="10"/>
        <v>0</v>
      </c>
      <c r="G33" s="180">
        <f t="shared" si="10"/>
        <v>0</v>
      </c>
      <c r="H33" s="180">
        <f t="shared" si="10"/>
        <v>0</v>
      </c>
      <c r="I33" s="180">
        <f t="shared" si="10"/>
        <v>0</v>
      </c>
      <c r="J33" s="180">
        <f t="shared" si="10"/>
        <v>0</v>
      </c>
      <c r="K33" s="180">
        <f t="shared" si="10"/>
        <v>0</v>
      </c>
      <c r="L33" s="180">
        <f t="shared" si="10"/>
        <v>0</v>
      </c>
      <c r="M33" s="180">
        <f t="shared" si="10"/>
        <v>0</v>
      </c>
      <c r="N33" s="180">
        <f t="shared" si="10"/>
        <v>0</v>
      </c>
      <c r="O33" s="180">
        <f t="shared" si="10"/>
        <v>0</v>
      </c>
      <c r="P33" s="136">
        <f>SUM(P34:P35)</f>
        <v>0</v>
      </c>
      <c r="Q33" s="112"/>
      <c r="R33" s="113"/>
    </row>
    <row r="34" spans="1:22" ht="17.25" customHeight="1">
      <c r="A34" s="315" t="s">
        <v>242</v>
      </c>
      <c r="B34" s="121">
        <v>631</v>
      </c>
      <c r="C34" s="122" t="s">
        <v>74</v>
      </c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26">
        <v>0</v>
      </c>
      <c r="Q34" s="112" t="e">
        <v>#REF!</v>
      </c>
      <c r="R34" s="113"/>
    </row>
    <row r="35" spans="1:22" ht="17.25" customHeight="1">
      <c r="A35" s="315" t="s">
        <v>243</v>
      </c>
      <c r="B35" s="121">
        <v>635</v>
      </c>
      <c r="C35" s="122" t="s">
        <v>77</v>
      </c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26">
        <v>0</v>
      </c>
      <c r="Q35" s="112" t="e">
        <v>#REF!</v>
      </c>
      <c r="R35" s="113"/>
    </row>
    <row r="36" spans="1:22" ht="24" customHeight="1">
      <c r="B36" s="117">
        <v>64</v>
      </c>
      <c r="C36" s="131" t="s">
        <v>81</v>
      </c>
      <c r="D36" s="182">
        <f>SUM(D37:D39)</f>
        <v>0</v>
      </c>
      <c r="E36" s="182">
        <f t="shared" ref="E36:O36" si="11">SUM(E37:E39)</f>
        <v>0</v>
      </c>
      <c r="F36" s="182">
        <f t="shared" si="11"/>
        <v>0</v>
      </c>
      <c r="G36" s="182">
        <f t="shared" si="11"/>
        <v>0</v>
      </c>
      <c r="H36" s="182">
        <f t="shared" si="11"/>
        <v>0</v>
      </c>
      <c r="I36" s="182">
        <f t="shared" si="11"/>
        <v>0</v>
      </c>
      <c r="J36" s="182">
        <f t="shared" si="11"/>
        <v>0</v>
      </c>
      <c r="K36" s="182">
        <f t="shared" si="11"/>
        <v>0</v>
      </c>
      <c r="L36" s="182">
        <f t="shared" si="11"/>
        <v>0</v>
      </c>
      <c r="M36" s="182">
        <f t="shared" si="11"/>
        <v>0</v>
      </c>
      <c r="N36" s="182">
        <f t="shared" si="11"/>
        <v>0</v>
      </c>
      <c r="O36" s="182">
        <f t="shared" si="11"/>
        <v>0</v>
      </c>
      <c r="P36" s="136">
        <f>SUM(P37:P39)</f>
        <v>0</v>
      </c>
      <c r="Q36" s="130"/>
      <c r="R36" s="113"/>
    </row>
    <row r="37" spans="1:22">
      <c r="A37" s="315" t="s">
        <v>242</v>
      </c>
      <c r="B37" s="121">
        <v>641</v>
      </c>
      <c r="C37" s="127" t="s">
        <v>83</v>
      </c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6">
        <v>0</v>
      </c>
      <c r="Q37" s="112" t="e">
        <v>#REF!</v>
      </c>
      <c r="R37" s="113"/>
    </row>
    <row r="38" spans="1:22">
      <c r="A38" s="315" t="s">
        <v>242</v>
      </c>
      <c r="B38" s="121">
        <v>645</v>
      </c>
      <c r="C38" s="127" t="s">
        <v>86</v>
      </c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6">
        <v>0</v>
      </c>
      <c r="Q38" s="112" t="e">
        <v>#REF!</v>
      </c>
      <c r="R38" s="113"/>
    </row>
    <row r="39" spans="1:22">
      <c r="A39" s="315" t="s">
        <v>242</v>
      </c>
      <c r="B39" s="121">
        <v>647</v>
      </c>
      <c r="C39" s="127" t="s">
        <v>88</v>
      </c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6">
        <v>0</v>
      </c>
      <c r="Q39" s="112" t="e">
        <v>#REF!</v>
      </c>
      <c r="R39" s="113"/>
    </row>
    <row r="40" spans="1:22">
      <c r="A40" s="315" t="s">
        <v>243</v>
      </c>
      <c r="B40" s="117">
        <v>65</v>
      </c>
      <c r="C40" s="137" t="s">
        <v>91</v>
      </c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2">
        <v>0</v>
      </c>
      <c r="Q40" s="120" t="e">
        <v>#REF!</v>
      </c>
      <c r="R40" s="113"/>
    </row>
    <row r="41" spans="1:22">
      <c r="A41" s="315" t="s">
        <v>243</v>
      </c>
      <c r="B41" s="117">
        <v>66</v>
      </c>
      <c r="C41" s="137" t="s">
        <v>95</v>
      </c>
      <c r="D41" s="138">
        <v>0</v>
      </c>
      <c r="E41" s="138">
        <v>0</v>
      </c>
      <c r="F41" s="138">
        <v>0</v>
      </c>
      <c r="G41" s="138">
        <v>0</v>
      </c>
      <c r="H41" s="138">
        <v>0</v>
      </c>
      <c r="I41" s="138">
        <v>0</v>
      </c>
      <c r="J41" s="138">
        <v>0</v>
      </c>
      <c r="K41" s="138">
        <v>50</v>
      </c>
      <c r="L41" s="138">
        <v>0</v>
      </c>
      <c r="M41" s="138">
        <v>0</v>
      </c>
      <c r="N41" s="138">
        <v>0</v>
      </c>
      <c r="O41" s="138">
        <v>0</v>
      </c>
      <c r="P41" s="132">
        <v>50</v>
      </c>
      <c r="Q41" s="120" t="s">
        <v>205</v>
      </c>
      <c r="R41" s="113"/>
    </row>
    <row r="42" spans="1:22">
      <c r="A42" s="315" t="s">
        <v>243</v>
      </c>
      <c r="B42" s="117">
        <v>67</v>
      </c>
      <c r="C42" s="137" t="s">
        <v>99</v>
      </c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2">
        <v>0</v>
      </c>
      <c r="Q42" s="120" t="e">
        <v>#REF!</v>
      </c>
      <c r="R42" s="113"/>
    </row>
    <row r="43" spans="1:22" ht="24" customHeight="1">
      <c r="A43" s="315" t="s">
        <v>243</v>
      </c>
      <c r="B43" s="117">
        <v>68</v>
      </c>
      <c r="C43" s="139" t="s">
        <v>220</v>
      </c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2">
        <v>0</v>
      </c>
      <c r="Q43" s="120" t="e">
        <v>#REF!</v>
      </c>
      <c r="R43" s="113"/>
    </row>
    <row r="44" spans="1:22" ht="24" customHeight="1">
      <c r="B44" s="117">
        <v>86</v>
      </c>
      <c r="C44" s="140" t="s">
        <v>108</v>
      </c>
      <c r="D44" s="169">
        <f t="shared" ref="D44:N44" si="12">SUM(D45:D47)</f>
        <v>718.75</v>
      </c>
      <c r="E44" s="169">
        <f t="shared" si="12"/>
        <v>3646.0227272727275</v>
      </c>
      <c r="F44" s="169">
        <f t="shared" si="12"/>
        <v>3646.0227272727275</v>
      </c>
      <c r="G44" s="169">
        <f t="shared" si="12"/>
        <v>3646.0227272727275</v>
      </c>
      <c r="H44" s="169">
        <f t="shared" si="12"/>
        <v>3646.0227272727275</v>
      </c>
      <c r="I44" s="169">
        <f t="shared" si="12"/>
        <v>4846.0227272727279</v>
      </c>
      <c r="J44" s="169">
        <f t="shared" si="12"/>
        <v>3646.0227272727275</v>
      </c>
      <c r="K44" s="169">
        <f t="shared" si="12"/>
        <v>3646.0227272727275</v>
      </c>
      <c r="L44" s="169">
        <f t="shared" si="12"/>
        <v>3646.0227272727275</v>
      </c>
      <c r="M44" s="169">
        <f t="shared" si="12"/>
        <v>3646.0227272727275</v>
      </c>
      <c r="N44" s="169">
        <f t="shared" si="12"/>
        <v>3646.0227272727275</v>
      </c>
      <c r="O44" s="169">
        <f>SUM(O45:O47)</f>
        <v>3646.0227272727275</v>
      </c>
      <c r="P44" s="132">
        <f>SUM(P45:P47)</f>
        <v>42025</v>
      </c>
      <c r="Q44" s="130" t="e">
        <v>#REF!</v>
      </c>
      <c r="R44" s="113"/>
    </row>
    <row r="45" spans="1:22">
      <c r="B45" s="121"/>
      <c r="C45" s="141" t="s">
        <v>110</v>
      </c>
      <c r="D45" s="168">
        <f>V49/12</f>
        <v>718.75</v>
      </c>
      <c r="E45" s="168">
        <f>D45</f>
        <v>718.75</v>
      </c>
      <c r="F45" s="168">
        <f t="shared" ref="F45:O46" si="13">E45</f>
        <v>718.75</v>
      </c>
      <c r="G45" s="168">
        <f t="shared" si="13"/>
        <v>718.75</v>
      </c>
      <c r="H45" s="168">
        <f t="shared" si="13"/>
        <v>718.75</v>
      </c>
      <c r="I45" s="168">
        <f t="shared" si="13"/>
        <v>718.75</v>
      </c>
      <c r="J45" s="168">
        <f t="shared" si="13"/>
        <v>718.75</v>
      </c>
      <c r="K45" s="168">
        <f t="shared" si="13"/>
        <v>718.75</v>
      </c>
      <c r="L45" s="168">
        <f t="shared" si="13"/>
        <v>718.75</v>
      </c>
      <c r="M45" s="168">
        <f t="shared" si="13"/>
        <v>718.75</v>
      </c>
      <c r="N45" s="168">
        <f t="shared" si="13"/>
        <v>718.75</v>
      </c>
      <c r="O45" s="168">
        <f t="shared" si="13"/>
        <v>718.75</v>
      </c>
      <c r="P45" s="126">
        <f t="shared" ref="P45:P47" si="14">SUM(D45:O45)</f>
        <v>8625</v>
      </c>
      <c r="Q45" s="112"/>
      <c r="R45" s="113"/>
    </row>
    <row r="46" spans="1:22">
      <c r="B46" s="121"/>
      <c r="C46" s="141" t="s">
        <v>113</v>
      </c>
      <c r="D46" s="168">
        <v>0</v>
      </c>
      <c r="E46" s="168">
        <f>V48/11</f>
        <v>2927.2727272727275</v>
      </c>
      <c r="F46" s="168">
        <f>E46</f>
        <v>2927.2727272727275</v>
      </c>
      <c r="G46" s="168">
        <f t="shared" si="13"/>
        <v>2927.2727272727275</v>
      </c>
      <c r="H46" s="168">
        <f t="shared" si="13"/>
        <v>2927.2727272727275</v>
      </c>
      <c r="I46" s="168">
        <f t="shared" si="13"/>
        <v>2927.2727272727275</v>
      </c>
      <c r="J46" s="168">
        <f t="shared" si="13"/>
        <v>2927.2727272727275</v>
      </c>
      <c r="K46" s="168">
        <f t="shared" si="13"/>
        <v>2927.2727272727275</v>
      </c>
      <c r="L46" s="168">
        <f t="shared" si="13"/>
        <v>2927.2727272727275</v>
      </c>
      <c r="M46" s="168">
        <f t="shared" si="13"/>
        <v>2927.2727272727275</v>
      </c>
      <c r="N46" s="168">
        <f t="shared" si="13"/>
        <v>2927.2727272727275</v>
      </c>
      <c r="O46" s="168">
        <f t="shared" si="13"/>
        <v>2927.2727272727275</v>
      </c>
      <c r="P46" s="126">
        <f t="shared" si="14"/>
        <v>32200.000000000004</v>
      </c>
      <c r="R46" s="534" t="s">
        <v>232</v>
      </c>
      <c r="S46" s="534"/>
      <c r="T46" s="534"/>
      <c r="U46" s="534"/>
    </row>
    <row r="47" spans="1:22">
      <c r="B47" s="121"/>
      <c r="C47" s="142" t="s">
        <v>116</v>
      </c>
      <c r="D47" s="168"/>
      <c r="E47" s="168"/>
      <c r="F47" s="168"/>
      <c r="G47" s="168"/>
      <c r="H47" s="168"/>
      <c r="I47" s="168">
        <v>1200</v>
      </c>
      <c r="J47" s="168"/>
      <c r="K47" s="168"/>
      <c r="L47" s="168"/>
      <c r="M47" s="168"/>
      <c r="N47" s="168"/>
      <c r="O47" s="168"/>
      <c r="P47" s="126">
        <f t="shared" si="14"/>
        <v>1200</v>
      </c>
      <c r="R47" s="316" t="s">
        <v>270</v>
      </c>
      <c r="S47" s="316" t="s">
        <v>269</v>
      </c>
      <c r="T47" s="316" t="s">
        <v>268</v>
      </c>
      <c r="U47" s="316" t="s">
        <v>231</v>
      </c>
    </row>
    <row r="48" spans="1:22" ht="35.25" customHeight="1">
      <c r="B48" s="114"/>
      <c r="C48" s="197" t="s">
        <v>221</v>
      </c>
      <c r="D48" s="136">
        <f>D44+D43+D42+D41+D40+D36+D33+D24+D15+D4</f>
        <v>2035.392875</v>
      </c>
      <c r="E48" s="136">
        <f t="shared" ref="E48:O48" si="15">E44+E43+E42+E41+E40+E36+E33+E24+E15+E4</f>
        <v>6437.6656022727275</v>
      </c>
      <c r="F48" s="136">
        <f t="shared" si="15"/>
        <v>11963.858602272729</v>
      </c>
      <c r="G48" s="136">
        <f t="shared" si="15"/>
        <v>8498.5406022727275</v>
      </c>
      <c r="H48" s="136">
        <f t="shared" si="15"/>
        <v>8018.6656022727275</v>
      </c>
      <c r="I48" s="136">
        <f t="shared" si="15"/>
        <v>10478.665602272727</v>
      </c>
      <c r="J48" s="136">
        <f t="shared" si="15"/>
        <v>8813.6656022727275</v>
      </c>
      <c r="K48" s="136">
        <f t="shared" si="15"/>
        <v>8919.0406022727275</v>
      </c>
      <c r="L48" s="136">
        <f t="shared" si="15"/>
        <v>8507.9156022727275</v>
      </c>
      <c r="M48" s="136">
        <f t="shared" si="15"/>
        <v>7962.6656022727275</v>
      </c>
      <c r="N48" s="136">
        <f t="shared" si="15"/>
        <v>8377.6656022727275</v>
      </c>
      <c r="O48" s="136">
        <f t="shared" si="15"/>
        <v>8478.0406022727275</v>
      </c>
      <c r="P48" s="143">
        <f>P44+P43+P42+P41+P36+P33+P24+P15+P4</f>
        <v>98491.782500000001</v>
      </c>
      <c r="Q48" s="167" t="s">
        <v>235</v>
      </c>
      <c r="R48" s="317">
        <v>2</v>
      </c>
      <c r="S48" s="317">
        <v>50</v>
      </c>
      <c r="T48" s="317">
        <f>5+2</f>
        <v>7</v>
      </c>
      <c r="U48" s="317">
        <f>52-6</f>
        <v>46</v>
      </c>
      <c r="V48" s="315">
        <f>R48*S48*T48*U48</f>
        <v>32200</v>
      </c>
    </row>
    <row r="49" spans="2:23">
      <c r="B49" s="114"/>
      <c r="C49" s="113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5">
        <f>'Budget 2018-2019'!H39</f>
        <v>96452.75</v>
      </c>
      <c r="Q49" s="167" t="s">
        <v>234</v>
      </c>
      <c r="R49" s="317">
        <v>15</v>
      </c>
      <c r="S49" s="317">
        <v>10</v>
      </c>
      <c r="T49" s="317">
        <v>1.25</v>
      </c>
      <c r="U49" s="317">
        <f>52-6</f>
        <v>46</v>
      </c>
      <c r="V49" s="315">
        <f>R49*S49*T49*U49</f>
        <v>8625</v>
      </c>
    </row>
    <row r="50" spans="2:23">
      <c r="B50" s="114"/>
      <c r="C50" s="113"/>
      <c r="D50" s="144"/>
      <c r="E50" s="144"/>
      <c r="F50" s="144"/>
      <c r="G50" s="144">
        <f>'Budget 2018-2019'!P35</f>
        <v>32200</v>
      </c>
      <c r="H50" s="144"/>
      <c r="I50" s="144"/>
      <c r="J50" s="144"/>
      <c r="K50" s="144"/>
      <c r="L50" s="144"/>
      <c r="M50" s="144"/>
      <c r="N50" s="144"/>
      <c r="O50" s="144"/>
      <c r="P50" s="145">
        <f>P45</f>
        <v>8625</v>
      </c>
      <c r="Q50" s="167" t="s">
        <v>71</v>
      </c>
      <c r="R50" s="315">
        <v>1</v>
      </c>
      <c r="S50" s="315">
        <v>50</v>
      </c>
      <c r="T50" s="315">
        <v>3</v>
      </c>
      <c r="U50" s="315">
        <v>3</v>
      </c>
      <c r="V50" s="315">
        <f>R50*S50*T50*U50</f>
        <v>450</v>
      </c>
      <c r="W50" s="315" t="s">
        <v>193</v>
      </c>
    </row>
    <row r="51" spans="2:23" ht="15">
      <c r="B51" s="114"/>
      <c r="C51" s="291" t="s">
        <v>16</v>
      </c>
      <c r="D51" s="110"/>
      <c r="E51" s="110"/>
      <c r="F51" s="110"/>
      <c r="G51" s="144">
        <f>'Budget 2018-2019'!P36</f>
        <v>8625</v>
      </c>
      <c r="H51" s="110"/>
      <c r="I51" s="110"/>
      <c r="J51" s="110"/>
      <c r="K51" s="110"/>
      <c r="L51" s="110"/>
      <c r="M51" s="110"/>
      <c r="N51" s="110"/>
      <c r="O51" s="110"/>
      <c r="P51" s="171">
        <f>P49-P50</f>
        <v>87827.75</v>
      </c>
      <c r="Q51" s="112"/>
      <c r="R51" s="113"/>
    </row>
    <row r="52" spans="2:23">
      <c r="B52" s="114"/>
      <c r="C52" s="113"/>
      <c r="D52" s="115" t="s">
        <v>192</v>
      </c>
      <c r="E52" s="115" t="s">
        <v>193</v>
      </c>
      <c r="F52" s="115" t="s">
        <v>194</v>
      </c>
      <c r="G52" s="115" t="s">
        <v>195</v>
      </c>
      <c r="H52" s="115" t="s">
        <v>196</v>
      </c>
      <c r="I52" s="115" t="s">
        <v>197</v>
      </c>
      <c r="J52" s="115" t="s">
        <v>198</v>
      </c>
      <c r="K52" s="115" t="s">
        <v>199</v>
      </c>
      <c r="L52" s="115" t="s">
        <v>200</v>
      </c>
      <c r="M52" s="115" t="s">
        <v>201</v>
      </c>
      <c r="N52" s="115" t="s">
        <v>202</v>
      </c>
      <c r="O52" s="115" t="s">
        <v>203</v>
      </c>
      <c r="P52" s="116" t="s">
        <v>204</v>
      </c>
      <c r="Q52" s="112"/>
      <c r="R52" s="113"/>
    </row>
    <row r="53" spans="2:23" ht="25.5" customHeight="1">
      <c r="B53" s="187">
        <v>70</v>
      </c>
      <c r="C53" s="193" t="s">
        <v>18</v>
      </c>
      <c r="D53" s="194">
        <f>SUM(D54:D56)</f>
        <v>0</v>
      </c>
      <c r="E53" s="300">
        <f t="shared" ref="E53:O53" si="16">SUM(E54:E56)</f>
        <v>3676.2</v>
      </c>
      <c r="F53" s="300">
        <f t="shared" si="16"/>
        <v>3676.2</v>
      </c>
      <c r="G53" s="300">
        <f t="shared" si="16"/>
        <v>3676.2</v>
      </c>
      <c r="H53" s="300">
        <f t="shared" si="16"/>
        <v>3676.2</v>
      </c>
      <c r="I53" s="300">
        <f t="shared" si="16"/>
        <v>3676.2</v>
      </c>
      <c r="J53" s="300">
        <f t="shared" si="16"/>
        <v>3676.2</v>
      </c>
      <c r="K53" s="300">
        <f t="shared" si="16"/>
        <v>3676.2</v>
      </c>
      <c r="L53" s="300">
        <f t="shared" si="16"/>
        <v>3676.2</v>
      </c>
      <c r="M53" s="300">
        <f t="shared" si="16"/>
        <v>3676.2</v>
      </c>
      <c r="N53" s="300">
        <f t="shared" si="16"/>
        <v>3676.2</v>
      </c>
      <c r="O53" s="300">
        <f t="shared" si="16"/>
        <v>3676.2</v>
      </c>
      <c r="P53" s="200">
        <f>SUM(D53:O53)</f>
        <v>40438.199999999997</v>
      </c>
      <c r="Q53" s="130"/>
      <c r="R53" s="113"/>
    </row>
    <row r="54" spans="2:23">
      <c r="B54" s="121">
        <v>706</v>
      </c>
      <c r="C54" s="146" t="s">
        <v>21</v>
      </c>
      <c r="D54" s="123">
        <v>0</v>
      </c>
      <c r="E54" s="183">
        <f>'Projection adhérents'!S13/11</f>
        <v>3676.2</v>
      </c>
      <c r="F54" s="183">
        <f>E54</f>
        <v>3676.2</v>
      </c>
      <c r="G54" s="183">
        <f t="shared" ref="G54:O54" si="17">F54</f>
        <v>3676.2</v>
      </c>
      <c r="H54" s="183">
        <f t="shared" si="17"/>
        <v>3676.2</v>
      </c>
      <c r="I54" s="183">
        <f t="shared" si="17"/>
        <v>3676.2</v>
      </c>
      <c r="J54" s="183">
        <f t="shared" si="17"/>
        <v>3676.2</v>
      </c>
      <c r="K54" s="183">
        <f t="shared" si="17"/>
        <v>3676.2</v>
      </c>
      <c r="L54" s="183">
        <f t="shared" si="17"/>
        <v>3676.2</v>
      </c>
      <c r="M54" s="183">
        <f t="shared" si="17"/>
        <v>3676.2</v>
      </c>
      <c r="N54" s="183">
        <f t="shared" si="17"/>
        <v>3676.2</v>
      </c>
      <c r="O54" s="183">
        <f t="shared" si="17"/>
        <v>3676.2</v>
      </c>
      <c r="P54" s="126">
        <f>SUM(D54:O54)</f>
        <v>40438.199999999997</v>
      </c>
      <c r="Q54" s="112" t="e">
        <v>#REF!</v>
      </c>
      <c r="R54" s="113"/>
    </row>
    <row r="55" spans="2:23">
      <c r="B55" s="121">
        <v>707</v>
      </c>
      <c r="C55" s="146" t="s">
        <v>24</v>
      </c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6">
        <f t="shared" ref="P55:P56" si="18">SUM(D55:O55)</f>
        <v>0</v>
      </c>
      <c r="Q55" s="112" t="e">
        <v>#REF!</v>
      </c>
      <c r="R55" s="113"/>
    </row>
    <row r="56" spans="2:23">
      <c r="B56" s="121">
        <v>7082</v>
      </c>
      <c r="C56" s="146" t="s">
        <v>222</v>
      </c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6">
        <f t="shared" si="18"/>
        <v>0</v>
      </c>
      <c r="Q56" s="112" t="e">
        <v>#REF!</v>
      </c>
      <c r="R56" s="113"/>
    </row>
    <row r="57" spans="2:23" ht="25.5" customHeight="1">
      <c r="B57" s="187">
        <v>741</v>
      </c>
      <c r="C57" s="188" t="s">
        <v>32</v>
      </c>
      <c r="D57" s="191">
        <f>SUM(D58:D75)</f>
        <v>0</v>
      </c>
      <c r="E57" s="191">
        <f t="shared" ref="E57:O57" si="19">SUM(E58:E75)</f>
        <v>0</v>
      </c>
      <c r="F57" s="191">
        <f>SUM(F58:F75)</f>
        <v>0</v>
      </c>
      <c r="G57" s="191">
        <f t="shared" si="19"/>
        <v>0</v>
      </c>
      <c r="H57" s="191">
        <f t="shared" si="19"/>
        <v>0</v>
      </c>
      <c r="I57" s="191">
        <f t="shared" si="19"/>
        <v>0</v>
      </c>
      <c r="J57" s="191">
        <f t="shared" si="19"/>
        <v>0</v>
      </c>
      <c r="K57" s="191">
        <f t="shared" si="19"/>
        <v>0</v>
      </c>
      <c r="L57" s="191">
        <f t="shared" si="19"/>
        <v>0</v>
      </c>
      <c r="M57" s="191">
        <f t="shared" si="19"/>
        <v>0</v>
      </c>
      <c r="N57" s="191">
        <f t="shared" si="19"/>
        <v>0</v>
      </c>
      <c r="O57" s="191">
        <f t="shared" si="19"/>
        <v>0</v>
      </c>
      <c r="P57" s="190">
        <f>SUM(D57:O57)</f>
        <v>0</v>
      </c>
      <c r="Q57" s="130" t="s">
        <v>205</v>
      </c>
      <c r="R57" s="113"/>
    </row>
    <row r="58" spans="2:23">
      <c r="B58" s="147"/>
      <c r="C58" s="148" t="s">
        <v>36</v>
      </c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26">
        <f t="shared" ref="P58:P75" si="20">SUM(D58:O58)</f>
        <v>0</v>
      </c>
      <c r="Q58" s="112"/>
      <c r="R58" s="113"/>
    </row>
    <row r="59" spans="2:23">
      <c r="B59" s="121">
        <v>741</v>
      </c>
      <c r="C59" s="146" t="s">
        <v>39</v>
      </c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6">
        <f t="shared" si="20"/>
        <v>0</v>
      </c>
      <c r="Q59" s="112"/>
      <c r="R59" s="113"/>
    </row>
    <row r="60" spans="2:23">
      <c r="B60" s="121">
        <v>741</v>
      </c>
      <c r="C60" s="146" t="s">
        <v>42</v>
      </c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6">
        <f t="shared" si="20"/>
        <v>0</v>
      </c>
      <c r="Q60" s="112"/>
      <c r="R60" s="113"/>
    </row>
    <row r="61" spans="2:23">
      <c r="B61" s="121"/>
      <c r="C61" s="148" t="s">
        <v>45</v>
      </c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26">
        <f t="shared" si="20"/>
        <v>0</v>
      </c>
      <c r="Q61" s="112"/>
      <c r="R61" s="113"/>
    </row>
    <row r="62" spans="2:23">
      <c r="B62" s="121">
        <v>741</v>
      </c>
      <c r="C62" s="146" t="s">
        <v>48</v>
      </c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6">
        <f t="shared" si="20"/>
        <v>0</v>
      </c>
      <c r="Q62" s="112"/>
      <c r="R62" s="113"/>
    </row>
    <row r="63" spans="2:23">
      <c r="B63" s="121"/>
      <c r="C63" s="148" t="s">
        <v>51</v>
      </c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26">
        <f t="shared" si="20"/>
        <v>0</v>
      </c>
      <c r="Q63" s="112"/>
      <c r="R63" s="113"/>
    </row>
    <row r="64" spans="2:23">
      <c r="B64" s="121">
        <v>741</v>
      </c>
      <c r="C64" s="146" t="s">
        <v>53</v>
      </c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6">
        <f t="shared" si="20"/>
        <v>0</v>
      </c>
      <c r="Q64" s="112"/>
      <c r="R64" s="113"/>
    </row>
    <row r="65" spans="2:18">
      <c r="B65" s="121"/>
      <c r="C65" s="148" t="s">
        <v>55</v>
      </c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26">
        <f t="shared" si="20"/>
        <v>0</v>
      </c>
      <c r="Q65" s="112"/>
      <c r="R65" s="113"/>
    </row>
    <row r="66" spans="2:18">
      <c r="B66" s="121">
        <v>741</v>
      </c>
      <c r="C66" s="146" t="s">
        <v>59</v>
      </c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6">
        <f t="shared" si="20"/>
        <v>0</v>
      </c>
      <c r="Q66" s="112"/>
      <c r="R66" s="113"/>
    </row>
    <row r="67" spans="2:18">
      <c r="B67" s="121">
        <v>741</v>
      </c>
      <c r="C67" s="146" t="s">
        <v>62</v>
      </c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6">
        <f t="shared" si="20"/>
        <v>0</v>
      </c>
      <c r="Q67" s="112"/>
      <c r="R67" s="113"/>
    </row>
    <row r="68" spans="2:18">
      <c r="B68" s="121">
        <v>741</v>
      </c>
      <c r="C68" s="146" t="s">
        <v>65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6">
        <f t="shared" si="20"/>
        <v>0</v>
      </c>
      <c r="Q68" s="112"/>
      <c r="R68" s="113"/>
    </row>
    <row r="69" spans="2:18">
      <c r="B69" s="121">
        <v>741</v>
      </c>
      <c r="C69" s="146" t="s">
        <v>66</v>
      </c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6">
        <f t="shared" si="20"/>
        <v>0</v>
      </c>
      <c r="Q69" s="112"/>
      <c r="R69" s="113"/>
    </row>
    <row r="70" spans="2:18">
      <c r="B70" s="121"/>
      <c r="C70" s="148" t="s">
        <v>69</v>
      </c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26">
        <f t="shared" si="20"/>
        <v>0</v>
      </c>
      <c r="Q70" s="112"/>
      <c r="R70" s="113"/>
    </row>
    <row r="71" spans="2:18">
      <c r="B71" s="121">
        <v>741</v>
      </c>
      <c r="C71" s="146" t="s">
        <v>73</v>
      </c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6">
        <f t="shared" si="20"/>
        <v>0</v>
      </c>
      <c r="Q71" s="112"/>
      <c r="R71" s="113"/>
    </row>
    <row r="72" spans="2:18">
      <c r="B72" s="121">
        <v>741</v>
      </c>
      <c r="C72" s="146" t="s">
        <v>76</v>
      </c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6">
        <f t="shared" si="20"/>
        <v>0</v>
      </c>
      <c r="Q72" s="112"/>
      <c r="R72" s="113"/>
    </row>
    <row r="73" spans="2:18">
      <c r="B73" s="121"/>
      <c r="C73" s="148" t="s">
        <v>79</v>
      </c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26">
        <f t="shared" si="20"/>
        <v>0</v>
      </c>
      <c r="Q73" s="112"/>
      <c r="R73" s="113"/>
    </row>
    <row r="74" spans="2:18">
      <c r="B74" s="121">
        <v>741</v>
      </c>
      <c r="C74" s="146" t="s">
        <v>82</v>
      </c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6">
        <f t="shared" si="20"/>
        <v>0</v>
      </c>
      <c r="Q74" s="112"/>
      <c r="R74" s="113"/>
    </row>
    <row r="75" spans="2:18">
      <c r="B75" s="121">
        <v>741</v>
      </c>
      <c r="C75" s="146" t="s">
        <v>90</v>
      </c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6">
        <f t="shared" si="20"/>
        <v>0</v>
      </c>
      <c r="Q75" s="112"/>
      <c r="R75" s="113"/>
    </row>
    <row r="76" spans="2:18" ht="25.5" customHeight="1">
      <c r="B76" s="187">
        <v>75</v>
      </c>
      <c r="C76" s="188" t="s">
        <v>85</v>
      </c>
      <c r="D76" s="191">
        <f>SUM(D77:D78)</f>
        <v>0</v>
      </c>
      <c r="E76" s="191">
        <f t="shared" ref="E76:O76" si="21">SUM(E77:E78)</f>
        <v>0</v>
      </c>
      <c r="F76" s="191">
        <f t="shared" si="21"/>
        <v>7082.4930000000004</v>
      </c>
      <c r="G76" s="191">
        <f t="shared" si="21"/>
        <v>0</v>
      </c>
      <c r="H76" s="191">
        <f t="shared" si="21"/>
        <v>0</v>
      </c>
      <c r="I76" s="191">
        <f t="shared" si="21"/>
        <v>0</v>
      </c>
      <c r="J76" s="191">
        <f t="shared" si="21"/>
        <v>0</v>
      </c>
      <c r="K76" s="191">
        <f t="shared" si="21"/>
        <v>0</v>
      </c>
      <c r="L76" s="191">
        <f t="shared" si="21"/>
        <v>0</v>
      </c>
      <c r="M76" s="191">
        <f t="shared" si="21"/>
        <v>0</v>
      </c>
      <c r="N76" s="191">
        <f t="shared" si="21"/>
        <v>0</v>
      </c>
      <c r="O76" s="191">
        <f t="shared" si="21"/>
        <v>0</v>
      </c>
      <c r="P76" s="190">
        <f>SUM(D76:O76)</f>
        <v>7082.4930000000004</v>
      </c>
      <c r="Q76" s="130"/>
      <c r="R76" s="113"/>
    </row>
    <row r="77" spans="2:18">
      <c r="B77" s="121">
        <v>7562</v>
      </c>
      <c r="C77" s="146" t="s">
        <v>223</v>
      </c>
      <c r="D77" s="123"/>
      <c r="E77" s="123"/>
      <c r="F77" s="201">
        <f>'Projection adhérents'!S34</f>
        <v>3726.8000000000006</v>
      </c>
      <c r="G77" s="123">
        <v>0</v>
      </c>
      <c r="H77" s="123">
        <v>0</v>
      </c>
      <c r="I77" s="123">
        <v>0</v>
      </c>
      <c r="J77" s="123">
        <v>0</v>
      </c>
      <c r="K77" s="123">
        <v>0</v>
      </c>
      <c r="L77" s="123">
        <v>0</v>
      </c>
      <c r="M77" s="123">
        <v>0</v>
      </c>
      <c r="N77" s="123">
        <v>0</v>
      </c>
      <c r="O77" s="123">
        <v>0</v>
      </c>
      <c r="P77" s="126">
        <f>SUM(D77:O77)</f>
        <v>3726.8000000000006</v>
      </c>
      <c r="Q77" s="112" t="s">
        <v>205</v>
      </c>
      <c r="R77" s="113"/>
    </row>
    <row r="78" spans="2:18">
      <c r="B78" s="121">
        <v>7561</v>
      </c>
      <c r="C78" s="146" t="s">
        <v>224</v>
      </c>
      <c r="D78" s="123"/>
      <c r="E78" s="124"/>
      <c r="F78" s="202">
        <f>'Projection adhérents'!S52</f>
        <v>3355.6930000000002</v>
      </c>
      <c r="G78" s="124"/>
      <c r="H78" s="124"/>
      <c r="I78" s="124"/>
      <c r="J78" s="124"/>
      <c r="K78" s="124"/>
      <c r="L78" s="124"/>
      <c r="M78" s="124"/>
      <c r="N78" s="124"/>
      <c r="O78" s="124">
        <v>0</v>
      </c>
      <c r="P78" s="126">
        <f>SUM(D78:O78)</f>
        <v>3355.6930000000002</v>
      </c>
      <c r="Q78" s="112" t="e">
        <v>#REF!</v>
      </c>
      <c r="R78" s="113"/>
    </row>
    <row r="79" spans="2:18" ht="25.5" customHeight="1">
      <c r="B79" s="187">
        <v>76</v>
      </c>
      <c r="C79" s="188" t="s">
        <v>93</v>
      </c>
      <c r="D79" s="191"/>
      <c r="E79" s="192"/>
      <c r="F79" s="192"/>
      <c r="G79" s="192"/>
      <c r="H79" s="192"/>
      <c r="I79" s="192"/>
      <c r="J79" s="192"/>
      <c r="K79" s="192"/>
      <c r="L79" s="192"/>
      <c r="M79" s="192"/>
      <c r="N79" s="192"/>
      <c r="O79" s="192"/>
      <c r="P79" s="190">
        <f t="shared" ref="P79:P82" si="22">SUM(D79:O79)</f>
        <v>0</v>
      </c>
      <c r="Q79" s="130" t="e">
        <v>#REF!</v>
      </c>
      <c r="R79" s="113"/>
    </row>
    <row r="80" spans="2:18" ht="25.5" customHeight="1">
      <c r="B80" s="187">
        <v>77</v>
      </c>
      <c r="C80" s="188" t="s">
        <v>97</v>
      </c>
      <c r="D80" s="191"/>
      <c r="E80" s="192"/>
      <c r="F80" s="192"/>
      <c r="G80" s="192"/>
      <c r="H80" s="192"/>
      <c r="I80" s="192"/>
      <c r="J80" s="192"/>
      <c r="K80" s="192"/>
      <c r="L80" s="192"/>
      <c r="M80" s="192"/>
      <c r="N80" s="192"/>
      <c r="O80" s="192"/>
      <c r="P80" s="190">
        <f t="shared" si="22"/>
        <v>0</v>
      </c>
      <c r="Q80" s="130" t="e">
        <v>#REF!</v>
      </c>
      <c r="R80" s="113"/>
    </row>
    <row r="81" spans="2:18" ht="25.5" customHeight="1">
      <c r="B81" s="187">
        <v>78</v>
      </c>
      <c r="C81" s="188" t="s">
        <v>101</v>
      </c>
      <c r="D81" s="191"/>
      <c r="E81" s="192"/>
      <c r="F81" s="192"/>
      <c r="G81" s="192"/>
      <c r="H81" s="192"/>
      <c r="I81" s="192"/>
      <c r="J81" s="192"/>
      <c r="K81" s="192"/>
      <c r="L81" s="192"/>
      <c r="M81" s="192"/>
      <c r="N81" s="192"/>
      <c r="O81" s="192"/>
      <c r="P81" s="190">
        <f t="shared" si="22"/>
        <v>0</v>
      </c>
      <c r="Q81" s="130" t="e">
        <v>#REF!</v>
      </c>
      <c r="R81" s="113"/>
    </row>
    <row r="82" spans="2:18" ht="25.5" customHeight="1">
      <c r="B82" s="187">
        <v>79</v>
      </c>
      <c r="C82" s="188" t="s">
        <v>104</v>
      </c>
      <c r="D82" s="191"/>
      <c r="E82" s="192"/>
      <c r="F82" s="192"/>
      <c r="G82" s="192"/>
      <c r="H82" s="192"/>
      <c r="I82" s="192"/>
      <c r="J82" s="192"/>
      <c r="K82" s="192"/>
      <c r="L82" s="192"/>
      <c r="M82" s="192"/>
      <c r="N82" s="192"/>
      <c r="O82" s="192"/>
      <c r="P82" s="190">
        <f t="shared" si="22"/>
        <v>0</v>
      </c>
      <c r="Q82" s="130" t="e">
        <v>#REF!</v>
      </c>
      <c r="R82" s="113"/>
    </row>
    <row r="83" spans="2:18">
      <c r="B83" s="147"/>
      <c r="C83" s="150" t="s">
        <v>107</v>
      </c>
      <c r="D83" s="151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5"/>
      <c r="Q83" s="112"/>
      <c r="R83" s="113"/>
    </row>
    <row r="84" spans="2:18" ht="25.5" customHeight="1">
      <c r="B84" s="187">
        <v>87</v>
      </c>
      <c r="C84" s="188" t="s">
        <v>109</v>
      </c>
      <c r="D84" s="189">
        <f>SUM(D85:D87)</f>
        <v>3402.0833333333335</v>
      </c>
      <c r="E84" s="189">
        <f t="shared" ref="E84:O84" si="23">SUM(E85:E87)</f>
        <v>3402.0833333333335</v>
      </c>
      <c r="F84" s="189">
        <f t="shared" si="23"/>
        <v>4602.0833333333339</v>
      </c>
      <c r="G84" s="189">
        <f t="shared" si="23"/>
        <v>3402.0833333333335</v>
      </c>
      <c r="H84" s="189">
        <f t="shared" si="23"/>
        <v>3402.0833333333335</v>
      </c>
      <c r="I84" s="189">
        <f t="shared" si="23"/>
        <v>3402.0833333333335</v>
      </c>
      <c r="J84" s="189">
        <f t="shared" si="23"/>
        <v>3402.0833333333335</v>
      </c>
      <c r="K84" s="189">
        <f t="shared" si="23"/>
        <v>3402.0833333333335</v>
      </c>
      <c r="L84" s="189">
        <f t="shared" si="23"/>
        <v>3402.0833333333335</v>
      </c>
      <c r="M84" s="189">
        <f t="shared" si="23"/>
        <v>3402.0833333333335</v>
      </c>
      <c r="N84" s="189">
        <f t="shared" si="23"/>
        <v>3402.0833333333335</v>
      </c>
      <c r="O84" s="189">
        <f t="shared" si="23"/>
        <v>3402.0833333333335</v>
      </c>
      <c r="P84" s="190">
        <f>SUM(D84:O84)</f>
        <v>42025</v>
      </c>
      <c r="Q84" s="130"/>
      <c r="R84" s="113"/>
    </row>
    <row r="85" spans="2:18">
      <c r="B85" s="147"/>
      <c r="C85" s="152" t="s">
        <v>112</v>
      </c>
      <c r="D85" s="168">
        <f>'Budget 2018-2019'!H36/12</f>
        <v>3402.0833333333335</v>
      </c>
      <c r="E85" s="184">
        <f>D85</f>
        <v>3402.0833333333335</v>
      </c>
      <c r="F85" s="184">
        <f t="shared" ref="F85:O85" si="24">E85</f>
        <v>3402.0833333333335</v>
      </c>
      <c r="G85" s="184">
        <f t="shared" si="24"/>
        <v>3402.0833333333335</v>
      </c>
      <c r="H85" s="184">
        <f t="shared" si="24"/>
        <v>3402.0833333333335</v>
      </c>
      <c r="I85" s="184">
        <f t="shared" si="24"/>
        <v>3402.0833333333335</v>
      </c>
      <c r="J85" s="184">
        <f t="shared" si="24"/>
        <v>3402.0833333333335</v>
      </c>
      <c r="K85" s="184">
        <f t="shared" si="24"/>
        <v>3402.0833333333335</v>
      </c>
      <c r="L85" s="184">
        <f t="shared" si="24"/>
        <v>3402.0833333333335</v>
      </c>
      <c r="M85" s="184">
        <f t="shared" si="24"/>
        <v>3402.0833333333335</v>
      </c>
      <c r="N85" s="184">
        <f t="shared" si="24"/>
        <v>3402.0833333333335</v>
      </c>
      <c r="O85" s="184">
        <f t="shared" si="24"/>
        <v>3402.0833333333335</v>
      </c>
      <c r="P85" s="126">
        <v>0</v>
      </c>
      <c r="Q85" s="112"/>
      <c r="R85" s="113"/>
    </row>
    <row r="86" spans="2:18">
      <c r="B86" s="147"/>
      <c r="C86" s="152" t="s">
        <v>115</v>
      </c>
      <c r="D86" s="128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6">
        <v>0</v>
      </c>
      <c r="Q86" s="112"/>
      <c r="R86" s="113"/>
    </row>
    <row r="87" spans="2:18">
      <c r="B87" s="147"/>
      <c r="C87" s="152" t="s">
        <v>117</v>
      </c>
      <c r="D87" s="128"/>
      <c r="E87" s="124"/>
      <c r="F87" s="124">
        <f>'Budget 2018-2019'!H38</f>
        <v>1200</v>
      </c>
      <c r="G87" s="124"/>
      <c r="H87" s="124"/>
      <c r="I87" s="124"/>
      <c r="J87" s="124"/>
      <c r="K87" s="124"/>
      <c r="L87" s="124"/>
      <c r="M87" s="124"/>
      <c r="N87" s="124"/>
      <c r="O87" s="124"/>
      <c r="P87" s="126">
        <v>0</v>
      </c>
      <c r="Q87" s="112"/>
      <c r="R87" s="113"/>
    </row>
    <row r="88" spans="2:18" ht="32.25" customHeight="1">
      <c r="B88" s="114"/>
      <c r="C88" s="198" t="s">
        <v>317</v>
      </c>
      <c r="D88" s="185">
        <f>D84+D82+D81+D80+D79+D76+D57+D53</f>
        <v>3402.0833333333335</v>
      </c>
      <c r="E88" s="185">
        <f t="shared" ref="E88:O88" si="25">E84+E82+E81+E80+E79+E76+E57+E53</f>
        <v>7078.2833333333328</v>
      </c>
      <c r="F88" s="185">
        <f t="shared" si="25"/>
        <v>15360.776333333335</v>
      </c>
      <c r="G88" s="185">
        <f t="shared" si="25"/>
        <v>7078.2833333333328</v>
      </c>
      <c r="H88" s="185">
        <f t="shared" si="25"/>
        <v>7078.2833333333328</v>
      </c>
      <c r="I88" s="185">
        <f t="shared" si="25"/>
        <v>7078.2833333333328</v>
      </c>
      <c r="J88" s="185">
        <f t="shared" si="25"/>
        <v>7078.2833333333328</v>
      </c>
      <c r="K88" s="185">
        <f t="shared" si="25"/>
        <v>7078.2833333333328</v>
      </c>
      <c r="L88" s="185">
        <f t="shared" si="25"/>
        <v>7078.2833333333328</v>
      </c>
      <c r="M88" s="185">
        <f t="shared" si="25"/>
        <v>7078.2833333333328</v>
      </c>
      <c r="N88" s="185">
        <f t="shared" si="25"/>
        <v>7078.2833333333328</v>
      </c>
      <c r="O88" s="185">
        <f t="shared" si="25"/>
        <v>7078.2833333333328</v>
      </c>
      <c r="P88" s="186">
        <f>SUM(D88:O88)</f>
        <v>89545.69299999997</v>
      </c>
      <c r="Q88" s="112"/>
      <c r="R88" s="113"/>
    </row>
    <row r="89" spans="2:18">
      <c r="B89" s="114"/>
      <c r="C89" s="113"/>
      <c r="D89" s="144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53"/>
      <c r="Q89" s="112"/>
      <c r="R89" s="113"/>
    </row>
    <row r="90" spans="2:18">
      <c r="B90" s="114"/>
      <c r="C90" s="113"/>
      <c r="D90" s="144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53"/>
      <c r="Q90" s="112"/>
      <c r="R90" s="113"/>
    </row>
    <row r="91" spans="2:18" ht="37.5" customHeight="1">
      <c r="B91" s="114"/>
      <c r="C91" s="195" t="s">
        <v>247</v>
      </c>
      <c r="D91" s="196">
        <f>+D88-D48</f>
        <v>1366.6904583333335</v>
      </c>
      <c r="E91" s="196">
        <f t="shared" ref="E91:O91" si="26">+E88-E48</f>
        <v>640.61773106060537</v>
      </c>
      <c r="F91" s="196">
        <f t="shared" si="26"/>
        <v>3396.9177310606065</v>
      </c>
      <c r="G91" s="196">
        <f t="shared" si="26"/>
        <v>-1420.2572689393946</v>
      </c>
      <c r="H91" s="196">
        <f t="shared" si="26"/>
        <v>-940.38226893939463</v>
      </c>
      <c r="I91" s="196">
        <f t="shared" si="26"/>
        <v>-3400.3822689393946</v>
      </c>
      <c r="J91" s="196">
        <f t="shared" si="26"/>
        <v>-1735.3822689393946</v>
      </c>
      <c r="K91" s="196">
        <f t="shared" si="26"/>
        <v>-1840.7572689393946</v>
      </c>
      <c r="L91" s="196">
        <f t="shared" si="26"/>
        <v>-1429.6322689393946</v>
      </c>
      <c r="M91" s="196">
        <f t="shared" si="26"/>
        <v>-884.38226893939463</v>
      </c>
      <c r="N91" s="196">
        <f t="shared" si="26"/>
        <v>-1299.3822689393946</v>
      </c>
      <c r="O91" s="196">
        <f t="shared" si="26"/>
        <v>-1399.7572689393946</v>
      </c>
      <c r="P91" s="196">
        <f>+P88-P48</f>
        <v>-8946.089500000031</v>
      </c>
      <c r="Q91" s="112"/>
      <c r="R91" s="113"/>
    </row>
    <row r="92" spans="2:18">
      <c r="B92" s="114"/>
      <c r="C92" s="113"/>
      <c r="D92" s="144"/>
      <c r="E92" s="113"/>
      <c r="F92" s="113"/>
      <c r="G92" s="113"/>
      <c r="H92" s="113"/>
      <c r="I92" s="113"/>
      <c r="J92" s="113"/>
      <c r="K92" s="113"/>
      <c r="L92" s="113"/>
      <c r="M92" s="113"/>
      <c r="N92" s="113"/>
      <c r="O92" s="113"/>
      <c r="P92" s="153"/>
      <c r="Q92" s="112"/>
      <c r="R92" s="113"/>
    </row>
    <row r="93" spans="2:18">
      <c r="B93" s="114"/>
      <c r="C93" s="113"/>
      <c r="D93" s="144"/>
      <c r="E93" s="113"/>
      <c r="F93" s="113"/>
      <c r="G93" s="199"/>
      <c r="H93" s="113"/>
      <c r="I93" s="113"/>
      <c r="J93" s="113"/>
      <c r="K93" s="113"/>
      <c r="L93" s="113"/>
      <c r="M93" s="113"/>
      <c r="N93" s="113"/>
      <c r="O93" s="113"/>
      <c r="P93" s="153"/>
      <c r="Q93" s="112"/>
      <c r="R93" s="113"/>
    </row>
    <row r="94" spans="2:18">
      <c r="B94" s="114"/>
      <c r="C94" s="113"/>
      <c r="D94" s="144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53"/>
      <c r="Q94" s="112"/>
      <c r="R94" s="113"/>
    </row>
    <row r="95" spans="2:18">
      <c r="B95" s="114"/>
      <c r="C95" s="113"/>
      <c r="D95" s="144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53"/>
      <c r="Q95" s="112"/>
      <c r="R95" s="113"/>
    </row>
    <row r="96" spans="2:18">
      <c r="B96" s="114"/>
      <c r="C96" s="113"/>
      <c r="D96" s="144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53"/>
      <c r="Q96" s="112"/>
      <c r="R96" s="113"/>
    </row>
    <row r="97" spans="2:18">
      <c r="B97" s="114"/>
      <c r="C97" s="113"/>
      <c r="D97" s="144"/>
      <c r="E97" s="113"/>
      <c r="F97" s="113"/>
      <c r="G97" s="113"/>
      <c r="H97" s="113"/>
      <c r="I97" s="113"/>
      <c r="J97" s="113"/>
      <c r="K97" s="113"/>
      <c r="L97" s="113"/>
      <c r="M97" s="113"/>
      <c r="N97" s="113"/>
      <c r="O97" s="113"/>
      <c r="P97" s="153"/>
      <c r="Q97" s="112"/>
      <c r="R97" s="113"/>
    </row>
    <row r="98" spans="2:18">
      <c r="B98" s="114"/>
      <c r="C98" s="113"/>
      <c r="D98" s="144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53"/>
      <c r="Q98" s="112"/>
      <c r="R98" s="113"/>
    </row>
    <row r="99" spans="2:18">
      <c r="B99" s="113"/>
      <c r="C99" s="113"/>
      <c r="D99" s="113"/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3"/>
      <c r="P99" s="153"/>
      <c r="Q99" s="113"/>
      <c r="R99" s="113"/>
    </row>
  </sheetData>
  <mergeCells count="5">
    <mergeCell ref="A2:B2"/>
    <mergeCell ref="D2:H2"/>
    <mergeCell ref="I2:O2"/>
    <mergeCell ref="B1:C1"/>
    <mergeCell ref="R46:U46"/>
  </mergeCells>
  <printOptions horizontalCentered="1" verticalCentered="1"/>
  <pageMargins left="0" right="0" top="0" bottom="0" header="0" footer="0"/>
  <pageSetup paperSize="9" scale="67" fitToHeight="2" orientation="landscape" r:id="rId1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>
    <pageSetUpPr fitToPage="1"/>
  </sheetPr>
  <dimension ref="A1:W99"/>
  <sheetViews>
    <sheetView topLeftCell="A4" zoomScale="80" zoomScaleNormal="80" workbookViewId="0">
      <selection activeCell="U30" sqref="U30"/>
    </sheetView>
  </sheetViews>
  <sheetFormatPr baseColWidth="10" defaultRowHeight="14.25"/>
  <cols>
    <col min="1" max="1" width="3.625" style="315" bestFit="1" customWidth="1"/>
    <col min="2" max="2" width="4.625" style="315" bestFit="1" customWidth="1"/>
    <col min="3" max="3" width="53" style="315" customWidth="1"/>
    <col min="4" max="6" width="10.625" style="315" bestFit="1" customWidth="1"/>
    <col min="7" max="7" width="11.125" style="315" customWidth="1"/>
    <col min="8" max="8" width="10.625" style="315" bestFit="1" customWidth="1"/>
    <col min="9" max="9" width="10.25" style="315" bestFit="1" customWidth="1"/>
    <col min="10" max="10" width="10.625" style="315" bestFit="1" customWidth="1"/>
    <col min="11" max="11" width="10.25" style="315" bestFit="1" customWidth="1"/>
    <col min="12" max="12" width="10.625" style="315" bestFit="1" customWidth="1"/>
    <col min="13" max="13" width="10.25" style="315" bestFit="1" customWidth="1"/>
    <col min="14" max="15" width="10.625" style="315" bestFit="1" customWidth="1"/>
    <col min="16" max="16384" width="11" style="315"/>
  </cols>
  <sheetData>
    <row r="1" spans="1:18" s="318" customFormat="1" ht="15">
      <c r="A1" s="206"/>
      <c r="B1" s="561" t="s">
        <v>13</v>
      </c>
      <c r="C1" s="561"/>
      <c r="D1" s="252"/>
      <c r="P1" s="111"/>
    </row>
    <row r="2" spans="1:18" ht="15.75">
      <c r="A2" s="535"/>
      <c r="B2" s="535"/>
      <c r="C2" s="203"/>
      <c r="D2" s="536">
        <v>2018</v>
      </c>
      <c r="E2" s="536"/>
      <c r="F2" s="536"/>
      <c r="G2" s="536"/>
      <c r="H2" s="536"/>
      <c r="I2" s="536">
        <v>2019</v>
      </c>
      <c r="J2" s="536"/>
      <c r="K2" s="536"/>
      <c r="L2" s="536"/>
      <c r="M2" s="536"/>
      <c r="N2" s="536"/>
      <c r="O2" s="537"/>
      <c r="P2" s="204" t="s">
        <v>204</v>
      </c>
      <c r="Q2" s="112"/>
      <c r="R2" s="113"/>
    </row>
    <row r="3" spans="1:18" s="166" customFormat="1" ht="15">
      <c r="B3" s="413">
        <v>0.05</v>
      </c>
      <c r="C3" s="414" t="s">
        <v>310</v>
      </c>
      <c r="D3" s="164" t="s">
        <v>192</v>
      </c>
      <c r="E3" s="164" t="s">
        <v>193</v>
      </c>
      <c r="F3" s="164" t="s">
        <v>194</v>
      </c>
      <c r="G3" s="164" t="s">
        <v>195</v>
      </c>
      <c r="H3" s="164" t="s">
        <v>196</v>
      </c>
      <c r="I3" s="164" t="s">
        <v>197</v>
      </c>
      <c r="J3" s="164" t="s">
        <v>198</v>
      </c>
      <c r="K3" s="164" t="s">
        <v>199</v>
      </c>
      <c r="L3" s="164" t="s">
        <v>200</v>
      </c>
      <c r="M3" s="164" t="s">
        <v>201</v>
      </c>
      <c r="N3" s="164" t="s">
        <v>202</v>
      </c>
      <c r="O3" s="164" t="s">
        <v>203</v>
      </c>
      <c r="P3" s="211" t="s">
        <v>262</v>
      </c>
      <c r="Q3" s="114"/>
      <c r="R3" s="165"/>
    </row>
    <row r="4" spans="1:18" ht="24" customHeight="1">
      <c r="B4" s="117">
        <v>60</v>
      </c>
      <c r="C4" s="118" t="s">
        <v>17</v>
      </c>
      <c r="D4" s="177">
        <f>SUM(D6:D14)</f>
        <v>315.76249999999999</v>
      </c>
      <c r="E4" s="177">
        <f t="shared" ref="E4:O4" si="0">SUM(E6:E14)</f>
        <v>115.7625</v>
      </c>
      <c r="F4" s="177">
        <f t="shared" si="0"/>
        <v>357.28750000000002</v>
      </c>
      <c r="G4" s="177">
        <f t="shared" si="0"/>
        <v>520.93125000000009</v>
      </c>
      <c r="H4" s="177">
        <f t="shared" si="0"/>
        <v>588.8125</v>
      </c>
      <c r="I4" s="177">
        <f t="shared" si="0"/>
        <v>628.8125</v>
      </c>
      <c r="J4" s="177">
        <f t="shared" si="0"/>
        <v>588.8125</v>
      </c>
      <c r="K4" s="177">
        <f t="shared" si="0"/>
        <v>752.45624999999995</v>
      </c>
      <c r="L4" s="177">
        <f t="shared" si="0"/>
        <v>241.52500000000001</v>
      </c>
      <c r="M4" s="177">
        <f t="shared" si="0"/>
        <v>115.7625</v>
      </c>
      <c r="N4" s="177">
        <f t="shared" si="0"/>
        <v>125.7625</v>
      </c>
      <c r="O4" s="177">
        <f t="shared" si="0"/>
        <v>289.40625</v>
      </c>
      <c r="P4" s="119">
        <f>SUM(P5:P14)</f>
        <v>4641.09375</v>
      </c>
      <c r="Q4" s="120"/>
      <c r="R4" s="113"/>
    </row>
    <row r="5" spans="1:18" ht="20.25" customHeight="1">
      <c r="B5" s="121"/>
      <c r="C5" s="122" t="s">
        <v>20</v>
      </c>
      <c r="D5" s="123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5"/>
      <c r="Q5" s="112"/>
      <c r="R5" s="113"/>
    </row>
    <row r="6" spans="1:18" ht="17.25" customHeight="1">
      <c r="A6" s="315" t="s">
        <v>241</v>
      </c>
      <c r="B6" s="121">
        <v>606</v>
      </c>
      <c r="C6" s="122" t="s">
        <v>23</v>
      </c>
      <c r="D6" s="123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5"/>
      <c r="Q6" s="112"/>
      <c r="R6" s="113"/>
    </row>
    <row r="7" spans="1:18" ht="17.25" customHeight="1">
      <c r="A7" s="315" t="s">
        <v>241</v>
      </c>
      <c r="B7" s="121">
        <v>60611</v>
      </c>
      <c r="C7" s="122" t="s">
        <v>185</v>
      </c>
      <c r="D7" s="123">
        <v>0</v>
      </c>
      <c r="E7" s="123">
        <v>0</v>
      </c>
      <c r="F7" s="123">
        <v>0</v>
      </c>
      <c r="G7" s="183">
        <f>'Projection juil 2021'!G7+('Projection juil 2021'!G7*$B$3)</f>
        <v>173.64375000000001</v>
      </c>
      <c r="H7" s="183">
        <v>0</v>
      </c>
      <c r="I7" s="183">
        <v>0</v>
      </c>
      <c r="J7" s="183">
        <v>0</v>
      </c>
      <c r="K7" s="183">
        <f>G7</f>
        <v>173.64375000000001</v>
      </c>
      <c r="L7" s="183">
        <v>0</v>
      </c>
      <c r="M7" s="183">
        <v>0</v>
      </c>
      <c r="N7" s="183">
        <v>0</v>
      </c>
      <c r="O7" s="183">
        <f>K7</f>
        <v>173.64375000000001</v>
      </c>
      <c r="P7" s="126">
        <f>SUM(D7:O7)</f>
        <v>520.93125000000009</v>
      </c>
      <c r="Q7" s="112" t="s">
        <v>205</v>
      </c>
      <c r="R7" s="113" t="s">
        <v>233</v>
      </c>
    </row>
    <row r="8" spans="1:18" ht="17.25" customHeight="1">
      <c r="A8" s="315" t="s">
        <v>241</v>
      </c>
      <c r="B8" s="121">
        <v>60612</v>
      </c>
      <c r="C8" s="122" t="s">
        <v>206</v>
      </c>
      <c r="D8" s="183">
        <f>'Projection juil 2021'!D8+('Projection juil 2021'!D8*$B$3)</f>
        <v>115.7625</v>
      </c>
      <c r="E8" s="183">
        <f>D8</f>
        <v>115.7625</v>
      </c>
      <c r="F8" s="183">
        <f>'Projection juil 2021'!F8+('Projection juil 2021'!F8*$B$3)</f>
        <v>347.28750000000002</v>
      </c>
      <c r="G8" s="183">
        <f>F8</f>
        <v>347.28750000000002</v>
      </c>
      <c r="H8" s="183">
        <f>'Projection juil 2021'!H8+('Projection juil 2021'!H8*$B$3)</f>
        <v>578.8125</v>
      </c>
      <c r="I8" s="183">
        <f>H8</f>
        <v>578.8125</v>
      </c>
      <c r="J8" s="183">
        <f t="shared" ref="J8:K8" si="1">I8</f>
        <v>578.8125</v>
      </c>
      <c r="K8" s="183">
        <f t="shared" si="1"/>
        <v>578.8125</v>
      </c>
      <c r="L8" s="183">
        <f>'Projection juil 2021'!L8+('Projection juil 2021'!L8*$B$3)</f>
        <v>231.52500000000001</v>
      </c>
      <c r="M8" s="183">
        <f>D8</f>
        <v>115.7625</v>
      </c>
      <c r="N8" s="183">
        <f>M8</f>
        <v>115.7625</v>
      </c>
      <c r="O8" s="183">
        <f>N8</f>
        <v>115.7625</v>
      </c>
      <c r="P8" s="126">
        <f t="shared" ref="P8:P14" si="2">SUM(D8:O8)</f>
        <v>3820.1624999999995</v>
      </c>
      <c r="Q8" s="112" t="s">
        <v>205</v>
      </c>
      <c r="R8" s="113"/>
    </row>
    <row r="9" spans="1:18" ht="17.25" customHeight="1">
      <c r="A9" s="315" t="s">
        <v>241</v>
      </c>
      <c r="B9" s="121">
        <v>60613</v>
      </c>
      <c r="C9" s="122" t="s">
        <v>207</v>
      </c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6">
        <f t="shared" si="2"/>
        <v>0</v>
      </c>
      <c r="Q9" s="112" t="e">
        <v>#REF!</v>
      </c>
      <c r="R9" s="113"/>
    </row>
    <row r="10" spans="1:18" ht="17.25" customHeight="1">
      <c r="A10" s="315" t="s">
        <v>241</v>
      </c>
      <c r="B10" s="121">
        <v>60618</v>
      </c>
      <c r="C10" s="127" t="s">
        <v>34</v>
      </c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6">
        <f t="shared" si="2"/>
        <v>0</v>
      </c>
      <c r="Q10" s="112" t="e">
        <v>#REF!</v>
      </c>
      <c r="R10" s="113"/>
    </row>
    <row r="11" spans="1:18" ht="17.25" customHeight="1">
      <c r="A11" s="315" t="s">
        <v>241</v>
      </c>
      <c r="B11" s="121">
        <v>6062</v>
      </c>
      <c r="C11" s="122" t="s">
        <v>208</v>
      </c>
      <c r="D11" s="123">
        <v>50</v>
      </c>
      <c r="E11" s="123">
        <v>0</v>
      </c>
      <c r="F11" s="123">
        <v>0</v>
      </c>
      <c r="G11" s="123">
        <v>0</v>
      </c>
      <c r="H11" s="123">
        <v>0</v>
      </c>
      <c r="I11" s="123">
        <v>50</v>
      </c>
      <c r="J11" s="123">
        <v>0</v>
      </c>
      <c r="K11" s="123">
        <v>0</v>
      </c>
      <c r="L11" s="123">
        <v>0</v>
      </c>
      <c r="M11" s="123">
        <v>0</v>
      </c>
      <c r="N11" s="123">
        <v>0</v>
      </c>
      <c r="O11" s="123">
        <v>0</v>
      </c>
      <c r="P11" s="126">
        <f t="shared" si="2"/>
        <v>100</v>
      </c>
      <c r="Q11" s="112" t="s">
        <v>205</v>
      </c>
      <c r="R11" s="113"/>
    </row>
    <row r="12" spans="1:18" ht="17.25" customHeight="1">
      <c r="A12" s="315" t="s">
        <v>241</v>
      </c>
      <c r="B12" s="121">
        <v>60622</v>
      </c>
      <c r="C12" s="122" t="s">
        <v>209</v>
      </c>
      <c r="D12" s="123">
        <v>100</v>
      </c>
      <c r="E12" s="123">
        <v>0</v>
      </c>
      <c r="F12" s="123">
        <v>10</v>
      </c>
      <c r="G12" s="123">
        <v>0</v>
      </c>
      <c r="H12" s="123">
        <v>10</v>
      </c>
      <c r="I12" s="123">
        <v>0</v>
      </c>
      <c r="J12" s="123">
        <v>10</v>
      </c>
      <c r="K12" s="123">
        <v>0</v>
      </c>
      <c r="L12" s="123">
        <v>10</v>
      </c>
      <c r="M12" s="123">
        <v>0</v>
      </c>
      <c r="N12" s="123">
        <v>10</v>
      </c>
      <c r="O12" s="123">
        <v>0</v>
      </c>
      <c r="P12" s="126">
        <f>SUM(D12:O12)</f>
        <v>150</v>
      </c>
      <c r="Q12" s="112" t="s">
        <v>205</v>
      </c>
      <c r="R12" s="113"/>
    </row>
    <row r="13" spans="1:18" ht="17.25" customHeight="1">
      <c r="A13" s="315" t="s">
        <v>241</v>
      </c>
      <c r="B13" s="121">
        <v>60624</v>
      </c>
      <c r="C13" s="127" t="s">
        <v>35</v>
      </c>
      <c r="D13" s="128">
        <v>50</v>
      </c>
      <c r="E13" s="128">
        <v>0</v>
      </c>
      <c r="F13" s="128">
        <v>0</v>
      </c>
      <c r="G13" s="128">
        <v>0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0</v>
      </c>
      <c r="O13" s="128">
        <v>0</v>
      </c>
      <c r="P13" s="126">
        <f t="shared" si="2"/>
        <v>50</v>
      </c>
      <c r="Q13" s="112" t="s">
        <v>205</v>
      </c>
      <c r="R13" s="113"/>
    </row>
    <row r="14" spans="1:18" ht="17.25" customHeight="1">
      <c r="A14" s="315" t="s">
        <v>241</v>
      </c>
      <c r="B14" s="121">
        <v>60625</v>
      </c>
      <c r="C14" s="127" t="s">
        <v>210</v>
      </c>
      <c r="D14" s="128">
        <v>0</v>
      </c>
      <c r="E14" s="128">
        <v>0</v>
      </c>
      <c r="F14" s="128">
        <v>0</v>
      </c>
      <c r="G14" s="128">
        <v>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0</v>
      </c>
      <c r="O14" s="128">
        <v>0</v>
      </c>
      <c r="P14" s="126">
        <f t="shared" si="2"/>
        <v>0</v>
      </c>
      <c r="Q14" s="112" t="s">
        <v>205</v>
      </c>
      <c r="R14" s="113"/>
    </row>
    <row r="15" spans="1:18" ht="24" customHeight="1">
      <c r="B15" s="117">
        <v>61</v>
      </c>
      <c r="C15" s="118" t="s">
        <v>37</v>
      </c>
      <c r="D15" s="178">
        <f>SUM(D16:D23)</f>
        <v>809.21251874999996</v>
      </c>
      <c r="E15" s="178">
        <f t="shared" ref="E15:O15" si="3">SUM(E16:E23)</f>
        <v>609.21251874999996</v>
      </c>
      <c r="F15" s="178">
        <f t="shared" si="3"/>
        <v>4300.4748187500008</v>
      </c>
      <c r="G15" s="178">
        <f t="shared" si="3"/>
        <v>609.21251874999996</v>
      </c>
      <c r="H15" s="178">
        <f t="shared" si="3"/>
        <v>719.46251874999996</v>
      </c>
      <c r="I15" s="178">
        <f t="shared" si="3"/>
        <v>609.21251874999996</v>
      </c>
      <c r="J15" s="178">
        <f t="shared" si="3"/>
        <v>609.21251874999996</v>
      </c>
      <c r="K15" s="178">
        <f t="shared" si="3"/>
        <v>609.21251874999996</v>
      </c>
      <c r="L15" s="178">
        <f t="shared" si="3"/>
        <v>609.21251874999996</v>
      </c>
      <c r="M15" s="178">
        <f t="shared" si="3"/>
        <v>609.21251874999996</v>
      </c>
      <c r="N15" s="178">
        <f t="shared" si="3"/>
        <v>719.46251874999996</v>
      </c>
      <c r="O15" s="178">
        <f t="shared" si="3"/>
        <v>609.21251874999996</v>
      </c>
      <c r="P15" s="129">
        <f>SUM(P16:P23)</f>
        <v>11422.312525000001</v>
      </c>
      <c r="Q15" s="130"/>
      <c r="R15" s="113"/>
    </row>
    <row r="16" spans="1:18" ht="16.5" customHeight="1">
      <c r="A16" s="315" t="s">
        <v>243</v>
      </c>
      <c r="B16" s="121">
        <v>6132</v>
      </c>
      <c r="C16" s="127" t="s">
        <v>211</v>
      </c>
      <c r="D16" s="299">
        <v>550</v>
      </c>
      <c r="E16" s="299">
        <f>D16</f>
        <v>550</v>
      </c>
      <c r="F16" s="299">
        <f t="shared" ref="F16:O16" si="4">E16</f>
        <v>550</v>
      </c>
      <c r="G16" s="299">
        <f t="shared" si="4"/>
        <v>550</v>
      </c>
      <c r="H16" s="299">
        <f t="shared" si="4"/>
        <v>550</v>
      </c>
      <c r="I16" s="299">
        <f t="shared" si="4"/>
        <v>550</v>
      </c>
      <c r="J16" s="299">
        <f t="shared" si="4"/>
        <v>550</v>
      </c>
      <c r="K16" s="299">
        <f t="shared" si="4"/>
        <v>550</v>
      </c>
      <c r="L16" s="299">
        <f t="shared" si="4"/>
        <v>550</v>
      </c>
      <c r="M16" s="299">
        <f t="shared" si="4"/>
        <v>550</v>
      </c>
      <c r="N16" s="299">
        <f t="shared" si="4"/>
        <v>550</v>
      </c>
      <c r="O16" s="299">
        <f t="shared" si="4"/>
        <v>550</v>
      </c>
      <c r="P16" s="126">
        <f>SUM(D16:O16)</f>
        <v>6600</v>
      </c>
      <c r="Q16" s="112" t="s">
        <v>205</v>
      </c>
      <c r="R16" s="113"/>
    </row>
    <row r="17" spans="1:18" ht="16.5" customHeight="1">
      <c r="A17" s="315" t="s">
        <v>243</v>
      </c>
      <c r="B17" s="121">
        <v>6135</v>
      </c>
      <c r="C17" s="127" t="s">
        <v>212</v>
      </c>
      <c r="D17" s="128">
        <v>0</v>
      </c>
      <c r="E17" s="128">
        <v>0</v>
      </c>
      <c r="F17" s="128">
        <v>0</v>
      </c>
      <c r="G17" s="128">
        <v>0</v>
      </c>
      <c r="H17" s="128">
        <f>'Projection juil 2021'!H17+('Projection juil 2021'!H17*'Projection juil 2021'!$B$3)</f>
        <v>110.25</v>
      </c>
      <c r="I17" s="128">
        <v>0</v>
      </c>
      <c r="J17" s="128">
        <v>0</v>
      </c>
      <c r="K17" s="128">
        <v>0</v>
      </c>
      <c r="L17" s="128">
        <v>0</v>
      </c>
      <c r="M17" s="128">
        <v>0</v>
      </c>
      <c r="N17" s="128">
        <f>H17</f>
        <v>110.25</v>
      </c>
      <c r="O17" s="128">
        <v>0</v>
      </c>
      <c r="P17" s="126">
        <f t="shared" ref="P17:P23" si="5">SUM(D17:O17)</f>
        <v>220.5</v>
      </c>
      <c r="Q17" s="112" t="s">
        <v>205</v>
      </c>
      <c r="R17" s="113"/>
    </row>
    <row r="18" spans="1:18" ht="16.5" customHeight="1">
      <c r="A18" s="315" t="s">
        <v>243</v>
      </c>
      <c r="B18" s="121">
        <v>6152</v>
      </c>
      <c r="C18" s="122" t="s">
        <v>213</v>
      </c>
      <c r="D18" s="123">
        <v>200</v>
      </c>
      <c r="E18" s="123">
        <v>0</v>
      </c>
      <c r="F18" s="123">
        <v>0</v>
      </c>
      <c r="G18" s="123">
        <v>0</v>
      </c>
      <c r="H18" s="123">
        <v>0</v>
      </c>
      <c r="I18" s="123">
        <v>0</v>
      </c>
      <c r="J18" s="123">
        <v>0</v>
      </c>
      <c r="K18" s="123">
        <v>0</v>
      </c>
      <c r="L18" s="123">
        <v>0</v>
      </c>
      <c r="M18" s="123">
        <v>0</v>
      </c>
      <c r="N18" s="123">
        <v>0</v>
      </c>
      <c r="O18" s="123">
        <v>0</v>
      </c>
      <c r="P18" s="126">
        <f t="shared" si="5"/>
        <v>200</v>
      </c>
      <c r="Q18" s="112" t="s">
        <v>205</v>
      </c>
      <c r="R18" s="113"/>
    </row>
    <row r="19" spans="1:18" ht="16.5" customHeight="1">
      <c r="A19" s="315" t="s">
        <v>243</v>
      </c>
      <c r="B19" s="121">
        <v>6156</v>
      </c>
      <c r="C19" s="122" t="s">
        <v>214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6">
        <f t="shared" si="5"/>
        <v>0</v>
      </c>
      <c r="Q19" s="112" t="e">
        <v>#REF!</v>
      </c>
      <c r="R19" s="113"/>
    </row>
    <row r="20" spans="1:18" ht="16.5" customHeight="1">
      <c r="A20" s="315" t="s">
        <v>243</v>
      </c>
      <c r="B20" s="121">
        <v>616</v>
      </c>
      <c r="C20" s="127" t="s">
        <v>46</v>
      </c>
      <c r="D20" s="183">
        <f>'Projection juil 2021'!D20+('Projection juil 2021'!D20*$B$3)</f>
        <v>59.212518749999994</v>
      </c>
      <c r="E20" s="168">
        <f>D20</f>
        <v>59.212518749999994</v>
      </c>
      <c r="F20" s="168">
        <f t="shared" ref="F20:O20" si="6">E20</f>
        <v>59.212518749999994</v>
      </c>
      <c r="G20" s="168">
        <f t="shared" si="6"/>
        <v>59.212518749999994</v>
      </c>
      <c r="H20" s="168">
        <f t="shared" si="6"/>
        <v>59.212518749999994</v>
      </c>
      <c r="I20" s="168">
        <f t="shared" si="6"/>
        <v>59.212518749999994</v>
      </c>
      <c r="J20" s="168">
        <f t="shared" si="6"/>
        <v>59.212518749999994</v>
      </c>
      <c r="K20" s="168">
        <f t="shared" si="6"/>
        <v>59.212518749999994</v>
      </c>
      <c r="L20" s="168">
        <f t="shared" si="6"/>
        <v>59.212518749999994</v>
      </c>
      <c r="M20" s="168">
        <f t="shared" si="6"/>
        <v>59.212518749999994</v>
      </c>
      <c r="N20" s="168">
        <f t="shared" si="6"/>
        <v>59.212518749999994</v>
      </c>
      <c r="O20" s="168">
        <f t="shared" si="6"/>
        <v>59.212518749999994</v>
      </c>
      <c r="P20" s="126">
        <f t="shared" si="5"/>
        <v>710.55022499999984</v>
      </c>
      <c r="Q20" s="112" t="s">
        <v>205</v>
      </c>
      <c r="R20" s="113"/>
    </row>
    <row r="21" spans="1:18" ht="16.5" customHeight="1">
      <c r="A21" s="315" t="s">
        <v>243</v>
      </c>
      <c r="B21" s="121">
        <v>6182</v>
      </c>
      <c r="C21" s="122" t="s">
        <v>49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6">
        <f t="shared" si="5"/>
        <v>0</v>
      </c>
      <c r="Q21" s="112" t="e">
        <v>#REF!</v>
      </c>
      <c r="R21" s="113"/>
    </row>
    <row r="22" spans="1:18" ht="16.5" customHeight="1">
      <c r="A22" s="315" t="s">
        <v>243</v>
      </c>
      <c r="B22" s="121">
        <v>6184</v>
      </c>
      <c r="C22" s="127" t="s">
        <v>215</v>
      </c>
      <c r="D22" s="299">
        <f>D78</f>
        <v>0</v>
      </c>
      <c r="E22" s="299">
        <f>E78</f>
        <v>0</v>
      </c>
      <c r="F22" s="299">
        <f t="shared" ref="F22:O22" si="7">F78</f>
        <v>3691.2623000000008</v>
      </c>
      <c r="G22" s="299">
        <f t="shared" si="7"/>
        <v>0</v>
      </c>
      <c r="H22" s="299">
        <f t="shared" si="7"/>
        <v>0</v>
      </c>
      <c r="I22" s="299">
        <f t="shared" si="7"/>
        <v>0</v>
      </c>
      <c r="J22" s="299">
        <f t="shared" si="7"/>
        <v>0</v>
      </c>
      <c r="K22" s="299">
        <f t="shared" si="7"/>
        <v>0</v>
      </c>
      <c r="L22" s="299">
        <f t="shared" si="7"/>
        <v>0</v>
      </c>
      <c r="M22" s="299">
        <f t="shared" si="7"/>
        <v>0</v>
      </c>
      <c r="N22" s="299">
        <f t="shared" si="7"/>
        <v>0</v>
      </c>
      <c r="O22" s="299">
        <f t="shared" si="7"/>
        <v>0</v>
      </c>
      <c r="P22" s="126">
        <f t="shared" si="5"/>
        <v>3691.2623000000008</v>
      </c>
      <c r="Q22" s="112" t="e">
        <v>#REF!</v>
      </c>
      <c r="R22" s="113"/>
    </row>
    <row r="23" spans="1:18" ht="16.5" customHeight="1">
      <c r="A23" s="315" t="s">
        <v>243</v>
      </c>
      <c r="B23" s="121">
        <v>6185</v>
      </c>
      <c r="C23" s="127" t="s">
        <v>216</v>
      </c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6">
        <f t="shared" si="5"/>
        <v>0</v>
      </c>
      <c r="Q23" s="112" t="e">
        <v>#REF!</v>
      </c>
      <c r="R23" s="113"/>
    </row>
    <row r="24" spans="1:18" ht="24" customHeight="1">
      <c r="B24" s="117">
        <v>62</v>
      </c>
      <c r="C24" s="131" t="s">
        <v>54</v>
      </c>
      <c r="D24" s="179">
        <f>SUM(D25:D32)</f>
        <v>200</v>
      </c>
      <c r="E24" s="179">
        <f t="shared" ref="E24:O24" si="8">SUM(E25:E32)</f>
        <v>2075</v>
      </c>
      <c r="F24" s="179">
        <f t="shared" si="8"/>
        <v>4015</v>
      </c>
      <c r="G24" s="179">
        <f t="shared" si="8"/>
        <v>3750</v>
      </c>
      <c r="H24" s="179">
        <f t="shared" si="8"/>
        <v>3100</v>
      </c>
      <c r="I24" s="179">
        <f t="shared" si="8"/>
        <v>4425</v>
      </c>
      <c r="J24" s="179">
        <f t="shared" si="8"/>
        <v>4000</v>
      </c>
      <c r="K24" s="179">
        <f t="shared" si="8"/>
        <v>3900</v>
      </c>
      <c r="L24" s="179">
        <f t="shared" si="8"/>
        <v>4025</v>
      </c>
      <c r="M24" s="179">
        <f t="shared" si="8"/>
        <v>3600</v>
      </c>
      <c r="N24" s="179">
        <f t="shared" si="8"/>
        <v>3900</v>
      </c>
      <c r="O24" s="179">
        <f t="shared" si="8"/>
        <v>3950</v>
      </c>
      <c r="P24" s="132">
        <f>SUM(P25:P32)</f>
        <v>40940</v>
      </c>
      <c r="Q24" s="130"/>
      <c r="R24" s="133"/>
    </row>
    <row r="25" spans="1:18" ht="17.25" customHeight="1">
      <c r="A25" s="315" t="s">
        <v>242</v>
      </c>
      <c r="B25" s="121">
        <v>6221</v>
      </c>
      <c r="C25" s="122" t="s">
        <v>267</v>
      </c>
      <c r="D25" s="412">
        <v>0</v>
      </c>
      <c r="E25" s="412">
        <f>'Salaires Par Mois'!F8</f>
        <v>2025</v>
      </c>
      <c r="F25" s="412">
        <f>'Salaires Par Mois'!L8</f>
        <v>4000</v>
      </c>
      <c r="G25" s="412">
        <f>'Salaires Par Mois'!R8</f>
        <v>3750</v>
      </c>
      <c r="H25" s="412">
        <f>'Salaires Par Mois'!W8</f>
        <v>3100</v>
      </c>
      <c r="I25" s="412">
        <f>'Salaires Par Mois'!AC8</f>
        <v>4225</v>
      </c>
      <c r="J25" s="412">
        <f>'Salaires Par Mois'!AI8</f>
        <v>4000</v>
      </c>
      <c r="K25" s="412">
        <f>'Salaires Par Mois'!AO8</f>
        <v>3900</v>
      </c>
      <c r="L25" s="412">
        <f>'Salaires Par Mois'!AU8</f>
        <v>4025</v>
      </c>
      <c r="M25" s="412">
        <f>'Salaires Par Mois'!BA8</f>
        <v>3600</v>
      </c>
      <c r="N25" s="412">
        <f>'Salaires Par Mois'!BF8</f>
        <v>3900</v>
      </c>
      <c r="O25" s="412">
        <f>'Salaires Par Mois'!BK8</f>
        <v>3900</v>
      </c>
      <c r="P25" s="126">
        <f>SUM(D25:O25)</f>
        <v>40425</v>
      </c>
      <c r="Q25" s="112" t="s">
        <v>205</v>
      </c>
      <c r="R25" s="113"/>
    </row>
    <row r="26" spans="1:18" ht="17.25" customHeight="1">
      <c r="A26" s="315" t="s">
        <v>242</v>
      </c>
      <c r="B26" s="121">
        <v>6222</v>
      </c>
      <c r="C26" s="122" t="s">
        <v>184</v>
      </c>
      <c r="D26" s="162">
        <v>0</v>
      </c>
      <c r="E26" s="123">
        <v>0</v>
      </c>
      <c r="F26" s="123">
        <v>0</v>
      </c>
      <c r="G26" s="123">
        <v>0</v>
      </c>
      <c r="H26" s="123">
        <v>0</v>
      </c>
      <c r="I26" s="123">
        <v>0</v>
      </c>
      <c r="J26" s="123">
        <v>0</v>
      </c>
      <c r="K26" s="123">
        <v>0</v>
      </c>
      <c r="L26" s="123">
        <v>0</v>
      </c>
      <c r="M26" s="123">
        <v>0</v>
      </c>
      <c r="N26" s="123">
        <v>0</v>
      </c>
      <c r="O26" s="123">
        <v>0</v>
      </c>
      <c r="P26" s="126">
        <f t="shared" ref="P26:P32" si="9">SUM(D26:O26)</f>
        <v>0</v>
      </c>
      <c r="Q26" s="112" t="s">
        <v>205</v>
      </c>
      <c r="R26" s="113"/>
    </row>
    <row r="27" spans="1:18" ht="17.25" customHeight="1">
      <c r="A27" s="315" t="s">
        <v>243</v>
      </c>
      <c r="B27" s="121">
        <v>623</v>
      </c>
      <c r="C27" s="122" t="s">
        <v>60</v>
      </c>
      <c r="D27" s="123">
        <v>200</v>
      </c>
      <c r="E27" s="123">
        <v>0</v>
      </c>
      <c r="F27" s="123">
        <v>0</v>
      </c>
      <c r="G27" s="123">
        <v>0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126">
        <f t="shared" si="9"/>
        <v>200</v>
      </c>
      <c r="Q27" s="112" t="s">
        <v>205</v>
      </c>
      <c r="R27" s="113"/>
    </row>
    <row r="28" spans="1:18" ht="17.25" customHeight="1">
      <c r="A28" s="315" t="s">
        <v>241</v>
      </c>
      <c r="B28" s="121">
        <v>6251</v>
      </c>
      <c r="C28" s="122" t="s">
        <v>217</v>
      </c>
      <c r="D28" s="123">
        <v>0</v>
      </c>
      <c r="E28" s="123">
        <v>0</v>
      </c>
      <c r="F28" s="123">
        <v>15</v>
      </c>
      <c r="G28" s="123">
        <v>0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3">
        <v>0</v>
      </c>
      <c r="N28" s="123">
        <v>0</v>
      </c>
      <c r="O28" s="123">
        <v>0</v>
      </c>
      <c r="P28" s="126">
        <f t="shared" si="9"/>
        <v>15</v>
      </c>
      <c r="Q28" s="112" t="s">
        <v>205</v>
      </c>
      <c r="R28" s="113"/>
    </row>
    <row r="29" spans="1:18" ht="17.25" customHeight="1">
      <c r="A29" s="315" t="s">
        <v>241</v>
      </c>
      <c r="B29" s="121">
        <v>6256</v>
      </c>
      <c r="C29" s="122" t="s">
        <v>218</v>
      </c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6">
        <f t="shared" si="9"/>
        <v>0</v>
      </c>
      <c r="Q29" s="112" t="e">
        <v>#REF!</v>
      </c>
      <c r="R29" s="113"/>
    </row>
    <row r="30" spans="1:18" ht="17.25" customHeight="1">
      <c r="A30" s="315" t="s">
        <v>241</v>
      </c>
      <c r="B30" s="121">
        <v>6257</v>
      </c>
      <c r="C30" s="122" t="s">
        <v>219</v>
      </c>
      <c r="D30" s="123">
        <v>0</v>
      </c>
      <c r="E30" s="123">
        <v>50</v>
      </c>
      <c r="F30" s="123">
        <v>0</v>
      </c>
      <c r="G30" s="123">
        <v>0</v>
      </c>
      <c r="H30" s="123">
        <v>0</v>
      </c>
      <c r="I30" s="123">
        <v>50</v>
      </c>
      <c r="J30" s="123">
        <v>0</v>
      </c>
      <c r="K30" s="123">
        <v>0</v>
      </c>
      <c r="L30" s="123">
        <v>0</v>
      </c>
      <c r="M30" s="123">
        <v>0</v>
      </c>
      <c r="N30" s="123">
        <v>0</v>
      </c>
      <c r="O30" s="123">
        <v>50</v>
      </c>
      <c r="P30" s="126">
        <f t="shared" si="9"/>
        <v>150</v>
      </c>
      <c r="Q30" s="112" t="s">
        <v>205</v>
      </c>
      <c r="R30" s="113"/>
    </row>
    <row r="31" spans="1:18" ht="17.25" customHeight="1">
      <c r="A31" s="315" t="s">
        <v>241</v>
      </c>
      <c r="B31" s="121">
        <v>626</v>
      </c>
      <c r="C31" s="122" t="s">
        <v>72</v>
      </c>
      <c r="D31" s="123"/>
      <c r="E31" s="123"/>
      <c r="F31" s="123"/>
      <c r="G31" s="123"/>
      <c r="H31" s="123"/>
      <c r="I31" s="123">
        <v>100</v>
      </c>
      <c r="J31" s="123"/>
      <c r="K31" s="123"/>
      <c r="L31" s="123"/>
      <c r="M31" s="123"/>
      <c r="N31" s="123"/>
      <c r="O31" s="123"/>
      <c r="P31" s="126">
        <f t="shared" si="9"/>
        <v>100</v>
      </c>
      <c r="Q31" s="112" t="e">
        <v>#REF!</v>
      </c>
      <c r="R31" s="113"/>
    </row>
    <row r="32" spans="1:18" ht="17.25" customHeight="1">
      <c r="A32" s="315" t="s">
        <v>243</v>
      </c>
      <c r="B32" s="121">
        <v>627</v>
      </c>
      <c r="C32" s="122" t="s">
        <v>67</v>
      </c>
      <c r="D32" s="123"/>
      <c r="E32" s="123"/>
      <c r="F32" s="123"/>
      <c r="G32" s="123"/>
      <c r="H32" s="123"/>
      <c r="I32" s="123">
        <v>50</v>
      </c>
      <c r="J32" s="123"/>
      <c r="K32" s="123"/>
      <c r="L32" s="123"/>
      <c r="M32" s="123"/>
      <c r="N32" s="123"/>
      <c r="O32" s="123"/>
      <c r="P32" s="126">
        <f t="shared" si="9"/>
        <v>50</v>
      </c>
      <c r="Q32" s="112" t="e">
        <v>#REF!</v>
      </c>
      <c r="R32" s="113"/>
    </row>
    <row r="33" spans="1:22" ht="24" customHeight="1">
      <c r="B33" s="134">
        <v>63</v>
      </c>
      <c r="C33" s="135" t="s">
        <v>70</v>
      </c>
      <c r="D33" s="180">
        <f>SUM(D34:D35)</f>
        <v>0</v>
      </c>
      <c r="E33" s="180">
        <f t="shared" ref="E33:O33" si="10">SUM(E34:E35)</f>
        <v>0</v>
      </c>
      <c r="F33" s="180">
        <f t="shared" si="10"/>
        <v>0</v>
      </c>
      <c r="G33" s="180">
        <f t="shared" si="10"/>
        <v>0</v>
      </c>
      <c r="H33" s="180">
        <f t="shared" si="10"/>
        <v>0</v>
      </c>
      <c r="I33" s="180">
        <f t="shared" si="10"/>
        <v>0</v>
      </c>
      <c r="J33" s="180">
        <f t="shared" si="10"/>
        <v>0</v>
      </c>
      <c r="K33" s="180">
        <f t="shared" si="10"/>
        <v>0</v>
      </c>
      <c r="L33" s="180">
        <f t="shared" si="10"/>
        <v>0</v>
      </c>
      <c r="M33" s="180">
        <f t="shared" si="10"/>
        <v>0</v>
      </c>
      <c r="N33" s="180">
        <f t="shared" si="10"/>
        <v>0</v>
      </c>
      <c r="O33" s="180">
        <f t="shared" si="10"/>
        <v>0</v>
      </c>
      <c r="P33" s="136">
        <f>SUM(P34:P35)</f>
        <v>0</v>
      </c>
      <c r="Q33" s="112"/>
      <c r="R33" s="113"/>
    </row>
    <row r="34" spans="1:22" ht="17.25" customHeight="1">
      <c r="A34" s="315" t="s">
        <v>242</v>
      </c>
      <c r="B34" s="121">
        <v>631</v>
      </c>
      <c r="C34" s="122" t="s">
        <v>74</v>
      </c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26">
        <v>0</v>
      </c>
      <c r="Q34" s="112" t="e">
        <v>#REF!</v>
      </c>
      <c r="R34" s="113"/>
    </row>
    <row r="35" spans="1:22" ht="17.25" customHeight="1">
      <c r="A35" s="315" t="s">
        <v>243</v>
      </c>
      <c r="B35" s="121">
        <v>635</v>
      </c>
      <c r="C35" s="122" t="s">
        <v>77</v>
      </c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26">
        <v>0</v>
      </c>
      <c r="Q35" s="112" t="e">
        <v>#REF!</v>
      </c>
      <c r="R35" s="113"/>
    </row>
    <row r="36" spans="1:22" ht="24" customHeight="1">
      <c r="B36" s="117">
        <v>64</v>
      </c>
      <c r="C36" s="131" t="s">
        <v>81</v>
      </c>
      <c r="D36" s="182">
        <f>SUM(D37:D39)</f>
        <v>0</v>
      </c>
      <c r="E36" s="182">
        <f t="shared" ref="E36:O36" si="11">SUM(E37:E39)</f>
        <v>0</v>
      </c>
      <c r="F36" s="182">
        <f t="shared" si="11"/>
        <v>0</v>
      </c>
      <c r="G36" s="182">
        <f t="shared" si="11"/>
        <v>0</v>
      </c>
      <c r="H36" s="182">
        <f t="shared" si="11"/>
        <v>0</v>
      </c>
      <c r="I36" s="182">
        <f t="shared" si="11"/>
        <v>0</v>
      </c>
      <c r="J36" s="182">
        <f t="shared" si="11"/>
        <v>0</v>
      </c>
      <c r="K36" s="182">
        <f t="shared" si="11"/>
        <v>0</v>
      </c>
      <c r="L36" s="182">
        <f t="shared" si="11"/>
        <v>0</v>
      </c>
      <c r="M36" s="182">
        <f t="shared" si="11"/>
        <v>0</v>
      </c>
      <c r="N36" s="182">
        <f t="shared" si="11"/>
        <v>0</v>
      </c>
      <c r="O36" s="182">
        <f t="shared" si="11"/>
        <v>0</v>
      </c>
      <c r="P36" s="136">
        <f>SUM(P37:P39)</f>
        <v>0</v>
      </c>
      <c r="Q36" s="130"/>
      <c r="R36" s="113"/>
    </row>
    <row r="37" spans="1:22">
      <c r="A37" s="315" t="s">
        <v>242</v>
      </c>
      <c r="B37" s="121">
        <v>641</v>
      </c>
      <c r="C37" s="127" t="s">
        <v>83</v>
      </c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6">
        <v>0</v>
      </c>
      <c r="Q37" s="112" t="e">
        <v>#REF!</v>
      </c>
      <c r="R37" s="113"/>
    </row>
    <row r="38" spans="1:22">
      <c r="A38" s="315" t="s">
        <v>242</v>
      </c>
      <c r="B38" s="121">
        <v>645</v>
      </c>
      <c r="C38" s="127" t="s">
        <v>86</v>
      </c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6">
        <v>0</v>
      </c>
      <c r="Q38" s="112" t="e">
        <v>#REF!</v>
      </c>
      <c r="R38" s="113"/>
    </row>
    <row r="39" spans="1:22">
      <c r="A39" s="315" t="s">
        <v>242</v>
      </c>
      <c r="B39" s="121">
        <v>647</v>
      </c>
      <c r="C39" s="127" t="s">
        <v>88</v>
      </c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6">
        <v>0</v>
      </c>
      <c r="Q39" s="112" t="e">
        <v>#REF!</v>
      </c>
      <c r="R39" s="113"/>
    </row>
    <row r="40" spans="1:22" ht="19.5" customHeight="1">
      <c r="A40" s="315" t="s">
        <v>243</v>
      </c>
      <c r="B40" s="117">
        <v>65</v>
      </c>
      <c r="C40" s="137" t="s">
        <v>91</v>
      </c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2">
        <v>0</v>
      </c>
      <c r="Q40" s="120" t="e">
        <v>#REF!</v>
      </c>
      <c r="R40" s="113"/>
    </row>
    <row r="41" spans="1:22" ht="19.5" customHeight="1">
      <c r="A41" s="315" t="s">
        <v>243</v>
      </c>
      <c r="B41" s="117">
        <v>66</v>
      </c>
      <c r="C41" s="137" t="s">
        <v>95</v>
      </c>
      <c r="D41" s="138">
        <v>0</v>
      </c>
      <c r="E41" s="138">
        <v>0</v>
      </c>
      <c r="F41" s="138">
        <v>0</v>
      </c>
      <c r="G41" s="138">
        <v>0</v>
      </c>
      <c r="H41" s="138">
        <v>0</v>
      </c>
      <c r="I41" s="138">
        <v>0</v>
      </c>
      <c r="J41" s="138">
        <v>0</v>
      </c>
      <c r="K41" s="138">
        <v>50</v>
      </c>
      <c r="L41" s="138">
        <v>0</v>
      </c>
      <c r="M41" s="138">
        <v>0</v>
      </c>
      <c r="N41" s="138">
        <v>0</v>
      </c>
      <c r="O41" s="138">
        <v>0</v>
      </c>
      <c r="P41" s="132">
        <v>50</v>
      </c>
      <c r="Q41" s="120" t="s">
        <v>205</v>
      </c>
      <c r="R41" s="113"/>
    </row>
    <row r="42" spans="1:22" ht="19.5" customHeight="1">
      <c r="A42" s="315" t="s">
        <v>243</v>
      </c>
      <c r="B42" s="117">
        <v>67</v>
      </c>
      <c r="C42" s="137" t="s">
        <v>99</v>
      </c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2">
        <v>0</v>
      </c>
      <c r="Q42" s="120" t="e">
        <v>#REF!</v>
      </c>
      <c r="R42" s="113"/>
    </row>
    <row r="43" spans="1:22" ht="19.5" customHeight="1">
      <c r="A43" s="315" t="s">
        <v>243</v>
      </c>
      <c r="B43" s="117">
        <v>68</v>
      </c>
      <c r="C43" s="139" t="s">
        <v>220</v>
      </c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2">
        <v>0</v>
      </c>
      <c r="Q43" s="120" t="e">
        <v>#REF!</v>
      </c>
      <c r="R43" s="113"/>
    </row>
    <row r="44" spans="1:22" ht="19.5" customHeight="1">
      <c r="B44" s="117">
        <v>86</v>
      </c>
      <c r="C44" s="140" t="s">
        <v>108</v>
      </c>
      <c r="D44" s="169">
        <f t="shared" ref="D44:N44" si="12">SUM(D45:D47)</f>
        <v>718.75</v>
      </c>
      <c r="E44" s="169">
        <f t="shared" si="12"/>
        <v>3646.0227272727275</v>
      </c>
      <c r="F44" s="169">
        <f t="shared" si="12"/>
        <v>3646.0227272727275</v>
      </c>
      <c r="G44" s="169">
        <f t="shared" si="12"/>
        <v>3646.0227272727275</v>
      </c>
      <c r="H44" s="169">
        <f t="shared" si="12"/>
        <v>3646.0227272727275</v>
      </c>
      <c r="I44" s="169">
        <f t="shared" si="12"/>
        <v>4846.0227272727279</v>
      </c>
      <c r="J44" s="169">
        <f t="shared" si="12"/>
        <v>3646.0227272727275</v>
      </c>
      <c r="K44" s="169">
        <f t="shared" si="12"/>
        <v>3646.0227272727275</v>
      </c>
      <c r="L44" s="169">
        <f t="shared" si="12"/>
        <v>3646.0227272727275</v>
      </c>
      <c r="M44" s="169">
        <f t="shared" si="12"/>
        <v>3646.0227272727275</v>
      </c>
      <c r="N44" s="169">
        <f t="shared" si="12"/>
        <v>3646.0227272727275</v>
      </c>
      <c r="O44" s="169">
        <f>SUM(O45:O47)</f>
        <v>3646.0227272727275</v>
      </c>
      <c r="P44" s="132">
        <f>SUM(P45:P47)</f>
        <v>42025</v>
      </c>
      <c r="Q44" s="130" t="e">
        <v>#REF!</v>
      </c>
      <c r="R44" s="113"/>
    </row>
    <row r="45" spans="1:22">
      <c r="B45" s="121"/>
      <c r="C45" s="141" t="s">
        <v>110</v>
      </c>
      <c r="D45" s="168">
        <f>V49/12</f>
        <v>718.75</v>
      </c>
      <c r="E45" s="168">
        <f>D45</f>
        <v>718.75</v>
      </c>
      <c r="F45" s="168">
        <f t="shared" ref="F45:O46" si="13">E45</f>
        <v>718.75</v>
      </c>
      <c r="G45" s="168">
        <f t="shared" si="13"/>
        <v>718.75</v>
      </c>
      <c r="H45" s="168">
        <f t="shared" si="13"/>
        <v>718.75</v>
      </c>
      <c r="I45" s="168">
        <f t="shared" si="13"/>
        <v>718.75</v>
      </c>
      <c r="J45" s="168">
        <f t="shared" si="13"/>
        <v>718.75</v>
      </c>
      <c r="K45" s="168">
        <f t="shared" si="13"/>
        <v>718.75</v>
      </c>
      <c r="L45" s="168">
        <f t="shared" si="13"/>
        <v>718.75</v>
      </c>
      <c r="M45" s="168">
        <f t="shared" si="13"/>
        <v>718.75</v>
      </c>
      <c r="N45" s="168">
        <f t="shared" si="13"/>
        <v>718.75</v>
      </c>
      <c r="O45" s="168">
        <f t="shared" si="13"/>
        <v>718.75</v>
      </c>
      <c r="P45" s="126">
        <f t="shared" ref="P45:P47" si="14">SUM(D45:O45)</f>
        <v>8625</v>
      </c>
      <c r="Q45" s="112"/>
      <c r="R45" s="113"/>
    </row>
    <row r="46" spans="1:22">
      <c r="B46" s="121"/>
      <c r="C46" s="141" t="s">
        <v>113</v>
      </c>
      <c r="D46" s="168">
        <v>0</v>
      </c>
      <c r="E46" s="168">
        <f>V48/11</f>
        <v>2927.2727272727275</v>
      </c>
      <c r="F46" s="168">
        <f>E46</f>
        <v>2927.2727272727275</v>
      </c>
      <c r="G46" s="168">
        <f t="shared" si="13"/>
        <v>2927.2727272727275</v>
      </c>
      <c r="H46" s="168">
        <f t="shared" si="13"/>
        <v>2927.2727272727275</v>
      </c>
      <c r="I46" s="168">
        <f t="shared" si="13"/>
        <v>2927.2727272727275</v>
      </c>
      <c r="J46" s="168">
        <f t="shared" si="13"/>
        <v>2927.2727272727275</v>
      </c>
      <c r="K46" s="168">
        <f t="shared" si="13"/>
        <v>2927.2727272727275</v>
      </c>
      <c r="L46" s="168">
        <f t="shared" si="13"/>
        <v>2927.2727272727275</v>
      </c>
      <c r="M46" s="168">
        <f t="shared" si="13"/>
        <v>2927.2727272727275</v>
      </c>
      <c r="N46" s="168">
        <f t="shared" si="13"/>
        <v>2927.2727272727275</v>
      </c>
      <c r="O46" s="168">
        <f t="shared" si="13"/>
        <v>2927.2727272727275</v>
      </c>
      <c r="P46" s="126">
        <f t="shared" si="14"/>
        <v>32200.000000000004</v>
      </c>
      <c r="R46" s="534" t="s">
        <v>232</v>
      </c>
      <c r="S46" s="534"/>
      <c r="T46" s="534"/>
      <c r="U46" s="534"/>
    </row>
    <row r="47" spans="1:22">
      <c r="B47" s="121"/>
      <c r="C47" s="142" t="s">
        <v>116</v>
      </c>
      <c r="D47" s="168"/>
      <c r="E47" s="168"/>
      <c r="F47" s="168"/>
      <c r="G47" s="168"/>
      <c r="H47" s="168"/>
      <c r="I47" s="168">
        <v>1200</v>
      </c>
      <c r="J47" s="168"/>
      <c r="K47" s="168"/>
      <c r="L47" s="168"/>
      <c r="M47" s="168"/>
      <c r="N47" s="168"/>
      <c r="O47" s="168"/>
      <c r="P47" s="126">
        <f t="shared" si="14"/>
        <v>1200</v>
      </c>
      <c r="R47" s="316" t="s">
        <v>270</v>
      </c>
      <c r="S47" s="316" t="s">
        <v>269</v>
      </c>
      <c r="T47" s="316" t="s">
        <v>268</v>
      </c>
      <c r="U47" s="316" t="s">
        <v>231</v>
      </c>
    </row>
    <row r="48" spans="1:22" ht="35.25" customHeight="1">
      <c r="B48" s="114"/>
      <c r="C48" s="197" t="s">
        <v>221</v>
      </c>
      <c r="D48" s="136">
        <f>D44+D43+D42+D41+D40+D36+D33+D24+D15+D4</f>
        <v>2043.7250187500001</v>
      </c>
      <c r="E48" s="136">
        <f t="shared" ref="E48:O48" si="15">E44+E43+E42+E41+E40+E36+E33+E24+E15+E4</f>
        <v>6445.9977460227274</v>
      </c>
      <c r="F48" s="136">
        <f t="shared" si="15"/>
        <v>12318.785046022729</v>
      </c>
      <c r="G48" s="136">
        <f t="shared" si="15"/>
        <v>8526.1664960227281</v>
      </c>
      <c r="H48" s="136">
        <f t="shared" si="15"/>
        <v>8054.2977460227276</v>
      </c>
      <c r="I48" s="136">
        <f t="shared" si="15"/>
        <v>10509.047746022728</v>
      </c>
      <c r="J48" s="136">
        <f t="shared" si="15"/>
        <v>8844.0477460227285</v>
      </c>
      <c r="K48" s="136">
        <f t="shared" si="15"/>
        <v>8957.6914960227277</v>
      </c>
      <c r="L48" s="136">
        <f t="shared" si="15"/>
        <v>8521.7602460227281</v>
      </c>
      <c r="M48" s="136">
        <f t="shared" si="15"/>
        <v>7970.9977460227274</v>
      </c>
      <c r="N48" s="136">
        <f t="shared" si="15"/>
        <v>8391.2477460227292</v>
      </c>
      <c r="O48" s="136">
        <f t="shared" si="15"/>
        <v>8494.6414960227285</v>
      </c>
      <c r="P48" s="143">
        <f>P44+P43+P42+P41+P36+P33+P24+P15+P4</f>
        <v>99078.406275000001</v>
      </c>
      <c r="Q48" s="167" t="s">
        <v>235</v>
      </c>
      <c r="R48" s="317">
        <v>2</v>
      </c>
      <c r="S48" s="317">
        <v>50</v>
      </c>
      <c r="T48" s="317">
        <f>5+2</f>
        <v>7</v>
      </c>
      <c r="U48" s="317">
        <f>52-6</f>
        <v>46</v>
      </c>
      <c r="V48" s="315">
        <f>R48*S48*T48*U48</f>
        <v>32200</v>
      </c>
    </row>
    <row r="49" spans="2:23">
      <c r="B49" s="114"/>
      <c r="C49" s="113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5">
        <f>'Budget 2018-2019'!H39</f>
        <v>96452.75</v>
      </c>
      <c r="Q49" s="167" t="s">
        <v>234</v>
      </c>
      <c r="R49" s="317">
        <v>15</v>
      </c>
      <c r="S49" s="317">
        <v>10</v>
      </c>
      <c r="T49" s="317">
        <v>1.25</v>
      </c>
      <c r="U49" s="317">
        <f>52-6</f>
        <v>46</v>
      </c>
      <c r="V49" s="315">
        <f>R49*S49*T49*U49</f>
        <v>8625</v>
      </c>
    </row>
    <row r="50" spans="2:23">
      <c r="B50" s="114"/>
      <c r="C50" s="113"/>
      <c r="D50" s="144"/>
      <c r="E50" s="144"/>
      <c r="F50" s="144"/>
      <c r="G50" s="144">
        <f>'Budget 2018-2019'!P35</f>
        <v>32200</v>
      </c>
      <c r="H50" s="144"/>
      <c r="I50" s="144"/>
      <c r="J50" s="144"/>
      <c r="K50" s="144"/>
      <c r="L50" s="144"/>
      <c r="M50" s="144"/>
      <c r="N50" s="144"/>
      <c r="O50" s="144"/>
      <c r="P50" s="145">
        <f>P45</f>
        <v>8625</v>
      </c>
      <c r="Q50" s="167" t="s">
        <v>71</v>
      </c>
      <c r="R50" s="315">
        <v>1</v>
      </c>
      <c r="S50" s="315">
        <v>50</v>
      </c>
      <c r="T50" s="315">
        <v>3</v>
      </c>
      <c r="U50" s="315">
        <v>3</v>
      </c>
      <c r="V50" s="315">
        <f>R50*S50*T50*U50</f>
        <v>450</v>
      </c>
      <c r="W50" s="315" t="s">
        <v>193</v>
      </c>
    </row>
    <row r="51" spans="2:23" ht="15">
      <c r="B51" s="114"/>
      <c r="C51" s="291" t="s">
        <v>16</v>
      </c>
      <c r="D51" s="110"/>
      <c r="E51" s="110"/>
      <c r="F51" s="110"/>
      <c r="G51" s="144">
        <f>'Budget 2018-2019'!P36</f>
        <v>8625</v>
      </c>
      <c r="H51" s="110"/>
      <c r="I51" s="110"/>
      <c r="J51" s="110"/>
      <c r="K51" s="110"/>
      <c r="L51" s="110"/>
      <c r="M51" s="110"/>
      <c r="N51" s="110"/>
      <c r="O51" s="110"/>
      <c r="P51" s="171">
        <f>P49-P50</f>
        <v>87827.75</v>
      </c>
      <c r="Q51" s="112"/>
      <c r="R51" s="113"/>
    </row>
    <row r="52" spans="2:23">
      <c r="B52" s="114"/>
      <c r="C52" s="113"/>
      <c r="D52" s="115" t="s">
        <v>192</v>
      </c>
      <c r="E52" s="115" t="s">
        <v>193</v>
      </c>
      <c r="F52" s="115" t="s">
        <v>194</v>
      </c>
      <c r="G52" s="115" t="s">
        <v>195</v>
      </c>
      <c r="H52" s="115" t="s">
        <v>196</v>
      </c>
      <c r="I52" s="115" t="s">
        <v>197</v>
      </c>
      <c r="J52" s="115" t="s">
        <v>198</v>
      </c>
      <c r="K52" s="115" t="s">
        <v>199</v>
      </c>
      <c r="L52" s="115" t="s">
        <v>200</v>
      </c>
      <c r="M52" s="115" t="s">
        <v>201</v>
      </c>
      <c r="N52" s="115" t="s">
        <v>202</v>
      </c>
      <c r="O52" s="115" t="s">
        <v>203</v>
      </c>
      <c r="P52" s="116" t="s">
        <v>204</v>
      </c>
      <c r="Q52" s="112"/>
      <c r="R52" s="113"/>
    </row>
    <row r="53" spans="2:23" ht="25.5" customHeight="1">
      <c r="B53" s="187">
        <v>70</v>
      </c>
      <c r="C53" s="193" t="s">
        <v>18</v>
      </c>
      <c r="D53" s="194">
        <f>SUM(D54:D56)</f>
        <v>0</v>
      </c>
      <c r="E53" s="300">
        <f t="shared" ref="E53:O53" si="16">SUM(E54:E56)</f>
        <v>4043.8199999999997</v>
      </c>
      <c r="F53" s="300">
        <f t="shared" si="16"/>
        <v>4043.8199999999997</v>
      </c>
      <c r="G53" s="300">
        <f t="shared" si="16"/>
        <v>4043.8199999999997</v>
      </c>
      <c r="H53" s="300">
        <f t="shared" si="16"/>
        <v>4043.8199999999997</v>
      </c>
      <c r="I53" s="300">
        <f t="shared" si="16"/>
        <v>4043.8199999999997</v>
      </c>
      <c r="J53" s="300">
        <f t="shared" si="16"/>
        <v>4043.8199999999997</v>
      </c>
      <c r="K53" s="300">
        <f t="shared" si="16"/>
        <v>4043.8199999999997</v>
      </c>
      <c r="L53" s="300">
        <f t="shared" si="16"/>
        <v>4043.8199999999997</v>
      </c>
      <c r="M53" s="300">
        <f t="shared" si="16"/>
        <v>4043.8199999999997</v>
      </c>
      <c r="N53" s="300">
        <f t="shared" si="16"/>
        <v>4043.8199999999997</v>
      </c>
      <c r="O53" s="300">
        <f t="shared" si="16"/>
        <v>4043.8199999999997</v>
      </c>
      <c r="P53" s="200">
        <f>SUM(D53:O53)</f>
        <v>44482.02</v>
      </c>
      <c r="Q53" s="130"/>
      <c r="R53" s="113"/>
    </row>
    <row r="54" spans="2:23">
      <c r="B54" s="121">
        <v>706</v>
      </c>
      <c r="C54" s="146" t="s">
        <v>21</v>
      </c>
      <c r="D54" s="123">
        <v>0</v>
      </c>
      <c r="E54" s="183">
        <f>'Projection adhérents'!W13/11</f>
        <v>4043.8199999999997</v>
      </c>
      <c r="F54" s="183">
        <f>E54</f>
        <v>4043.8199999999997</v>
      </c>
      <c r="G54" s="183">
        <f t="shared" ref="G54:O54" si="17">F54</f>
        <v>4043.8199999999997</v>
      </c>
      <c r="H54" s="183">
        <f t="shared" si="17"/>
        <v>4043.8199999999997</v>
      </c>
      <c r="I54" s="183">
        <f t="shared" si="17"/>
        <v>4043.8199999999997</v>
      </c>
      <c r="J54" s="183">
        <f t="shared" si="17"/>
        <v>4043.8199999999997</v>
      </c>
      <c r="K54" s="183">
        <f t="shared" si="17"/>
        <v>4043.8199999999997</v>
      </c>
      <c r="L54" s="183">
        <f t="shared" si="17"/>
        <v>4043.8199999999997</v>
      </c>
      <c r="M54" s="183">
        <f t="shared" si="17"/>
        <v>4043.8199999999997</v>
      </c>
      <c r="N54" s="183">
        <f t="shared" si="17"/>
        <v>4043.8199999999997</v>
      </c>
      <c r="O54" s="183">
        <f t="shared" si="17"/>
        <v>4043.8199999999997</v>
      </c>
      <c r="P54" s="126">
        <f>SUM(D54:O54)</f>
        <v>44482.02</v>
      </c>
      <c r="Q54" s="112" t="e">
        <v>#REF!</v>
      </c>
      <c r="R54" s="113"/>
    </row>
    <row r="55" spans="2:23">
      <c r="B55" s="121">
        <v>707</v>
      </c>
      <c r="C55" s="146" t="s">
        <v>24</v>
      </c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6">
        <f t="shared" ref="P55:P56" si="18">SUM(D55:O55)</f>
        <v>0</v>
      </c>
      <c r="Q55" s="112" t="e">
        <v>#REF!</v>
      </c>
      <c r="R55" s="113"/>
    </row>
    <row r="56" spans="2:23">
      <c r="B56" s="121">
        <v>7082</v>
      </c>
      <c r="C56" s="146" t="s">
        <v>222</v>
      </c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6">
        <f t="shared" si="18"/>
        <v>0</v>
      </c>
      <c r="Q56" s="112" t="e">
        <v>#REF!</v>
      </c>
      <c r="R56" s="113"/>
    </row>
    <row r="57" spans="2:23" ht="25.5" customHeight="1">
      <c r="B57" s="187">
        <v>741</v>
      </c>
      <c r="C57" s="188" t="s">
        <v>32</v>
      </c>
      <c r="D57" s="191">
        <f>SUM(D58:D75)</f>
        <v>0</v>
      </c>
      <c r="E57" s="191">
        <f t="shared" ref="E57:O57" si="19">SUM(E58:E75)</f>
        <v>0</v>
      </c>
      <c r="F57" s="191">
        <f>SUM(F58:F75)</f>
        <v>0</v>
      </c>
      <c r="G57" s="191">
        <f t="shared" si="19"/>
        <v>0</v>
      </c>
      <c r="H57" s="191">
        <f t="shared" si="19"/>
        <v>0</v>
      </c>
      <c r="I57" s="191">
        <f t="shared" si="19"/>
        <v>0</v>
      </c>
      <c r="J57" s="191">
        <f t="shared" si="19"/>
        <v>0</v>
      </c>
      <c r="K57" s="191">
        <f t="shared" si="19"/>
        <v>0</v>
      </c>
      <c r="L57" s="191">
        <f t="shared" si="19"/>
        <v>0</v>
      </c>
      <c r="M57" s="191">
        <f t="shared" si="19"/>
        <v>0</v>
      </c>
      <c r="N57" s="191">
        <f t="shared" si="19"/>
        <v>0</v>
      </c>
      <c r="O57" s="191">
        <f t="shared" si="19"/>
        <v>0</v>
      </c>
      <c r="P57" s="190">
        <f>SUM(D57:O57)</f>
        <v>0</v>
      </c>
      <c r="Q57" s="130" t="s">
        <v>205</v>
      </c>
      <c r="R57" s="113"/>
    </row>
    <row r="58" spans="2:23">
      <c r="B58" s="147"/>
      <c r="C58" s="148" t="s">
        <v>36</v>
      </c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26">
        <f t="shared" ref="P58:P75" si="20">SUM(D58:O58)</f>
        <v>0</v>
      </c>
      <c r="Q58" s="112"/>
      <c r="R58" s="113"/>
    </row>
    <row r="59" spans="2:23">
      <c r="B59" s="121">
        <v>741</v>
      </c>
      <c r="C59" s="146" t="s">
        <v>39</v>
      </c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6">
        <f t="shared" si="20"/>
        <v>0</v>
      </c>
      <c r="Q59" s="112"/>
      <c r="R59" s="113"/>
    </row>
    <row r="60" spans="2:23">
      <c r="B60" s="121">
        <v>741</v>
      </c>
      <c r="C60" s="146" t="s">
        <v>42</v>
      </c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6">
        <f t="shared" si="20"/>
        <v>0</v>
      </c>
      <c r="Q60" s="112"/>
      <c r="R60" s="113"/>
    </row>
    <row r="61" spans="2:23">
      <c r="B61" s="121"/>
      <c r="C61" s="148" t="s">
        <v>45</v>
      </c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26">
        <f t="shared" si="20"/>
        <v>0</v>
      </c>
      <c r="Q61" s="112"/>
      <c r="R61" s="113"/>
    </row>
    <row r="62" spans="2:23">
      <c r="B62" s="121">
        <v>741</v>
      </c>
      <c r="C62" s="146" t="s">
        <v>48</v>
      </c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6">
        <f t="shared" si="20"/>
        <v>0</v>
      </c>
      <c r="Q62" s="112"/>
      <c r="R62" s="113"/>
    </row>
    <row r="63" spans="2:23">
      <c r="B63" s="121"/>
      <c r="C63" s="148" t="s">
        <v>51</v>
      </c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26">
        <f t="shared" si="20"/>
        <v>0</v>
      </c>
      <c r="Q63" s="112"/>
      <c r="R63" s="113"/>
    </row>
    <row r="64" spans="2:23">
      <c r="B64" s="121">
        <v>741</v>
      </c>
      <c r="C64" s="146" t="s">
        <v>53</v>
      </c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6">
        <f t="shared" si="20"/>
        <v>0</v>
      </c>
      <c r="Q64" s="112"/>
      <c r="R64" s="113"/>
    </row>
    <row r="65" spans="2:18">
      <c r="B65" s="121"/>
      <c r="C65" s="148" t="s">
        <v>55</v>
      </c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26">
        <f t="shared" si="20"/>
        <v>0</v>
      </c>
      <c r="Q65" s="112"/>
      <c r="R65" s="113"/>
    </row>
    <row r="66" spans="2:18">
      <c r="B66" s="121">
        <v>741</v>
      </c>
      <c r="C66" s="146" t="s">
        <v>59</v>
      </c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6">
        <f t="shared" si="20"/>
        <v>0</v>
      </c>
      <c r="Q66" s="112"/>
      <c r="R66" s="113"/>
    </row>
    <row r="67" spans="2:18">
      <c r="B67" s="121">
        <v>741</v>
      </c>
      <c r="C67" s="146" t="s">
        <v>62</v>
      </c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6">
        <f t="shared" si="20"/>
        <v>0</v>
      </c>
      <c r="Q67" s="112"/>
      <c r="R67" s="113"/>
    </row>
    <row r="68" spans="2:18">
      <c r="B68" s="121">
        <v>741</v>
      </c>
      <c r="C68" s="146" t="s">
        <v>65</v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6">
        <f t="shared" si="20"/>
        <v>0</v>
      </c>
      <c r="Q68" s="112"/>
      <c r="R68" s="113"/>
    </row>
    <row r="69" spans="2:18">
      <c r="B69" s="121">
        <v>741</v>
      </c>
      <c r="C69" s="146" t="s">
        <v>66</v>
      </c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6">
        <f t="shared" si="20"/>
        <v>0</v>
      </c>
      <c r="Q69" s="112"/>
      <c r="R69" s="113"/>
    </row>
    <row r="70" spans="2:18">
      <c r="B70" s="121"/>
      <c r="C70" s="148" t="s">
        <v>69</v>
      </c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26">
        <f t="shared" si="20"/>
        <v>0</v>
      </c>
      <c r="Q70" s="112"/>
      <c r="R70" s="113"/>
    </row>
    <row r="71" spans="2:18">
      <c r="B71" s="121">
        <v>741</v>
      </c>
      <c r="C71" s="146" t="s">
        <v>73</v>
      </c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6">
        <f t="shared" si="20"/>
        <v>0</v>
      </c>
      <c r="Q71" s="112"/>
      <c r="R71" s="113"/>
    </row>
    <row r="72" spans="2:18">
      <c r="B72" s="121">
        <v>741</v>
      </c>
      <c r="C72" s="146" t="s">
        <v>76</v>
      </c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6">
        <f t="shared" si="20"/>
        <v>0</v>
      </c>
      <c r="Q72" s="112"/>
      <c r="R72" s="113"/>
    </row>
    <row r="73" spans="2:18">
      <c r="B73" s="121"/>
      <c r="C73" s="148" t="s">
        <v>79</v>
      </c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26">
        <f t="shared" si="20"/>
        <v>0</v>
      </c>
      <c r="Q73" s="112"/>
      <c r="R73" s="113"/>
    </row>
    <row r="74" spans="2:18">
      <c r="B74" s="121">
        <v>741</v>
      </c>
      <c r="C74" s="146" t="s">
        <v>82</v>
      </c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6">
        <f t="shared" si="20"/>
        <v>0</v>
      </c>
      <c r="Q74" s="112"/>
      <c r="R74" s="113"/>
    </row>
    <row r="75" spans="2:18">
      <c r="B75" s="121">
        <v>741</v>
      </c>
      <c r="C75" s="146" t="s">
        <v>90</v>
      </c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6">
        <f t="shared" si="20"/>
        <v>0</v>
      </c>
      <c r="Q75" s="112"/>
      <c r="R75" s="113"/>
    </row>
    <row r="76" spans="2:18" ht="25.5" customHeight="1">
      <c r="B76" s="187">
        <v>75</v>
      </c>
      <c r="C76" s="188" t="s">
        <v>85</v>
      </c>
      <c r="D76" s="191">
        <f>SUM(D77:D78)</f>
        <v>0</v>
      </c>
      <c r="E76" s="191">
        <f t="shared" ref="E76:O76" si="21">SUM(E77:E78)</f>
        <v>0</v>
      </c>
      <c r="F76" s="191">
        <f t="shared" si="21"/>
        <v>8200.6903000000002</v>
      </c>
      <c r="G76" s="191">
        <f t="shared" si="21"/>
        <v>0</v>
      </c>
      <c r="H76" s="191">
        <f t="shared" si="21"/>
        <v>0</v>
      </c>
      <c r="I76" s="191">
        <f t="shared" si="21"/>
        <v>0</v>
      </c>
      <c r="J76" s="191">
        <f t="shared" si="21"/>
        <v>0</v>
      </c>
      <c r="K76" s="191">
        <f t="shared" si="21"/>
        <v>0</v>
      </c>
      <c r="L76" s="191">
        <f t="shared" si="21"/>
        <v>0</v>
      </c>
      <c r="M76" s="191">
        <f t="shared" si="21"/>
        <v>0</v>
      </c>
      <c r="N76" s="191">
        <f t="shared" si="21"/>
        <v>0</v>
      </c>
      <c r="O76" s="191">
        <f t="shared" si="21"/>
        <v>0</v>
      </c>
      <c r="P76" s="190">
        <f>SUM(D76:O76)</f>
        <v>8200.6903000000002</v>
      </c>
      <c r="Q76" s="130"/>
      <c r="R76" s="113"/>
    </row>
    <row r="77" spans="2:18">
      <c r="B77" s="121">
        <v>7562</v>
      </c>
      <c r="C77" s="146" t="s">
        <v>223</v>
      </c>
      <c r="D77" s="123"/>
      <c r="E77" s="123"/>
      <c r="F77" s="201">
        <f>'Projection adhérents'!W34</f>
        <v>4509.4279999999999</v>
      </c>
      <c r="G77" s="123">
        <v>0</v>
      </c>
      <c r="H77" s="123">
        <v>0</v>
      </c>
      <c r="I77" s="123">
        <v>0</v>
      </c>
      <c r="J77" s="123">
        <v>0</v>
      </c>
      <c r="K77" s="123">
        <v>0</v>
      </c>
      <c r="L77" s="123">
        <v>0</v>
      </c>
      <c r="M77" s="123">
        <v>0</v>
      </c>
      <c r="N77" s="123">
        <v>0</v>
      </c>
      <c r="O77" s="123"/>
      <c r="P77" s="126">
        <f>SUM(D77:O77)</f>
        <v>4509.4279999999999</v>
      </c>
      <c r="Q77" s="112" t="s">
        <v>205</v>
      </c>
      <c r="R77" s="113"/>
    </row>
    <row r="78" spans="2:18">
      <c r="B78" s="121">
        <v>7561</v>
      </c>
      <c r="C78" s="146" t="s">
        <v>224</v>
      </c>
      <c r="D78" s="123"/>
      <c r="E78" s="405"/>
      <c r="F78" s="407">
        <f>'Projection adhérents'!W52</f>
        <v>3691.2623000000008</v>
      </c>
      <c r="G78" s="405"/>
      <c r="H78" s="405"/>
      <c r="I78" s="405"/>
      <c r="J78" s="405"/>
      <c r="K78" s="405"/>
      <c r="L78" s="405"/>
      <c r="M78" s="405"/>
      <c r="N78" s="405"/>
      <c r="O78" s="405"/>
      <c r="P78" s="126">
        <f>SUM(D78:O78)</f>
        <v>3691.2623000000008</v>
      </c>
      <c r="Q78" s="112" t="e">
        <v>#REF!</v>
      </c>
      <c r="R78" s="113"/>
    </row>
    <row r="79" spans="2:18" ht="25.5" customHeight="1">
      <c r="B79" s="187">
        <v>76</v>
      </c>
      <c r="C79" s="188" t="s">
        <v>93</v>
      </c>
      <c r="D79" s="191"/>
      <c r="E79" s="192"/>
      <c r="F79" s="192"/>
      <c r="G79" s="192"/>
      <c r="H79" s="192"/>
      <c r="I79" s="192"/>
      <c r="J79" s="192"/>
      <c r="K79" s="192"/>
      <c r="L79" s="192"/>
      <c r="M79" s="192"/>
      <c r="N79" s="192"/>
      <c r="O79" s="192"/>
      <c r="P79" s="190">
        <f t="shared" ref="P79:P82" si="22">SUM(D79:O79)</f>
        <v>0</v>
      </c>
      <c r="Q79" s="130" t="e">
        <v>#REF!</v>
      </c>
      <c r="R79" s="113"/>
    </row>
    <row r="80" spans="2:18" ht="25.5" customHeight="1">
      <c r="B80" s="187">
        <v>77</v>
      </c>
      <c r="C80" s="188" t="s">
        <v>97</v>
      </c>
      <c r="D80" s="191"/>
      <c r="E80" s="192"/>
      <c r="F80" s="192"/>
      <c r="G80" s="192"/>
      <c r="H80" s="192"/>
      <c r="I80" s="192"/>
      <c r="J80" s="192"/>
      <c r="K80" s="192"/>
      <c r="L80" s="192"/>
      <c r="M80" s="192"/>
      <c r="N80" s="192"/>
      <c r="O80" s="192"/>
      <c r="P80" s="190">
        <f t="shared" si="22"/>
        <v>0</v>
      </c>
      <c r="Q80" s="130" t="e">
        <v>#REF!</v>
      </c>
      <c r="R80" s="113"/>
    </row>
    <row r="81" spans="2:18" ht="25.5" customHeight="1">
      <c r="B81" s="187">
        <v>78</v>
      </c>
      <c r="C81" s="188" t="s">
        <v>101</v>
      </c>
      <c r="D81" s="191"/>
      <c r="E81" s="192"/>
      <c r="F81" s="192"/>
      <c r="G81" s="192"/>
      <c r="H81" s="192"/>
      <c r="I81" s="192"/>
      <c r="J81" s="192"/>
      <c r="K81" s="192"/>
      <c r="L81" s="192"/>
      <c r="M81" s="192"/>
      <c r="N81" s="192"/>
      <c r="O81" s="192"/>
      <c r="P81" s="190">
        <f t="shared" si="22"/>
        <v>0</v>
      </c>
      <c r="Q81" s="130" t="e">
        <v>#REF!</v>
      </c>
      <c r="R81" s="113"/>
    </row>
    <row r="82" spans="2:18" ht="25.5" customHeight="1">
      <c r="B82" s="187">
        <v>79</v>
      </c>
      <c r="C82" s="188" t="s">
        <v>104</v>
      </c>
      <c r="D82" s="191"/>
      <c r="E82" s="192"/>
      <c r="F82" s="192"/>
      <c r="G82" s="192"/>
      <c r="H82" s="192"/>
      <c r="I82" s="192"/>
      <c r="J82" s="192"/>
      <c r="K82" s="192"/>
      <c r="L82" s="192"/>
      <c r="M82" s="192"/>
      <c r="N82" s="192"/>
      <c r="O82" s="192"/>
      <c r="P82" s="190">
        <f t="shared" si="22"/>
        <v>0</v>
      </c>
      <c r="Q82" s="130" t="e">
        <v>#REF!</v>
      </c>
      <c r="R82" s="113"/>
    </row>
    <row r="83" spans="2:18">
      <c r="B83" s="147"/>
      <c r="C83" s="150" t="s">
        <v>107</v>
      </c>
      <c r="D83" s="151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5"/>
      <c r="Q83" s="112"/>
      <c r="R83" s="113"/>
    </row>
    <row r="84" spans="2:18" ht="25.5" customHeight="1">
      <c r="B84" s="187">
        <v>87</v>
      </c>
      <c r="C84" s="188" t="s">
        <v>109</v>
      </c>
      <c r="D84" s="189">
        <f>SUM(D85:D87)</f>
        <v>3402.0833333333335</v>
      </c>
      <c r="E84" s="189">
        <f t="shared" ref="E84:O84" si="23">SUM(E85:E87)</f>
        <v>3402.0833333333335</v>
      </c>
      <c r="F84" s="189">
        <f t="shared" si="23"/>
        <v>4602.0833333333339</v>
      </c>
      <c r="G84" s="189">
        <f t="shared" si="23"/>
        <v>3402.0833333333335</v>
      </c>
      <c r="H84" s="189">
        <f t="shared" si="23"/>
        <v>3402.0833333333335</v>
      </c>
      <c r="I84" s="189">
        <f t="shared" si="23"/>
        <v>3402.0833333333335</v>
      </c>
      <c r="J84" s="189">
        <f t="shared" si="23"/>
        <v>3402.0833333333335</v>
      </c>
      <c r="K84" s="189">
        <f t="shared" si="23"/>
        <v>3402.0833333333335</v>
      </c>
      <c r="L84" s="189">
        <f t="shared" si="23"/>
        <v>3402.0833333333335</v>
      </c>
      <c r="M84" s="189">
        <f t="shared" si="23"/>
        <v>3402.0833333333335</v>
      </c>
      <c r="N84" s="189">
        <f t="shared" si="23"/>
        <v>3402.0833333333335</v>
      </c>
      <c r="O84" s="189">
        <f t="shared" si="23"/>
        <v>3402.0833333333335</v>
      </c>
      <c r="P84" s="190">
        <f>SUM(D84:O84)</f>
        <v>42025</v>
      </c>
      <c r="Q84" s="130"/>
      <c r="R84" s="113"/>
    </row>
    <row r="85" spans="2:18">
      <c r="B85" s="147"/>
      <c r="C85" s="152" t="s">
        <v>112</v>
      </c>
      <c r="D85" s="168">
        <f>'Budget 2018-2019'!H36/12</f>
        <v>3402.0833333333335</v>
      </c>
      <c r="E85" s="184">
        <f>D85</f>
        <v>3402.0833333333335</v>
      </c>
      <c r="F85" s="184">
        <f t="shared" ref="F85:O85" si="24">E85</f>
        <v>3402.0833333333335</v>
      </c>
      <c r="G85" s="184">
        <f t="shared" si="24"/>
        <v>3402.0833333333335</v>
      </c>
      <c r="H85" s="184">
        <f t="shared" si="24"/>
        <v>3402.0833333333335</v>
      </c>
      <c r="I85" s="184">
        <f t="shared" si="24"/>
        <v>3402.0833333333335</v>
      </c>
      <c r="J85" s="184">
        <f t="shared" si="24"/>
        <v>3402.0833333333335</v>
      </c>
      <c r="K85" s="184">
        <f t="shared" si="24"/>
        <v>3402.0833333333335</v>
      </c>
      <c r="L85" s="184">
        <f t="shared" si="24"/>
        <v>3402.0833333333335</v>
      </c>
      <c r="M85" s="184">
        <f t="shared" si="24"/>
        <v>3402.0833333333335</v>
      </c>
      <c r="N85" s="184">
        <f t="shared" si="24"/>
        <v>3402.0833333333335</v>
      </c>
      <c r="O85" s="184">
        <f t="shared" si="24"/>
        <v>3402.0833333333335</v>
      </c>
      <c r="P85" s="126">
        <v>0</v>
      </c>
      <c r="Q85" s="112"/>
      <c r="R85" s="113"/>
    </row>
    <row r="86" spans="2:18">
      <c r="B86" s="147"/>
      <c r="C86" s="152" t="s">
        <v>115</v>
      </c>
      <c r="D86" s="128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6">
        <v>0</v>
      </c>
      <c r="Q86" s="112"/>
      <c r="R86" s="113"/>
    </row>
    <row r="87" spans="2:18">
      <c r="B87" s="147"/>
      <c r="C87" s="152" t="s">
        <v>117</v>
      </c>
      <c r="D87" s="128"/>
      <c r="E87" s="124"/>
      <c r="F87" s="124">
        <f>'Budget 2018-2019'!H38</f>
        <v>1200</v>
      </c>
      <c r="G87" s="124"/>
      <c r="H87" s="124"/>
      <c r="I87" s="124"/>
      <c r="J87" s="124"/>
      <c r="K87" s="124"/>
      <c r="L87" s="124"/>
      <c r="M87" s="124"/>
      <c r="N87" s="124"/>
      <c r="O87" s="124"/>
      <c r="P87" s="126">
        <v>0</v>
      </c>
      <c r="Q87" s="112"/>
      <c r="R87" s="113"/>
    </row>
    <row r="88" spans="2:18" ht="32.25" customHeight="1">
      <c r="B88" s="114"/>
      <c r="C88" s="198" t="s">
        <v>317</v>
      </c>
      <c r="D88" s="185">
        <f>D84+D82+D81+D80+D79+D76+D57+D53</f>
        <v>3402.0833333333335</v>
      </c>
      <c r="E88" s="185">
        <f t="shared" ref="E88:O88" si="25">E84+E82+E81+E80+E79+E76+E57+E53</f>
        <v>7445.9033333333336</v>
      </c>
      <c r="F88" s="185">
        <f t="shared" si="25"/>
        <v>16846.593633333334</v>
      </c>
      <c r="G88" s="185">
        <f t="shared" si="25"/>
        <v>7445.9033333333336</v>
      </c>
      <c r="H88" s="185">
        <f t="shared" si="25"/>
        <v>7445.9033333333336</v>
      </c>
      <c r="I88" s="185">
        <f t="shared" si="25"/>
        <v>7445.9033333333336</v>
      </c>
      <c r="J88" s="185">
        <f t="shared" si="25"/>
        <v>7445.9033333333336</v>
      </c>
      <c r="K88" s="185">
        <f t="shared" si="25"/>
        <v>7445.9033333333336</v>
      </c>
      <c r="L88" s="185">
        <f t="shared" si="25"/>
        <v>7445.9033333333336</v>
      </c>
      <c r="M88" s="185">
        <f t="shared" si="25"/>
        <v>7445.9033333333336</v>
      </c>
      <c r="N88" s="185">
        <f t="shared" si="25"/>
        <v>7445.9033333333336</v>
      </c>
      <c r="O88" s="185">
        <f t="shared" si="25"/>
        <v>7445.9033333333336</v>
      </c>
      <c r="P88" s="186">
        <f>SUM(D88:O88)</f>
        <v>94707.710300000021</v>
      </c>
      <c r="Q88" s="112"/>
      <c r="R88" s="113"/>
    </row>
    <row r="89" spans="2:18">
      <c r="B89" s="114"/>
      <c r="C89" s="113"/>
      <c r="D89" s="144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53"/>
      <c r="Q89" s="112"/>
      <c r="R89" s="113"/>
    </row>
    <row r="90" spans="2:18">
      <c r="B90" s="114"/>
      <c r="C90" s="113"/>
      <c r="D90" s="144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53"/>
      <c r="Q90" s="112"/>
      <c r="R90" s="113"/>
    </row>
    <row r="91" spans="2:18" ht="37.5" customHeight="1">
      <c r="B91" s="114"/>
      <c r="C91" s="195" t="s">
        <v>247</v>
      </c>
      <c r="D91" s="196">
        <f>+D88-D48</f>
        <v>1358.3583145833334</v>
      </c>
      <c r="E91" s="196">
        <f t="shared" ref="E91:O91" si="26">+E88-E48</f>
        <v>999.90558731060628</v>
      </c>
      <c r="F91" s="196">
        <f t="shared" si="26"/>
        <v>4527.8085873106047</v>
      </c>
      <c r="G91" s="196">
        <f t="shared" si="26"/>
        <v>-1080.2631626893944</v>
      </c>
      <c r="H91" s="196">
        <f t="shared" si="26"/>
        <v>-608.3944126893939</v>
      </c>
      <c r="I91" s="196">
        <f t="shared" si="26"/>
        <v>-3063.1444126893948</v>
      </c>
      <c r="J91" s="196">
        <f t="shared" si="26"/>
        <v>-1398.1444126893948</v>
      </c>
      <c r="K91" s="196">
        <f t="shared" si="26"/>
        <v>-1511.7881626893941</v>
      </c>
      <c r="L91" s="196">
        <f t="shared" si="26"/>
        <v>-1075.8569126893944</v>
      </c>
      <c r="M91" s="196">
        <f t="shared" si="26"/>
        <v>-525.09441268939372</v>
      </c>
      <c r="N91" s="196">
        <f t="shared" si="26"/>
        <v>-945.34441268939554</v>
      </c>
      <c r="O91" s="196">
        <f t="shared" si="26"/>
        <v>-1048.7381626893948</v>
      </c>
      <c r="P91" s="196">
        <f>+P88-P48</f>
        <v>-4370.6959749999805</v>
      </c>
      <c r="Q91" s="112"/>
      <c r="R91" s="113"/>
    </row>
    <row r="92" spans="2:18">
      <c r="B92" s="114"/>
      <c r="C92" s="113"/>
      <c r="D92" s="144"/>
      <c r="E92" s="113"/>
      <c r="F92" s="113"/>
      <c r="G92" s="113"/>
      <c r="H92" s="113"/>
      <c r="I92" s="113"/>
      <c r="J92" s="113"/>
      <c r="K92" s="113"/>
      <c r="L92" s="113"/>
      <c r="M92" s="113"/>
      <c r="N92" s="113"/>
      <c r="O92" s="113"/>
      <c r="P92" s="153"/>
      <c r="Q92" s="112"/>
      <c r="R92" s="113"/>
    </row>
    <row r="93" spans="2:18">
      <c r="B93" s="114"/>
      <c r="C93" s="113" t="s">
        <v>248</v>
      </c>
      <c r="D93" s="144"/>
      <c r="E93" s="113"/>
      <c r="F93" s="113"/>
      <c r="G93" s="199">
        <f>15630-3500</f>
        <v>12130</v>
      </c>
      <c r="H93" s="113"/>
      <c r="I93" s="113"/>
      <c r="J93" s="113"/>
      <c r="K93" s="113"/>
      <c r="L93" s="113"/>
      <c r="M93" s="113"/>
      <c r="N93" s="113"/>
      <c r="O93" s="113"/>
      <c r="P93" s="153"/>
      <c r="Q93" s="112"/>
      <c r="R93" s="113"/>
    </row>
    <row r="94" spans="2:18">
      <c r="B94" s="114"/>
      <c r="C94" s="113"/>
      <c r="D94" s="144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53"/>
      <c r="Q94" s="112"/>
      <c r="R94" s="113"/>
    </row>
    <row r="95" spans="2:18">
      <c r="B95" s="114"/>
      <c r="C95" s="113"/>
      <c r="D95" s="144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53"/>
      <c r="Q95" s="112"/>
      <c r="R95" s="113"/>
    </row>
    <row r="96" spans="2:18">
      <c r="B96" s="114"/>
      <c r="C96" s="113"/>
      <c r="D96" s="144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53"/>
      <c r="Q96" s="112"/>
      <c r="R96" s="113"/>
    </row>
    <row r="97" spans="2:18">
      <c r="B97" s="114"/>
      <c r="C97" s="113"/>
      <c r="D97" s="144"/>
      <c r="E97" s="113"/>
      <c r="F97" s="113"/>
      <c r="G97" s="113"/>
      <c r="H97" s="113"/>
      <c r="I97" s="113"/>
      <c r="J97" s="113"/>
      <c r="K97" s="113"/>
      <c r="L97" s="113"/>
      <c r="M97" s="113"/>
      <c r="N97" s="113"/>
      <c r="O97" s="113"/>
      <c r="P97" s="153"/>
      <c r="Q97" s="112"/>
      <c r="R97" s="113"/>
    </row>
    <row r="98" spans="2:18">
      <c r="B98" s="114"/>
      <c r="C98" s="113"/>
      <c r="D98" s="144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53"/>
      <c r="Q98" s="112"/>
      <c r="R98" s="113"/>
    </row>
    <row r="99" spans="2:18">
      <c r="B99" s="113"/>
      <c r="C99" s="113"/>
      <c r="D99" s="113"/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3"/>
      <c r="P99" s="153"/>
      <c r="Q99" s="113"/>
      <c r="R99" s="113"/>
    </row>
  </sheetData>
  <mergeCells count="5">
    <mergeCell ref="R46:U46"/>
    <mergeCell ref="B1:C1"/>
    <mergeCell ref="A2:B2"/>
    <mergeCell ref="D2:H2"/>
    <mergeCell ref="I2:O2"/>
  </mergeCells>
  <printOptions horizontalCentered="1" verticalCentered="1"/>
  <pageMargins left="0" right="0" top="0" bottom="0" header="0" footer="0"/>
  <pageSetup paperSize="9" scale="67" fitToHeight="2" orientation="landscape" r:id="rId1"/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/>
  <dimension ref="A1:J100"/>
  <sheetViews>
    <sheetView zoomScale="80" zoomScaleNormal="80" workbookViewId="0">
      <selection activeCell="G44" sqref="G44"/>
    </sheetView>
  </sheetViews>
  <sheetFormatPr baseColWidth="10" defaultRowHeight="14.25"/>
  <cols>
    <col min="1" max="1" width="3.625" style="173" bestFit="1" customWidth="1"/>
    <col min="2" max="2" width="4.625" style="173" bestFit="1" customWidth="1"/>
    <col min="3" max="3" width="53" style="173" customWidth="1"/>
    <col min="4" max="6" width="10.625" style="173" bestFit="1" customWidth="1"/>
    <col min="7" max="7" width="11.125" style="173" customWidth="1"/>
    <col min="8" max="8" width="10.625" style="173" bestFit="1" customWidth="1"/>
    <col min="9" max="9" width="10.25" style="173" bestFit="1" customWidth="1"/>
    <col min="10" max="16384" width="11" style="173"/>
  </cols>
  <sheetData>
    <row r="1" spans="1:10" s="290" customFormat="1">
      <c r="B1" s="562"/>
      <c r="C1" s="562"/>
      <c r="D1" s="301" t="s">
        <v>315</v>
      </c>
      <c r="E1" s="301" t="s">
        <v>316</v>
      </c>
      <c r="F1" s="301" t="s">
        <v>265</v>
      </c>
      <c r="G1" s="301" t="s">
        <v>266</v>
      </c>
      <c r="H1" s="301" t="s">
        <v>273</v>
      </c>
      <c r="I1" s="301" t="s">
        <v>274</v>
      </c>
      <c r="J1" s="302"/>
    </row>
    <row r="2" spans="1:10" s="166" customFormat="1" ht="15">
      <c r="B2" s="114"/>
      <c r="C2" s="176"/>
      <c r="D2" s="164" t="s">
        <v>250</v>
      </c>
      <c r="E2" s="164" t="s">
        <v>260</v>
      </c>
      <c r="F2" s="164" t="s">
        <v>261</v>
      </c>
      <c r="G2" s="164" t="s">
        <v>262</v>
      </c>
      <c r="H2" s="164" t="s">
        <v>271</v>
      </c>
      <c r="I2" s="164" t="s">
        <v>272</v>
      </c>
      <c r="J2" s="165"/>
    </row>
    <row r="3" spans="1:10" ht="24" customHeight="1">
      <c r="B3" s="117">
        <v>60</v>
      </c>
      <c r="C3" s="118" t="s">
        <v>17</v>
      </c>
      <c r="D3" s="304">
        <f>SUM(D5:D13)</f>
        <v>4237.5</v>
      </c>
      <c r="E3" s="304">
        <f t="shared" ref="E3:I3" si="0">SUM(E5:E13)</f>
        <v>4237.5</v>
      </c>
      <c r="F3" s="304">
        <f t="shared" si="0"/>
        <v>4434.375</v>
      </c>
      <c r="G3" s="304">
        <f t="shared" si="0"/>
        <v>0</v>
      </c>
      <c r="H3" s="304">
        <f t="shared" si="0"/>
        <v>0</v>
      </c>
      <c r="I3" s="304">
        <f t="shared" si="0"/>
        <v>0</v>
      </c>
      <c r="J3" s="113"/>
    </row>
    <row r="4" spans="1:10" ht="20.25" customHeight="1">
      <c r="B4" s="121"/>
      <c r="C4" s="122" t="s">
        <v>20</v>
      </c>
      <c r="D4" s="305">
        <f>'Projection juil 2020'!P5</f>
        <v>0</v>
      </c>
      <c r="E4" s="305">
        <f>'Projection juil 2020'!P5</f>
        <v>0</v>
      </c>
      <c r="F4" s="305">
        <f>'Projection juil 2021'!P5</f>
        <v>0</v>
      </c>
      <c r="G4" s="305">
        <f>'Projection juil 2020'!S5</f>
        <v>0</v>
      </c>
      <c r="H4" s="306"/>
      <c r="I4" s="306"/>
      <c r="J4" s="113"/>
    </row>
    <row r="5" spans="1:10" ht="20.25" customHeight="1">
      <c r="A5" s="173" t="s">
        <v>241</v>
      </c>
      <c r="B5" s="121">
        <v>606</v>
      </c>
      <c r="C5" s="122" t="s">
        <v>23</v>
      </c>
      <c r="D5" s="305">
        <f>'Projection juil 2020'!P6</f>
        <v>0</v>
      </c>
      <c r="E5" s="305">
        <f>'Projection juil 2020'!P6</f>
        <v>0</v>
      </c>
      <c r="F5" s="305">
        <f>'Projection juil 2021'!P6</f>
        <v>0</v>
      </c>
      <c r="G5" s="305">
        <f>'Projection juil 2020'!S6</f>
        <v>0</v>
      </c>
      <c r="H5" s="306"/>
      <c r="I5" s="306"/>
      <c r="J5" s="113"/>
    </row>
    <row r="6" spans="1:10" ht="20.25" customHeight="1">
      <c r="A6" s="173" t="s">
        <v>241</v>
      </c>
      <c r="B6" s="121">
        <v>60611</v>
      </c>
      <c r="C6" s="122" t="s">
        <v>185</v>
      </c>
      <c r="D6" s="305">
        <f>'Projection juil 2020'!P7</f>
        <v>472.5</v>
      </c>
      <c r="E6" s="305">
        <f>'Projection juil 2020'!P7</f>
        <v>472.5</v>
      </c>
      <c r="F6" s="305">
        <f>'Projection juil 2021'!P7</f>
        <v>496.125</v>
      </c>
      <c r="G6" s="305">
        <f>'Projection juil 2020'!S7</f>
        <v>0</v>
      </c>
      <c r="H6" s="305"/>
      <c r="I6" s="305"/>
      <c r="J6" s="113" t="s">
        <v>233</v>
      </c>
    </row>
    <row r="7" spans="1:10" ht="20.25" customHeight="1">
      <c r="A7" s="173" t="s">
        <v>241</v>
      </c>
      <c r="B7" s="121">
        <v>60612</v>
      </c>
      <c r="C7" s="122" t="s">
        <v>206</v>
      </c>
      <c r="D7" s="305">
        <f>'Projection juil 2020'!P8</f>
        <v>3465</v>
      </c>
      <c r="E7" s="305">
        <f>'Projection juil 2020'!P8</f>
        <v>3465</v>
      </c>
      <c r="F7" s="305">
        <f>'Projection juil 2021'!P8</f>
        <v>3638.25</v>
      </c>
      <c r="G7" s="305">
        <f>'Projection juil 2020'!S8</f>
        <v>0</v>
      </c>
      <c r="H7" s="305"/>
      <c r="I7" s="305"/>
      <c r="J7" s="113"/>
    </row>
    <row r="8" spans="1:10" ht="20.25" customHeight="1">
      <c r="A8" s="173" t="s">
        <v>241</v>
      </c>
      <c r="B8" s="121">
        <v>60613</v>
      </c>
      <c r="C8" s="122" t="s">
        <v>207</v>
      </c>
      <c r="D8" s="305">
        <f>'Projection juil 2020'!P9</f>
        <v>0</v>
      </c>
      <c r="E8" s="305">
        <f>'Projection juil 2020'!P9</f>
        <v>0</v>
      </c>
      <c r="F8" s="305">
        <f>'Projection juil 2021'!P9</f>
        <v>0</v>
      </c>
      <c r="G8" s="305">
        <f>'Projection juil 2020'!S9</f>
        <v>0</v>
      </c>
      <c r="H8" s="305"/>
      <c r="I8" s="305"/>
      <c r="J8" s="113"/>
    </row>
    <row r="9" spans="1:10" ht="20.25" customHeight="1">
      <c r="A9" s="173" t="s">
        <v>241</v>
      </c>
      <c r="B9" s="121">
        <v>60618</v>
      </c>
      <c r="C9" s="127" t="s">
        <v>34</v>
      </c>
      <c r="D9" s="305">
        <f>'Projection juil 2020'!P10</f>
        <v>0</v>
      </c>
      <c r="E9" s="305">
        <f>'Projection juil 2020'!P10</f>
        <v>0</v>
      </c>
      <c r="F9" s="305">
        <f>'Projection juil 2021'!P10</f>
        <v>0</v>
      </c>
      <c r="G9" s="305">
        <f>'Projection juil 2020'!S10</f>
        <v>0</v>
      </c>
      <c r="H9" s="303"/>
      <c r="I9" s="303"/>
      <c r="J9" s="113"/>
    </row>
    <row r="10" spans="1:10" ht="20.25" customHeight="1">
      <c r="A10" s="173" t="s">
        <v>241</v>
      </c>
      <c r="B10" s="121">
        <v>6062</v>
      </c>
      <c r="C10" s="122" t="s">
        <v>208</v>
      </c>
      <c r="D10" s="305">
        <f>'Projection juil 2020'!P11</f>
        <v>100</v>
      </c>
      <c r="E10" s="305">
        <f>'Projection juil 2020'!P11</f>
        <v>100</v>
      </c>
      <c r="F10" s="305">
        <f>'Projection juil 2021'!P11</f>
        <v>100</v>
      </c>
      <c r="G10" s="305">
        <f>'Projection juil 2020'!S11</f>
        <v>0</v>
      </c>
      <c r="H10" s="305"/>
      <c r="I10" s="305"/>
      <c r="J10" s="113"/>
    </row>
    <row r="11" spans="1:10" ht="20.25" customHeight="1">
      <c r="A11" s="173" t="s">
        <v>241</v>
      </c>
      <c r="B11" s="121">
        <v>60622</v>
      </c>
      <c r="C11" s="122" t="s">
        <v>209</v>
      </c>
      <c r="D11" s="305">
        <f>'Projection juil 2020'!P12</f>
        <v>150</v>
      </c>
      <c r="E11" s="305">
        <f>'Projection juil 2020'!P12</f>
        <v>150</v>
      </c>
      <c r="F11" s="305">
        <f>'Projection juil 2021'!P12</f>
        <v>150</v>
      </c>
      <c r="G11" s="305">
        <f>'Projection juil 2020'!S12</f>
        <v>0</v>
      </c>
      <c r="H11" s="305"/>
      <c r="I11" s="305"/>
      <c r="J11" s="113"/>
    </row>
    <row r="12" spans="1:10" ht="20.25" customHeight="1">
      <c r="A12" s="173" t="s">
        <v>241</v>
      </c>
      <c r="B12" s="121">
        <v>60624</v>
      </c>
      <c r="C12" s="127" t="s">
        <v>35</v>
      </c>
      <c r="D12" s="305">
        <f>'Projection juil 2020'!P13</f>
        <v>50</v>
      </c>
      <c r="E12" s="305">
        <f>'Projection juil 2020'!P13</f>
        <v>50</v>
      </c>
      <c r="F12" s="305">
        <f>'Projection juil 2021'!P13</f>
        <v>50</v>
      </c>
      <c r="G12" s="305">
        <f>'Projection juil 2020'!S13</f>
        <v>0</v>
      </c>
      <c r="H12" s="303"/>
      <c r="I12" s="303"/>
      <c r="J12" s="113"/>
    </row>
    <row r="13" spans="1:10" ht="20.25" customHeight="1">
      <c r="A13" s="173" t="s">
        <v>241</v>
      </c>
      <c r="B13" s="121">
        <v>60625</v>
      </c>
      <c r="C13" s="127" t="s">
        <v>210</v>
      </c>
      <c r="D13" s="305">
        <f>'Projection juil 2020'!P14</f>
        <v>0</v>
      </c>
      <c r="E13" s="305">
        <f>'Projection juil 2020'!P14</f>
        <v>0</v>
      </c>
      <c r="F13" s="305">
        <f>'Projection juil 2021'!P14</f>
        <v>0</v>
      </c>
      <c r="G13" s="305">
        <f>'Projection juil 2020'!S14</f>
        <v>0</v>
      </c>
      <c r="H13" s="303"/>
      <c r="I13" s="303"/>
      <c r="J13" s="113"/>
    </row>
    <row r="14" spans="1:10" ht="24" customHeight="1">
      <c r="B14" s="117">
        <v>61</v>
      </c>
      <c r="C14" s="118" t="s">
        <v>37</v>
      </c>
      <c r="D14" s="307">
        <f>SUM(D15:D22)</f>
        <v>9855.119999999999</v>
      </c>
      <c r="E14" s="307">
        <f t="shared" ref="E14:G14" si="1">SUM(E15:E22)</f>
        <v>9855.119999999999</v>
      </c>
      <c r="F14" s="307">
        <f t="shared" si="1"/>
        <v>11042.407500000001</v>
      </c>
      <c r="G14" s="307">
        <f t="shared" si="1"/>
        <v>0</v>
      </c>
      <c r="H14" s="307">
        <f t="shared" ref="H14:I14" si="2">SUM(H15:H22)</f>
        <v>0</v>
      </c>
      <c r="I14" s="307">
        <f t="shared" si="2"/>
        <v>0</v>
      </c>
      <c r="J14" s="113"/>
    </row>
    <row r="15" spans="1:10" ht="21" customHeight="1">
      <c r="A15" s="173" t="s">
        <v>243</v>
      </c>
      <c r="B15" s="121">
        <v>6132</v>
      </c>
      <c r="C15" s="127" t="s">
        <v>211</v>
      </c>
      <c r="D15" s="303">
        <f>'Projection juil 2020'!P16</f>
        <v>5760</v>
      </c>
      <c r="E15" s="303">
        <f>'Projection juil 2020'!P16</f>
        <v>5760</v>
      </c>
      <c r="F15" s="303">
        <f>'Projection juil 2021'!P16</f>
        <v>6600</v>
      </c>
      <c r="G15" s="303">
        <f>'Projection juil 2020'!S16</f>
        <v>0</v>
      </c>
      <c r="H15" s="303"/>
      <c r="I15" s="303"/>
      <c r="J15" s="113"/>
    </row>
    <row r="16" spans="1:10" ht="21" customHeight="1">
      <c r="A16" s="173" t="s">
        <v>243</v>
      </c>
      <c r="B16" s="121">
        <v>6135</v>
      </c>
      <c r="C16" s="127" t="s">
        <v>212</v>
      </c>
      <c r="D16" s="303">
        <f>'Projection juil 2020'!P17</f>
        <v>200</v>
      </c>
      <c r="E16" s="303">
        <f>'Projection juil 2020'!P17</f>
        <v>200</v>
      </c>
      <c r="F16" s="303">
        <f>'Projection juil 2021'!P17</f>
        <v>210</v>
      </c>
      <c r="G16" s="303">
        <f>'Projection juil 2020'!S17</f>
        <v>0</v>
      </c>
      <c r="H16" s="303"/>
      <c r="I16" s="303"/>
      <c r="J16" s="113"/>
    </row>
    <row r="17" spans="1:10" ht="21" customHeight="1">
      <c r="A17" s="173" t="s">
        <v>243</v>
      </c>
      <c r="B17" s="121">
        <v>6152</v>
      </c>
      <c r="C17" s="122" t="s">
        <v>213</v>
      </c>
      <c r="D17" s="303">
        <f>'Projection juil 2020'!P18</f>
        <v>200</v>
      </c>
      <c r="E17" s="303">
        <f>'Projection juil 2020'!P18</f>
        <v>200</v>
      </c>
      <c r="F17" s="303">
        <f>'Projection juil 2021'!P18</f>
        <v>200</v>
      </c>
      <c r="G17" s="303">
        <f>'Projection juil 2020'!S18</f>
        <v>0</v>
      </c>
      <c r="H17" s="305"/>
      <c r="I17" s="305"/>
      <c r="J17" s="113"/>
    </row>
    <row r="18" spans="1:10" ht="21" customHeight="1">
      <c r="A18" s="173" t="s">
        <v>243</v>
      </c>
      <c r="B18" s="121">
        <v>6156</v>
      </c>
      <c r="C18" s="122" t="s">
        <v>214</v>
      </c>
      <c r="D18" s="303">
        <f>'Projection juil 2020'!P19</f>
        <v>0</v>
      </c>
      <c r="E18" s="303">
        <f>'Projection juil 2020'!P19</f>
        <v>0</v>
      </c>
      <c r="F18" s="303">
        <f>'Projection juil 2021'!P19</f>
        <v>0</v>
      </c>
      <c r="G18" s="303">
        <f>'Projection juil 2020'!S19</f>
        <v>0</v>
      </c>
      <c r="H18" s="305"/>
      <c r="I18" s="305"/>
      <c r="J18" s="113"/>
    </row>
    <row r="19" spans="1:10" ht="21" customHeight="1">
      <c r="A19" s="173" t="s">
        <v>243</v>
      </c>
      <c r="B19" s="121">
        <v>616</v>
      </c>
      <c r="C19" s="127" t="s">
        <v>46</v>
      </c>
      <c r="D19" s="303">
        <f>'Projection juil 2020'!P20</f>
        <v>644.4899999999999</v>
      </c>
      <c r="E19" s="303">
        <f>'Projection juil 2020'!P20</f>
        <v>644.4899999999999</v>
      </c>
      <c r="F19" s="303">
        <f>'Projection juil 2021'!P20</f>
        <v>676.71449999999993</v>
      </c>
      <c r="G19" s="303">
        <f>'Projection juil 2020'!S20</f>
        <v>0</v>
      </c>
      <c r="H19" s="303"/>
      <c r="I19" s="303"/>
      <c r="J19" s="113"/>
    </row>
    <row r="20" spans="1:10" ht="21" customHeight="1">
      <c r="A20" s="173" t="s">
        <v>243</v>
      </c>
      <c r="B20" s="121">
        <v>6182</v>
      </c>
      <c r="C20" s="122" t="s">
        <v>49</v>
      </c>
      <c r="D20" s="303">
        <f>'Projection juil 2020'!P21</f>
        <v>0</v>
      </c>
      <c r="E20" s="303">
        <f>'Projection juil 2020'!P21</f>
        <v>0</v>
      </c>
      <c r="F20" s="303">
        <f>'Projection juil 2021'!P21</f>
        <v>0</v>
      </c>
      <c r="G20" s="303">
        <f>'Projection juil 2020'!S21</f>
        <v>0</v>
      </c>
      <c r="H20" s="305"/>
      <c r="I20" s="305"/>
      <c r="J20" s="113"/>
    </row>
    <row r="21" spans="1:10" ht="21" customHeight="1">
      <c r="A21" s="173" t="s">
        <v>243</v>
      </c>
      <c r="B21" s="121">
        <v>6184</v>
      </c>
      <c r="C21" s="127" t="s">
        <v>215</v>
      </c>
      <c r="D21" s="303">
        <f>'Projection juil 2020'!P22</f>
        <v>3050.63</v>
      </c>
      <c r="E21" s="303">
        <f>'Projection juil 2020'!P22</f>
        <v>3050.63</v>
      </c>
      <c r="F21" s="303">
        <f>'Projection juil 2021'!P22</f>
        <v>3355.6930000000002</v>
      </c>
      <c r="G21" s="303">
        <f>'Projection juil 2020'!S22</f>
        <v>0</v>
      </c>
      <c r="H21" s="308"/>
      <c r="I21" s="308"/>
      <c r="J21" s="113"/>
    </row>
    <row r="22" spans="1:10" ht="21" customHeight="1">
      <c r="A22" s="173" t="s">
        <v>243</v>
      </c>
      <c r="B22" s="121">
        <v>6185</v>
      </c>
      <c r="C22" s="127" t="s">
        <v>216</v>
      </c>
      <c r="D22" s="303">
        <f>'Projection juil 2020'!P23</f>
        <v>0</v>
      </c>
      <c r="E22" s="303">
        <f>'Projection juil 2020'!P23</f>
        <v>0</v>
      </c>
      <c r="F22" s="303">
        <f>'Projection juil 2021'!P23</f>
        <v>0</v>
      </c>
      <c r="G22" s="303">
        <f>'Projection juil 2020'!S23</f>
        <v>0</v>
      </c>
      <c r="H22" s="303"/>
      <c r="I22" s="303"/>
      <c r="J22" s="113"/>
    </row>
    <row r="23" spans="1:10" ht="24" customHeight="1">
      <c r="B23" s="117">
        <v>62</v>
      </c>
      <c r="C23" s="131" t="s">
        <v>54</v>
      </c>
      <c r="D23" s="309">
        <f>SUM(D24:D31)</f>
        <v>40942.5</v>
      </c>
      <c r="E23" s="309">
        <f t="shared" ref="E23:G23" si="3">SUM(E24:E31)</f>
        <v>40942.5</v>
      </c>
      <c r="F23" s="309">
        <f t="shared" si="3"/>
        <v>40940</v>
      </c>
      <c r="G23" s="309">
        <f t="shared" si="3"/>
        <v>0</v>
      </c>
      <c r="H23" s="309">
        <f t="shared" ref="H23:I23" si="4">SUM(H24:H31)</f>
        <v>0</v>
      </c>
      <c r="I23" s="309">
        <f t="shared" si="4"/>
        <v>0</v>
      </c>
      <c r="J23" s="133"/>
    </row>
    <row r="24" spans="1:10" ht="20.25" customHeight="1">
      <c r="A24" s="173" t="s">
        <v>242</v>
      </c>
      <c r="B24" s="121">
        <v>6221</v>
      </c>
      <c r="C24" s="122" t="s">
        <v>267</v>
      </c>
      <c r="D24" s="305">
        <f>'Projection juil 2020'!P25</f>
        <v>40425</v>
      </c>
      <c r="E24" s="305">
        <f>'Projection juil 2020'!P25</f>
        <v>40425</v>
      </c>
      <c r="F24" s="305">
        <f>'Projection juil 2021'!P25</f>
        <v>40425</v>
      </c>
      <c r="G24" s="305">
        <f>'Projection juil 2020'!S25</f>
        <v>0</v>
      </c>
      <c r="H24" s="305"/>
      <c r="I24" s="305"/>
      <c r="J24" s="113"/>
    </row>
    <row r="25" spans="1:10" ht="20.25" customHeight="1">
      <c r="A25" s="173" t="s">
        <v>242</v>
      </c>
      <c r="B25" s="121">
        <v>6222</v>
      </c>
      <c r="C25" s="122" t="s">
        <v>184</v>
      </c>
      <c r="D25" s="305">
        <f>'Projection juil 2020'!P26</f>
        <v>0</v>
      </c>
      <c r="E25" s="305">
        <f>'Projection juil 2020'!P26</f>
        <v>0</v>
      </c>
      <c r="F25" s="305">
        <f>'Projection juil 2021'!P26</f>
        <v>0</v>
      </c>
      <c r="G25" s="305">
        <f>'Projection juil 2020'!S26</f>
        <v>0</v>
      </c>
      <c r="H25" s="305"/>
      <c r="I25" s="305"/>
      <c r="J25" s="113"/>
    </row>
    <row r="26" spans="1:10" ht="20.25" customHeight="1">
      <c r="A26" s="173" t="s">
        <v>243</v>
      </c>
      <c r="B26" s="121">
        <v>623</v>
      </c>
      <c r="C26" s="122" t="s">
        <v>60</v>
      </c>
      <c r="D26" s="305">
        <f>'Projection juil 2020'!P27</f>
        <v>200</v>
      </c>
      <c r="E26" s="305">
        <f>'Projection juil 2020'!P27</f>
        <v>200</v>
      </c>
      <c r="F26" s="305">
        <f>'Projection juil 2021'!P27</f>
        <v>200</v>
      </c>
      <c r="G26" s="305">
        <f>'Projection juil 2020'!S27</f>
        <v>0</v>
      </c>
      <c r="H26" s="305"/>
      <c r="I26" s="305"/>
      <c r="J26" s="113"/>
    </row>
    <row r="27" spans="1:10" ht="20.25" customHeight="1">
      <c r="A27" s="173" t="s">
        <v>241</v>
      </c>
      <c r="B27" s="121">
        <v>6251</v>
      </c>
      <c r="C27" s="122" t="s">
        <v>217</v>
      </c>
      <c r="D27" s="305">
        <f>'Projection juil 2020'!P28</f>
        <v>15</v>
      </c>
      <c r="E27" s="305">
        <f>'Projection juil 2020'!P28</f>
        <v>15</v>
      </c>
      <c r="F27" s="305">
        <f>'Projection juil 2021'!P28</f>
        <v>15</v>
      </c>
      <c r="G27" s="305">
        <f>'Projection juil 2020'!S28</f>
        <v>0</v>
      </c>
      <c r="H27" s="305"/>
      <c r="I27" s="305"/>
      <c r="J27" s="113"/>
    </row>
    <row r="28" spans="1:10" ht="20.25" customHeight="1">
      <c r="A28" s="173" t="s">
        <v>241</v>
      </c>
      <c r="B28" s="121">
        <v>6256</v>
      </c>
      <c r="C28" s="122" t="s">
        <v>218</v>
      </c>
      <c r="D28" s="305">
        <f>'Projection juil 2020'!P29</f>
        <v>0</v>
      </c>
      <c r="E28" s="305">
        <f>'Projection juil 2020'!P29</f>
        <v>0</v>
      </c>
      <c r="F28" s="305">
        <f>'Projection juil 2021'!P29</f>
        <v>0</v>
      </c>
      <c r="G28" s="305">
        <f>'Projection juil 2020'!S29</f>
        <v>0</v>
      </c>
      <c r="H28" s="305"/>
      <c r="I28" s="305"/>
      <c r="J28" s="113"/>
    </row>
    <row r="29" spans="1:10" ht="20.25" customHeight="1">
      <c r="A29" s="173" t="s">
        <v>241</v>
      </c>
      <c r="B29" s="121">
        <v>6257</v>
      </c>
      <c r="C29" s="122" t="s">
        <v>219</v>
      </c>
      <c r="D29" s="305">
        <f>'Projection juil 2020'!P30</f>
        <v>150</v>
      </c>
      <c r="E29" s="305">
        <f>'Projection juil 2020'!P30</f>
        <v>150</v>
      </c>
      <c r="F29" s="305">
        <f>'Projection juil 2021'!P30</f>
        <v>150</v>
      </c>
      <c r="G29" s="305">
        <f>'Projection juil 2020'!S30</f>
        <v>0</v>
      </c>
      <c r="H29" s="305"/>
      <c r="I29" s="305"/>
      <c r="J29" s="113"/>
    </row>
    <row r="30" spans="1:10" ht="20.25" customHeight="1">
      <c r="A30" s="173" t="s">
        <v>241</v>
      </c>
      <c r="B30" s="121">
        <v>626</v>
      </c>
      <c r="C30" s="122" t="s">
        <v>72</v>
      </c>
      <c r="D30" s="305">
        <f>'Projection juil 2020'!P31</f>
        <v>100</v>
      </c>
      <c r="E30" s="305">
        <f>'Projection juil 2020'!P31</f>
        <v>100</v>
      </c>
      <c r="F30" s="305">
        <f>'Projection juil 2021'!P31</f>
        <v>100</v>
      </c>
      <c r="G30" s="305">
        <f>'Projection juil 2020'!S31</f>
        <v>0</v>
      </c>
      <c r="H30" s="305"/>
      <c r="I30" s="305"/>
      <c r="J30" s="113"/>
    </row>
    <row r="31" spans="1:10" ht="20.25" customHeight="1">
      <c r="A31" s="173" t="s">
        <v>243</v>
      </c>
      <c r="B31" s="121">
        <v>627</v>
      </c>
      <c r="C31" s="122" t="s">
        <v>67</v>
      </c>
      <c r="D31" s="305">
        <f>'Projection juil 2020'!P32</f>
        <v>52.5</v>
      </c>
      <c r="E31" s="305">
        <f>'Projection juil 2020'!P32</f>
        <v>52.5</v>
      </c>
      <c r="F31" s="305">
        <f>'Projection juil 2021'!P32</f>
        <v>50</v>
      </c>
      <c r="G31" s="305">
        <f>'Projection juil 2020'!S32</f>
        <v>0</v>
      </c>
      <c r="H31" s="305"/>
      <c r="I31" s="305"/>
      <c r="J31" s="113"/>
    </row>
    <row r="32" spans="1:10" ht="24" customHeight="1">
      <c r="B32" s="134">
        <v>63</v>
      </c>
      <c r="C32" s="135" t="s">
        <v>70</v>
      </c>
      <c r="D32" s="310">
        <f>SUM(D33:D34)</f>
        <v>0</v>
      </c>
      <c r="E32" s="310">
        <f t="shared" ref="E32:G32" si="5">SUM(E33:E34)</f>
        <v>0</v>
      </c>
      <c r="F32" s="310">
        <f t="shared" si="5"/>
        <v>0</v>
      </c>
      <c r="G32" s="310">
        <f t="shared" si="5"/>
        <v>0</v>
      </c>
      <c r="H32" s="310">
        <f t="shared" ref="H32:I32" si="6">SUM(H33:H34)</f>
        <v>0</v>
      </c>
      <c r="I32" s="310">
        <f t="shared" si="6"/>
        <v>0</v>
      </c>
      <c r="J32" s="113"/>
    </row>
    <row r="33" spans="1:10" ht="17.25" customHeight="1">
      <c r="A33" s="173" t="s">
        <v>242</v>
      </c>
      <c r="B33" s="121">
        <v>631</v>
      </c>
      <c r="C33" s="122" t="s">
        <v>74</v>
      </c>
      <c r="D33" s="311">
        <f>'Projection juil 2020'!P34</f>
        <v>0</v>
      </c>
      <c r="E33" s="311">
        <f>'Projection juil 2020'!P34</f>
        <v>0</v>
      </c>
      <c r="F33" s="311">
        <f>'Projection juil 2021'!P34</f>
        <v>0</v>
      </c>
      <c r="G33" s="311">
        <f>'Projection juil 2020'!S34</f>
        <v>0</v>
      </c>
      <c r="H33" s="311"/>
      <c r="I33" s="311"/>
      <c r="J33" s="113"/>
    </row>
    <row r="34" spans="1:10" ht="17.25" customHeight="1">
      <c r="A34" s="173" t="s">
        <v>243</v>
      </c>
      <c r="B34" s="121">
        <v>635</v>
      </c>
      <c r="C34" s="122" t="s">
        <v>77</v>
      </c>
      <c r="D34" s="311">
        <f>'Projection juil 2020'!P35</f>
        <v>0</v>
      </c>
      <c r="E34" s="311">
        <f>'Projection juil 2020'!P35</f>
        <v>0</v>
      </c>
      <c r="F34" s="311">
        <f>'Projection juil 2021'!P35</f>
        <v>0</v>
      </c>
      <c r="G34" s="311">
        <f>'Projection juil 2020'!S35</f>
        <v>0</v>
      </c>
      <c r="H34" s="311"/>
      <c r="I34" s="311"/>
      <c r="J34" s="113"/>
    </row>
    <row r="35" spans="1:10" ht="24" customHeight="1">
      <c r="B35" s="117">
        <v>64</v>
      </c>
      <c r="C35" s="131" t="s">
        <v>81</v>
      </c>
      <c r="D35" s="312">
        <f>SUM(D36:D38)</f>
        <v>0</v>
      </c>
      <c r="E35" s="312">
        <f t="shared" ref="E35:G35" si="7">SUM(E36:E38)</f>
        <v>0</v>
      </c>
      <c r="F35" s="312">
        <f t="shared" si="7"/>
        <v>0</v>
      </c>
      <c r="G35" s="312">
        <f t="shared" si="7"/>
        <v>0</v>
      </c>
      <c r="H35" s="312">
        <f t="shared" ref="H35:I35" si="8">SUM(H36:H38)</f>
        <v>0</v>
      </c>
      <c r="I35" s="312">
        <f t="shared" si="8"/>
        <v>0</v>
      </c>
      <c r="J35" s="113"/>
    </row>
    <row r="36" spans="1:10">
      <c r="A36" s="173" t="s">
        <v>242</v>
      </c>
      <c r="B36" s="121">
        <v>641</v>
      </c>
      <c r="C36" s="127" t="s">
        <v>83</v>
      </c>
      <c r="D36" s="303">
        <f>'Projection juil 2020'!P37</f>
        <v>0</v>
      </c>
      <c r="E36" s="303">
        <f>'Projection juil 2020'!P37</f>
        <v>0</v>
      </c>
      <c r="F36" s="303">
        <f>'Projection juil 2021'!P37</f>
        <v>0</v>
      </c>
      <c r="G36" s="303">
        <f>'Projection juil 2020'!S37</f>
        <v>0</v>
      </c>
      <c r="H36" s="303"/>
      <c r="I36" s="303"/>
      <c r="J36" s="113"/>
    </row>
    <row r="37" spans="1:10">
      <c r="A37" s="173" t="s">
        <v>242</v>
      </c>
      <c r="B37" s="121">
        <v>645</v>
      </c>
      <c r="C37" s="127" t="s">
        <v>86</v>
      </c>
      <c r="D37" s="303">
        <f>'Projection juil 2020'!P38</f>
        <v>0</v>
      </c>
      <c r="E37" s="303">
        <f>'Projection juil 2020'!P38</f>
        <v>0</v>
      </c>
      <c r="F37" s="303">
        <f>'Projection juil 2021'!P38</f>
        <v>0</v>
      </c>
      <c r="G37" s="303">
        <f>'Projection juil 2020'!S38</f>
        <v>0</v>
      </c>
      <c r="H37" s="303"/>
      <c r="I37" s="303"/>
      <c r="J37" s="113"/>
    </row>
    <row r="38" spans="1:10">
      <c r="A38" s="173" t="s">
        <v>242</v>
      </c>
      <c r="B38" s="121">
        <v>647</v>
      </c>
      <c r="C38" s="127" t="s">
        <v>88</v>
      </c>
      <c r="D38" s="303">
        <f>'Projection juil 2020'!P39</f>
        <v>0</v>
      </c>
      <c r="E38" s="303">
        <f>'Projection juil 2020'!P39</f>
        <v>0</v>
      </c>
      <c r="F38" s="303">
        <f>'Projection juil 2021'!P39</f>
        <v>0</v>
      </c>
      <c r="G38" s="303">
        <f>'Projection juil 2020'!S39</f>
        <v>0</v>
      </c>
      <c r="H38" s="303"/>
      <c r="I38" s="303"/>
      <c r="J38" s="113"/>
    </row>
    <row r="39" spans="1:10" ht="24" customHeight="1">
      <c r="A39" s="173" t="s">
        <v>243</v>
      </c>
      <c r="B39" s="117">
        <v>65</v>
      </c>
      <c r="C39" s="137" t="s">
        <v>91</v>
      </c>
      <c r="D39" s="313">
        <f>'Projection juil 2020'!P40</f>
        <v>0</v>
      </c>
      <c r="E39" s="313">
        <f>'Projection juil 2020'!P40</f>
        <v>0</v>
      </c>
      <c r="F39" s="313">
        <f>'Projection juil 2021'!P40</f>
        <v>0</v>
      </c>
      <c r="G39" s="313">
        <f>'Projection juil 2020'!S40</f>
        <v>0</v>
      </c>
      <c r="H39" s="313"/>
      <c r="I39" s="313"/>
      <c r="J39" s="113"/>
    </row>
    <row r="40" spans="1:10" ht="24" customHeight="1">
      <c r="A40" s="173" t="s">
        <v>243</v>
      </c>
      <c r="B40" s="117">
        <v>66</v>
      </c>
      <c r="C40" s="137" t="s">
        <v>95</v>
      </c>
      <c r="D40" s="313">
        <f>'Projection juil 2020'!P41</f>
        <v>50</v>
      </c>
      <c r="E40" s="313">
        <f>'Projection juil 2020'!P41</f>
        <v>50</v>
      </c>
      <c r="F40" s="313">
        <f>'Projection juil 2021'!P41</f>
        <v>50</v>
      </c>
      <c r="G40" s="313">
        <f>'Projection juil 2020'!S41</f>
        <v>0</v>
      </c>
      <c r="H40" s="313"/>
      <c r="I40" s="313"/>
      <c r="J40" s="113"/>
    </row>
    <row r="41" spans="1:10" ht="24" customHeight="1">
      <c r="A41" s="173" t="s">
        <v>243</v>
      </c>
      <c r="B41" s="117">
        <v>67</v>
      </c>
      <c r="C41" s="137" t="s">
        <v>99</v>
      </c>
      <c r="D41" s="313">
        <f>'Projection juil 2020'!P42</f>
        <v>0</v>
      </c>
      <c r="E41" s="313">
        <f>'Projection juil 2020'!P42</f>
        <v>0</v>
      </c>
      <c r="F41" s="313">
        <f>'Projection juil 2021'!P42</f>
        <v>0</v>
      </c>
      <c r="G41" s="313">
        <f>'Projection juil 2020'!S42</f>
        <v>0</v>
      </c>
      <c r="H41" s="313"/>
      <c r="I41" s="313"/>
      <c r="J41" s="113"/>
    </row>
    <row r="42" spans="1:10" ht="24" customHeight="1">
      <c r="A42" s="173" t="s">
        <v>243</v>
      </c>
      <c r="B42" s="117">
        <v>68</v>
      </c>
      <c r="C42" s="139" t="s">
        <v>220</v>
      </c>
      <c r="D42" s="313">
        <f>'Projection juil 2020'!P43</f>
        <v>0</v>
      </c>
      <c r="E42" s="313">
        <f>'Projection juil 2020'!P43</f>
        <v>0</v>
      </c>
      <c r="F42" s="313">
        <f>'Projection juil 2021'!P43</f>
        <v>0</v>
      </c>
      <c r="G42" s="313">
        <f>'Projection juil 2020'!S43</f>
        <v>0</v>
      </c>
      <c r="H42" s="313"/>
      <c r="I42" s="313"/>
      <c r="J42" s="113"/>
    </row>
    <row r="43" spans="1:10" ht="24" customHeight="1">
      <c r="B43" s="117">
        <v>86</v>
      </c>
      <c r="C43" s="140" t="s">
        <v>108</v>
      </c>
      <c r="D43" s="307">
        <f t="shared" ref="D43:I43" si="9">SUM(D44:D46)</f>
        <v>42025</v>
      </c>
      <c r="E43" s="313">
        <f>'Projection juil 2020'!P44</f>
        <v>42025</v>
      </c>
      <c r="F43" s="313">
        <f>'Projection juil 2021'!P44</f>
        <v>42025</v>
      </c>
      <c r="G43" s="307">
        <f t="shared" ref="G43" si="10">SUM(G44:G46)</f>
        <v>60</v>
      </c>
      <c r="H43" s="307">
        <f t="shared" si="9"/>
        <v>0</v>
      </c>
      <c r="I43" s="307">
        <f t="shared" si="9"/>
        <v>0</v>
      </c>
      <c r="J43" s="113"/>
    </row>
    <row r="44" spans="1:10" ht="21.75" customHeight="1">
      <c r="B44" s="121"/>
      <c r="C44" s="141" t="s">
        <v>110</v>
      </c>
      <c r="D44" s="303">
        <f>'Projection juil 2020'!P45</f>
        <v>8625</v>
      </c>
      <c r="E44" s="303">
        <f>'Projection juil 2020'!P45</f>
        <v>8625</v>
      </c>
      <c r="F44" s="303">
        <f>'Projection juil 2021'!P45</f>
        <v>8625</v>
      </c>
      <c r="G44" s="303" t="str">
        <f>'Projection juil 2020'!S45</f>
        <v>Taux</v>
      </c>
      <c r="H44" s="303"/>
      <c r="I44" s="303"/>
      <c r="J44" s="113"/>
    </row>
    <row r="45" spans="1:10" ht="21.75" customHeight="1">
      <c r="B45" s="121"/>
      <c r="C45" s="141" t="s">
        <v>113</v>
      </c>
      <c r="D45" s="303">
        <f>'Projection juil 2020'!P46</f>
        <v>32200.000000000004</v>
      </c>
      <c r="E45" s="303">
        <f>'Projection juil 2020'!P46</f>
        <v>32200.000000000004</v>
      </c>
      <c r="F45" s="303">
        <f>'Projection juil 2021'!P46</f>
        <v>32200.000000000004</v>
      </c>
      <c r="G45" s="303">
        <f>'Projection juil 2020'!S46</f>
        <v>50</v>
      </c>
      <c r="H45" s="303"/>
      <c r="I45" s="303"/>
      <c r="J45" s="113"/>
    </row>
    <row r="46" spans="1:10" ht="21.75" customHeight="1">
      <c r="B46" s="121"/>
      <c r="C46" s="142" t="s">
        <v>116</v>
      </c>
      <c r="D46" s="303">
        <f>'Projection juil 2020'!P47</f>
        <v>1200</v>
      </c>
      <c r="E46" s="303">
        <f>'Projection juil 2020'!P47</f>
        <v>1200</v>
      </c>
      <c r="F46" s="303">
        <f>'Projection juil 2021'!P47</f>
        <v>1200</v>
      </c>
      <c r="G46" s="303">
        <f>'Projection juil 2020'!S47</f>
        <v>10</v>
      </c>
      <c r="H46" s="303"/>
      <c r="I46" s="303"/>
      <c r="J46" s="113" t="s">
        <v>244</v>
      </c>
    </row>
    <row r="47" spans="1:10" ht="35.25" customHeight="1">
      <c r="B47" s="114"/>
      <c r="C47" s="197" t="s">
        <v>221</v>
      </c>
      <c r="D47" s="314">
        <f>D43+D42+D41+D40+D39+D35+D32+D23+D14+D3</f>
        <v>97110.12</v>
      </c>
      <c r="E47" s="314">
        <f t="shared" ref="E47:I47" si="11">E43+E42+E41+E40+E39+E35+E32+E23+E14+E3</f>
        <v>97110.12</v>
      </c>
      <c r="F47" s="314">
        <f t="shared" si="11"/>
        <v>98491.782500000001</v>
      </c>
      <c r="G47" s="314">
        <f t="shared" si="11"/>
        <v>60</v>
      </c>
      <c r="H47" s="314">
        <f t="shared" si="11"/>
        <v>0</v>
      </c>
      <c r="I47" s="314">
        <f t="shared" si="11"/>
        <v>0</v>
      </c>
      <c r="J47" s="113"/>
    </row>
    <row r="48" spans="1:10">
      <c r="B48" s="114"/>
      <c r="C48" s="113"/>
      <c r="D48" s="144"/>
      <c r="E48" s="144"/>
      <c r="F48" s="144"/>
      <c r="G48" s="144"/>
      <c r="H48" s="144"/>
      <c r="I48" s="144"/>
      <c r="J48" s="113"/>
    </row>
    <row r="49" spans="2:10">
      <c r="B49" s="114"/>
      <c r="C49" s="113"/>
      <c r="D49" s="144"/>
      <c r="E49" s="144"/>
      <c r="F49" s="144"/>
      <c r="G49" s="144" t="e">
        <f>'[29]Budget 2018-2020'!P35</f>
        <v>#REF!</v>
      </c>
      <c r="H49" s="144"/>
      <c r="I49" s="144"/>
      <c r="J49" s="113"/>
    </row>
    <row r="50" spans="2:10">
      <c r="B50" s="114"/>
      <c r="C50" s="113"/>
      <c r="D50" s="408"/>
      <c r="E50" s="408"/>
      <c r="F50" s="408"/>
      <c r="G50" s="144">
        <f>'Budget 2018-2019'!P36</f>
        <v>8625</v>
      </c>
      <c r="H50" s="408"/>
      <c r="I50" s="408"/>
      <c r="J50" s="113"/>
    </row>
    <row r="51" spans="2:10" s="315" customFormat="1">
      <c r="B51" s="114"/>
      <c r="C51" s="113"/>
      <c r="D51" s="408"/>
      <c r="E51" s="408"/>
      <c r="F51" s="408"/>
      <c r="G51" s="409"/>
      <c r="H51" s="408"/>
      <c r="I51" s="408"/>
      <c r="J51" s="113"/>
    </row>
    <row r="52" spans="2:10" s="315" customFormat="1">
      <c r="B52" s="114"/>
      <c r="C52" s="113"/>
      <c r="D52" s="301" t="s">
        <v>263</v>
      </c>
      <c r="E52" s="301" t="s">
        <v>264</v>
      </c>
      <c r="F52" s="301" t="s">
        <v>265</v>
      </c>
      <c r="G52" s="301" t="s">
        <v>266</v>
      </c>
      <c r="H52" s="301" t="s">
        <v>273</v>
      </c>
      <c r="I52" s="301" t="s">
        <v>274</v>
      </c>
      <c r="J52" s="113"/>
    </row>
    <row r="53" spans="2:10">
      <c r="B53" s="114"/>
      <c r="C53" s="113"/>
      <c r="D53" s="164" t="s">
        <v>250</v>
      </c>
      <c r="E53" s="164" t="s">
        <v>260</v>
      </c>
      <c r="F53" s="164" t="s">
        <v>261</v>
      </c>
      <c r="G53" s="164" t="s">
        <v>262</v>
      </c>
      <c r="H53" s="164" t="s">
        <v>271</v>
      </c>
      <c r="I53" s="164" t="s">
        <v>272</v>
      </c>
      <c r="J53" s="113"/>
    </row>
    <row r="54" spans="2:10" ht="25.5" customHeight="1">
      <c r="B54" s="187">
        <v>70</v>
      </c>
      <c r="C54" s="193" t="s">
        <v>18</v>
      </c>
      <c r="D54" s="194">
        <f>SUM(D55:D57)</f>
        <v>0</v>
      </c>
      <c r="E54" s="300">
        <f t="shared" ref="E54:I54" si="12">SUM(E55:E57)</f>
        <v>3015.1363636363635</v>
      </c>
      <c r="F54" s="300">
        <f t="shared" si="12"/>
        <v>3015.1363636363635</v>
      </c>
      <c r="G54" s="300">
        <f t="shared" si="12"/>
        <v>3015.1363636363635</v>
      </c>
      <c r="H54" s="300">
        <f t="shared" si="12"/>
        <v>3015.1363636363635</v>
      </c>
      <c r="I54" s="300">
        <f t="shared" si="12"/>
        <v>3015.1363636363635</v>
      </c>
      <c r="J54" s="113"/>
    </row>
    <row r="55" spans="2:10">
      <c r="B55" s="121">
        <v>706</v>
      </c>
      <c r="C55" s="146" t="s">
        <v>21</v>
      </c>
      <c r="D55" s="123">
        <v>0</v>
      </c>
      <c r="E55" s="183">
        <f>'Budget 2018-2019'!H5/11</f>
        <v>3015.1363636363635</v>
      </c>
      <c r="F55" s="183">
        <f>E55</f>
        <v>3015.1363636363635</v>
      </c>
      <c r="G55" s="183">
        <f t="shared" ref="G55:I55" si="13">F55</f>
        <v>3015.1363636363635</v>
      </c>
      <c r="H55" s="183">
        <f t="shared" si="13"/>
        <v>3015.1363636363635</v>
      </c>
      <c r="I55" s="183">
        <f t="shared" si="13"/>
        <v>3015.1363636363635</v>
      </c>
      <c r="J55" s="113"/>
    </row>
    <row r="56" spans="2:10">
      <c r="B56" s="121">
        <v>707</v>
      </c>
      <c r="C56" s="146" t="s">
        <v>24</v>
      </c>
      <c r="D56" s="123"/>
      <c r="E56" s="123"/>
      <c r="F56" s="123"/>
      <c r="G56" s="123"/>
      <c r="H56" s="123"/>
      <c r="I56" s="123"/>
      <c r="J56" s="113"/>
    </row>
    <row r="57" spans="2:10">
      <c r="B57" s="121">
        <v>7082</v>
      </c>
      <c r="C57" s="146" t="s">
        <v>222</v>
      </c>
      <c r="D57" s="123"/>
      <c r="E57" s="123"/>
      <c r="F57" s="123"/>
      <c r="G57" s="123"/>
      <c r="H57" s="123"/>
      <c r="I57" s="123"/>
      <c r="J57" s="113"/>
    </row>
    <row r="58" spans="2:10" ht="25.5" customHeight="1">
      <c r="B58" s="187">
        <v>741</v>
      </c>
      <c r="C58" s="188" t="s">
        <v>32</v>
      </c>
      <c r="D58" s="191">
        <f>SUM(D59:D76)</f>
        <v>0</v>
      </c>
      <c r="E58" s="191">
        <f t="shared" ref="E58:I58" si="14">SUM(E59:E76)</f>
        <v>0</v>
      </c>
      <c r="F58" s="191">
        <f>SUM(F59:F76)</f>
        <v>3500</v>
      </c>
      <c r="G58" s="191">
        <f t="shared" si="14"/>
        <v>0</v>
      </c>
      <c r="H58" s="191">
        <f t="shared" si="14"/>
        <v>0</v>
      </c>
      <c r="I58" s="191">
        <f t="shared" si="14"/>
        <v>0</v>
      </c>
      <c r="J58" s="113"/>
    </row>
    <row r="59" spans="2:10">
      <c r="B59" s="147"/>
      <c r="C59" s="148" t="s">
        <v>36</v>
      </c>
      <c r="D59" s="149"/>
      <c r="E59" s="149"/>
      <c r="F59" s="149"/>
      <c r="G59" s="149"/>
      <c r="H59" s="149"/>
      <c r="I59" s="149"/>
      <c r="J59" s="113"/>
    </row>
    <row r="60" spans="2:10">
      <c r="B60" s="121">
        <v>741</v>
      </c>
      <c r="C60" s="146" t="s">
        <v>39</v>
      </c>
      <c r="D60" s="123"/>
      <c r="E60" s="123"/>
      <c r="F60" s="123"/>
      <c r="G60" s="123"/>
      <c r="H60" s="123"/>
      <c r="I60" s="123"/>
      <c r="J60" s="113"/>
    </row>
    <row r="61" spans="2:10">
      <c r="B61" s="121">
        <v>741</v>
      </c>
      <c r="C61" s="146" t="s">
        <v>42</v>
      </c>
      <c r="D61" s="123"/>
      <c r="E61" s="123"/>
      <c r="F61" s="123"/>
      <c r="G61" s="123"/>
      <c r="H61" s="123"/>
      <c r="I61" s="123"/>
      <c r="J61" s="113"/>
    </row>
    <row r="62" spans="2:10">
      <c r="B62" s="121"/>
      <c r="C62" s="148" t="s">
        <v>45</v>
      </c>
      <c r="D62" s="149"/>
      <c r="E62" s="149"/>
      <c r="F62" s="149"/>
      <c r="G62" s="149"/>
      <c r="H62" s="149"/>
      <c r="I62" s="149"/>
      <c r="J62" s="113"/>
    </row>
    <row r="63" spans="2:10">
      <c r="B63" s="121">
        <v>741</v>
      </c>
      <c r="C63" s="146" t="s">
        <v>48</v>
      </c>
      <c r="D63" s="123"/>
      <c r="E63" s="123"/>
      <c r="F63" s="123"/>
      <c r="G63" s="123"/>
      <c r="H63" s="123"/>
      <c r="I63" s="123"/>
      <c r="J63" s="113"/>
    </row>
    <row r="64" spans="2:10">
      <c r="B64" s="121"/>
      <c r="C64" s="148" t="s">
        <v>51</v>
      </c>
      <c r="D64" s="149"/>
      <c r="E64" s="149"/>
      <c r="F64" s="149">
        <v>3500</v>
      </c>
      <c r="G64" s="149"/>
      <c r="H64" s="149"/>
      <c r="I64" s="149"/>
      <c r="J64" s="113"/>
    </row>
    <row r="65" spans="2:10">
      <c r="B65" s="121">
        <v>741</v>
      </c>
      <c r="C65" s="146" t="s">
        <v>53</v>
      </c>
      <c r="D65" s="123"/>
      <c r="E65" s="123"/>
      <c r="F65" s="123"/>
      <c r="G65" s="123"/>
      <c r="H65" s="123"/>
      <c r="I65" s="123"/>
      <c r="J65" s="113"/>
    </row>
    <row r="66" spans="2:10">
      <c r="B66" s="121"/>
      <c r="C66" s="148" t="s">
        <v>55</v>
      </c>
      <c r="D66" s="149"/>
      <c r="E66" s="149"/>
      <c r="F66" s="149"/>
      <c r="G66" s="149"/>
      <c r="H66" s="149"/>
      <c r="I66" s="149"/>
      <c r="J66" s="113"/>
    </row>
    <row r="67" spans="2:10">
      <c r="B67" s="121">
        <v>741</v>
      </c>
      <c r="C67" s="146" t="s">
        <v>59</v>
      </c>
      <c r="D67" s="123"/>
      <c r="E67" s="123"/>
      <c r="F67" s="123"/>
      <c r="G67" s="123"/>
      <c r="H67" s="123"/>
      <c r="I67" s="123"/>
      <c r="J67" s="113"/>
    </row>
    <row r="68" spans="2:10">
      <c r="B68" s="121">
        <v>741</v>
      </c>
      <c r="C68" s="146" t="s">
        <v>62</v>
      </c>
      <c r="D68" s="123"/>
      <c r="E68" s="123"/>
      <c r="F68" s="123"/>
      <c r="G68" s="123"/>
      <c r="H68" s="123"/>
      <c r="I68" s="123"/>
      <c r="J68" s="113"/>
    </row>
    <row r="69" spans="2:10">
      <c r="B69" s="121">
        <v>741</v>
      </c>
      <c r="C69" s="146" t="s">
        <v>65</v>
      </c>
      <c r="D69" s="123"/>
      <c r="E69" s="123"/>
      <c r="F69" s="123"/>
      <c r="G69" s="123"/>
      <c r="H69" s="123"/>
      <c r="I69" s="123"/>
      <c r="J69" s="113"/>
    </row>
    <row r="70" spans="2:10">
      <c r="B70" s="121">
        <v>741</v>
      </c>
      <c r="C70" s="146" t="s">
        <v>66</v>
      </c>
      <c r="D70" s="123"/>
      <c r="E70" s="123"/>
      <c r="F70" s="123"/>
      <c r="G70" s="123"/>
      <c r="H70" s="123"/>
      <c r="I70" s="123"/>
      <c r="J70" s="113"/>
    </row>
    <row r="71" spans="2:10">
      <c r="B71" s="121"/>
      <c r="C71" s="148" t="s">
        <v>69</v>
      </c>
      <c r="D71" s="149"/>
      <c r="E71" s="149"/>
      <c r="F71" s="149"/>
      <c r="G71" s="149"/>
      <c r="H71" s="149"/>
      <c r="I71" s="149"/>
      <c r="J71" s="113"/>
    </row>
    <row r="72" spans="2:10">
      <c r="B72" s="121">
        <v>741</v>
      </c>
      <c r="C72" s="146" t="s">
        <v>73</v>
      </c>
      <c r="D72" s="123"/>
      <c r="E72" s="123"/>
      <c r="F72" s="123"/>
      <c r="G72" s="123"/>
      <c r="H72" s="123"/>
      <c r="I72" s="123"/>
      <c r="J72" s="113"/>
    </row>
    <row r="73" spans="2:10">
      <c r="B73" s="121">
        <v>741</v>
      </c>
      <c r="C73" s="146" t="s">
        <v>76</v>
      </c>
      <c r="D73" s="123"/>
      <c r="E73" s="123"/>
      <c r="F73" s="123"/>
      <c r="G73" s="123"/>
      <c r="H73" s="123"/>
      <c r="I73" s="123"/>
      <c r="J73" s="113"/>
    </row>
    <row r="74" spans="2:10">
      <c r="B74" s="121"/>
      <c r="C74" s="148" t="s">
        <v>79</v>
      </c>
      <c r="D74" s="149"/>
      <c r="E74" s="149"/>
      <c r="F74" s="149"/>
      <c r="G74" s="149"/>
      <c r="H74" s="149"/>
      <c r="I74" s="149"/>
      <c r="J74" s="113"/>
    </row>
    <row r="75" spans="2:10">
      <c r="B75" s="121">
        <v>741</v>
      </c>
      <c r="C75" s="146" t="s">
        <v>82</v>
      </c>
      <c r="D75" s="123"/>
      <c r="E75" s="123"/>
      <c r="F75" s="123"/>
      <c r="G75" s="123"/>
      <c r="H75" s="123"/>
      <c r="I75" s="123"/>
      <c r="J75" s="113"/>
    </row>
    <row r="76" spans="2:10">
      <c r="B76" s="121">
        <v>741</v>
      </c>
      <c r="C76" s="146" t="s">
        <v>90</v>
      </c>
      <c r="D76" s="123"/>
      <c r="E76" s="123"/>
      <c r="F76" s="123"/>
      <c r="G76" s="123"/>
      <c r="H76" s="123"/>
      <c r="I76" s="123"/>
      <c r="J76" s="113"/>
    </row>
    <row r="77" spans="2:10" ht="25.5" customHeight="1">
      <c r="B77" s="187">
        <v>75</v>
      </c>
      <c r="C77" s="188" t="s">
        <v>85</v>
      </c>
      <c r="D77" s="191">
        <f>SUM(D78:D79)</f>
        <v>0</v>
      </c>
      <c r="E77" s="191">
        <f t="shared" ref="E77:I77" si="15">SUM(E78:E79)</f>
        <v>0</v>
      </c>
      <c r="F77" s="191">
        <f t="shared" si="15"/>
        <v>0</v>
      </c>
      <c r="G77" s="191">
        <f t="shared" si="15"/>
        <v>0</v>
      </c>
      <c r="H77" s="191">
        <f t="shared" si="15"/>
        <v>0</v>
      </c>
      <c r="I77" s="191">
        <f t="shared" si="15"/>
        <v>0</v>
      </c>
      <c r="J77" s="113"/>
    </row>
    <row r="78" spans="2:10">
      <c r="B78" s="121">
        <v>7562</v>
      </c>
      <c r="C78" s="146" t="s">
        <v>223</v>
      </c>
      <c r="D78" s="123"/>
      <c r="E78" s="123"/>
      <c r="F78" s="201"/>
      <c r="G78" s="123">
        <v>0</v>
      </c>
      <c r="H78" s="123">
        <v>0</v>
      </c>
      <c r="I78" s="123">
        <v>0</v>
      </c>
      <c r="J78" s="113"/>
    </row>
    <row r="79" spans="2:10">
      <c r="B79" s="121">
        <v>7561</v>
      </c>
      <c r="C79" s="146" t="s">
        <v>224</v>
      </c>
      <c r="D79" s="123"/>
      <c r="E79" s="124"/>
      <c r="F79" s="202"/>
      <c r="G79" s="124"/>
      <c r="H79" s="124"/>
      <c r="I79" s="124"/>
      <c r="J79" s="113"/>
    </row>
    <row r="80" spans="2:10" ht="25.5" customHeight="1">
      <c r="B80" s="187">
        <v>76</v>
      </c>
      <c r="C80" s="188" t="s">
        <v>93</v>
      </c>
      <c r="D80" s="191"/>
      <c r="E80" s="192"/>
      <c r="F80" s="192"/>
      <c r="G80" s="192"/>
      <c r="H80" s="192"/>
      <c r="I80" s="192"/>
      <c r="J80" s="113"/>
    </row>
    <row r="81" spans="2:10" ht="25.5" customHeight="1">
      <c r="B81" s="187">
        <v>77</v>
      </c>
      <c r="C81" s="188" t="s">
        <v>97</v>
      </c>
      <c r="D81" s="191"/>
      <c r="E81" s="192"/>
      <c r="F81" s="192"/>
      <c r="G81" s="192"/>
      <c r="H81" s="192"/>
      <c r="I81" s="192"/>
      <c r="J81" s="113"/>
    </row>
    <row r="82" spans="2:10" ht="25.5" customHeight="1">
      <c r="B82" s="187">
        <v>78</v>
      </c>
      <c r="C82" s="188" t="s">
        <v>101</v>
      </c>
      <c r="D82" s="191"/>
      <c r="E82" s="192"/>
      <c r="F82" s="192"/>
      <c r="G82" s="192"/>
      <c r="H82" s="192"/>
      <c r="I82" s="192"/>
      <c r="J82" s="113"/>
    </row>
    <row r="83" spans="2:10" ht="25.5" customHeight="1">
      <c r="B83" s="187">
        <v>79</v>
      </c>
      <c r="C83" s="188" t="s">
        <v>104</v>
      </c>
      <c r="D83" s="191"/>
      <c r="E83" s="192"/>
      <c r="F83" s="192"/>
      <c r="G83" s="192"/>
      <c r="H83" s="192"/>
      <c r="I83" s="192"/>
      <c r="J83" s="113"/>
    </row>
    <row r="84" spans="2:10">
      <c r="B84" s="147"/>
      <c r="C84" s="150" t="s">
        <v>107</v>
      </c>
      <c r="D84" s="151"/>
      <c r="E84" s="124"/>
      <c r="F84" s="124"/>
      <c r="G84" s="124"/>
      <c r="H84" s="124"/>
      <c r="I84" s="124"/>
      <c r="J84" s="113"/>
    </row>
    <row r="85" spans="2:10" ht="25.5" customHeight="1">
      <c r="B85" s="187">
        <v>87</v>
      </c>
      <c r="C85" s="188" t="s">
        <v>109</v>
      </c>
      <c r="D85" s="189">
        <f>SUM(D86:D88)</f>
        <v>3402.0833333333335</v>
      </c>
      <c r="E85" s="189">
        <f t="shared" ref="E85:I85" si="16">SUM(E86:E88)</f>
        <v>3402.0833333333335</v>
      </c>
      <c r="F85" s="189">
        <f t="shared" si="16"/>
        <v>4602.0833333333339</v>
      </c>
      <c r="G85" s="189">
        <f t="shared" si="16"/>
        <v>3402.0833333333335</v>
      </c>
      <c r="H85" s="189">
        <f t="shared" si="16"/>
        <v>3402.0833333333335</v>
      </c>
      <c r="I85" s="189">
        <f t="shared" si="16"/>
        <v>3402.0833333333335</v>
      </c>
      <c r="J85" s="113"/>
    </row>
    <row r="86" spans="2:10">
      <c r="B86" s="147"/>
      <c r="C86" s="152" t="s">
        <v>112</v>
      </c>
      <c r="D86" s="168">
        <f>'Budget 2018-2019'!H36/12</f>
        <v>3402.0833333333335</v>
      </c>
      <c r="E86" s="184">
        <f>D86</f>
        <v>3402.0833333333335</v>
      </c>
      <c r="F86" s="184">
        <f t="shared" ref="F86:I86" si="17">E86</f>
        <v>3402.0833333333335</v>
      </c>
      <c r="G86" s="184">
        <f t="shared" si="17"/>
        <v>3402.0833333333335</v>
      </c>
      <c r="H86" s="184">
        <f t="shared" si="17"/>
        <v>3402.0833333333335</v>
      </c>
      <c r="I86" s="184">
        <f t="shared" si="17"/>
        <v>3402.0833333333335</v>
      </c>
      <c r="J86" s="113"/>
    </row>
    <row r="87" spans="2:10">
      <c r="B87" s="147"/>
      <c r="C87" s="152" t="s">
        <v>115</v>
      </c>
      <c r="D87" s="128"/>
      <c r="E87" s="124"/>
      <c r="F87" s="124"/>
      <c r="G87" s="124"/>
      <c r="H87" s="124"/>
      <c r="I87" s="124"/>
      <c r="J87" s="113"/>
    </row>
    <row r="88" spans="2:10">
      <c r="B88" s="147"/>
      <c r="C88" s="152" t="s">
        <v>117</v>
      </c>
      <c r="D88" s="128"/>
      <c r="E88" s="124"/>
      <c r="F88" s="124">
        <f>'Budget 2018-2019'!H38</f>
        <v>1200</v>
      </c>
      <c r="G88" s="124"/>
      <c r="H88" s="124"/>
      <c r="I88" s="124"/>
      <c r="J88" s="113"/>
    </row>
    <row r="89" spans="2:10" ht="32.25" customHeight="1">
      <c r="B89" s="114"/>
      <c r="C89" s="198" t="s">
        <v>221</v>
      </c>
      <c r="D89" s="185">
        <f>D85+D83+D82+D81+D80+D77+D58+D54</f>
        <v>3402.0833333333335</v>
      </c>
      <c r="E89" s="185">
        <f t="shared" ref="E89:I89" si="18">E85+E83+E82+E81+E80+E77+E58+E54</f>
        <v>6417.219696969697</v>
      </c>
      <c r="F89" s="185">
        <f t="shared" si="18"/>
        <v>11117.219696969698</v>
      </c>
      <c r="G89" s="185">
        <f t="shared" si="18"/>
        <v>6417.219696969697</v>
      </c>
      <c r="H89" s="185">
        <f t="shared" si="18"/>
        <v>6417.219696969697</v>
      </c>
      <c r="I89" s="185">
        <f t="shared" si="18"/>
        <v>6417.219696969697</v>
      </c>
      <c r="J89" s="113"/>
    </row>
    <row r="90" spans="2:10">
      <c r="B90" s="114"/>
      <c r="C90" s="113"/>
      <c r="D90" s="144"/>
      <c r="E90" s="113"/>
      <c r="F90" s="113"/>
      <c r="G90" s="113"/>
      <c r="H90" s="113"/>
      <c r="I90" s="113"/>
      <c r="J90" s="113"/>
    </row>
    <row r="91" spans="2:10">
      <c r="B91" s="114"/>
      <c r="C91" s="113"/>
      <c r="D91" s="144"/>
      <c r="E91" s="113"/>
      <c r="F91" s="113"/>
      <c r="G91" s="113"/>
      <c r="H91" s="113"/>
      <c r="I91" s="113"/>
      <c r="J91" s="113"/>
    </row>
    <row r="92" spans="2:10" ht="37.5" customHeight="1">
      <c r="B92" s="114"/>
      <c r="C92" s="195" t="s">
        <v>247</v>
      </c>
      <c r="D92" s="196">
        <f>+D89-D47</f>
        <v>-93708.036666666667</v>
      </c>
      <c r="E92" s="196">
        <f t="shared" ref="E92:I92" si="19">+E89-E47</f>
        <v>-90692.900303030299</v>
      </c>
      <c r="F92" s="196">
        <f t="shared" si="19"/>
        <v>-87374.562803030305</v>
      </c>
      <c r="G92" s="196">
        <f t="shared" si="19"/>
        <v>6357.219696969697</v>
      </c>
      <c r="H92" s="196">
        <f t="shared" si="19"/>
        <v>6417.219696969697</v>
      </c>
      <c r="I92" s="196">
        <f t="shared" si="19"/>
        <v>6417.219696969697</v>
      </c>
      <c r="J92" s="113"/>
    </row>
    <row r="93" spans="2:10">
      <c r="B93" s="114"/>
      <c r="C93" s="113"/>
      <c r="D93" s="144"/>
      <c r="E93" s="113"/>
      <c r="F93" s="113"/>
      <c r="G93" s="113"/>
      <c r="H93" s="113"/>
      <c r="I93" s="113"/>
      <c r="J93" s="113"/>
    </row>
    <row r="94" spans="2:10">
      <c r="B94" s="114"/>
      <c r="C94" s="113" t="s">
        <v>248</v>
      </c>
      <c r="D94" s="144"/>
      <c r="E94" s="113"/>
      <c r="F94" s="113"/>
      <c r="G94" s="199">
        <f>15630-3500</f>
        <v>12130</v>
      </c>
      <c r="H94" s="113"/>
      <c r="I94" s="113"/>
      <c r="J94" s="113"/>
    </row>
    <row r="95" spans="2:10">
      <c r="B95" s="114"/>
      <c r="C95" s="113"/>
      <c r="D95" s="144"/>
      <c r="E95" s="113"/>
      <c r="F95" s="113"/>
      <c r="G95" s="113"/>
      <c r="H95" s="113"/>
      <c r="I95" s="113"/>
      <c r="J95" s="113"/>
    </row>
    <row r="96" spans="2:10">
      <c r="B96" s="114"/>
      <c r="C96" s="113"/>
      <c r="D96" s="144"/>
      <c r="E96" s="113"/>
      <c r="F96" s="113"/>
      <c r="G96" s="113"/>
      <c r="H96" s="113"/>
      <c r="I96" s="113"/>
      <c r="J96" s="113"/>
    </row>
    <row r="97" spans="2:10">
      <c r="B97" s="114"/>
      <c r="C97" s="113"/>
      <c r="D97" s="144"/>
      <c r="E97" s="113"/>
      <c r="F97" s="113"/>
      <c r="G97" s="113"/>
      <c r="H97" s="113"/>
      <c r="I97" s="113"/>
      <c r="J97" s="113"/>
    </row>
    <row r="98" spans="2:10">
      <c r="B98" s="114"/>
      <c r="C98" s="113"/>
      <c r="D98" s="144"/>
      <c r="E98" s="113"/>
      <c r="F98" s="113"/>
      <c r="G98" s="113"/>
      <c r="H98" s="113"/>
      <c r="I98" s="113"/>
      <c r="J98" s="113"/>
    </row>
    <row r="99" spans="2:10">
      <c r="B99" s="114"/>
      <c r="C99" s="113"/>
      <c r="D99" s="144"/>
      <c r="E99" s="113"/>
      <c r="F99" s="113"/>
      <c r="G99" s="113"/>
      <c r="H99" s="113"/>
      <c r="I99" s="113"/>
      <c r="J99" s="113"/>
    </row>
    <row r="100" spans="2:10">
      <c r="B100" s="113"/>
      <c r="C100" s="113"/>
      <c r="D100" s="113"/>
      <c r="E100" s="113"/>
      <c r="F100" s="113"/>
      <c r="G100" s="113"/>
      <c r="H100" s="113"/>
      <c r="I100" s="113"/>
      <c r="J100" s="113"/>
    </row>
  </sheetData>
  <mergeCells count="1">
    <mergeCell ref="B1:C1"/>
  </mergeCells>
  <pageMargins left="0.7" right="0.7" top="0.75" bottom="0.75" header="0.3" footer="0.3"/>
  <pageSetup paperSize="9" orientation="portrait" r:id="rId1"/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A1:X53"/>
  <sheetViews>
    <sheetView zoomScale="90" zoomScaleNormal="90" workbookViewId="0">
      <selection activeCell="F24" sqref="F24"/>
    </sheetView>
  </sheetViews>
  <sheetFormatPr baseColWidth="10" defaultColWidth="9.25" defaultRowHeight="14.25"/>
  <cols>
    <col min="1" max="5" width="9.25" style="315"/>
    <col min="6" max="11" width="9.25" style="252"/>
    <col min="12" max="23" width="9.25" style="315"/>
    <col min="24" max="24" width="11.25" style="315" bestFit="1" customWidth="1"/>
    <col min="25" max="16384" width="9.25" style="315"/>
  </cols>
  <sheetData>
    <row r="1" spans="1:24" ht="16.5" thickBot="1">
      <c r="H1" s="585" t="s">
        <v>275</v>
      </c>
      <c r="I1" s="586"/>
      <c r="J1" s="586"/>
      <c r="K1" s="586"/>
      <c r="L1" s="586"/>
      <c r="M1" s="586"/>
      <c r="N1" s="586"/>
      <c r="O1" s="586"/>
      <c r="P1" s="586"/>
      <c r="Q1" s="586"/>
      <c r="R1" s="586"/>
      <c r="S1" s="586"/>
      <c r="T1" s="586"/>
      <c r="U1" s="586"/>
      <c r="V1" s="586"/>
      <c r="W1" s="587"/>
    </row>
    <row r="2" spans="1:24" ht="15" thickBot="1">
      <c r="B2" s="614" t="s">
        <v>191</v>
      </c>
      <c r="C2" s="614"/>
      <c r="D2" s="614"/>
      <c r="E2" s="614"/>
      <c r="F2" s="319" t="s">
        <v>276</v>
      </c>
      <c r="G2" s="320">
        <v>0.1</v>
      </c>
      <c r="H2" s="588" t="s">
        <v>191</v>
      </c>
      <c r="I2" s="589"/>
      <c r="J2" s="589"/>
      <c r="K2" s="590"/>
      <c r="L2" s="591" t="s">
        <v>277</v>
      </c>
      <c r="M2" s="592"/>
      <c r="N2" s="592"/>
      <c r="O2" s="592"/>
      <c r="P2" s="592"/>
      <c r="Q2" s="592"/>
      <c r="R2" s="592"/>
      <c r="S2" s="592"/>
      <c r="T2" s="592"/>
      <c r="U2" s="592"/>
      <c r="V2" s="592"/>
      <c r="W2" s="593"/>
    </row>
    <row r="3" spans="1:24" ht="15" thickBot="1">
      <c r="B3" s="614" t="s">
        <v>250</v>
      </c>
      <c r="C3" s="614"/>
      <c r="D3" s="614"/>
      <c r="E3" s="614"/>
      <c r="F3" s="319" t="s">
        <v>278</v>
      </c>
      <c r="G3" s="321">
        <v>0.05</v>
      </c>
      <c r="H3" s="594" t="s">
        <v>250</v>
      </c>
      <c r="I3" s="595"/>
      <c r="J3" s="595"/>
      <c r="K3" s="596"/>
      <c r="L3" s="597" t="s">
        <v>260</v>
      </c>
      <c r="M3" s="598"/>
      <c r="N3" s="598"/>
      <c r="O3" s="599"/>
      <c r="P3" s="597" t="s">
        <v>261</v>
      </c>
      <c r="Q3" s="598"/>
      <c r="R3" s="598"/>
      <c r="S3" s="599"/>
      <c r="T3" s="597" t="s">
        <v>262</v>
      </c>
      <c r="U3" s="598"/>
      <c r="V3" s="598"/>
      <c r="W3" s="599"/>
    </row>
    <row r="4" spans="1:24">
      <c r="A4" s="404" t="s">
        <v>279</v>
      </c>
      <c r="B4" s="404" t="s">
        <v>280</v>
      </c>
      <c r="C4" s="315" t="s">
        <v>281</v>
      </c>
      <c r="D4" s="315" t="s">
        <v>282</v>
      </c>
      <c r="E4" s="315" t="s">
        <v>283</v>
      </c>
      <c r="H4" s="322" t="s">
        <v>284</v>
      </c>
      <c r="I4" s="323" t="s">
        <v>285</v>
      </c>
      <c r="J4" s="324" t="s">
        <v>286</v>
      </c>
      <c r="K4" s="325" t="s">
        <v>287</v>
      </c>
      <c r="L4" s="322" t="s">
        <v>284</v>
      </c>
      <c r="M4" s="323" t="s">
        <v>285</v>
      </c>
      <c r="N4" s="324" t="s">
        <v>286</v>
      </c>
      <c r="O4" s="325" t="s">
        <v>287</v>
      </c>
      <c r="P4" s="326" t="s">
        <v>284</v>
      </c>
      <c r="Q4" s="323" t="s">
        <v>285</v>
      </c>
      <c r="R4" s="324" t="s">
        <v>286</v>
      </c>
      <c r="S4" s="325" t="s">
        <v>287</v>
      </c>
      <c r="T4" s="326" t="s">
        <v>284</v>
      </c>
      <c r="U4" s="323" t="s">
        <v>285</v>
      </c>
      <c r="V4" s="324" t="s">
        <v>286</v>
      </c>
      <c r="W4" s="325" t="s">
        <v>287</v>
      </c>
    </row>
    <row r="5" spans="1:24" s="334" customFormat="1">
      <c r="A5" s="327" t="s">
        <v>288</v>
      </c>
      <c r="B5" s="328">
        <v>24165</v>
      </c>
      <c r="C5" s="328">
        <v>77</v>
      </c>
      <c r="D5" s="328">
        <v>77</v>
      </c>
      <c r="E5" s="328">
        <v>78</v>
      </c>
      <c r="F5" s="329"/>
      <c r="G5" s="252"/>
      <c r="H5" s="330">
        <f>GETPIVOTDATA("Nombre de ADHESION",$A$4,"Forfait","Fit' Basic")</f>
        <v>77</v>
      </c>
      <c r="I5" s="331">
        <v>30</v>
      </c>
      <c r="J5" s="332">
        <v>10</v>
      </c>
      <c r="K5" s="333">
        <f t="shared" ref="K5:K11" si="0">H5*I5*J5</f>
        <v>23100</v>
      </c>
      <c r="L5" s="330">
        <f>GETPIVOTDATA("Nombre de ADHESION",$A$4,"Forfait","Fit' Basic")+(GETPIVOTDATA("Nombre de ADHESION",$A$4,"Forfait","Fit' Basic")*$G$2)</f>
        <v>84.7</v>
      </c>
      <c r="M5" s="331">
        <v>30</v>
      </c>
      <c r="N5" s="332">
        <f>J5</f>
        <v>10</v>
      </c>
      <c r="O5" s="333">
        <f t="shared" ref="O5:O11" si="1">L5*M5*N5</f>
        <v>25410</v>
      </c>
      <c r="P5" s="330">
        <f>+L5+(L5*$G$2)</f>
        <v>93.17</v>
      </c>
      <c r="Q5" s="331">
        <v>30</v>
      </c>
      <c r="R5" s="332">
        <f>N5</f>
        <v>10</v>
      </c>
      <c r="S5" s="333">
        <f t="shared" ref="S5:S11" si="2">P5*Q5*R5</f>
        <v>27951</v>
      </c>
      <c r="T5" s="330">
        <f t="shared" ref="T5:T11" si="3">P5+(P5*$G$2)</f>
        <v>102.48699999999999</v>
      </c>
      <c r="U5" s="331">
        <v>30</v>
      </c>
      <c r="V5" s="332">
        <f>N5</f>
        <v>10</v>
      </c>
      <c r="W5" s="333">
        <f t="shared" ref="W5:W11" si="4">T5*U5*V5</f>
        <v>30746.1</v>
      </c>
    </row>
    <row r="6" spans="1:24" s="341" customFormat="1">
      <c r="A6" s="335" t="s">
        <v>289</v>
      </c>
      <c r="B6" s="336">
        <v>2860.0005000000001</v>
      </c>
      <c r="C6" s="336">
        <v>18</v>
      </c>
      <c r="D6" s="336">
        <v>15</v>
      </c>
      <c r="E6" s="336">
        <v>17</v>
      </c>
      <c r="F6" s="329"/>
      <c r="G6" s="252"/>
      <c r="H6" s="337">
        <f>GETPIVOTDATA("Nombre de ADHESION",$A$4,"Forfait","Fit' Boxe")</f>
        <v>18</v>
      </c>
      <c r="I6" s="338">
        <v>15</v>
      </c>
      <c r="J6" s="339">
        <v>10</v>
      </c>
      <c r="K6" s="340">
        <f t="shared" si="0"/>
        <v>2700</v>
      </c>
      <c r="L6" s="337">
        <f>GETPIVOTDATA("Nombre de ADHESION",$A$4,"Forfait","Fit' Boxe")+(GETPIVOTDATA("Nombre de ADHESION",$A$4,"Forfait","Fit' Boxe")*$G$2)</f>
        <v>19.8</v>
      </c>
      <c r="M6" s="338">
        <v>15</v>
      </c>
      <c r="N6" s="339">
        <f t="shared" ref="N6:N11" si="5">J6</f>
        <v>10</v>
      </c>
      <c r="O6" s="340">
        <f t="shared" si="1"/>
        <v>2970</v>
      </c>
      <c r="P6" s="337">
        <f t="shared" ref="P6:P11" si="6">+L6+(L6*$G$2)</f>
        <v>21.78</v>
      </c>
      <c r="Q6" s="338">
        <v>15</v>
      </c>
      <c r="R6" s="339">
        <f t="shared" ref="R6:R11" si="7">N6</f>
        <v>10</v>
      </c>
      <c r="S6" s="340">
        <f t="shared" si="2"/>
        <v>3267.0000000000005</v>
      </c>
      <c r="T6" s="337">
        <f t="shared" si="3"/>
        <v>23.958000000000002</v>
      </c>
      <c r="U6" s="338">
        <v>15</v>
      </c>
      <c r="V6" s="339">
        <f t="shared" ref="V6:V11" si="8">N6</f>
        <v>10</v>
      </c>
      <c r="W6" s="340">
        <f t="shared" si="4"/>
        <v>3593.7</v>
      </c>
    </row>
    <row r="7" spans="1:24">
      <c r="A7" s="342" t="s">
        <v>290</v>
      </c>
      <c r="B7" s="343">
        <v>160</v>
      </c>
      <c r="C7" s="343">
        <v>2</v>
      </c>
      <c r="D7" s="343"/>
      <c r="E7" s="343">
        <v>2</v>
      </c>
      <c r="F7" s="329"/>
      <c r="H7" s="344">
        <f>GETPIVOTDATA("Nombre de ADHESION",$A$4,"Forfait","Fit' Carte 10")</f>
        <v>2</v>
      </c>
      <c r="I7" s="345">
        <v>80</v>
      </c>
      <c r="J7" s="346">
        <v>2</v>
      </c>
      <c r="K7" s="347">
        <f t="shared" si="0"/>
        <v>320</v>
      </c>
      <c r="L7" s="344">
        <f>GETPIVOTDATA("Nombre de ADHESION",$A$4,"Forfait","Fit' Carte 10")+(GETPIVOTDATA("Nombre de ADHESION",$A$4,"Forfait","Fit' Carte 10")*$G$2)</f>
        <v>2.2000000000000002</v>
      </c>
      <c r="M7" s="345">
        <v>80</v>
      </c>
      <c r="N7" s="346">
        <f t="shared" si="5"/>
        <v>2</v>
      </c>
      <c r="O7" s="347">
        <f t="shared" si="1"/>
        <v>352</v>
      </c>
      <c r="P7" s="344">
        <f t="shared" si="6"/>
        <v>2.4200000000000004</v>
      </c>
      <c r="Q7" s="345">
        <v>80</v>
      </c>
      <c r="R7" s="346">
        <f t="shared" si="7"/>
        <v>2</v>
      </c>
      <c r="S7" s="347">
        <f t="shared" si="2"/>
        <v>387.20000000000005</v>
      </c>
      <c r="T7" s="344">
        <f t="shared" si="3"/>
        <v>2.6620000000000004</v>
      </c>
      <c r="U7" s="345">
        <v>80</v>
      </c>
      <c r="V7" s="346">
        <f t="shared" si="8"/>
        <v>2</v>
      </c>
      <c r="W7" s="347">
        <f t="shared" si="4"/>
        <v>425.92000000000007</v>
      </c>
    </row>
    <row r="8" spans="1:24" s="354" customFormat="1">
      <c r="A8" s="348" t="s">
        <v>291</v>
      </c>
      <c r="B8" s="349">
        <v>726</v>
      </c>
      <c r="C8" s="349">
        <v>7</v>
      </c>
      <c r="D8" s="349">
        <v>2</v>
      </c>
      <c r="E8" s="349">
        <v>7</v>
      </c>
      <c r="F8" s="329"/>
      <c r="G8" s="252"/>
      <c r="H8" s="350">
        <f>GETPIVOTDATA("Nombre de ADHESION",$A$4,"Forfait","Fit' Kid")</f>
        <v>7</v>
      </c>
      <c r="I8" s="351">
        <v>10</v>
      </c>
      <c r="J8" s="352">
        <v>10</v>
      </c>
      <c r="K8" s="353">
        <f t="shared" si="0"/>
        <v>700</v>
      </c>
      <c r="L8" s="350">
        <f>GETPIVOTDATA("Nombre de ADHESION",$A$4,"Forfait","Fit' Kid")+(GETPIVOTDATA("Nombre de ADHESION",$A$4,"Forfait","Fit' Kid")*$G$2)</f>
        <v>7.7</v>
      </c>
      <c r="M8" s="351">
        <v>10</v>
      </c>
      <c r="N8" s="352">
        <f t="shared" si="5"/>
        <v>10</v>
      </c>
      <c r="O8" s="353">
        <f t="shared" si="1"/>
        <v>770</v>
      </c>
      <c r="P8" s="350">
        <f t="shared" si="6"/>
        <v>8.4700000000000006</v>
      </c>
      <c r="Q8" s="351">
        <v>10</v>
      </c>
      <c r="R8" s="352">
        <f t="shared" si="7"/>
        <v>10</v>
      </c>
      <c r="S8" s="353">
        <f t="shared" si="2"/>
        <v>847</v>
      </c>
      <c r="T8" s="350">
        <f t="shared" si="3"/>
        <v>9.3170000000000002</v>
      </c>
      <c r="U8" s="351">
        <v>10</v>
      </c>
      <c r="V8" s="352">
        <f t="shared" si="8"/>
        <v>10</v>
      </c>
      <c r="W8" s="353">
        <f t="shared" si="4"/>
        <v>931.7</v>
      </c>
    </row>
    <row r="9" spans="1:24" s="361" customFormat="1">
      <c r="A9" s="355" t="s">
        <v>292</v>
      </c>
      <c r="B9" s="356">
        <v>535.5</v>
      </c>
      <c r="C9" s="356">
        <v>12</v>
      </c>
      <c r="D9" s="356">
        <v>12</v>
      </c>
      <c r="E9" s="356">
        <v>12</v>
      </c>
      <c r="F9" s="329"/>
      <c r="G9" s="252"/>
      <c r="H9" s="357">
        <f>GETPIVOTDATA("Nombre de ADHESION",$A$4,"Forfait","Fit' Santé")</f>
        <v>12</v>
      </c>
      <c r="I9" s="358">
        <v>15</v>
      </c>
      <c r="J9" s="359">
        <v>10</v>
      </c>
      <c r="K9" s="360">
        <f t="shared" si="0"/>
        <v>1800</v>
      </c>
      <c r="L9" s="357">
        <f>GETPIVOTDATA("Nombre de ADHESION",$A$4,"Forfait","Fit' Santé")+(GETPIVOTDATA("Nombre de ADHESION",$A$4,"Forfait","Fit' Santé")*G2)</f>
        <v>13.2</v>
      </c>
      <c r="M9" s="358">
        <v>15</v>
      </c>
      <c r="N9" s="359">
        <f t="shared" si="5"/>
        <v>10</v>
      </c>
      <c r="O9" s="360">
        <f t="shared" si="1"/>
        <v>1980</v>
      </c>
      <c r="P9" s="357">
        <f t="shared" si="6"/>
        <v>14.52</v>
      </c>
      <c r="Q9" s="358">
        <v>15</v>
      </c>
      <c r="R9" s="359">
        <f t="shared" si="7"/>
        <v>10</v>
      </c>
      <c r="S9" s="360">
        <f t="shared" si="2"/>
        <v>2178</v>
      </c>
      <c r="T9" s="357">
        <f t="shared" si="3"/>
        <v>15.972</v>
      </c>
      <c r="U9" s="358">
        <v>15</v>
      </c>
      <c r="V9" s="359">
        <f t="shared" si="8"/>
        <v>10</v>
      </c>
      <c r="W9" s="360">
        <f t="shared" si="4"/>
        <v>2395.7999999999997</v>
      </c>
    </row>
    <row r="10" spans="1:24" s="368" customFormat="1">
      <c r="A10" s="362" t="s">
        <v>293</v>
      </c>
      <c r="B10" s="363">
        <v>2560</v>
      </c>
      <c r="C10" s="363">
        <v>12</v>
      </c>
      <c r="D10" s="363">
        <v>12</v>
      </c>
      <c r="E10" s="363">
        <v>12</v>
      </c>
      <c r="F10" s="329"/>
      <c r="G10" s="252"/>
      <c r="H10" s="364">
        <f>GETPIVOTDATA("Nombre de ADHESION",$A$4,"Forfait","Fit' Seniors")</f>
        <v>12</v>
      </c>
      <c r="I10" s="365">
        <v>20</v>
      </c>
      <c r="J10" s="366">
        <v>10</v>
      </c>
      <c r="K10" s="367">
        <f t="shared" si="0"/>
        <v>2400</v>
      </c>
      <c r="L10" s="364">
        <f>GETPIVOTDATA("Nombre de ADHESION",$A$4,"Forfait","Fit' Seniors")+(GETPIVOTDATA("Nombre de ADHESION",$A$4,"Forfait","Fit' Seniors")*$G$2)</f>
        <v>13.2</v>
      </c>
      <c r="M10" s="365">
        <v>20</v>
      </c>
      <c r="N10" s="366">
        <f t="shared" si="5"/>
        <v>10</v>
      </c>
      <c r="O10" s="367">
        <f t="shared" si="1"/>
        <v>2640</v>
      </c>
      <c r="P10" s="364">
        <f t="shared" si="6"/>
        <v>14.52</v>
      </c>
      <c r="Q10" s="365">
        <v>20</v>
      </c>
      <c r="R10" s="366">
        <f t="shared" si="7"/>
        <v>10</v>
      </c>
      <c r="S10" s="367">
        <f t="shared" si="2"/>
        <v>2904</v>
      </c>
      <c r="T10" s="364">
        <f t="shared" si="3"/>
        <v>15.972</v>
      </c>
      <c r="U10" s="365">
        <v>20</v>
      </c>
      <c r="V10" s="366">
        <f t="shared" si="8"/>
        <v>10</v>
      </c>
      <c r="W10" s="367">
        <f t="shared" si="4"/>
        <v>3194.4</v>
      </c>
    </row>
    <row r="11" spans="1:24" s="375" customFormat="1">
      <c r="A11" s="369" t="s">
        <v>294</v>
      </c>
      <c r="B11" s="370">
        <v>2580</v>
      </c>
      <c r="C11" s="370">
        <v>12</v>
      </c>
      <c r="D11" s="370">
        <v>5</v>
      </c>
      <c r="E11" s="370">
        <v>12</v>
      </c>
      <c r="F11" s="329"/>
      <c r="G11" s="252"/>
      <c r="H11" s="371">
        <f>GETPIVOTDATA("Nombre de ADHESION",$A$4,"Forfait","Teen Fit'")</f>
        <v>12</v>
      </c>
      <c r="I11" s="372">
        <v>20</v>
      </c>
      <c r="J11" s="373">
        <v>10</v>
      </c>
      <c r="K11" s="374">
        <f t="shared" si="0"/>
        <v>2400</v>
      </c>
      <c r="L11" s="371">
        <f>GETPIVOTDATA("Nombre de ADHESION",$A$4,"Forfait","Teen Fit'")+(GETPIVOTDATA("Nombre de ADHESION",$A$4,"Forfait","Teen Fit'")*$G$2)</f>
        <v>13.2</v>
      </c>
      <c r="M11" s="372">
        <v>20</v>
      </c>
      <c r="N11" s="373">
        <f t="shared" si="5"/>
        <v>10</v>
      </c>
      <c r="O11" s="374">
        <f t="shared" si="1"/>
        <v>2640</v>
      </c>
      <c r="P11" s="371">
        <f t="shared" si="6"/>
        <v>14.52</v>
      </c>
      <c r="Q11" s="372">
        <v>20</v>
      </c>
      <c r="R11" s="373">
        <f t="shared" si="7"/>
        <v>10</v>
      </c>
      <c r="S11" s="374">
        <f t="shared" si="2"/>
        <v>2904</v>
      </c>
      <c r="T11" s="371">
        <f t="shared" si="3"/>
        <v>15.972</v>
      </c>
      <c r="U11" s="372">
        <v>20</v>
      </c>
      <c r="V11" s="373">
        <f t="shared" si="8"/>
        <v>10</v>
      </c>
      <c r="W11" s="374">
        <f t="shared" si="4"/>
        <v>3194.4</v>
      </c>
    </row>
    <row r="12" spans="1:24" ht="15" thickBot="1">
      <c r="A12" s="342" t="s">
        <v>295</v>
      </c>
      <c r="B12" s="343">
        <v>0</v>
      </c>
      <c r="C12" s="343">
        <v>1</v>
      </c>
      <c r="D12" s="343">
        <v>1</v>
      </c>
      <c r="E12" s="343"/>
      <c r="F12" s="329"/>
      <c r="H12" s="376"/>
      <c r="I12" s="377"/>
      <c r="J12" s="378"/>
      <c r="K12" s="347"/>
      <c r="L12" s="376"/>
      <c r="M12" s="377"/>
      <c r="N12" s="378"/>
      <c r="O12" s="347"/>
      <c r="P12" s="376"/>
      <c r="Q12" s="377"/>
      <c r="R12" s="378"/>
      <c r="S12" s="347"/>
      <c r="T12" s="376"/>
      <c r="U12" s="377"/>
      <c r="V12" s="378"/>
      <c r="W12" s="347"/>
    </row>
    <row r="13" spans="1:24" ht="15" thickBot="1">
      <c r="A13" s="342" t="s">
        <v>296</v>
      </c>
      <c r="B13" s="343">
        <v>33586.500499999995</v>
      </c>
      <c r="C13" s="343">
        <v>141</v>
      </c>
      <c r="D13" s="343">
        <v>124</v>
      </c>
      <c r="E13" s="343">
        <v>140</v>
      </c>
      <c r="F13" s="329"/>
      <c r="H13" s="379">
        <f t="shared" ref="H13" si="9">SUM(H5:H12)</f>
        <v>140</v>
      </c>
      <c r="I13" s="380"/>
      <c r="J13" s="381"/>
      <c r="K13" s="382">
        <f t="shared" ref="K13:T13" si="10">SUM(K5:K12)</f>
        <v>33420</v>
      </c>
      <c r="L13" s="379">
        <f t="shared" si="10"/>
        <v>154</v>
      </c>
      <c r="M13" s="380"/>
      <c r="N13" s="381"/>
      <c r="O13" s="382">
        <f t="shared" ref="O13" si="11">SUM(O5:O12)</f>
        <v>36762</v>
      </c>
      <c r="P13" s="379">
        <f t="shared" si="10"/>
        <v>169.40000000000003</v>
      </c>
      <c r="Q13" s="380"/>
      <c r="R13" s="381"/>
      <c r="S13" s="382">
        <f t="shared" ref="S13" si="12">SUM(S5:S12)</f>
        <v>40438.199999999997</v>
      </c>
      <c r="T13" s="379">
        <f t="shared" si="10"/>
        <v>186.34000000000003</v>
      </c>
      <c r="U13" s="380"/>
      <c r="V13" s="381"/>
      <c r="W13" s="382">
        <f t="shared" ref="W13" si="13">SUM(W5:W12)</f>
        <v>44482.02</v>
      </c>
      <c r="X13" s="383" t="s">
        <v>297</v>
      </c>
    </row>
    <row r="14" spans="1:24" ht="15" thickBot="1">
      <c r="H14" s="565" t="s">
        <v>298</v>
      </c>
      <c r="I14" s="566"/>
      <c r="J14" s="566"/>
      <c r="K14" s="567"/>
      <c r="L14" s="384">
        <f t="shared" ref="L14:P14" si="14">L13-H13</f>
        <v>14</v>
      </c>
      <c r="M14" s="568"/>
      <c r="N14" s="568"/>
      <c r="O14" s="385">
        <f>O13-K13</f>
        <v>3342</v>
      </c>
      <c r="P14" s="384">
        <f t="shared" si="14"/>
        <v>15.400000000000034</v>
      </c>
      <c r="Q14" s="386"/>
      <c r="R14" s="386"/>
      <c r="S14" s="385">
        <f>S13-O13</f>
        <v>3676.1999999999971</v>
      </c>
      <c r="T14" s="387">
        <f t="shared" ref="T14" si="15">T13-P13</f>
        <v>16.939999999999998</v>
      </c>
      <c r="U14" s="386"/>
      <c r="V14" s="386"/>
      <c r="W14" s="385">
        <f>W13-S13</f>
        <v>4043.8199999999997</v>
      </c>
      <c r="X14" s="388">
        <f>O14+S14+W14</f>
        <v>11062.019999999997</v>
      </c>
    </row>
    <row r="15" spans="1:24">
      <c r="L15" s="389"/>
      <c r="M15" s="390"/>
      <c r="N15" s="390"/>
      <c r="O15" s="391"/>
      <c r="P15" s="389"/>
      <c r="S15" s="391"/>
      <c r="T15" s="389"/>
      <c r="W15" s="391"/>
    </row>
    <row r="16" spans="1:24">
      <c r="A16" s="315" t="s">
        <v>311</v>
      </c>
      <c r="M16" s="392" t="s">
        <v>299</v>
      </c>
      <c r="N16" s="392"/>
      <c r="O16" s="233" t="s">
        <v>300</v>
      </c>
    </row>
    <row r="17" spans="1:23">
      <c r="A17" s="318" t="s">
        <v>312</v>
      </c>
      <c r="O17" s="233" t="s">
        <v>301</v>
      </c>
    </row>
    <row r="18" spans="1:23">
      <c r="A18" s="318" t="s">
        <v>313</v>
      </c>
      <c r="O18" s="233" t="s">
        <v>302</v>
      </c>
    </row>
    <row r="19" spans="1:23">
      <c r="P19" s="233" t="s">
        <v>303</v>
      </c>
    </row>
    <row r="20" spans="1:23">
      <c r="G20" s="393">
        <v>20</v>
      </c>
      <c r="P20" s="394" t="s">
        <v>304</v>
      </c>
    </row>
    <row r="21" spans="1:23" ht="15" thickBot="1">
      <c r="F21" s="319" t="s">
        <v>305</v>
      </c>
      <c r="G21" s="321">
        <v>0.1</v>
      </c>
      <c r="P21" s="394"/>
    </row>
    <row r="22" spans="1:23" ht="16.5" thickBot="1">
      <c r="H22" s="585" t="s">
        <v>306</v>
      </c>
      <c r="I22" s="586"/>
      <c r="J22" s="586"/>
      <c r="K22" s="586"/>
      <c r="L22" s="586"/>
      <c r="M22" s="586"/>
      <c r="N22" s="586"/>
      <c r="O22" s="586"/>
      <c r="P22" s="586"/>
      <c r="Q22" s="586"/>
      <c r="R22" s="586"/>
      <c r="S22" s="586"/>
      <c r="T22" s="586"/>
      <c r="U22" s="586"/>
      <c r="V22" s="586"/>
      <c r="W22" s="587"/>
    </row>
    <row r="23" spans="1:23" ht="15" thickBot="1">
      <c r="H23" s="588" t="s">
        <v>191</v>
      </c>
      <c r="I23" s="589"/>
      <c r="J23" s="589"/>
      <c r="K23" s="590"/>
      <c r="L23" s="591" t="s">
        <v>277</v>
      </c>
      <c r="M23" s="592"/>
      <c r="N23" s="592"/>
      <c r="O23" s="592"/>
      <c r="P23" s="592"/>
      <c r="Q23" s="592"/>
      <c r="R23" s="592"/>
      <c r="S23" s="592"/>
      <c r="T23" s="592"/>
      <c r="U23" s="592"/>
      <c r="V23" s="592"/>
      <c r="W23" s="593"/>
    </row>
    <row r="24" spans="1:23" ht="15" thickBot="1">
      <c r="H24" s="594" t="s">
        <v>250</v>
      </c>
      <c r="I24" s="595"/>
      <c r="J24" s="595"/>
      <c r="K24" s="596"/>
      <c r="L24" s="597" t="s">
        <v>260</v>
      </c>
      <c r="M24" s="598"/>
      <c r="N24" s="598"/>
      <c r="O24" s="599"/>
      <c r="P24" s="597" t="s">
        <v>261</v>
      </c>
      <c r="Q24" s="598"/>
      <c r="R24" s="598"/>
      <c r="S24" s="599"/>
      <c r="T24" s="597" t="s">
        <v>262</v>
      </c>
      <c r="U24" s="598"/>
      <c r="V24" s="598"/>
      <c r="W24" s="599"/>
    </row>
    <row r="25" spans="1:23">
      <c r="H25" s="322" t="s">
        <v>284</v>
      </c>
      <c r="I25" s="581" t="s">
        <v>285</v>
      </c>
      <c r="J25" s="582"/>
      <c r="K25" s="325" t="s">
        <v>287</v>
      </c>
      <c r="L25" s="322" t="s">
        <v>284</v>
      </c>
      <c r="M25" s="581" t="s">
        <v>285</v>
      </c>
      <c r="N25" s="582"/>
      <c r="O25" s="325" t="s">
        <v>287</v>
      </c>
      <c r="P25" s="326" t="s">
        <v>284</v>
      </c>
      <c r="Q25" s="581" t="s">
        <v>285</v>
      </c>
      <c r="R25" s="582"/>
      <c r="S25" s="325" t="s">
        <v>287</v>
      </c>
      <c r="T25" s="326" t="s">
        <v>284</v>
      </c>
      <c r="U25" s="581" t="s">
        <v>285</v>
      </c>
      <c r="V25" s="582"/>
      <c r="W25" s="325" t="s">
        <v>287</v>
      </c>
    </row>
    <row r="26" spans="1:23">
      <c r="H26" s="330">
        <f>GETPIVOTDATA("Nombre de ADHESION",$A$4,"Forfait","Fit' Basic")</f>
        <v>77</v>
      </c>
      <c r="I26" s="612">
        <f>G20</f>
        <v>20</v>
      </c>
      <c r="J26" s="613"/>
      <c r="K26" s="395">
        <f>H26*I26</f>
        <v>1540</v>
      </c>
      <c r="L26" s="330">
        <f t="shared" ref="L26:L32" si="16">L5</f>
        <v>84.7</v>
      </c>
      <c r="M26" s="612">
        <f>G20+(G20*$G$21)</f>
        <v>22</v>
      </c>
      <c r="N26" s="613"/>
      <c r="O26" s="395">
        <f>L26*M26</f>
        <v>1863.4</v>
      </c>
      <c r="P26" s="330">
        <f t="shared" ref="P26:P32" si="17">P5</f>
        <v>93.17</v>
      </c>
      <c r="Q26" s="612">
        <f>M26</f>
        <v>22</v>
      </c>
      <c r="R26" s="613"/>
      <c r="S26" s="395">
        <f>P26*Q26</f>
        <v>2049.7400000000002</v>
      </c>
      <c r="T26" s="330">
        <f t="shared" ref="T26:T32" si="18">T5</f>
        <v>102.48699999999999</v>
      </c>
      <c r="U26" s="612">
        <f>Q26+(Q26*$G$21)</f>
        <v>24.2</v>
      </c>
      <c r="V26" s="613"/>
      <c r="W26" s="395">
        <f>T26*U26</f>
        <v>2480.1853999999998</v>
      </c>
    </row>
    <row r="27" spans="1:23">
      <c r="F27" s="327" t="s">
        <v>288</v>
      </c>
      <c r="H27" s="337">
        <f>GETPIVOTDATA("Nombre de ADHESION",$A$4,"Forfait","Fit' Boxe")</f>
        <v>18</v>
      </c>
      <c r="I27" s="608">
        <f>G20</f>
        <v>20</v>
      </c>
      <c r="J27" s="609"/>
      <c r="K27" s="396">
        <f t="shared" ref="K27:K32" si="19">H27*I27</f>
        <v>360</v>
      </c>
      <c r="L27" s="337">
        <f t="shared" si="16"/>
        <v>19.8</v>
      </c>
      <c r="M27" s="608">
        <f t="shared" ref="M27:M32" si="20">M26</f>
        <v>22</v>
      </c>
      <c r="N27" s="609"/>
      <c r="O27" s="396">
        <f t="shared" ref="O27:O32" si="21">L27*M27</f>
        <v>435.6</v>
      </c>
      <c r="P27" s="337">
        <f t="shared" si="17"/>
        <v>21.78</v>
      </c>
      <c r="Q27" s="608">
        <f t="shared" ref="Q27:Q32" si="22">Q26</f>
        <v>22</v>
      </c>
      <c r="R27" s="609"/>
      <c r="S27" s="396">
        <f t="shared" ref="S27:S32" si="23">P27*Q27</f>
        <v>479.16</v>
      </c>
      <c r="T27" s="337">
        <f t="shared" si="18"/>
        <v>23.958000000000002</v>
      </c>
      <c r="U27" s="608">
        <f t="shared" ref="U27:U32" si="24">U26</f>
        <v>24.2</v>
      </c>
      <c r="V27" s="609"/>
      <c r="W27" s="396">
        <f t="shared" ref="W27:W32" si="25">T27*U27</f>
        <v>579.78359999999998</v>
      </c>
    </row>
    <row r="28" spans="1:23">
      <c r="F28" s="335" t="s">
        <v>289</v>
      </c>
      <c r="H28" s="344">
        <f>GETPIVOTDATA("Nombre de ADHESION",$A$4,"Forfait","Fit' Carte 10")</f>
        <v>2</v>
      </c>
      <c r="I28" s="610">
        <f>G20</f>
        <v>20</v>
      </c>
      <c r="J28" s="611"/>
      <c r="K28" s="397">
        <f t="shared" si="19"/>
        <v>40</v>
      </c>
      <c r="L28" s="344">
        <f t="shared" si="16"/>
        <v>2.2000000000000002</v>
      </c>
      <c r="M28" s="610">
        <f t="shared" si="20"/>
        <v>22</v>
      </c>
      <c r="N28" s="611"/>
      <c r="O28" s="397">
        <f t="shared" si="21"/>
        <v>48.400000000000006</v>
      </c>
      <c r="P28" s="344">
        <f t="shared" si="17"/>
        <v>2.4200000000000004</v>
      </c>
      <c r="Q28" s="610">
        <f t="shared" si="22"/>
        <v>22</v>
      </c>
      <c r="R28" s="611"/>
      <c r="S28" s="397">
        <f t="shared" si="23"/>
        <v>53.240000000000009</v>
      </c>
      <c r="T28" s="344">
        <f t="shared" si="18"/>
        <v>2.6620000000000004</v>
      </c>
      <c r="U28" s="610">
        <f t="shared" si="24"/>
        <v>24.2</v>
      </c>
      <c r="V28" s="611"/>
      <c r="W28" s="397">
        <f t="shared" si="25"/>
        <v>64.420400000000001</v>
      </c>
    </row>
    <row r="29" spans="1:23">
      <c r="F29" s="342" t="s">
        <v>290</v>
      </c>
      <c r="H29" s="350">
        <f>GETPIVOTDATA("Nombre de ADHESION",$A$4,"Forfait","Fit' Kid")</f>
        <v>7</v>
      </c>
      <c r="I29" s="604">
        <f>G20</f>
        <v>20</v>
      </c>
      <c r="J29" s="605"/>
      <c r="K29" s="398">
        <f t="shared" si="19"/>
        <v>140</v>
      </c>
      <c r="L29" s="350">
        <f t="shared" si="16"/>
        <v>7.7</v>
      </c>
      <c r="M29" s="604">
        <f t="shared" si="20"/>
        <v>22</v>
      </c>
      <c r="N29" s="605"/>
      <c r="O29" s="398">
        <f t="shared" si="21"/>
        <v>169.4</v>
      </c>
      <c r="P29" s="350">
        <f t="shared" si="17"/>
        <v>8.4700000000000006</v>
      </c>
      <c r="Q29" s="604">
        <f t="shared" si="22"/>
        <v>22</v>
      </c>
      <c r="R29" s="605"/>
      <c r="S29" s="398">
        <f t="shared" si="23"/>
        <v>186.34</v>
      </c>
      <c r="T29" s="350">
        <f t="shared" si="18"/>
        <v>9.3170000000000002</v>
      </c>
      <c r="U29" s="604">
        <f t="shared" si="24"/>
        <v>24.2</v>
      </c>
      <c r="V29" s="605"/>
      <c r="W29" s="398">
        <f t="shared" si="25"/>
        <v>225.47139999999999</v>
      </c>
    </row>
    <row r="30" spans="1:23">
      <c r="F30" s="348" t="s">
        <v>291</v>
      </c>
      <c r="H30" s="357">
        <f>GETPIVOTDATA("Nombre de ADHESION",$A$4,"Forfait","Fit' Santé")</f>
        <v>12</v>
      </c>
      <c r="I30" s="606">
        <f>G20</f>
        <v>20</v>
      </c>
      <c r="J30" s="607"/>
      <c r="K30" s="399">
        <f t="shared" si="19"/>
        <v>240</v>
      </c>
      <c r="L30" s="357">
        <f t="shared" si="16"/>
        <v>13.2</v>
      </c>
      <c r="M30" s="606">
        <f t="shared" si="20"/>
        <v>22</v>
      </c>
      <c r="N30" s="607"/>
      <c r="O30" s="399">
        <f t="shared" si="21"/>
        <v>290.39999999999998</v>
      </c>
      <c r="P30" s="357">
        <f t="shared" si="17"/>
        <v>14.52</v>
      </c>
      <c r="Q30" s="606">
        <f t="shared" si="22"/>
        <v>22</v>
      </c>
      <c r="R30" s="607"/>
      <c r="S30" s="399">
        <f t="shared" si="23"/>
        <v>319.44</v>
      </c>
      <c r="T30" s="357">
        <f t="shared" si="18"/>
        <v>15.972</v>
      </c>
      <c r="U30" s="606">
        <f t="shared" si="24"/>
        <v>24.2</v>
      </c>
      <c r="V30" s="607"/>
      <c r="W30" s="399">
        <f t="shared" si="25"/>
        <v>386.5224</v>
      </c>
    </row>
    <row r="31" spans="1:23">
      <c r="F31" s="355" t="s">
        <v>292</v>
      </c>
      <c r="H31" s="364">
        <f>GETPIVOTDATA("Nombre de ADHESION",$A$4,"Forfait","Fit' Seniors")</f>
        <v>12</v>
      </c>
      <c r="I31" s="600">
        <f>G20</f>
        <v>20</v>
      </c>
      <c r="J31" s="601"/>
      <c r="K31" s="400">
        <f t="shared" si="19"/>
        <v>240</v>
      </c>
      <c r="L31" s="364">
        <f t="shared" si="16"/>
        <v>13.2</v>
      </c>
      <c r="M31" s="600">
        <f t="shared" si="20"/>
        <v>22</v>
      </c>
      <c r="N31" s="601"/>
      <c r="O31" s="400">
        <f t="shared" si="21"/>
        <v>290.39999999999998</v>
      </c>
      <c r="P31" s="364">
        <f t="shared" si="17"/>
        <v>14.52</v>
      </c>
      <c r="Q31" s="600">
        <f t="shared" si="22"/>
        <v>22</v>
      </c>
      <c r="R31" s="601"/>
      <c r="S31" s="400">
        <f t="shared" si="23"/>
        <v>319.44</v>
      </c>
      <c r="T31" s="364">
        <f t="shared" si="18"/>
        <v>15.972</v>
      </c>
      <c r="U31" s="600">
        <f t="shared" si="24"/>
        <v>24.2</v>
      </c>
      <c r="V31" s="601"/>
      <c r="W31" s="400">
        <f t="shared" si="25"/>
        <v>386.5224</v>
      </c>
    </row>
    <row r="32" spans="1:23">
      <c r="F32" s="362" t="s">
        <v>293</v>
      </c>
      <c r="H32" s="371">
        <f>GETPIVOTDATA("Nombre de ADHESION",$A$4,"Forfait","Teen Fit'")</f>
        <v>12</v>
      </c>
      <c r="I32" s="602">
        <f>G20</f>
        <v>20</v>
      </c>
      <c r="J32" s="603"/>
      <c r="K32" s="401">
        <f t="shared" si="19"/>
        <v>240</v>
      </c>
      <c r="L32" s="371">
        <f t="shared" si="16"/>
        <v>13.2</v>
      </c>
      <c r="M32" s="602">
        <f t="shared" si="20"/>
        <v>22</v>
      </c>
      <c r="N32" s="603"/>
      <c r="O32" s="401">
        <f t="shared" si="21"/>
        <v>290.39999999999998</v>
      </c>
      <c r="P32" s="371">
        <f t="shared" si="17"/>
        <v>14.52</v>
      </c>
      <c r="Q32" s="602">
        <f t="shared" si="22"/>
        <v>22</v>
      </c>
      <c r="R32" s="603"/>
      <c r="S32" s="401">
        <f t="shared" si="23"/>
        <v>319.44</v>
      </c>
      <c r="T32" s="371">
        <f t="shared" si="18"/>
        <v>15.972</v>
      </c>
      <c r="U32" s="602">
        <f t="shared" si="24"/>
        <v>24.2</v>
      </c>
      <c r="V32" s="603"/>
      <c r="W32" s="401">
        <f t="shared" si="25"/>
        <v>386.5224</v>
      </c>
    </row>
    <row r="33" spans="6:24" ht="15" thickBot="1">
      <c r="F33" s="369" t="s">
        <v>294</v>
      </c>
      <c r="G33" s="315"/>
      <c r="H33" s="376"/>
      <c r="I33" s="563"/>
      <c r="J33" s="564"/>
      <c r="K33" s="402"/>
      <c r="L33" s="376"/>
      <c r="M33" s="563"/>
      <c r="N33" s="564"/>
      <c r="O33" s="402"/>
      <c r="P33" s="376"/>
      <c r="Q33" s="563"/>
      <c r="R33" s="564"/>
      <c r="S33" s="402"/>
      <c r="T33" s="376"/>
      <c r="U33" s="563"/>
      <c r="V33" s="564"/>
      <c r="W33" s="402"/>
    </row>
    <row r="34" spans="6:24" ht="15" thickBot="1">
      <c r="F34" s="315"/>
      <c r="G34" s="315"/>
      <c r="H34" s="379">
        <f t="shared" ref="H34" si="26">SUM(H26:H33)</f>
        <v>140</v>
      </c>
      <c r="I34" s="380"/>
      <c r="J34" s="381"/>
      <c r="K34" s="382">
        <f t="shared" ref="K34" si="27">SUM(K26:K33)</f>
        <v>2800</v>
      </c>
      <c r="L34" s="379">
        <f>SUM(L26:L33)</f>
        <v>154</v>
      </c>
      <c r="M34" s="380"/>
      <c r="N34" s="381"/>
      <c r="O34" s="382">
        <f t="shared" ref="O34:P34" si="28">SUM(O26:O33)</f>
        <v>3388.0000000000005</v>
      </c>
      <c r="P34" s="379">
        <f t="shared" si="28"/>
        <v>169.40000000000003</v>
      </c>
      <c r="Q34" s="380"/>
      <c r="R34" s="381"/>
      <c r="S34" s="382">
        <f t="shared" ref="S34:T34" si="29">SUM(S26:S33)</f>
        <v>3726.8000000000006</v>
      </c>
      <c r="T34" s="379">
        <f t="shared" si="29"/>
        <v>186.34000000000003</v>
      </c>
      <c r="U34" s="380"/>
      <c r="V34" s="381"/>
      <c r="W34" s="382">
        <f t="shared" ref="W34" si="30">SUM(W26:W33)</f>
        <v>4509.4279999999999</v>
      </c>
      <c r="X34" s="383" t="s">
        <v>297</v>
      </c>
    </row>
    <row r="35" spans="6:24" ht="15" thickBot="1">
      <c r="F35" s="315"/>
      <c r="G35" s="315"/>
      <c r="H35" s="565" t="s">
        <v>298</v>
      </c>
      <c r="I35" s="566"/>
      <c r="J35" s="566"/>
      <c r="K35" s="567"/>
      <c r="L35" s="384">
        <f t="shared" ref="L35" si="31">L34-H34</f>
        <v>14</v>
      </c>
      <c r="M35" s="568"/>
      <c r="N35" s="568"/>
      <c r="O35" s="385">
        <f>O34-K34</f>
        <v>588.00000000000045</v>
      </c>
      <c r="P35" s="384">
        <f t="shared" ref="P35" si="32">P34-L34</f>
        <v>15.400000000000034</v>
      </c>
      <c r="Q35" s="386"/>
      <c r="R35" s="386"/>
      <c r="S35" s="385">
        <f>S34-O34</f>
        <v>338.80000000000018</v>
      </c>
      <c r="T35" s="387">
        <f t="shared" ref="T35" si="33">T34-P34</f>
        <v>16.939999999999998</v>
      </c>
      <c r="U35" s="386"/>
      <c r="V35" s="386"/>
      <c r="W35" s="385">
        <f>W34-S34</f>
        <v>782.62799999999925</v>
      </c>
      <c r="X35" s="388">
        <f>O35+S35+W35</f>
        <v>1709.4279999999999</v>
      </c>
    </row>
    <row r="37" spans="6:24">
      <c r="F37" s="315"/>
      <c r="G37" s="315"/>
      <c r="H37" s="403" t="s">
        <v>307</v>
      </c>
    </row>
    <row r="38" spans="6:24">
      <c r="F38" s="315"/>
      <c r="G38" s="315"/>
      <c r="H38" s="403" t="s">
        <v>308</v>
      </c>
    </row>
    <row r="39" spans="6:24" ht="15" thickBot="1"/>
    <row r="40" spans="6:24" ht="16.5" thickBot="1">
      <c r="H40" s="585" t="s">
        <v>309</v>
      </c>
      <c r="I40" s="586"/>
      <c r="J40" s="586"/>
      <c r="K40" s="586"/>
      <c r="L40" s="586"/>
      <c r="M40" s="586"/>
      <c r="N40" s="586"/>
      <c r="O40" s="586"/>
      <c r="P40" s="586"/>
      <c r="Q40" s="586"/>
      <c r="R40" s="586"/>
      <c r="S40" s="586"/>
      <c r="T40" s="586"/>
      <c r="U40" s="586"/>
      <c r="V40" s="586"/>
      <c r="W40" s="587"/>
    </row>
    <row r="41" spans="6:24" ht="15" thickBot="1">
      <c r="H41" s="588" t="s">
        <v>191</v>
      </c>
      <c r="I41" s="589"/>
      <c r="J41" s="589"/>
      <c r="K41" s="590"/>
      <c r="L41" s="591" t="s">
        <v>277</v>
      </c>
      <c r="M41" s="592"/>
      <c r="N41" s="592"/>
      <c r="O41" s="592"/>
      <c r="P41" s="592"/>
      <c r="Q41" s="592"/>
      <c r="R41" s="592"/>
      <c r="S41" s="592"/>
      <c r="T41" s="592"/>
      <c r="U41" s="592"/>
      <c r="V41" s="592"/>
      <c r="W41" s="593"/>
    </row>
    <row r="42" spans="6:24" ht="15" thickBot="1">
      <c r="H42" s="594" t="s">
        <v>250</v>
      </c>
      <c r="I42" s="595"/>
      <c r="J42" s="595"/>
      <c r="K42" s="596"/>
      <c r="L42" s="597" t="s">
        <v>260</v>
      </c>
      <c r="M42" s="598"/>
      <c r="N42" s="598"/>
      <c r="O42" s="599"/>
      <c r="P42" s="597" t="s">
        <v>261</v>
      </c>
      <c r="Q42" s="598"/>
      <c r="R42" s="598"/>
      <c r="S42" s="599"/>
      <c r="T42" s="597" t="s">
        <v>262</v>
      </c>
      <c r="U42" s="598"/>
      <c r="V42" s="598"/>
      <c r="W42" s="599"/>
    </row>
    <row r="43" spans="6:24">
      <c r="H43" s="322" t="s">
        <v>284</v>
      </c>
      <c r="I43" s="581" t="s">
        <v>285</v>
      </c>
      <c r="J43" s="582"/>
      <c r="K43" s="325" t="s">
        <v>287</v>
      </c>
      <c r="L43" s="322" t="s">
        <v>284</v>
      </c>
      <c r="M43" s="581" t="s">
        <v>285</v>
      </c>
      <c r="N43" s="582"/>
      <c r="O43" s="325" t="s">
        <v>287</v>
      </c>
      <c r="P43" s="326" t="s">
        <v>284</v>
      </c>
      <c r="Q43" s="581" t="s">
        <v>285</v>
      </c>
      <c r="R43" s="582"/>
      <c r="S43" s="325" t="s">
        <v>287</v>
      </c>
      <c r="T43" s="326" t="s">
        <v>284</v>
      </c>
      <c r="U43" s="581" t="s">
        <v>285</v>
      </c>
      <c r="V43" s="582"/>
      <c r="W43" s="325" t="s">
        <v>287</v>
      </c>
    </row>
    <row r="44" spans="6:24">
      <c r="F44" s="327" t="s">
        <v>288</v>
      </c>
      <c r="H44" s="330">
        <f>GETPIVOTDATA("Nombre de ADHESION",$A$4,"Forfait","Fit' Basic")</f>
        <v>77</v>
      </c>
      <c r="I44" s="583">
        <v>22.1</v>
      </c>
      <c r="J44" s="584"/>
      <c r="K44" s="395">
        <f>H44*I44</f>
        <v>1701.7</v>
      </c>
      <c r="L44" s="330">
        <f t="shared" ref="L44:L50" si="34">L26</f>
        <v>84.7</v>
      </c>
      <c r="M44" s="583">
        <f t="shared" ref="M44:M50" si="35">I44</f>
        <v>22.1</v>
      </c>
      <c r="N44" s="584"/>
      <c r="O44" s="395">
        <f>L44*M44</f>
        <v>1871.8700000000001</v>
      </c>
      <c r="P44" s="330">
        <f t="shared" ref="P44:P50" si="36">P26</f>
        <v>93.17</v>
      </c>
      <c r="Q44" s="583">
        <f t="shared" ref="Q44:Q50" si="37">M44</f>
        <v>22.1</v>
      </c>
      <c r="R44" s="584"/>
      <c r="S44" s="395">
        <f>P44*Q44</f>
        <v>2059.0570000000002</v>
      </c>
      <c r="T44" s="330">
        <f t="shared" ref="T44:T50" si="38">T26</f>
        <v>102.48699999999999</v>
      </c>
      <c r="U44" s="583">
        <f t="shared" ref="U44:U50" si="39">Q44</f>
        <v>22.1</v>
      </c>
      <c r="V44" s="584"/>
      <c r="W44" s="395">
        <f>T44*U44</f>
        <v>2264.9627</v>
      </c>
    </row>
    <row r="45" spans="6:24">
      <c r="F45" s="335" t="s">
        <v>289</v>
      </c>
      <c r="H45" s="337">
        <f>GETPIVOTDATA("Nombre de ADHESION",$A$4,"Forfait","Fit' Boxe")</f>
        <v>18</v>
      </c>
      <c r="I45" s="577">
        <v>22.1</v>
      </c>
      <c r="J45" s="578"/>
      <c r="K45" s="396">
        <f t="shared" ref="K45:K50" si="40">H45*I45</f>
        <v>397.8</v>
      </c>
      <c r="L45" s="337">
        <f t="shared" si="34"/>
        <v>19.8</v>
      </c>
      <c r="M45" s="577">
        <f t="shared" si="35"/>
        <v>22.1</v>
      </c>
      <c r="N45" s="578"/>
      <c r="O45" s="396">
        <f t="shared" ref="O45:O50" si="41">L45*M45</f>
        <v>437.58000000000004</v>
      </c>
      <c r="P45" s="337">
        <f t="shared" si="36"/>
        <v>21.78</v>
      </c>
      <c r="Q45" s="577">
        <f t="shared" si="37"/>
        <v>22.1</v>
      </c>
      <c r="R45" s="578"/>
      <c r="S45" s="396">
        <f t="shared" ref="S45:S50" si="42">P45*Q45</f>
        <v>481.33800000000008</v>
      </c>
      <c r="T45" s="337">
        <f t="shared" si="38"/>
        <v>23.958000000000002</v>
      </c>
      <c r="U45" s="577">
        <f t="shared" si="39"/>
        <v>22.1</v>
      </c>
      <c r="V45" s="578"/>
      <c r="W45" s="396">
        <f t="shared" ref="W45:W50" si="43">T45*U45</f>
        <v>529.47180000000003</v>
      </c>
    </row>
    <row r="46" spans="6:24">
      <c r="F46" s="342" t="s">
        <v>290</v>
      </c>
      <c r="H46" s="344">
        <f>GETPIVOTDATA("Nombre de ADHESION",$A$4,"Forfait","Fit' Carte 10")</f>
        <v>2</v>
      </c>
      <c r="I46" s="579">
        <f>G38</f>
        <v>0</v>
      </c>
      <c r="J46" s="580"/>
      <c r="K46" s="397">
        <f t="shared" si="40"/>
        <v>0</v>
      </c>
      <c r="L46" s="344">
        <f t="shared" si="34"/>
        <v>2.2000000000000002</v>
      </c>
      <c r="M46" s="579">
        <f t="shared" si="35"/>
        <v>0</v>
      </c>
      <c r="N46" s="580"/>
      <c r="O46" s="397">
        <f t="shared" si="41"/>
        <v>0</v>
      </c>
      <c r="P46" s="344">
        <f t="shared" si="36"/>
        <v>2.4200000000000004</v>
      </c>
      <c r="Q46" s="579">
        <f t="shared" si="37"/>
        <v>0</v>
      </c>
      <c r="R46" s="580"/>
      <c r="S46" s="397">
        <f t="shared" si="42"/>
        <v>0</v>
      </c>
      <c r="T46" s="344">
        <f t="shared" si="38"/>
        <v>2.6620000000000004</v>
      </c>
      <c r="U46" s="579">
        <f t="shared" si="39"/>
        <v>0</v>
      </c>
      <c r="V46" s="580"/>
      <c r="W46" s="397">
        <f t="shared" si="43"/>
        <v>0</v>
      </c>
    </row>
    <row r="47" spans="6:24">
      <c r="F47" s="348" t="s">
        <v>291</v>
      </c>
      <c r="H47" s="350">
        <f>GETPIVOTDATA("Nombre de ADHESION",$A$4,"Forfait","Fit' Kid")</f>
        <v>7</v>
      </c>
      <c r="I47" s="573">
        <f>G38</f>
        <v>0</v>
      </c>
      <c r="J47" s="574"/>
      <c r="K47" s="398">
        <f t="shared" si="40"/>
        <v>0</v>
      </c>
      <c r="L47" s="350">
        <f t="shared" si="34"/>
        <v>7.7</v>
      </c>
      <c r="M47" s="573">
        <f t="shared" si="35"/>
        <v>0</v>
      </c>
      <c r="N47" s="574"/>
      <c r="O47" s="398">
        <f t="shared" si="41"/>
        <v>0</v>
      </c>
      <c r="P47" s="350">
        <f t="shared" si="36"/>
        <v>8.4700000000000006</v>
      </c>
      <c r="Q47" s="573">
        <f t="shared" si="37"/>
        <v>0</v>
      </c>
      <c r="R47" s="574"/>
      <c r="S47" s="398">
        <f t="shared" si="42"/>
        <v>0</v>
      </c>
      <c r="T47" s="350">
        <f t="shared" si="38"/>
        <v>9.3170000000000002</v>
      </c>
      <c r="U47" s="573">
        <f t="shared" si="39"/>
        <v>0</v>
      </c>
      <c r="V47" s="574"/>
      <c r="W47" s="398">
        <f t="shared" si="43"/>
        <v>0</v>
      </c>
    </row>
    <row r="48" spans="6:24">
      <c r="F48" s="355" t="s">
        <v>292</v>
      </c>
      <c r="H48" s="357">
        <f>GETPIVOTDATA("Nombre de ADHESION",$A$4,"Forfait","Fit' Santé")</f>
        <v>12</v>
      </c>
      <c r="I48" s="575">
        <v>22.1</v>
      </c>
      <c r="J48" s="576"/>
      <c r="K48" s="399">
        <f t="shared" si="40"/>
        <v>265.20000000000005</v>
      </c>
      <c r="L48" s="357">
        <f t="shared" si="34"/>
        <v>13.2</v>
      </c>
      <c r="M48" s="575">
        <f t="shared" si="35"/>
        <v>22.1</v>
      </c>
      <c r="N48" s="576"/>
      <c r="O48" s="399">
        <f t="shared" si="41"/>
        <v>291.72000000000003</v>
      </c>
      <c r="P48" s="357">
        <f t="shared" si="36"/>
        <v>14.52</v>
      </c>
      <c r="Q48" s="575">
        <f t="shared" si="37"/>
        <v>22.1</v>
      </c>
      <c r="R48" s="576"/>
      <c r="S48" s="399">
        <f t="shared" si="42"/>
        <v>320.892</v>
      </c>
      <c r="T48" s="357">
        <f t="shared" si="38"/>
        <v>15.972</v>
      </c>
      <c r="U48" s="575">
        <f t="shared" si="39"/>
        <v>22.1</v>
      </c>
      <c r="V48" s="576"/>
      <c r="W48" s="399">
        <f t="shared" si="43"/>
        <v>352.9812</v>
      </c>
    </row>
    <row r="49" spans="6:24">
      <c r="F49" s="362" t="s">
        <v>293</v>
      </c>
      <c r="H49" s="364">
        <f>GETPIVOTDATA("Nombre de ADHESION",$A$4,"Forfait","Fit' Seniors")</f>
        <v>12</v>
      </c>
      <c r="I49" s="569">
        <v>22.1</v>
      </c>
      <c r="J49" s="570"/>
      <c r="K49" s="400">
        <f t="shared" si="40"/>
        <v>265.20000000000005</v>
      </c>
      <c r="L49" s="364">
        <f t="shared" si="34"/>
        <v>13.2</v>
      </c>
      <c r="M49" s="569">
        <f t="shared" si="35"/>
        <v>22.1</v>
      </c>
      <c r="N49" s="570"/>
      <c r="O49" s="400">
        <f t="shared" si="41"/>
        <v>291.72000000000003</v>
      </c>
      <c r="P49" s="364">
        <f t="shared" si="36"/>
        <v>14.52</v>
      </c>
      <c r="Q49" s="569">
        <f t="shared" si="37"/>
        <v>22.1</v>
      </c>
      <c r="R49" s="570"/>
      <c r="S49" s="400">
        <f t="shared" si="42"/>
        <v>320.892</v>
      </c>
      <c r="T49" s="364">
        <f t="shared" si="38"/>
        <v>15.972</v>
      </c>
      <c r="U49" s="569">
        <f t="shared" si="39"/>
        <v>22.1</v>
      </c>
      <c r="V49" s="570"/>
      <c r="W49" s="400">
        <f t="shared" si="43"/>
        <v>352.9812</v>
      </c>
    </row>
    <row r="50" spans="6:24">
      <c r="F50" s="369" t="s">
        <v>294</v>
      </c>
      <c r="H50" s="371">
        <f>GETPIVOTDATA("Nombre de ADHESION",$A$4,"Forfait","Teen Fit'")</f>
        <v>12</v>
      </c>
      <c r="I50" s="571">
        <v>11.95</v>
      </c>
      <c r="J50" s="572"/>
      <c r="K50" s="401">
        <f t="shared" si="40"/>
        <v>143.39999999999998</v>
      </c>
      <c r="L50" s="371">
        <f t="shared" si="34"/>
        <v>13.2</v>
      </c>
      <c r="M50" s="571">
        <f t="shared" si="35"/>
        <v>11.95</v>
      </c>
      <c r="N50" s="572"/>
      <c r="O50" s="401">
        <f t="shared" si="41"/>
        <v>157.73999999999998</v>
      </c>
      <c r="P50" s="371">
        <f t="shared" si="36"/>
        <v>14.52</v>
      </c>
      <c r="Q50" s="571">
        <f t="shared" si="37"/>
        <v>11.95</v>
      </c>
      <c r="R50" s="572"/>
      <c r="S50" s="401">
        <f t="shared" si="42"/>
        <v>173.51399999999998</v>
      </c>
      <c r="T50" s="371">
        <f t="shared" si="38"/>
        <v>15.972</v>
      </c>
      <c r="U50" s="571">
        <f t="shared" si="39"/>
        <v>11.95</v>
      </c>
      <c r="V50" s="572"/>
      <c r="W50" s="401">
        <f t="shared" si="43"/>
        <v>190.86539999999999</v>
      </c>
    </row>
    <row r="51" spans="6:24" ht="15" thickBot="1">
      <c r="H51" s="376"/>
      <c r="I51" s="563"/>
      <c r="J51" s="564"/>
      <c r="K51" s="402"/>
      <c r="L51" s="376"/>
      <c r="M51" s="563"/>
      <c r="N51" s="564"/>
      <c r="O51" s="402"/>
      <c r="P51" s="376"/>
      <c r="Q51" s="563"/>
      <c r="R51" s="564"/>
      <c r="S51" s="402"/>
      <c r="T51" s="376"/>
      <c r="U51" s="563"/>
      <c r="V51" s="564"/>
      <c r="W51" s="402"/>
    </row>
    <row r="52" spans="6:24" ht="15" thickBot="1">
      <c r="H52" s="379">
        <f t="shared" ref="H52" si="44">SUM(H44:H51)</f>
        <v>140</v>
      </c>
      <c r="I52" s="380"/>
      <c r="J52" s="381"/>
      <c r="K52" s="382">
        <f t="shared" ref="K52" si="45">SUM(K44:K51)</f>
        <v>2773.2999999999997</v>
      </c>
      <c r="L52" s="379">
        <f>SUM(L44:L51)</f>
        <v>154</v>
      </c>
      <c r="M52" s="380"/>
      <c r="N52" s="381"/>
      <c r="O52" s="382">
        <f t="shared" ref="O52:P52" si="46">SUM(O44:O51)</f>
        <v>3050.63</v>
      </c>
      <c r="P52" s="379">
        <f t="shared" si="46"/>
        <v>169.40000000000003</v>
      </c>
      <c r="Q52" s="380"/>
      <c r="R52" s="381"/>
      <c r="S52" s="382">
        <f t="shared" ref="S52:T52" si="47">SUM(S44:S51)</f>
        <v>3355.6930000000002</v>
      </c>
      <c r="T52" s="379">
        <f t="shared" si="47"/>
        <v>186.34000000000003</v>
      </c>
      <c r="U52" s="380"/>
      <c r="V52" s="381"/>
      <c r="W52" s="382">
        <f t="shared" ref="W52" si="48">SUM(W44:W51)</f>
        <v>3691.2623000000008</v>
      </c>
      <c r="X52" s="383" t="s">
        <v>297</v>
      </c>
    </row>
    <row r="53" spans="6:24" ht="15" thickBot="1">
      <c r="H53" s="565" t="s">
        <v>298</v>
      </c>
      <c r="I53" s="566"/>
      <c r="J53" s="566"/>
      <c r="K53" s="567"/>
      <c r="L53" s="384">
        <f t="shared" ref="L53" si="49">L52-H52</f>
        <v>14</v>
      </c>
      <c r="M53" s="568"/>
      <c r="N53" s="568"/>
      <c r="O53" s="385">
        <f>O52-K52</f>
        <v>277.33000000000038</v>
      </c>
      <c r="P53" s="384">
        <f t="shared" ref="P53" si="50">P52-L52</f>
        <v>15.400000000000034</v>
      </c>
      <c r="Q53" s="386"/>
      <c r="R53" s="386"/>
      <c r="S53" s="385">
        <f>S52-O52</f>
        <v>305.0630000000001</v>
      </c>
      <c r="T53" s="387">
        <f t="shared" ref="T53" si="51">T52-P52</f>
        <v>16.939999999999998</v>
      </c>
      <c r="U53" s="386"/>
      <c r="V53" s="386"/>
      <c r="W53" s="385">
        <f>W52-S52</f>
        <v>335.56930000000057</v>
      </c>
      <c r="X53" s="388">
        <f>O53+S53+W53</f>
        <v>917.96230000000105</v>
      </c>
    </row>
  </sheetData>
  <mergeCells count="101">
    <mergeCell ref="H1:W1"/>
    <mergeCell ref="B2:E2"/>
    <mergeCell ref="H2:K2"/>
    <mergeCell ref="L2:W2"/>
    <mergeCell ref="B3:E3"/>
    <mergeCell ref="H3:K3"/>
    <mergeCell ref="L3:O3"/>
    <mergeCell ref="P3:S3"/>
    <mergeCell ref="T3:W3"/>
    <mergeCell ref="I25:J25"/>
    <mergeCell ref="M25:N25"/>
    <mergeCell ref="Q25:R25"/>
    <mergeCell ref="U25:V25"/>
    <mergeCell ref="I26:J26"/>
    <mergeCell ref="M26:N26"/>
    <mergeCell ref="Q26:R26"/>
    <mergeCell ref="U26:V26"/>
    <mergeCell ref="H14:K14"/>
    <mergeCell ref="M14:N14"/>
    <mergeCell ref="H22:W22"/>
    <mergeCell ref="H23:K23"/>
    <mergeCell ref="L23:W23"/>
    <mergeCell ref="H24:K24"/>
    <mergeCell ref="L24:O24"/>
    <mergeCell ref="P24:S24"/>
    <mergeCell ref="T24:W24"/>
    <mergeCell ref="I29:J29"/>
    <mergeCell ref="M29:N29"/>
    <mergeCell ref="Q29:R29"/>
    <mergeCell ref="U29:V29"/>
    <mergeCell ref="I30:J30"/>
    <mergeCell ref="M30:N30"/>
    <mergeCell ref="Q30:R30"/>
    <mergeCell ref="U30:V30"/>
    <mergeCell ref="I27:J27"/>
    <mergeCell ref="M27:N27"/>
    <mergeCell ref="Q27:R27"/>
    <mergeCell ref="U27:V27"/>
    <mergeCell ref="I28:J28"/>
    <mergeCell ref="M28:N28"/>
    <mergeCell ref="Q28:R28"/>
    <mergeCell ref="U28:V28"/>
    <mergeCell ref="I33:J33"/>
    <mergeCell ref="M33:N33"/>
    <mergeCell ref="Q33:R33"/>
    <mergeCell ref="U33:V33"/>
    <mergeCell ref="H35:K35"/>
    <mergeCell ref="M35:N35"/>
    <mergeCell ref="I31:J31"/>
    <mergeCell ref="M31:N31"/>
    <mergeCell ref="Q31:R31"/>
    <mergeCell ref="U31:V31"/>
    <mergeCell ref="I32:J32"/>
    <mergeCell ref="M32:N32"/>
    <mergeCell ref="Q32:R32"/>
    <mergeCell ref="U32:V32"/>
    <mergeCell ref="I43:J43"/>
    <mergeCell ref="M43:N43"/>
    <mergeCell ref="Q43:R43"/>
    <mergeCell ref="U43:V43"/>
    <mergeCell ref="I44:J44"/>
    <mergeCell ref="M44:N44"/>
    <mergeCell ref="Q44:R44"/>
    <mergeCell ref="U44:V44"/>
    <mergeCell ref="H40:W40"/>
    <mergeCell ref="H41:K41"/>
    <mergeCell ref="L41:W41"/>
    <mergeCell ref="H42:K42"/>
    <mergeCell ref="L42:O42"/>
    <mergeCell ref="P42:S42"/>
    <mergeCell ref="T42:W42"/>
    <mergeCell ref="I47:J47"/>
    <mergeCell ref="M47:N47"/>
    <mergeCell ref="Q47:R47"/>
    <mergeCell ref="U47:V47"/>
    <mergeCell ref="I48:J48"/>
    <mergeCell ref="M48:N48"/>
    <mergeCell ref="Q48:R48"/>
    <mergeCell ref="U48:V48"/>
    <mergeCell ref="I45:J45"/>
    <mergeCell ref="M45:N45"/>
    <mergeCell ref="Q45:R45"/>
    <mergeCell ref="U45:V45"/>
    <mergeCell ref="I46:J46"/>
    <mergeCell ref="M46:N46"/>
    <mergeCell ref="Q46:R46"/>
    <mergeCell ref="U46:V46"/>
    <mergeCell ref="I51:J51"/>
    <mergeCell ref="M51:N51"/>
    <mergeCell ref="Q51:R51"/>
    <mergeCell ref="U51:V51"/>
    <mergeCell ref="H53:K53"/>
    <mergeCell ref="M53:N53"/>
    <mergeCell ref="I49:J49"/>
    <mergeCell ref="M49:N49"/>
    <mergeCell ref="Q49:R49"/>
    <mergeCell ref="U49:V49"/>
    <mergeCell ref="I50:J50"/>
    <mergeCell ref="M50:N50"/>
    <mergeCell ref="Q50:R50"/>
    <mergeCell ref="U50:V50"/>
  </mergeCells>
  <conditionalFormatting sqref="L14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P14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T14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L35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P35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T35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X14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4ArrowsGray">
        <cfvo type="percent" val="0"/>
        <cfvo type="percent" val="25"/>
        <cfvo type="percent" val="50"/>
        <cfvo type="percent" val="75"/>
      </iconSet>
    </cfRule>
  </conditionalFormatting>
  <conditionalFormatting sqref="X35">
    <cfRule type="iconSet" priority="7">
      <iconSet iconSet="3Arrows">
        <cfvo type="percent" val="0"/>
        <cfvo type="percent" val="33"/>
        <cfvo type="percent" val="67"/>
      </iconSet>
    </cfRule>
    <cfRule type="iconSet" priority="8">
      <iconSet iconSet="4ArrowsGray">
        <cfvo type="percent" val="0"/>
        <cfvo type="percent" val="25"/>
        <cfvo type="percent" val="50"/>
        <cfvo type="percent" val="75"/>
      </iconSet>
    </cfRule>
  </conditionalFormatting>
  <conditionalFormatting sqref="L53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P53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T53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X53">
    <cfRule type="iconSet" priority="1">
      <iconSet iconSet="3Arrows">
        <cfvo type="percent" val="0"/>
        <cfvo type="percent" val="33"/>
        <cfvo type="percent" val="67"/>
      </iconSet>
    </cfRule>
    <cfRule type="iconSet" priority="2">
      <iconSet iconSet="4ArrowsGray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8" id="{2FA87732-BC31-42B0-8863-7AC63D11551E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M14:N15</xm:sqref>
        </x14:conditionalFormatting>
        <x14:conditionalFormatting xmlns:xm="http://schemas.microsoft.com/office/excel/2006/main">
          <x14:cfRule type="iconSet" priority="14" id="{1D536B3B-B1D3-4570-BC35-9A7E0048B46F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M35:N35</xm:sqref>
        </x14:conditionalFormatting>
        <x14:conditionalFormatting xmlns:xm="http://schemas.microsoft.com/office/excel/2006/main">
          <x14:cfRule type="iconSet" priority="6" id="{72E074BF-423E-4C09-9E43-F827765462F2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M53:N53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2:C21"/>
  <sheetViews>
    <sheetView workbookViewId="0">
      <selection activeCell="A2" sqref="A2:A21"/>
    </sheetView>
  </sheetViews>
  <sheetFormatPr baseColWidth="10" defaultRowHeight="14.25"/>
  <cols>
    <col min="2" max="2" width="37" bestFit="1" customWidth="1"/>
    <col min="3" max="3" width="27.625" bestFit="1" customWidth="1"/>
  </cols>
  <sheetData>
    <row r="2" spans="1:3">
      <c r="A2">
        <v>60611</v>
      </c>
      <c r="B2" t="s">
        <v>312</v>
      </c>
    </row>
    <row r="3" spans="1:3">
      <c r="A3">
        <v>60612</v>
      </c>
      <c r="B3" t="s">
        <v>542</v>
      </c>
    </row>
    <row r="4" spans="1:3">
      <c r="A4">
        <v>6062</v>
      </c>
      <c r="B4" t="s">
        <v>543</v>
      </c>
      <c r="C4" t="s">
        <v>569</v>
      </c>
    </row>
    <row r="5" spans="1:3">
      <c r="A5">
        <v>60622</v>
      </c>
      <c r="B5" t="s">
        <v>544</v>
      </c>
    </row>
    <row r="6" spans="1:3">
      <c r="A6">
        <v>60624</v>
      </c>
      <c r="B6" t="s">
        <v>545</v>
      </c>
    </row>
    <row r="7" spans="1:3">
      <c r="A7">
        <v>60625</v>
      </c>
      <c r="B7" t="s">
        <v>546</v>
      </c>
    </row>
    <row r="8" spans="1:3">
      <c r="A8">
        <v>6132</v>
      </c>
      <c r="B8" t="s">
        <v>547</v>
      </c>
    </row>
    <row r="9" spans="1:3">
      <c r="A9">
        <v>6135</v>
      </c>
      <c r="B9" t="s">
        <v>548</v>
      </c>
      <c r="C9" t="s">
        <v>570</v>
      </c>
    </row>
    <row r="10" spans="1:3">
      <c r="A10">
        <v>6152</v>
      </c>
      <c r="B10" t="s">
        <v>549</v>
      </c>
      <c r="C10" t="s">
        <v>571</v>
      </c>
    </row>
    <row r="11" spans="1:3">
      <c r="A11">
        <v>616</v>
      </c>
      <c r="B11" t="s">
        <v>370</v>
      </c>
    </row>
    <row r="12" spans="1:3">
      <c r="A12">
        <v>6184</v>
      </c>
      <c r="B12" t="s">
        <v>550</v>
      </c>
      <c r="C12" t="s">
        <v>551</v>
      </c>
    </row>
    <row r="13" spans="1:3">
      <c r="A13">
        <v>6221</v>
      </c>
      <c r="B13" t="s">
        <v>554</v>
      </c>
      <c r="C13" t="s">
        <v>552</v>
      </c>
    </row>
    <row r="14" spans="1:3">
      <c r="A14">
        <v>6222</v>
      </c>
      <c r="B14" t="s">
        <v>553</v>
      </c>
      <c r="C14" t="s">
        <v>318</v>
      </c>
    </row>
    <row r="15" spans="1:3">
      <c r="A15">
        <v>623</v>
      </c>
      <c r="B15" t="s">
        <v>555</v>
      </c>
      <c r="C15" t="s">
        <v>556</v>
      </c>
    </row>
    <row r="16" spans="1:3">
      <c r="A16">
        <v>6251</v>
      </c>
      <c r="B16" t="s">
        <v>557</v>
      </c>
      <c r="C16" t="s">
        <v>558</v>
      </c>
    </row>
    <row r="17" spans="1:3">
      <c r="A17">
        <v>6257</v>
      </c>
      <c r="B17" t="s">
        <v>559</v>
      </c>
      <c r="C17" t="s">
        <v>560</v>
      </c>
    </row>
    <row r="18" spans="1:3">
      <c r="A18">
        <v>66</v>
      </c>
      <c r="B18" t="s">
        <v>561</v>
      </c>
      <c r="C18" t="s">
        <v>562</v>
      </c>
    </row>
    <row r="19" spans="1:3">
      <c r="A19">
        <v>741</v>
      </c>
      <c r="B19" t="s">
        <v>563</v>
      </c>
      <c r="C19" t="s">
        <v>564</v>
      </c>
    </row>
    <row r="20" spans="1:3">
      <c r="A20">
        <v>7562</v>
      </c>
      <c r="B20" t="s">
        <v>565</v>
      </c>
      <c r="C20" t="s">
        <v>568</v>
      </c>
    </row>
    <row r="21" spans="1:3">
      <c r="A21">
        <v>79</v>
      </c>
      <c r="B21" t="s">
        <v>566</v>
      </c>
      <c r="C21" t="s">
        <v>567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6</vt:i4>
      </vt:variant>
    </vt:vector>
  </HeadingPairs>
  <TitlesOfParts>
    <vt:vector size="38" baseType="lpstr">
      <vt:lpstr>exo août2018 juil2019</vt:lpstr>
      <vt:lpstr>60611</vt:lpstr>
      <vt:lpstr>60612</vt:lpstr>
      <vt:lpstr>6062</vt:lpstr>
      <vt:lpstr>60622</vt:lpstr>
      <vt:lpstr>60624</vt:lpstr>
      <vt:lpstr>60625</vt:lpstr>
      <vt:lpstr>6132</vt:lpstr>
      <vt:lpstr>6135</vt:lpstr>
      <vt:lpstr>6152</vt:lpstr>
      <vt:lpstr>616</vt:lpstr>
      <vt:lpstr>6184</vt:lpstr>
      <vt:lpstr>6221</vt:lpstr>
      <vt:lpstr>6222</vt:lpstr>
      <vt:lpstr>623</vt:lpstr>
      <vt:lpstr>6251</vt:lpstr>
      <vt:lpstr>6257</vt:lpstr>
      <vt:lpstr>66</vt:lpstr>
      <vt:lpstr>741</vt:lpstr>
      <vt:lpstr>7562</vt:lpstr>
      <vt:lpstr>79</vt:lpstr>
      <vt:lpstr>Budget 2018-2019</vt:lpstr>
      <vt:lpstr>Projection 2018-2019</vt:lpstr>
      <vt:lpstr>Salaires Par Mois</vt:lpstr>
      <vt:lpstr>Projection juil 2019</vt:lpstr>
      <vt:lpstr>Projection N Super u</vt:lpstr>
      <vt:lpstr>Projection juil 2020</vt:lpstr>
      <vt:lpstr>Projection juil 2021</vt:lpstr>
      <vt:lpstr>Projection juil 2022</vt:lpstr>
      <vt:lpstr>BP</vt:lpstr>
      <vt:lpstr>Projection adhérents</vt:lpstr>
      <vt:lpstr>LISTE DES COMPTES</vt:lpstr>
      <vt:lpstr>'Projection 2018-2019'!Zone_d_impression</vt:lpstr>
      <vt:lpstr>'Projection juil 2019'!Zone_d_impression</vt:lpstr>
      <vt:lpstr>'Projection juil 2020'!Zone_d_impression</vt:lpstr>
      <vt:lpstr>'Projection juil 2021'!Zone_d_impression</vt:lpstr>
      <vt:lpstr>'Projection juil 2022'!Zone_d_impression</vt:lpstr>
      <vt:lpstr>'Projection N Super u'!Zone_d_impression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215902</cp:lastModifiedBy>
  <cp:lastPrinted>2018-12-15T09:38:29Z</cp:lastPrinted>
  <dcterms:created xsi:type="dcterms:W3CDTF">2018-11-14T10:21:37Z</dcterms:created>
  <dcterms:modified xsi:type="dcterms:W3CDTF">2019-01-04T16:34:29Z</dcterms:modified>
</cp:coreProperties>
</file>