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730"/>
  <workbookPr/>
  <mc:AlternateContent xmlns:mc="http://schemas.openxmlformats.org/markup-compatibility/2006">
    <mc:Choice Requires="x15">
      <x15ac:absPath xmlns:x15ac="http://schemas.microsoft.com/office/spreadsheetml/2010/11/ac" url="C:\Users\Cyril CHAMBON\Desktop\"/>
    </mc:Choice>
  </mc:AlternateContent>
  <xr:revisionPtr revIDLastSave="0" documentId="13_ncr:1_{74CF9173-A2F8-444A-A973-C88ACA99E58E}" xr6:coauthVersionLast="36" xr6:coauthVersionMax="36" xr10:uidLastSave="{00000000-0000-0000-0000-000000000000}"/>
  <bookViews>
    <workbookView xWindow="0" yWindow="0" windowWidth="17256" windowHeight="6900" firstSheet="1" activeTab="2" xr2:uid="{00000000-000D-0000-FFFF-FFFF00000000}"/>
  </bookViews>
  <sheets>
    <sheet name="Distance " sheetId="1" r:id="rId1"/>
    <sheet name="Tarif Transport " sheetId="3" r:id="rId2"/>
    <sheet name="calculs des couts transports" sheetId="4" r:id="rId3"/>
    <sheet name="Blocs et Accessoires" sheetId="5" r:id="rId4"/>
    <sheet name="Plancher" sheetId="6" r:id="rId5"/>
    <sheet name="Offre de prix Entreprise" sheetId="8" r:id="rId6"/>
    <sheet name="PRIX M2" sheetId="7" r:id="rId7"/>
    <sheet name="Coef de marge sur plle GF" sheetId="11" r:id="rId8"/>
    <sheet name="Bibliotheque" sheetId="9" r:id="rId9"/>
  </sheets>
  <externalReferences>
    <externalReference r:id="rId10"/>
    <externalReference r:id="rId11"/>
  </externalReferences>
  <definedNames>
    <definedName name="Bibliotechque" localSheetId="7">[1]Bibliotheque!$A$2:$A$31</definedName>
    <definedName name="Bibliotechque">Bibliotheque!$A$2:$A$31</definedName>
    <definedName name="Mode">[2]Itinéraires!$K$1</definedName>
    <definedName name="SigImmoCamion" localSheetId="4">Plancher!$E$177</definedName>
    <definedName name="SigTitre" localSheetId="4">Plancher!$A$154</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99" i="8" l="1"/>
  <c r="E50" i="8"/>
  <c r="F16" i="4" l="1"/>
  <c r="E16" i="4"/>
  <c r="D16" i="4"/>
  <c r="C14" i="1"/>
  <c r="D14" i="1" s="1"/>
  <c r="B14" i="1"/>
  <c r="C13" i="1"/>
  <c r="D13" i="1" s="1"/>
  <c r="D15" i="4" s="1"/>
  <c r="B13" i="1"/>
  <c r="F15" i="4" l="1"/>
  <c r="E15" i="4"/>
  <c r="I24" i="6"/>
  <c r="I25" i="6"/>
  <c r="I26" i="6"/>
  <c r="L8" i="11" l="1"/>
  <c r="L14" i="11"/>
  <c r="D22" i="11"/>
  <c r="D26" i="11" s="1"/>
  <c r="V24" i="11"/>
  <c r="V29" i="11" s="1"/>
  <c r="D32" i="11" s="1"/>
  <c r="L29" i="11"/>
  <c r="V26" i="11" l="1"/>
  <c r="D35" i="11"/>
  <c r="C43" i="7"/>
  <c r="B43" i="7"/>
  <c r="C34" i="7"/>
  <c r="C38" i="7" s="1"/>
  <c r="C39" i="7" s="1"/>
  <c r="B34" i="7"/>
  <c r="L40" i="11" l="1"/>
  <c r="N40" i="11" s="1"/>
  <c r="L41" i="11"/>
  <c r="N41" i="11" s="1"/>
  <c r="L42" i="11"/>
  <c r="N42" i="11" s="1"/>
  <c r="L43" i="11"/>
  <c r="N43" i="11" s="1"/>
  <c r="L44" i="11"/>
  <c r="N44" i="11" s="1"/>
  <c r="L45" i="11"/>
  <c r="N45" i="11" s="1"/>
  <c r="L46" i="11"/>
  <c r="N46" i="11" s="1"/>
  <c r="L47" i="11"/>
  <c r="N47" i="11" s="1"/>
  <c r="L48" i="11"/>
  <c r="N48" i="11" s="1"/>
  <c r="H42" i="11"/>
  <c r="J42" i="11" s="1"/>
  <c r="H45" i="11"/>
  <c r="J45" i="11" s="1"/>
  <c r="H48" i="11"/>
  <c r="J48" i="11" s="1"/>
  <c r="H44" i="11"/>
  <c r="J44" i="11" s="1"/>
  <c r="H46" i="11"/>
  <c r="J46" i="11" s="1"/>
  <c r="H40" i="11"/>
  <c r="J40" i="11" s="1"/>
  <c r="H41" i="11"/>
  <c r="J41" i="11" s="1"/>
  <c r="H43" i="11"/>
  <c r="J43" i="11" s="1"/>
  <c r="H47" i="11"/>
  <c r="J47" i="11" s="1"/>
  <c r="G43" i="8"/>
  <c r="A16" i="8"/>
  <c r="G63" i="5" l="1"/>
  <c r="G92" i="5" l="1"/>
  <c r="G16" i="6"/>
  <c r="C12" i="1" l="1"/>
  <c r="D12" i="1" s="1"/>
  <c r="D14" i="4" s="1"/>
  <c r="B12" i="1"/>
  <c r="I21" i="6"/>
  <c r="E14" i="4" l="1"/>
  <c r="F14" i="4"/>
  <c r="C11" i="1"/>
  <c r="D11" i="1" s="1"/>
  <c r="D13" i="4" s="1"/>
  <c r="E13" i="4" s="1"/>
  <c r="B11" i="1"/>
  <c r="F13" i="4" l="1"/>
  <c r="B10" i="1"/>
  <c r="C10" i="1"/>
  <c r="D10" i="1" s="1"/>
  <c r="D12" i="4" s="1"/>
  <c r="F12" i="4" s="1"/>
  <c r="E12" i="4" l="1"/>
  <c r="B9" i="1"/>
  <c r="B8" i="1"/>
  <c r="C8" i="1"/>
  <c r="D8" i="1" s="1"/>
  <c r="D10" i="4" s="1"/>
  <c r="C9" i="1"/>
  <c r="D9" i="1" s="1"/>
  <c r="D11" i="4" s="1"/>
  <c r="F10" i="4" l="1"/>
  <c r="E10" i="4"/>
  <c r="F11" i="4"/>
  <c r="E11" i="4"/>
  <c r="I27" i="6"/>
  <c r="I23" i="6"/>
  <c r="C11" i="7"/>
  <c r="C15" i="7" s="1"/>
  <c r="B11" i="7"/>
  <c r="I17" i="6"/>
  <c r="B15" i="7" l="1"/>
  <c r="B38" i="7"/>
  <c r="G82" i="5"/>
  <c r="G38" i="5"/>
  <c r="G46" i="5"/>
  <c r="B39" i="7" l="1"/>
  <c r="B16" i="7"/>
  <c r="C16" i="7"/>
  <c r="C19" i="7" s="1"/>
  <c r="G33" i="5"/>
  <c r="B19" i="7" l="1"/>
  <c r="K151" i="6"/>
  <c r="I151" i="6"/>
  <c r="J151" i="6" s="1"/>
  <c r="K150" i="6"/>
  <c r="I150" i="6"/>
  <c r="J150" i="6" s="1"/>
  <c r="K145" i="6"/>
  <c r="K146" i="6"/>
  <c r="I145" i="6"/>
  <c r="M145" i="6" s="1"/>
  <c r="K148" i="6"/>
  <c r="I148" i="6"/>
  <c r="J148" i="6" s="1"/>
  <c r="I146" i="6"/>
  <c r="J146" i="6" s="1"/>
  <c r="N146" i="6" s="1"/>
  <c r="K144" i="6"/>
  <c r="I144" i="6"/>
  <c r="J144" i="6" s="1"/>
  <c r="M146" i="6" l="1"/>
  <c r="J145" i="6"/>
  <c r="N145" i="6" s="1"/>
  <c r="L146" i="6"/>
  <c r="N151" i="6"/>
  <c r="L151" i="6"/>
  <c r="L150" i="6"/>
  <c r="N150" i="6"/>
  <c r="M150" i="6"/>
  <c r="M151" i="6"/>
  <c r="N148" i="6"/>
  <c r="L148" i="6"/>
  <c r="N144" i="6"/>
  <c r="L144" i="6"/>
  <c r="M148" i="6"/>
  <c r="M144" i="6"/>
  <c r="B11" i="6"/>
  <c r="A11" i="5"/>
  <c r="H128" i="5"/>
  <c r="H137" i="5"/>
  <c r="H142" i="5"/>
  <c r="G129" i="5"/>
  <c r="H129" i="5" s="1"/>
  <c r="G130" i="5"/>
  <c r="H130" i="5" s="1"/>
  <c r="G131" i="5"/>
  <c r="H131" i="5" s="1"/>
  <c r="G132" i="5"/>
  <c r="H132" i="5" s="1"/>
  <c r="G133" i="5"/>
  <c r="H133" i="5" s="1"/>
  <c r="G134" i="5"/>
  <c r="H134" i="5" s="1"/>
  <c r="G135" i="5"/>
  <c r="H135" i="5" s="1"/>
  <c r="G136" i="5"/>
  <c r="H136" i="5" s="1"/>
  <c r="G138" i="5"/>
  <c r="H138" i="5" s="1"/>
  <c r="G139" i="5"/>
  <c r="H139" i="5" s="1"/>
  <c r="G140" i="5"/>
  <c r="H140" i="5" s="1"/>
  <c r="G141" i="5"/>
  <c r="H141" i="5" s="1"/>
  <c r="G143" i="5"/>
  <c r="H143" i="5" s="1"/>
  <c r="G144" i="5"/>
  <c r="H144" i="5" s="1"/>
  <c r="G145" i="5"/>
  <c r="H145" i="5" s="1"/>
  <c r="G117" i="5"/>
  <c r="H117" i="5" s="1"/>
  <c r="G118" i="5"/>
  <c r="H118" i="5" s="1"/>
  <c r="G119" i="5"/>
  <c r="H119" i="5" s="1"/>
  <c r="H110" i="5"/>
  <c r="G111" i="5"/>
  <c r="H111" i="5" s="1"/>
  <c r="G112" i="5"/>
  <c r="H112" i="5" s="1"/>
  <c r="H120" i="5"/>
  <c r="G121" i="5"/>
  <c r="H121" i="5" s="1"/>
  <c r="G122" i="5"/>
  <c r="H122" i="5" s="1"/>
  <c r="G123" i="5"/>
  <c r="H123" i="5" s="1"/>
  <c r="G124" i="5"/>
  <c r="H124" i="5" s="1"/>
  <c r="G125" i="5"/>
  <c r="H125" i="5" s="1"/>
  <c r="G126" i="5"/>
  <c r="H126" i="5" s="1"/>
  <c r="G127" i="5"/>
  <c r="H127" i="5" s="1"/>
  <c r="H44" i="5"/>
  <c r="H48" i="5"/>
  <c r="H55" i="5"/>
  <c r="H66" i="5"/>
  <c r="H81" i="5"/>
  <c r="G45" i="5"/>
  <c r="H45" i="5" s="1"/>
  <c r="H46" i="5"/>
  <c r="G47" i="5"/>
  <c r="H47" i="5" s="1"/>
  <c r="G49" i="5"/>
  <c r="H49" i="5" s="1"/>
  <c r="G50" i="5"/>
  <c r="H50" i="5" s="1"/>
  <c r="G51" i="5"/>
  <c r="H51" i="5" s="1"/>
  <c r="G52" i="5"/>
  <c r="H52" i="5" s="1"/>
  <c r="G53" i="5"/>
  <c r="H53" i="5" s="1"/>
  <c r="G54" i="5"/>
  <c r="H54" i="5" s="1"/>
  <c r="G56" i="5"/>
  <c r="H56" i="5" s="1"/>
  <c r="G57" i="5"/>
  <c r="H57" i="5" s="1"/>
  <c r="G58" i="5"/>
  <c r="H58" i="5" s="1"/>
  <c r="G59" i="5"/>
  <c r="H59" i="5" s="1"/>
  <c r="G60" i="5"/>
  <c r="H60" i="5" s="1"/>
  <c r="G61" i="5"/>
  <c r="H61" i="5" s="1"/>
  <c r="G62" i="5"/>
  <c r="H62" i="5" s="1"/>
  <c r="H63" i="5"/>
  <c r="G64" i="5"/>
  <c r="H64" i="5" s="1"/>
  <c r="G65" i="5"/>
  <c r="H65" i="5" s="1"/>
  <c r="G67" i="5"/>
  <c r="H67" i="5" s="1"/>
  <c r="G68" i="5"/>
  <c r="H68" i="5" s="1"/>
  <c r="G69" i="5"/>
  <c r="H69" i="5" s="1"/>
  <c r="G70" i="5"/>
  <c r="H70" i="5" s="1"/>
  <c r="G71" i="5"/>
  <c r="H71" i="5" s="1"/>
  <c r="G72" i="5"/>
  <c r="H72" i="5" s="1"/>
  <c r="G73" i="5"/>
  <c r="H73" i="5" s="1"/>
  <c r="G74" i="5"/>
  <c r="H74" i="5" s="1"/>
  <c r="G75" i="5"/>
  <c r="H75" i="5" s="1"/>
  <c r="G76" i="5"/>
  <c r="H76" i="5" s="1"/>
  <c r="G77" i="5"/>
  <c r="H77" i="5" s="1"/>
  <c r="G78" i="5"/>
  <c r="H78" i="5" s="1"/>
  <c r="G79" i="5"/>
  <c r="H79" i="5" s="1"/>
  <c r="G80" i="5"/>
  <c r="H80" i="5" s="1"/>
  <c r="L145" i="6" l="1"/>
  <c r="B7" i="1"/>
  <c r="C7" i="1"/>
  <c r="D7" i="1" s="1"/>
  <c r="D9" i="4" s="1"/>
  <c r="F9" i="4" l="1"/>
  <c r="E9" i="4"/>
  <c r="C130" i="6"/>
  <c r="G29" i="5" l="1"/>
  <c r="H29" i="5" s="1"/>
  <c r="K125" i="6" l="1"/>
  <c r="K123" i="6"/>
  <c r="K122" i="6"/>
  <c r="K119" i="6"/>
  <c r="K117" i="6"/>
  <c r="K115" i="6"/>
  <c r="K109" i="6"/>
  <c r="K110" i="6"/>
  <c r="K111" i="6"/>
  <c r="K112" i="6"/>
  <c r="K113" i="6"/>
  <c r="K108" i="6"/>
  <c r="K103" i="6"/>
  <c r="K104" i="6"/>
  <c r="K105" i="6"/>
  <c r="K102" i="6"/>
  <c r="K94" i="6"/>
  <c r="K95" i="6"/>
  <c r="K96" i="6"/>
  <c r="K97" i="6"/>
  <c r="K98" i="6"/>
  <c r="K99" i="6"/>
  <c r="K100" i="6"/>
  <c r="K93" i="6"/>
  <c r="K84" i="6"/>
  <c r="K85" i="6"/>
  <c r="K86" i="6"/>
  <c r="K87" i="6"/>
  <c r="K88" i="6"/>
  <c r="K89" i="6"/>
  <c r="K90" i="6"/>
  <c r="K83" i="6"/>
  <c r="K78" i="6"/>
  <c r="K79" i="6"/>
  <c r="K80" i="6"/>
  <c r="K81" i="6"/>
  <c r="K77" i="6"/>
  <c r="K72" i="6"/>
  <c r="K73" i="6"/>
  <c r="K71" i="6"/>
  <c r="K64" i="6"/>
  <c r="K65" i="6"/>
  <c r="K66" i="6"/>
  <c r="K67" i="6"/>
  <c r="K68" i="6"/>
  <c r="K63" i="6"/>
  <c r="K59" i="6"/>
  <c r="K60" i="6"/>
  <c r="K58" i="6"/>
  <c r="K52" i="6"/>
  <c r="K53" i="6"/>
  <c r="K54" i="6"/>
  <c r="K55" i="6"/>
  <c r="K56" i="6"/>
  <c r="K51" i="6"/>
  <c r="K44" i="6"/>
  <c r="K45" i="6"/>
  <c r="K46" i="6"/>
  <c r="K47" i="6"/>
  <c r="K48" i="6"/>
  <c r="K49" i="6"/>
  <c r="K43" i="6"/>
  <c r="K36" i="6"/>
  <c r="K37" i="6"/>
  <c r="K39" i="6"/>
  <c r="K40" i="6"/>
  <c r="K41" i="6"/>
  <c r="K35" i="6"/>
  <c r="K30" i="6"/>
  <c r="K31" i="6"/>
  <c r="K32" i="6"/>
  <c r="K29" i="6"/>
  <c r="K26" i="6"/>
  <c r="K27" i="6"/>
  <c r="K17" i="6"/>
  <c r="K18" i="6"/>
  <c r="K19" i="6"/>
  <c r="K20" i="6"/>
  <c r="K21" i="6"/>
  <c r="G17" i="5" l="1"/>
  <c r="M62" i="6" l="1"/>
  <c r="M101" i="6"/>
  <c r="I109" i="6"/>
  <c r="M109" i="6" s="1"/>
  <c r="I110" i="6"/>
  <c r="J110" i="6" s="1"/>
  <c r="L110" i="6" s="1"/>
  <c r="I111" i="6"/>
  <c r="M111" i="6" s="1"/>
  <c r="I112" i="6"/>
  <c r="J112" i="6" s="1"/>
  <c r="L112" i="6" s="1"/>
  <c r="I113" i="6"/>
  <c r="M113" i="6" s="1"/>
  <c r="I103" i="6"/>
  <c r="J103" i="6" s="1"/>
  <c r="L103" i="6" s="1"/>
  <c r="I104" i="6"/>
  <c r="M104" i="6" s="1"/>
  <c r="I105" i="6"/>
  <c r="M105" i="6" s="1"/>
  <c r="I94" i="6"/>
  <c r="J94" i="6" s="1"/>
  <c r="L94" i="6" s="1"/>
  <c r="I95" i="6"/>
  <c r="M95" i="6" s="1"/>
  <c r="I96" i="6"/>
  <c r="M96" i="6" s="1"/>
  <c r="I97" i="6"/>
  <c r="J97" i="6" s="1"/>
  <c r="L97" i="6" s="1"/>
  <c r="I98" i="6"/>
  <c r="M98" i="6" s="1"/>
  <c r="I99" i="6"/>
  <c r="J99" i="6" s="1"/>
  <c r="L99" i="6" s="1"/>
  <c r="I100" i="6"/>
  <c r="M100" i="6" s="1"/>
  <c r="I84" i="6"/>
  <c r="M84" i="6" s="1"/>
  <c r="I85" i="6"/>
  <c r="M85" i="6" s="1"/>
  <c r="I86" i="6"/>
  <c r="M86" i="6" s="1"/>
  <c r="I87" i="6"/>
  <c r="J87" i="6" s="1"/>
  <c r="L87" i="6" s="1"/>
  <c r="I88" i="6"/>
  <c r="M88" i="6" s="1"/>
  <c r="I89" i="6"/>
  <c r="M89" i="6" s="1"/>
  <c r="I90" i="6"/>
  <c r="M90" i="6" s="1"/>
  <c r="I78" i="6"/>
  <c r="M78" i="6" s="1"/>
  <c r="I79" i="6"/>
  <c r="M79" i="6" s="1"/>
  <c r="I80" i="6"/>
  <c r="M80" i="6" s="1"/>
  <c r="I81" i="6"/>
  <c r="M81" i="6" s="1"/>
  <c r="I72" i="6"/>
  <c r="M72" i="6" s="1"/>
  <c r="I73" i="6"/>
  <c r="J73" i="6" s="1"/>
  <c r="L73" i="6" s="1"/>
  <c r="I125" i="6"/>
  <c r="J125" i="6" s="1"/>
  <c r="L125" i="6" s="1"/>
  <c r="I123" i="6"/>
  <c r="J123" i="6" s="1"/>
  <c r="L123" i="6" s="1"/>
  <c r="I122" i="6"/>
  <c r="J122" i="6" s="1"/>
  <c r="L122" i="6" s="1"/>
  <c r="I119" i="6"/>
  <c r="J119" i="6" s="1"/>
  <c r="L119" i="6" s="1"/>
  <c r="I117" i="6"/>
  <c r="J117" i="6" s="1"/>
  <c r="L117" i="6" s="1"/>
  <c r="I115" i="6"/>
  <c r="J115" i="6" s="1"/>
  <c r="L115" i="6" s="1"/>
  <c r="I108" i="6"/>
  <c r="J108" i="6" s="1"/>
  <c r="L108" i="6" s="1"/>
  <c r="I102" i="6"/>
  <c r="J102" i="6" s="1"/>
  <c r="L102" i="6" s="1"/>
  <c r="I93" i="6"/>
  <c r="M93" i="6" s="1"/>
  <c r="I83" i="6"/>
  <c r="M83" i="6" s="1"/>
  <c r="I77" i="6"/>
  <c r="M77" i="6" s="1"/>
  <c r="I71" i="6"/>
  <c r="J71" i="6" s="1"/>
  <c r="L71" i="6" s="1"/>
  <c r="I64" i="6"/>
  <c r="M64" i="6" s="1"/>
  <c r="I65" i="6"/>
  <c r="M65" i="6" s="1"/>
  <c r="I66" i="6"/>
  <c r="J66" i="6" s="1"/>
  <c r="L66" i="6" s="1"/>
  <c r="I67" i="6"/>
  <c r="J67" i="6" s="1"/>
  <c r="L67" i="6" s="1"/>
  <c r="I68" i="6"/>
  <c r="J68" i="6" s="1"/>
  <c r="L68" i="6" s="1"/>
  <c r="I63" i="6"/>
  <c r="J63" i="6" s="1"/>
  <c r="L63" i="6" s="1"/>
  <c r="J111" i="6"/>
  <c r="L111" i="6" s="1"/>
  <c r="J89" i="6" l="1"/>
  <c r="N63" i="6"/>
  <c r="N123" i="6"/>
  <c r="N110" i="6"/>
  <c r="N68" i="6"/>
  <c r="N125" i="6"/>
  <c r="N94" i="6"/>
  <c r="N71" i="6"/>
  <c r="N102" i="6"/>
  <c r="N119" i="6"/>
  <c r="N73" i="6"/>
  <c r="N97" i="6"/>
  <c r="N112" i="6"/>
  <c r="N99" i="6"/>
  <c r="N103" i="6"/>
  <c r="N117" i="6"/>
  <c r="N67" i="6"/>
  <c r="N111" i="6"/>
  <c r="N66" i="6"/>
  <c r="N108" i="6"/>
  <c r="N122" i="6"/>
  <c r="N87" i="6"/>
  <c r="N115" i="6"/>
  <c r="J77" i="6"/>
  <c r="L77" i="6" s="1"/>
  <c r="M94" i="6"/>
  <c r="M71" i="6"/>
  <c r="M122" i="6"/>
  <c r="J96" i="6"/>
  <c r="L96" i="6" s="1"/>
  <c r="J104" i="6"/>
  <c r="L104" i="6" s="1"/>
  <c r="M103" i="6"/>
  <c r="J65" i="6"/>
  <c r="L65" i="6" s="1"/>
  <c r="M125" i="6"/>
  <c r="M99" i="6"/>
  <c r="M68" i="6"/>
  <c r="M67" i="6"/>
  <c r="M66" i="6"/>
  <c r="J64" i="6"/>
  <c r="L64" i="6" s="1"/>
  <c r="M63" i="6"/>
  <c r="M73" i="6"/>
  <c r="J72" i="6"/>
  <c r="L72" i="6" s="1"/>
  <c r="J105" i="6"/>
  <c r="L105" i="6" s="1"/>
  <c r="M102" i="6"/>
  <c r="J100" i="6"/>
  <c r="L100" i="6" s="1"/>
  <c r="J98" i="6"/>
  <c r="L98" i="6" s="1"/>
  <c r="M97" i="6"/>
  <c r="J95" i="6"/>
  <c r="L95" i="6" s="1"/>
  <c r="J93" i="6"/>
  <c r="L93" i="6" s="1"/>
  <c r="J90" i="6"/>
  <c r="L90" i="6" s="1"/>
  <c r="J88" i="6"/>
  <c r="L88" i="6" s="1"/>
  <c r="M87" i="6"/>
  <c r="J86" i="6"/>
  <c r="L86" i="6" s="1"/>
  <c r="J85" i="6"/>
  <c r="L85" i="6" s="1"/>
  <c r="J84" i="6"/>
  <c r="L84" i="6" s="1"/>
  <c r="J83" i="6"/>
  <c r="L83" i="6" s="1"/>
  <c r="J81" i="6"/>
  <c r="L81" i="6" s="1"/>
  <c r="J80" i="6"/>
  <c r="L80" i="6" s="1"/>
  <c r="J79" i="6"/>
  <c r="L79" i="6" s="1"/>
  <c r="J78" i="6"/>
  <c r="L78" i="6" s="1"/>
  <c r="J113" i="6"/>
  <c r="L113" i="6" s="1"/>
  <c r="M112" i="6"/>
  <c r="M110" i="6"/>
  <c r="J109" i="6"/>
  <c r="L109" i="6" s="1"/>
  <c r="M108" i="6"/>
  <c r="M115" i="6"/>
  <c r="M117" i="6"/>
  <c r="M119" i="6"/>
  <c r="M123" i="6"/>
  <c r="I36" i="6"/>
  <c r="I37" i="6"/>
  <c r="I38" i="6"/>
  <c r="I39" i="6"/>
  <c r="I40" i="6"/>
  <c r="I41" i="6"/>
  <c r="I43" i="6"/>
  <c r="I44" i="6"/>
  <c r="I45" i="6"/>
  <c r="I46" i="6"/>
  <c r="I47" i="6"/>
  <c r="I48" i="6"/>
  <c r="I49" i="6"/>
  <c r="I51" i="6"/>
  <c r="I52" i="6"/>
  <c r="I53" i="6"/>
  <c r="I54" i="6"/>
  <c r="I55" i="6"/>
  <c r="I56" i="6"/>
  <c r="I57" i="6"/>
  <c r="I58" i="6"/>
  <c r="I59" i="6"/>
  <c r="I60" i="6"/>
  <c r="I35" i="6"/>
  <c r="N89" i="6" l="1"/>
  <c r="L89" i="6"/>
  <c r="N83" i="6"/>
  <c r="N79" i="6"/>
  <c r="N84" i="6"/>
  <c r="N88" i="6"/>
  <c r="N105" i="6"/>
  <c r="N64" i="6"/>
  <c r="N104" i="6"/>
  <c r="N113" i="6"/>
  <c r="N78" i="6"/>
  <c r="N95" i="6"/>
  <c r="N80" i="6"/>
  <c r="N85" i="6"/>
  <c r="N90" i="6"/>
  <c r="N98" i="6"/>
  <c r="N72" i="6"/>
  <c r="N96" i="6"/>
  <c r="N77" i="6"/>
  <c r="N81" i="6"/>
  <c r="N86" i="6"/>
  <c r="N93" i="6"/>
  <c r="N100" i="6"/>
  <c r="N65" i="6"/>
  <c r="N109" i="6"/>
  <c r="J59" i="6"/>
  <c r="L59" i="6" s="1"/>
  <c r="M59" i="6"/>
  <c r="J47" i="6"/>
  <c r="L47" i="6" s="1"/>
  <c r="M47" i="6"/>
  <c r="J54" i="6"/>
  <c r="L54" i="6" s="1"/>
  <c r="M54" i="6"/>
  <c r="M46" i="6"/>
  <c r="J46" i="6"/>
  <c r="L46" i="6" s="1"/>
  <c r="M38" i="6"/>
  <c r="J38" i="6"/>
  <c r="J35" i="6"/>
  <c r="L35" i="6" s="1"/>
  <c r="M35" i="6"/>
  <c r="M53" i="6"/>
  <c r="J53" i="6"/>
  <c r="L53" i="6" s="1"/>
  <c r="M49" i="6"/>
  <c r="J49" i="6"/>
  <c r="L49" i="6" s="1"/>
  <c r="M45" i="6"/>
  <c r="J45" i="6"/>
  <c r="L45" i="6" s="1"/>
  <c r="M41" i="6"/>
  <c r="J41" i="6"/>
  <c r="L41" i="6" s="1"/>
  <c r="M37" i="6"/>
  <c r="J37" i="6"/>
  <c r="L37" i="6" s="1"/>
  <c r="J60" i="6"/>
  <c r="L60" i="6" s="1"/>
  <c r="M60" i="6"/>
  <c r="J56" i="6"/>
  <c r="L56" i="6" s="1"/>
  <c r="M56" i="6"/>
  <c r="J52" i="6"/>
  <c r="L52" i="6" s="1"/>
  <c r="M52" i="6"/>
  <c r="J48" i="6"/>
  <c r="L48" i="6" s="1"/>
  <c r="M48" i="6"/>
  <c r="J44" i="6"/>
  <c r="L44" i="6" s="1"/>
  <c r="M44" i="6"/>
  <c r="M40" i="6"/>
  <c r="J40" i="6"/>
  <c r="L40" i="6" s="1"/>
  <c r="J36" i="6"/>
  <c r="L36" i="6" s="1"/>
  <c r="M36" i="6"/>
  <c r="J51" i="6"/>
  <c r="L51" i="6" s="1"/>
  <c r="M51" i="6"/>
  <c r="M43" i="6"/>
  <c r="J43" i="6"/>
  <c r="L43" i="6" s="1"/>
  <c r="M39" i="6"/>
  <c r="J39" i="6"/>
  <c r="L39" i="6" s="1"/>
  <c r="J55" i="6"/>
  <c r="L55" i="6" s="1"/>
  <c r="M55" i="6"/>
  <c r="M58" i="6"/>
  <c r="J58" i="6"/>
  <c r="L58" i="6" s="1"/>
  <c r="I29" i="6"/>
  <c r="I30" i="6"/>
  <c r="I31" i="6"/>
  <c r="I32" i="6"/>
  <c r="I18" i="6"/>
  <c r="I19" i="6"/>
  <c r="I20" i="6"/>
  <c r="H17" i="5"/>
  <c r="G18" i="5"/>
  <c r="H18" i="5" s="1"/>
  <c r="G19" i="5"/>
  <c r="H19" i="5" s="1"/>
  <c r="G20" i="5"/>
  <c r="H20" i="5" s="1"/>
  <c r="G21" i="5"/>
  <c r="H21" i="5" s="1"/>
  <c r="G22" i="5"/>
  <c r="H22" i="5" s="1"/>
  <c r="G23" i="5"/>
  <c r="H23" i="5" s="1"/>
  <c r="G24" i="5"/>
  <c r="H24" i="5" s="1"/>
  <c r="G25" i="5"/>
  <c r="H25" i="5" s="1"/>
  <c r="G26" i="5"/>
  <c r="H26" i="5" s="1"/>
  <c r="G27" i="5"/>
  <c r="H27" i="5" s="1"/>
  <c r="G28" i="5"/>
  <c r="H28" i="5" s="1"/>
  <c r="G30" i="5"/>
  <c r="H30" i="5" s="1"/>
  <c r="G31" i="5"/>
  <c r="H31" i="5" s="1"/>
  <c r="G32" i="5"/>
  <c r="H32" i="5" s="1"/>
  <c r="H33" i="5"/>
  <c r="G34" i="5"/>
  <c r="H34" i="5" s="1"/>
  <c r="G35" i="5"/>
  <c r="H35" i="5" s="1"/>
  <c r="G36" i="5"/>
  <c r="H36" i="5" s="1"/>
  <c r="G37" i="5"/>
  <c r="H37" i="5" s="1"/>
  <c r="H38" i="5"/>
  <c r="G39" i="5"/>
  <c r="H39" i="5" s="1"/>
  <c r="G40" i="5"/>
  <c r="H40" i="5" s="1"/>
  <c r="G41" i="5"/>
  <c r="H41" i="5" s="1"/>
  <c r="G42" i="5"/>
  <c r="H42" i="5" s="1"/>
  <c r="G43" i="5"/>
  <c r="H43" i="5" s="1"/>
  <c r="H82" i="5"/>
  <c r="G83" i="5"/>
  <c r="H83" i="5" s="1"/>
  <c r="G84" i="5"/>
  <c r="H84" i="5" s="1"/>
  <c r="G85" i="5"/>
  <c r="H85" i="5" s="1"/>
  <c r="G86" i="5"/>
  <c r="H86" i="5" s="1"/>
  <c r="G87" i="5"/>
  <c r="H87" i="5" s="1"/>
  <c r="G88" i="5"/>
  <c r="H88" i="5" s="1"/>
  <c r="G89" i="5"/>
  <c r="H89" i="5" s="1"/>
  <c r="G90" i="5"/>
  <c r="H90" i="5" s="1"/>
  <c r="G91" i="5"/>
  <c r="H91" i="5" s="1"/>
  <c r="H92" i="5"/>
  <c r="G93" i="5"/>
  <c r="H93" i="5" s="1"/>
  <c r="G94" i="5"/>
  <c r="H94" i="5" s="1"/>
  <c r="G95" i="5"/>
  <c r="H95" i="5" s="1"/>
  <c r="G96" i="5"/>
  <c r="H96" i="5" s="1"/>
  <c r="H97" i="5"/>
  <c r="G98" i="5"/>
  <c r="H98" i="5" s="1"/>
  <c r="G99" i="5"/>
  <c r="H99" i="5" s="1"/>
  <c r="G100" i="5"/>
  <c r="H100" i="5" s="1"/>
  <c r="G101" i="5"/>
  <c r="H101" i="5" s="1"/>
  <c r="G102" i="5"/>
  <c r="H102" i="5" s="1"/>
  <c r="G103" i="5"/>
  <c r="H103" i="5" s="1"/>
  <c r="G104" i="5"/>
  <c r="H104" i="5" s="1"/>
  <c r="G105" i="5"/>
  <c r="H105" i="5" s="1"/>
  <c r="G106" i="5"/>
  <c r="H106" i="5" s="1"/>
  <c r="G107" i="5"/>
  <c r="H107" i="5" s="1"/>
  <c r="G108" i="5"/>
  <c r="H108" i="5" s="1"/>
  <c r="G109" i="5"/>
  <c r="H109" i="5" s="1"/>
  <c r="G113" i="5"/>
  <c r="H113" i="5" s="1"/>
  <c r="G116" i="5"/>
  <c r="H116" i="5" s="1"/>
  <c r="G115" i="5"/>
  <c r="H115" i="5" s="1"/>
  <c r="G114" i="5"/>
  <c r="H114" i="5" s="1"/>
  <c r="L38" i="6" l="1"/>
  <c r="K38" i="6"/>
  <c r="N58" i="6"/>
  <c r="N39" i="6"/>
  <c r="N40" i="6"/>
  <c r="N37" i="6"/>
  <c r="N45" i="6"/>
  <c r="N53" i="6"/>
  <c r="N38" i="6"/>
  <c r="N55" i="6"/>
  <c r="N51" i="6"/>
  <c r="N48" i="6"/>
  <c r="N56" i="6"/>
  <c r="N54" i="6"/>
  <c r="N59" i="6"/>
  <c r="N43" i="6"/>
  <c r="N41" i="6"/>
  <c r="N49" i="6"/>
  <c r="N46" i="6"/>
  <c r="N36" i="6"/>
  <c r="N44" i="6"/>
  <c r="N52" i="6"/>
  <c r="N60" i="6"/>
  <c r="N35" i="6"/>
  <c r="N47" i="6"/>
  <c r="J23" i="6"/>
  <c r="M23" i="6"/>
  <c r="J29" i="6"/>
  <c r="L29" i="6" s="1"/>
  <c r="M29" i="6"/>
  <c r="J26" i="6"/>
  <c r="L26" i="6" s="1"/>
  <c r="M26" i="6"/>
  <c r="J21" i="6"/>
  <c r="L21" i="6" s="1"/>
  <c r="M21" i="6"/>
  <c r="J32" i="6"/>
  <c r="L32" i="6" s="1"/>
  <c r="M32" i="6"/>
  <c r="J27" i="6"/>
  <c r="L27" i="6" s="1"/>
  <c r="M27" i="6"/>
  <c r="J18" i="6"/>
  <c r="L18" i="6" s="1"/>
  <c r="M18" i="6"/>
  <c r="J17" i="6"/>
  <c r="L17" i="6" s="1"/>
  <c r="M17" i="6"/>
  <c r="J25" i="6"/>
  <c r="M25" i="6"/>
  <c r="J20" i="6"/>
  <c r="L20" i="6" s="1"/>
  <c r="M20" i="6"/>
  <c r="J31" i="6"/>
  <c r="L31" i="6" s="1"/>
  <c r="M31" i="6"/>
  <c r="J24" i="6"/>
  <c r="M24" i="6"/>
  <c r="J19" i="6"/>
  <c r="L19" i="6" s="1"/>
  <c r="M19" i="6"/>
  <c r="J30" i="6"/>
  <c r="L30" i="6" s="1"/>
  <c r="M30" i="6"/>
  <c r="C6" i="1"/>
  <c r="C5" i="1"/>
  <c r="C4" i="1"/>
  <c r="C3" i="1"/>
  <c r="C2" i="1"/>
  <c r="B6" i="1"/>
  <c r="B5" i="1"/>
  <c r="B4" i="1"/>
  <c r="B3" i="1"/>
  <c r="B2" i="1"/>
  <c r="L25" i="6" l="1"/>
  <c r="K25" i="6"/>
  <c r="L24" i="6"/>
  <c r="K24" i="6"/>
  <c r="L23" i="6"/>
  <c r="K23" i="6"/>
  <c r="N20" i="6"/>
  <c r="N21" i="6"/>
  <c r="N19" i="6"/>
  <c r="N31" i="6"/>
  <c r="N25" i="6"/>
  <c r="N18" i="6"/>
  <c r="N32" i="6"/>
  <c r="N26" i="6"/>
  <c r="N23" i="6"/>
  <c r="N30" i="6"/>
  <c r="N24" i="6"/>
  <c r="N27" i="6"/>
  <c r="N29" i="6"/>
  <c r="N17" i="6"/>
  <c r="K16" i="6"/>
  <c r="K3" i="3"/>
  <c r="K4" i="3"/>
  <c r="K5" i="3"/>
  <c r="K6" i="3"/>
  <c r="K7" i="3"/>
  <c r="K8" i="3"/>
  <c r="K9" i="3"/>
  <c r="K10" i="3"/>
  <c r="K11" i="3"/>
  <c r="K12" i="3"/>
  <c r="K13" i="3"/>
  <c r="K14" i="3"/>
  <c r="K15" i="3"/>
  <c r="K16" i="3"/>
  <c r="K17" i="3"/>
  <c r="K18" i="3"/>
  <c r="K19" i="3"/>
  <c r="K20" i="3"/>
  <c r="K21" i="3"/>
  <c r="K22" i="3"/>
  <c r="K23" i="3"/>
  <c r="K24" i="3"/>
  <c r="K25" i="3"/>
  <c r="K26" i="3"/>
  <c r="K27" i="3"/>
  <c r="K28" i="3"/>
  <c r="K29" i="3"/>
  <c r="K30" i="3"/>
  <c r="K31" i="3"/>
  <c r="K32" i="3"/>
  <c r="K33" i="3"/>
  <c r="K34" i="3"/>
  <c r="K35" i="3"/>
  <c r="K36" i="3"/>
  <c r="K37" i="3"/>
  <c r="K38" i="3"/>
  <c r="K39" i="3"/>
  <c r="K40" i="3"/>
  <c r="K41" i="3"/>
  <c r="K42" i="3"/>
  <c r="K43" i="3"/>
  <c r="K44" i="3"/>
  <c r="K45" i="3"/>
  <c r="K46" i="3"/>
  <c r="K47" i="3"/>
  <c r="K48" i="3"/>
  <c r="K49" i="3"/>
  <c r="K50" i="3"/>
  <c r="K51" i="3"/>
  <c r="K52" i="3"/>
  <c r="K53" i="3"/>
  <c r="K54" i="3"/>
  <c r="K55" i="3"/>
  <c r="K56" i="3"/>
  <c r="K57" i="3"/>
  <c r="K58" i="3"/>
  <c r="K59" i="3"/>
  <c r="K60" i="3"/>
  <c r="K61" i="3"/>
  <c r="K62" i="3"/>
  <c r="K63" i="3"/>
  <c r="K64" i="3"/>
  <c r="K65" i="3"/>
  <c r="K66" i="3"/>
  <c r="K67" i="3"/>
  <c r="K68" i="3"/>
  <c r="K69" i="3"/>
  <c r="K70" i="3"/>
  <c r="K71" i="3"/>
  <c r="K72" i="3"/>
  <c r="K73" i="3"/>
  <c r="K74" i="3"/>
  <c r="K75" i="3"/>
  <c r="K76" i="3"/>
  <c r="K77" i="3"/>
  <c r="K78" i="3"/>
  <c r="K79" i="3"/>
  <c r="K80" i="3"/>
  <c r="K81" i="3"/>
  <c r="K82" i="3"/>
  <c r="K83" i="3"/>
  <c r="K84" i="3"/>
  <c r="K85" i="3"/>
  <c r="K86" i="3"/>
  <c r="K87" i="3"/>
  <c r="K88" i="3"/>
  <c r="K89" i="3"/>
  <c r="K90" i="3"/>
  <c r="K91" i="3"/>
  <c r="K92" i="3"/>
  <c r="K93" i="3"/>
  <c r="K94" i="3"/>
  <c r="K95" i="3"/>
  <c r="K96" i="3"/>
  <c r="K97" i="3"/>
  <c r="K98" i="3"/>
  <c r="K99" i="3"/>
  <c r="D6" i="1" l="1"/>
  <c r="D8" i="4" s="1"/>
  <c r="D3" i="1"/>
  <c r="D5" i="4" s="1"/>
  <c r="D4" i="1"/>
  <c r="D6" i="4" s="1"/>
  <c r="D5" i="1"/>
  <c r="D7" i="4" s="1"/>
  <c r="D2" i="1"/>
  <c r="D4" i="4" s="1"/>
  <c r="E5" i="4" l="1"/>
  <c r="F5" i="4"/>
  <c r="E8" i="4"/>
  <c r="F8" i="4"/>
  <c r="E7" i="4"/>
  <c r="F7" i="4"/>
  <c r="E4" i="4"/>
  <c r="F4" i="4"/>
  <c r="E6" i="4"/>
  <c r="F6" i="4"/>
  <c r="M16" i="6"/>
  <c r="M134" i="6" s="1"/>
  <c r="M136" i="6" s="1"/>
  <c r="J16" i="6"/>
  <c r="L16" i="6" s="1"/>
  <c r="L138" i="6" s="1"/>
  <c r="M139" i="6" s="1"/>
  <c r="N16" i="6" l="1"/>
  <c r="N135" i="6" s="1"/>
  <c r="N136" i="6" l="1"/>
  <c r="J137" i="6" s="1"/>
  <c r="H16" i="5"/>
  <c r="F16" i="5"/>
</calcChain>
</file>

<file path=xl/sharedStrings.xml><?xml version="1.0" encoding="utf-8"?>
<sst xmlns="http://schemas.openxmlformats.org/spreadsheetml/2006/main" count="1165" uniqueCount="663">
  <si>
    <t>Point A</t>
  </si>
  <si>
    <t>Point B</t>
  </si>
  <si>
    <t>Xml</t>
  </si>
  <si>
    <t>Distance (km)</t>
  </si>
  <si>
    <t>à</t>
  </si>
  <si>
    <t>De</t>
  </si>
  <si>
    <t>Zone 97</t>
  </si>
  <si>
    <t>Zone 96</t>
  </si>
  <si>
    <t>Zone 95</t>
  </si>
  <si>
    <t>Zone 94</t>
  </si>
  <si>
    <t>Zone 93</t>
  </si>
  <si>
    <t>Zone 92</t>
  </si>
  <si>
    <t>Zone 91</t>
  </si>
  <si>
    <t>Zone 90</t>
  </si>
  <si>
    <t>Zone 89</t>
  </si>
  <si>
    <t>Zone 88</t>
  </si>
  <si>
    <t>Zone 87</t>
  </si>
  <si>
    <t>Zone 86</t>
  </si>
  <si>
    <t>Zone 85</t>
  </si>
  <si>
    <t>Zone 84</t>
  </si>
  <si>
    <t>Zone 83</t>
  </si>
  <si>
    <t>Zone 82</t>
  </si>
  <si>
    <t>Zone 81</t>
  </si>
  <si>
    <t>Zone 80</t>
  </si>
  <si>
    <t>Zone 79</t>
  </si>
  <si>
    <t>Zone 78</t>
  </si>
  <si>
    <t>Zone 77</t>
  </si>
  <si>
    <t>Zone 76</t>
  </si>
  <si>
    <t>Zone 75</t>
  </si>
  <si>
    <t>Zone 74</t>
  </si>
  <si>
    <t>Zone 73</t>
  </si>
  <si>
    <t>Zone 72</t>
  </si>
  <si>
    <t>Zone 71</t>
  </si>
  <si>
    <t>Zone 70</t>
  </si>
  <si>
    <t>Zone 69</t>
  </si>
  <si>
    <t>Zone 68</t>
  </si>
  <si>
    <t>Zone 67</t>
  </si>
  <si>
    <t>Zone 66</t>
  </si>
  <si>
    <t>Zone 65</t>
  </si>
  <si>
    <t>Zone 64</t>
  </si>
  <si>
    <t>Zone 63</t>
  </si>
  <si>
    <t>Zone 62</t>
  </si>
  <si>
    <t>Zone 61</t>
  </si>
  <si>
    <t>Zone 60</t>
  </si>
  <si>
    <t>Zone 59</t>
  </si>
  <si>
    <t>Zone 58</t>
  </si>
  <si>
    <t>Zone 57</t>
  </si>
  <si>
    <t>Zone 56</t>
  </si>
  <si>
    <t>Zone 55</t>
  </si>
  <si>
    <t>Zone 54</t>
  </si>
  <si>
    <t>Zone 53</t>
  </si>
  <si>
    <t>Zone 52</t>
  </si>
  <si>
    <t>Zone 51</t>
  </si>
  <si>
    <t>Zone 50</t>
  </si>
  <si>
    <t>Zone 49</t>
  </si>
  <si>
    <t>Zone 48</t>
  </si>
  <si>
    <t>Zone 47</t>
  </si>
  <si>
    <t>Zone 46</t>
  </si>
  <si>
    <t>Zone 45</t>
  </si>
  <si>
    <t>Zone 44</t>
  </si>
  <si>
    <t>Zone 43</t>
  </si>
  <si>
    <t>Zone 42</t>
  </si>
  <si>
    <t>Zone 41</t>
  </si>
  <si>
    <t>Zone 40</t>
  </si>
  <si>
    <t>Zone 39</t>
  </si>
  <si>
    <t>Zone 38</t>
  </si>
  <si>
    <t>Zone 37</t>
  </si>
  <si>
    <t>Zone 36</t>
  </si>
  <si>
    <t>Zone 35</t>
  </si>
  <si>
    <t>Zone 34</t>
  </si>
  <si>
    <t>Zone 33</t>
  </si>
  <si>
    <t>Zone 32</t>
  </si>
  <si>
    <t>Zone 31</t>
  </si>
  <si>
    <t>Zone 30</t>
  </si>
  <si>
    <t>Zone 29</t>
  </si>
  <si>
    <t>Zone 28</t>
  </si>
  <si>
    <t>Zone 27</t>
  </si>
  <si>
    <t>Zone 26</t>
  </si>
  <si>
    <t>Zone 25</t>
  </si>
  <si>
    <t>Zone 24</t>
  </si>
  <si>
    <t>Zone 23</t>
  </si>
  <si>
    <t>Zone 22</t>
  </si>
  <si>
    <t>Zone 21</t>
  </si>
  <si>
    <t>Zone 20</t>
  </si>
  <si>
    <t>Zone 19</t>
  </si>
  <si>
    <t>Zone 18</t>
  </si>
  <si>
    <t>Zone 17</t>
  </si>
  <si>
    <t>Zone 16</t>
  </si>
  <si>
    <t>Zone 15</t>
  </si>
  <si>
    <t>Zone 14</t>
  </si>
  <si>
    <t>Zone 13</t>
  </si>
  <si>
    <t>Zone 12</t>
  </si>
  <si>
    <t>Zone 11</t>
  </si>
  <si>
    <t>Zone 10</t>
  </si>
  <si>
    <t>Zone 9</t>
  </si>
  <si>
    <t>Zone 8</t>
  </si>
  <si>
    <t>Zone 7</t>
  </si>
  <si>
    <t>Zone 6</t>
  </si>
  <si>
    <t>Zone 5</t>
  </si>
  <si>
    <t>Zone 4</t>
  </si>
  <si>
    <t>Zone 3</t>
  </si>
  <si>
    <t>Zone 2</t>
  </si>
  <si>
    <t>Zone 1</t>
  </si>
  <si>
    <t>Ligne</t>
  </si>
  <si>
    <t>FORFAIT VENTE GRUE ET SANS GRUE</t>
  </si>
  <si>
    <t>FORFAIT VENTE AVEC GRUE</t>
  </si>
  <si>
    <t>FORFAIT VENTE SANS GRUE</t>
  </si>
  <si>
    <t>VENTE
€ la tonne/Km</t>
  </si>
  <si>
    <t>TARIF
Camion Solo</t>
  </si>
  <si>
    <t>DISTANCES</t>
  </si>
  <si>
    <t>TARIF
Tracteur + Plateau</t>
  </si>
  <si>
    <t>Châteauneuf-sur-Loire</t>
  </si>
  <si>
    <t xml:space="preserve">Ville </t>
  </si>
  <si>
    <t>Code postal</t>
  </si>
  <si>
    <t xml:space="preserve">Arrivée chantier </t>
  </si>
  <si>
    <t>Départ Usine</t>
  </si>
  <si>
    <t xml:space="preserve">Transport </t>
  </si>
  <si>
    <t>20 route des Gorres, 94380 Bonneuil sur Marne</t>
  </si>
  <si>
    <t>SEAC Composant Guiraud Frères, Zoning Industriel Les Sablons, 45130 Meung sur loire</t>
  </si>
  <si>
    <t>SEAC-FUSCO, 84 faubourg d'orleans ZA, Les Dentelles, 45260 Lorris</t>
  </si>
  <si>
    <t>SEAC Composant Guiraud Frères, 85 Avenue du Gâtinais, 45110 Châteauneuf sur Loire</t>
  </si>
  <si>
    <t>SEAC Composant Guiraud Frères, Rue du Général de Gaulle, 28310 Le Puiset</t>
  </si>
  <si>
    <t>Distance en KM</t>
  </si>
  <si>
    <t xml:space="preserve">Tarif zone en €/t </t>
  </si>
  <si>
    <t xml:space="preserve">Forfait Zone €/camion </t>
  </si>
  <si>
    <t xml:space="preserve">Poids </t>
  </si>
  <si>
    <t>Produits</t>
  </si>
  <si>
    <t xml:space="preserve">Prix nationnal </t>
  </si>
  <si>
    <t xml:space="preserve">Remise </t>
  </si>
  <si>
    <t xml:space="preserve">Prix franco </t>
  </si>
  <si>
    <t xml:space="preserve">Tarif retenu pour calcul </t>
  </si>
  <si>
    <t>Remise Max 25
en départ usine</t>
  </si>
  <si>
    <t>BLOC CREUX 500X45X160</t>
  </si>
  <si>
    <t>BLOC CREUX 500X45X200</t>
  </si>
  <si>
    <t>BLOC CREUX 500X75X200</t>
  </si>
  <si>
    <t>BLOC CREUX 500X75X200 B40</t>
  </si>
  <si>
    <t>BLOC CREUX 500X100X200 B40</t>
  </si>
  <si>
    <t>BLOC CREUX 500X100X200 B60 6T</t>
  </si>
  <si>
    <t>BLOC CREUX 500X125X200 B40 6T</t>
  </si>
  <si>
    <t>BLOC CREUX 500X150X200 B40 6T</t>
  </si>
  <si>
    <t>BLOC CREUX 500X150X200 B60 6T</t>
  </si>
  <si>
    <t>BLOC CREUX 500X150X200 1 lame</t>
  </si>
  <si>
    <t>BLOC CREUX 500X150X250</t>
  </si>
  <si>
    <t>BLOC CREUX 500X175X200 B40 6T</t>
  </si>
  <si>
    <t>BLOC CREUX 500X200X200 B40 8T</t>
  </si>
  <si>
    <t>BLOC CREUX 500X200X200 B40 9T CF4H</t>
  </si>
  <si>
    <t>BLOC CREUX 500X200X200 B60 6T</t>
  </si>
  <si>
    <t>BLOC CREUX 500X200X200 B60 8T</t>
  </si>
  <si>
    <t>BLOC CREUX 500X200X200 B60 9T CF4H</t>
  </si>
  <si>
    <t>BLOC CREUX 500X200X200 B80 8T</t>
  </si>
  <si>
    <t>BLOC CREUX 500X200X200 B80 9T</t>
  </si>
  <si>
    <t>BLOC CREUX 500X200X200 EMBOITEMENT VERTI</t>
  </si>
  <si>
    <t>BLOC CREUX 500X200X250 B40 EMB</t>
  </si>
  <si>
    <t>BLOC CREUX 500X200X250 B60 6T</t>
  </si>
  <si>
    <t>BLOC CREUX 500X200X250 B80 6T</t>
  </si>
  <si>
    <t>BLOC CREUX 500X250X200</t>
  </si>
  <si>
    <t>BLOC CREUX 500X250X200 B40 6T</t>
  </si>
  <si>
    <t>BLOC CREUX 500X275X200 3 Lames</t>
  </si>
  <si>
    <t xml:space="preserve">Blocs Creux </t>
  </si>
  <si>
    <t xml:space="preserve">Blocs Rectifié </t>
  </si>
  <si>
    <t>BLOC R 500X200X200</t>
  </si>
  <si>
    <t>BLOC R 500X200X200 ANGLE</t>
  </si>
  <si>
    <t>BLOC R 500X200X200 LINTEAU</t>
  </si>
  <si>
    <t>BLOC R 500X200X200 MODULE</t>
  </si>
  <si>
    <t>BLOC R 500X200X250</t>
  </si>
  <si>
    <t>BLOC R 500X200X250 ANGLE</t>
  </si>
  <si>
    <t>BLOC R 500X200X250 LINTEAU</t>
  </si>
  <si>
    <t>BLOC R 500X200X250 MODULE</t>
  </si>
  <si>
    <t>BLOC R 500X200X250 POTEAU</t>
  </si>
  <si>
    <t>BLOC R 500X200X250 STANDARD</t>
  </si>
  <si>
    <t>COLLE JOINT MINCE (25kg)</t>
  </si>
  <si>
    <t>ROULEAU APPLI.COLLE RECTIFIE</t>
  </si>
  <si>
    <t>Blocs à Bancher</t>
  </si>
  <si>
    <t>BLOC A BANCHER 500X200X200</t>
  </si>
  <si>
    <t>BLOC A BANCHER 500X200X200 MIXTE</t>
  </si>
  <si>
    <t>BLOC A BANCHER 500X200X200 V</t>
  </si>
  <si>
    <t>BLOC A BANCHER 500X200X250</t>
  </si>
  <si>
    <t>BLOC A BANCHER 500X250X200</t>
  </si>
  <si>
    <t>BLOC A BANCHER 500X275X200</t>
  </si>
  <si>
    <t>INNOBLOC 500X200X200</t>
  </si>
  <si>
    <t>RECTIBLOC 500X150X200</t>
  </si>
  <si>
    <t>RECTIBLOC 500X200X200</t>
  </si>
  <si>
    <t>RECTIBLOC 500X250X200</t>
  </si>
  <si>
    <t>RECTIBLOC 500X300X200</t>
  </si>
  <si>
    <t>RECTIBLOC 500X300X200 ANGLE</t>
  </si>
  <si>
    <t>VARIBLOC 500X150X200</t>
  </si>
  <si>
    <t>VARIBLOC 500X200X200 GRAND RAYON</t>
  </si>
  <si>
    <t>VARIBLOC 500X200X200 PETIT RAYON</t>
  </si>
  <si>
    <t>GF112</t>
  </si>
  <si>
    <t>GF113</t>
  </si>
  <si>
    <t>GF124</t>
  </si>
  <si>
    <t>GF125</t>
  </si>
  <si>
    <t>GF137</t>
  </si>
  <si>
    <t>GF158</t>
  </si>
  <si>
    <t>GF933</t>
  </si>
  <si>
    <t>GF934</t>
  </si>
  <si>
    <t>GF935</t>
  </si>
  <si>
    <t>GF936</t>
  </si>
  <si>
    <t>3.40 m à 4.80 m</t>
  </si>
  <si>
    <t xml:space="preserve">0.60 m à 3.70 m </t>
  </si>
  <si>
    <t xml:space="preserve">3.70 m à 5.40 m </t>
  </si>
  <si>
    <t>4.60 m à 5.90 m</t>
  </si>
  <si>
    <t xml:space="preserve">4.50 m à 7.30 m </t>
  </si>
  <si>
    <t xml:space="preserve">Sur commande jusqu'à 8.50 m </t>
  </si>
  <si>
    <t>0.60 m à 2.80 m</t>
  </si>
  <si>
    <t xml:space="preserve">2.60 m à 3.90 m </t>
  </si>
  <si>
    <t xml:space="preserve">3.70 m à 4.30 m </t>
  </si>
  <si>
    <t xml:space="preserve">4.10 m à 4.60 m </t>
  </si>
  <si>
    <t xml:space="preserve">4.40 m à 5.10 m </t>
  </si>
  <si>
    <t>GF 112</t>
  </si>
  <si>
    <t>Quantité</t>
  </si>
  <si>
    <t>Ref</t>
  </si>
  <si>
    <t>Conditionnement</t>
  </si>
  <si>
    <t xml:space="preserve">Entrevous béton </t>
  </si>
  <si>
    <t>ENTREVOUS BETON 08X57X20</t>
  </si>
  <si>
    <t>ENTREVOUS BETON 12X57X20</t>
  </si>
  <si>
    <t>ENTREVOUS BETON 16X57X20</t>
  </si>
  <si>
    <t>ENTREVOUS BETON 20X57X20</t>
  </si>
  <si>
    <t>Entrevous POLYSEAC 12x57x120</t>
  </si>
  <si>
    <t>Polyseac 12x57x120 UP 80</t>
  </si>
  <si>
    <t>Polyseac 12x57x120 UP 30</t>
  </si>
  <si>
    <t>Polyseac 12x57x120 UP 27</t>
  </si>
  <si>
    <t>Polyseac 12x57x120 UP 23</t>
  </si>
  <si>
    <t>Polyseac 12x57x120 UP 19</t>
  </si>
  <si>
    <t>Polyseac 12x57x120 UP 15</t>
  </si>
  <si>
    <t>Polyseac 12x57x120 UP 11</t>
  </si>
  <si>
    <t>Entrevous POLYSEAC 15x57x120</t>
  </si>
  <si>
    <t>Polyseac 15x57x120 UP 30</t>
  </si>
  <si>
    <t>Polyseac 15x57x120 UP 27</t>
  </si>
  <si>
    <t>Polyseac 15x57x120 UP 23</t>
  </si>
  <si>
    <t>Polyseac 15x57x120 UP 19</t>
  </si>
  <si>
    <t>Polyseac 15x57x120 UP 15</t>
  </si>
  <si>
    <t>Polyseac 15x57x120 UP 11</t>
  </si>
  <si>
    <t xml:space="preserve">Polyseac 15x57x120 UP 76 / 86 </t>
  </si>
  <si>
    <t>Entrevous POLYSEAC 15x57x120 GL ( Grande Languette pour GF 137 et 158 )</t>
  </si>
  <si>
    <t xml:space="preserve">Rehausse Polyseac </t>
  </si>
  <si>
    <t>Rehausse Polyseac 03x36.4x120</t>
  </si>
  <si>
    <t>Rehausse Polyseac 05x36.4x120</t>
  </si>
  <si>
    <t>Rehausse Polyseac 08x36.4x120</t>
  </si>
  <si>
    <t xml:space="preserve">                                             POLYSEAC </t>
  </si>
  <si>
    <t xml:space="preserve">                                    SEACBOIS </t>
  </si>
  <si>
    <t>O8530</t>
  </si>
  <si>
    <t>O8531</t>
  </si>
  <si>
    <t>Seacbois 12x57x125</t>
  </si>
  <si>
    <t>Seacbois 15x57x125</t>
  </si>
  <si>
    <t xml:space="preserve">Seacbois 20x57x125 </t>
  </si>
  <si>
    <t xml:space="preserve">SEACBOIS  ( attention  12 - 15 - 20 sont des hauteurs coffrante et non du produit ) </t>
  </si>
  <si>
    <t xml:space="preserve">Seacbois négatif 05x57x125 </t>
  </si>
  <si>
    <t xml:space="preserve">Suspente Seacbois PHAST </t>
  </si>
  <si>
    <t>50p / BTE</t>
  </si>
  <si>
    <t xml:space="preserve">Tympan       7.5x125 </t>
  </si>
  <si>
    <t>EBS 12x57x125</t>
  </si>
  <si>
    <t>EBS 15x57x125</t>
  </si>
  <si>
    <t>EBS 20x57x125</t>
  </si>
  <si>
    <t>EBS  ( Entrevous Bois Seac )  "attention  12 - 15 - 20 sont des hauteurs coffrante et non du produit"</t>
  </si>
  <si>
    <t xml:space="preserve">                            (Poids unitaire volumique)</t>
  </si>
  <si>
    <t>Entrevous / palette</t>
  </si>
  <si>
    <t>Entrevous / colis</t>
  </si>
  <si>
    <t>Rupteur Stoptherm EBL 16x8x122</t>
  </si>
  <si>
    <t>Rupteur Stoptherm EBL 17/24x8x122</t>
  </si>
  <si>
    <t>Rupteur Stoptherm EBL 17x8x122</t>
  </si>
  <si>
    <t>STOPTHERM EBL</t>
  </si>
  <si>
    <t>Rupteur Stoptherm EBL 20x8x122</t>
  </si>
  <si>
    <t>Rupteur Stoptherm EBL 24x8x122</t>
  </si>
  <si>
    <t>Rupteur Stoptherm EBT 16x53x8</t>
  </si>
  <si>
    <t>Rupteur Stoptherm EBT 16x57x8</t>
  </si>
  <si>
    <t>Rupteur Stoptherm EBT 17x53x8</t>
  </si>
  <si>
    <t>Rupteur Stoptherm EBT 17x57x8</t>
  </si>
  <si>
    <r>
      <t xml:space="preserve">STOPTHERM EBT en corps de </t>
    </r>
    <r>
      <rPr>
        <b/>
        <i/>
        <sz val="8"/>
        <color theme="3" tint="0.39997558519241921"/>
        <rFont val="Arial"/>
        <family val="2"/>
      </rPr>
      <t>53</t>
    </r>
    <r>
      <rPr>
        <b/>
        <i/>
        <sz val="8"/>
        <color theme="1"/>
        <rFont val="Arial"/>
        <family val="2"/>
      </rPr>
      <t xml:space="preserve"> et 57 </t>
    </r>
  </si>
  <si>
    <t>Rupteur Stoptherm EBT 20x53x8</t>
  </si>
  <si>
    <t>Rupteur Stoptherm EBT 20x57x8</t>
  </si>
  <si>
    <t>Rupteur Stoptherm EBT 24x53x8</t>
  </si>
  <si>
    <t>Rupteur Stoptherm EBT 24x57x8</t>
  </si>
  <si>
    <t>STOPTHERM EPT</t>
  </si>
  <si>
    <t>Rupteur Stoptherm EPT 5x8x38</t>
  </si>
  <si>
    <r>
      <t xml:space="preserve">Rupteur Stoptherm EPT 5x8x38 </t>
    </r>
    <r>
      <rPr>
        <sz val="8"/>
        <color rgb="FFFF0000"/>
        <rFont val="Arial"/>
        <family val="2"/>
      </rPr>
      <t>Feu</t>
    </r>
    <r>
      <rPr>
        <sz val="8"/>
        <color theme="1"/>
        <rFont val="Arial"/>
        <family val="2"/>
      </rPr>
      <t xml:space="preserve"> </t>
    </r>
  </si>
  <si>
    <t>Rupteur Stoptherm EPT 7x8x38</t>
  </si>
  <si>
    <r>
      <t xml:space="preserve">Rupteur Stoptherm EPT 7x8x38 </t>
    </r>
    <r>
      <rPr>
        <sz val="8"/>
        <color rgb="FFFF0000"/>
        <rFont val="Arial"/>
        <family val="2"/>
      </rPr>
      <t>Feu</t>
    </r>
  </si>
  <si>
    <r>
      <t>Rupteur Stoptherm EPT</t>
    </r>
    <r>
      <rPr>
        <sz val="8"/>
        <color theme="4" tint="-0.249977111117893"/>
        <rFont val="Arial"/>
        <family val="2"/>
      </rPr>
      <t>+12</t>
    </r>
    <r>
      <rPr>
        <sz val="8"/>
        <color theme="1"/>
        <rFont val="Arial"/>
        <family val="2"/>
      </rPr>
      <t xml:space="preserve"> 5x10x48</t>
    </r>
  </si>
  <si>
    <t>Rupteur Stoptherm EPT+12 7x10x48</t>
  </si>
  <si>
    <t>Rupteur Stoptherm EPT+15 7x10x48</t>
  </si>
  <si>
    <r>
      <t>Rupteur Stoptherm EPT</t>
    </r>
    <r>
      <rPr>
        <sz val="8"/>
        <color theme="4" tint="-0.249977111117893"/>
        <rFont val="Arial"/>
        <family val="2"/>
      </rPr>
      <t>+15</t>
    </r>
    <r>
      <rPr>
        <sz val="8"/>
        <color theme="1"/>
        <rFont val="Arial"/>
        <family val="2"/>
      </rPr>
      <t xml:space="preserve"> 5x10x48</t>
    </r>
  </si>
  <si>
    <t xml:space="preserve">STOPTHERM EPL </t>
  </si>
  <si>
    <t>Rupteur Stoptherm EPL 5x8x100</t>
  </si>
  <si>
    <t>Rupteur Stoptherm EPL 7x8x100</t>
  </si>
  <si>
    <r>
      <t xml:space="preserve">Rupteur Stoptherm EPL 5x8x100 </t>
    </r>
    <r>
      <rPr>
        <sz val="8"/>
        <color rgb="FFFF0000"/>
        <rFont val="Arial"/>
        <family val="2"/>
      </rPr>
      <t>Feu</t>
    </r>
  </si>
  <si>
    <r>
      <t xml:space="preserve">Rupteur Stoptherm EPL 7x8x100 </t>
    </r>
    <r>
      <rPr>
        <sz val="8"/>
        <color rgb="FFFF0000"/>
        <rFont val="Arial"/>
        <family val="2"/>
      </rPr>
      <t>Feu</t>
    </r>
  </si>
  <si>
    <t xml:space="preserve">STOPTHERM REFEND BLOC </t>
  </si>
  <si>
    <t>Bloc Stoptherm 20x20x62,5</t>
  </si>
  <si>
    <t>Bloc Stoptherm 20x20x62,5 ANGLE</t>
  </si>
  <si>
    <t>Bloc Stoptherm 20x25x62,5</t>
  </si>
  <si>
    <t>Bloc Stoptherm 25x25x62,5</t>
  </si>
  <si>
    <t>Bloc Stoptherm 25x25x62,5 ANGLE</t>
  </si>
  <si>
    <t>Bloc Stoptherm 20x25x62,5 ANGLE</t>
  </si>
  <si>
    <t xml:space="preserve">                                                                                                                       STOPTHERM EP </t>
  </si>
  <si>
    <t xml:space="preserve">                                                                                                                        STOPTHERM EB </t>
  </si>
  <si>
    <t xml:space="preserve">STOPTHERM REFEND PSE </t>
  </si>
  <si>
    <t>PSE Stoptherm refend 12x57x10 DL60</t>
  </si>
  <si>
    <t xml:space="preserve">STOPTHERM PR 20x20 </t>
  </si>
  <si>
    <t xml:space="preserve">Rupteur Poutre 20x20 120cm </t>
  </si>
  <si>
    <t xml:space="preserve">STOPTHERM PP 12x6 </t>
  </si>
  <si>
    <t xml:space="preserve">Rupteur Poutre Plate 12x6 120 cm </t>
  </si>
  <si>
    <t xml:space="preserve">CLOUS PLASTIQUE </t>
  </si>
  <si>
    <t xml:space="preserve">                                                                                                                  ACCESSOIRES : </t>
  </si>
  <si>
    <t xml:space="preserve">Clou plastique 90 mm </t>
  </si>
  <si>
    <t>Clou plastique 125 mm</t>
  </si>
  <si>
    <t xml:space="preserve">SUSPENTE VS </t>
  </si>
  <si>
    <t xml:space="preserve">Suspente VS </t>
  </si>
  <si>
    <t>8 Piéces / Sachet</t>
  </si>
  <si>
    <t xml:space="preserve">50 Piéces / sachet </t>
  </si>
  <si>
    <t>16 p / colis ou 960 p / camion</t>
  </si>
  <si>
    <t>12 p / colis ou 600 p / camion</t>
  </si>
  <si>
    <t>8 p / colis ou 560 p / camion</t>
  </si>
  <si>
    <t>8 p / colis ou 480 p / camion</t>
  </si>
  <si>
    <t>4 p / colis ou 400 p / camion</t>
  </si>
  <si>
    <t>4 p / colis ou 320 p / camion</t>
  </si>
  <si>
    <t>Polyseac 15x57x120 UP 30 GL</t>
  </si>
  <si>
    <t>Polyseac 15x57x120 UP 27 GL</t>
  </si>
  <si>
    <t>Polyseac 15x57x120 UP 23 GL</t>
  </si>
  <si>
    <t>Polyseac 15x57x120 UP 19 GL</t>
  </si>
  <si>
    <t>Polyseac 15x57x120 UP 15 GL</t>
  </si>
  <si>
    <t>Polyseac 15x57x120 UP 11 GL</t>
  </si>
  <si>
    <t>12 p / colis ou 720 p / camion</t>
  </si>
  <si>
    <t>4 p / colis ou 440 p / camion</t>
  </si>
  <si>
    <t>4 p / colis ou 360 p / camion</t>
  </si>
  <si>
    <t xml:space="preserve">228 p / palette </t>
  </si>
  <si>
    <t xml:space="preserve">144 p / palette </t>
  </si>
  <si>
    <t xml:space="preserve">84 p / palette </t>
  </si>
  <si>
    <t xml:space="preserve">Prix 
nationnal </t>
  </si>
  <si>
    <t xml:space="preserve">R </t>
  </si>
  <si>
    <t>Sommes Total Plancher en départ usine</t>
  </si>
  <si>
    <t xml:space="preserve">Coeff Négoce </t>
  </si>
  <si>
    <t xml:space="preserve">Somme 
en 
Départ </t>
  </si>
  <si>
    <t xml:space="preserve">Sommes Total Plancher en Franco chantier </t>
  </si>
  <si>
    <t xml:space="preserve">Reste en marge sur Franco </t>
  </si>
  <si>
    <t xml:space="preserve">Tarif entreprise via plateforme PP </t>
  </si>
  <si>
    <t>UV</t>
  </si>
  <si>
    <t>ML</t>
  </si>
  <si>
    <t>P</t>
  </si>
  <si>
    <t xml:space="preserve">                                                   Poutrelle </t>
  </si>
  <si>
    <t xml:space="preserve">                                                              EBS ( Entrevous Bois Seac )</t>
  </si>
  <si>
    <t xml:space="preserve">                </t>
  </si>
  <si>
    <t xml:space="preserve">                           RUPTEUR  STOPTHERM et SEACWATT </t>
  </si>
  <si>
    <t xml:space="preserve">                                                                                                                      STOPTHERM REFEND ET POUTRE </t>
  </si>
  <si>
    <t>Gamme avec était</t>
  </si>
  <si>
    <t xml:space="preserve">Gamme sans Était </t>
  </si>
  <si>
    <t xml:space="preserve">Prix U départ 
usine </t>
  </si>
  <si>
    <t>Poids</t>
  </si>
  <si>
    <t xml:space="preserve">Offre Valable jusqu'au : </t>
  </si>
  <si>
    <r>
      <rPr>
        <b/>
        <sz val="9"/>
        <color rgb="FF000000"/>
        <rFont val="Arial"/>
        <family val="2"/>
      </rPr>
      <t>N° Affaire / Plan :</t>
    </r>
    <r>
      <rPr>
        <sz val="9"/>
        <color rgb="FF000000"/>
        <rFont val="Arial"/>
        <family val="2"/>
      </rPr>
      <t xml:space="preserve"> XXXX</t>
    </r>
  </si>
  <si>
    <r>
      <rPr>
        <b/>
        <sz val="9"/>
        <color rgb="FF000000"/>
        <rFont val="Arial"/>
        <family val="2"/>
      </rPr>
      <t>Adresse de livraison / chantier :</t>
    </r>
    <r>
      <rPr>
        <sz val="9"/>
        <color rgb="FF000000"/>
        <rFont val="Arial"/>
        <family val="2"/>
      </rPr>
      <t xml:space="preserve"> xxxxxx</t>
    </r>
  </si>
  <si>
    <r>
      <rPr>
        <b/>
        <sz val="9"/>
        <color rgb="FF000000"/>
        <rFont val="Arial"/>
        <family val="2"/>
      </rPr>
      <t>Entreprise :</t>
    </r>
    <r>
      <rPr>
        <sz val="9"/>
        <color rgb="FF000000"/>
        <rFont val="Arial"/>
        <family val="2"/>
      </rPr>
      <t xml:space="preserve"> xxxxxxx</t>
    </r>
  </si>
  <si>
    <r>
      <rPr>
        <b/>
        <sz val="9"/>
        <color rgb="FF000000"/>
        <rFont val="Arial"/>
        <family val="2"/>
      </rPr>
      <t>Mode de transport :</t>
    </r>
    <r>
      <rPr>
        <sz val="9"/>
        <color rgb="FF000000"/>
        <rFont val="Arial"/>
        <family val="2"/>
      </rPr>
      <t xml:space="preserve"> Départ </t>
    </r>
  </si>
  <si>
    <t>Prix U
franco *</t>
  </si>
  <si>
    <t xml:space="preserve">PU
Départ
Dépôt / PF * </t>
  </si>
  <si>
    <t xml:space="preserve">Somme 
en
 Franco * </t>
  </si>
  <si>
    <t>Observation :</t>
  </si>
  <si>
    <t xml:space="preserve"> - Il faudra vérifier que l'accès au chantier en camion complet soit réalisable. </t>
  </si>
  <si>
    <t xml:space="preserve"> - Il faudra vérifier qu'il y aura un moyen de déchargement sur chantier. </t>
  </si>
  <si>
    <t xml:space="preserve"> - Il faudra vérifier qu'il y aura la place pour stocker les poutrelles et entrevous sur chantier.</t>
  </si>
  <si>
    <r>
      <t xml:space="preserve"> * L'offre de prix à été réalisée en départ usine</t>
    </r>
    <r>
      <rPr>
        <b/>
        <sz val="9"/>
        <color rgb="FF000000"/>
        <rFont val="Arial"/>
        <family val="2"/>
      </rPr>
      <t xml:space="preserve"> ou </t>
    </r>
    <r>
      <rPr>
        <sz val="9"/>
        <color rgb="FF000000"/>
        <rFont val="Arial"/>
        <family val="2"/>
      </rPr>
      <t>pour un franco 28 T non déchargé depuis l'usine du Puiset à Orléans.</t>
    </r>
  </si>
  <si>
    <r>
      <t xml:space="preserve">Produits </t>
    </r>
    <r>
      <rPr>
        <sz val="8"/>
        <color theme="1"/>
        <rFont val="Times New Roman"/>
        <family val="1"/>
      </rPr>
      <t xml:space="preserve">: </t>
    </r>
  </si>
  <si>
    <t>Les prix s’entendent pour l’ensemble de l’offre, les produits sont indissociables, toute commande partielle sera sujette à actualisation.</t>
  </si>
  <si>
    <t>Les prix de nos produits sont donnés Hors Taxe, à titre indicatif, sans engagement de durée. Ils ne tiennent pas compte en particulier, et sauf indication contraire, des renforts localisés.</t>
  </si>
  <si>
    <r>
      <t>Sollicitations</t>
    </r>
    <r>
      <rPr>
        <sz val="8"/>
        <color theme="1"/>
        <rFont val="Times New Roman"/>
        <family val="1"/>
      </rPr>
      <t xml:space="preserve"> : Sauf indication contraire de notre part, notre étude ne tient compte que des seules charges </t>
    </r>
    <r>
      <rPr>
        <b/>
        <sz val="8"/>
        <color theme="1"/>
        <rFont val="Times New Roman"/>
        <family val="1"/>
      </rPr>
      <t>verticales</t>
    </r>
    <r>
      <rPr>
        <sz val="8"/>
        <color theme="1"/>
        <rFont val="Times New Roman"/>
        <family val="1"/>
      </rPr>
      <t xml:space="preserve"> appliquées à nos produits et portées dans la colonne surcharges.</t>
    </r>
  </si>
  <si>
    <r>
      <t xml:space="preserve">Surface facturée </t>
    </r>
    <r>
      <rPr>
        <sz val="8"/>
        <color theme="1"/>
        <rFont val="Times New Roman"/>
        <family val="1"/>
      </rPr>
      <t>: somme des surfaces des sous faces des produits livrés.</t>
    </r>
  </si>
  <si>
    <t>:</t>
  </si>
  <si>
    <t xml:space="preserve">2. ACIERS COMPLEMENTAIRES </t>
  </si>
  <si>
    <t xml:space="preserve">Sauf indication contraire, les aciers complémentaires sont donnés en barre HA. </t>
  </si>
  <si>
    <r>
      <t>Treillis soudé minimum sur toute la surface</t>
    </r>
    <r>
      <rPr>
        <sz val="8"/>
        <color theme="1"/>
        <rFont val="Times New Roman"/>
        <family val="1"/>
      </rPr>
      <t xml:space="preserve"> : </t>
    </r>
  </si>
  <si>
    <t>3. FACTURATION SUR STOCK</t>
  </si>
  <si>
    <t>Dans le cas où, de votre fait, un décalage de plus d’un mois dans le planning de livraison interviendrait, nous serions dans l’obligation, après contrôle contradictoire, de vous facturer les produits réalisés en prix départ.</t>
  </si>
  <si>
    <t xml:space="preserve">4. DOCUMENTATION </t>
  </si>
  <si>
    <t xml:space="preserve">Notre livre et notre cédérom sont à votre disposition, n'hésitez pas à nous les demander au 05.34.40.90.00 par fax au 05.34.40.90.01. </t>
  </si>
  <si>
    <r>
      <t xml:space="preserve">Taxe parafiscale en sus </t>
    </r>
    <r>
      <rPr>
        <sz val="8"/>
        <color theme="1"/>
        <rFont val="Times New Roman"/>
        <family val="1"/>
      </rPr>
      <t>:  0,35 %</t>
    </r>
  </si>
  <si>
    <r>
      <t xml:space="preserve">Frais de facturation en sus : </t>
    </r>
    <r>
      <rPr>
        <sz val="8"/>
        <color theme="1"/>
        <rFont val="Arial Narrow"/>
        <family val="2"/>
      </rPr>
      <t>0,76 €</t>
    </r>
  </si>
  <si>
    <r>
      <t xml:space="preserve">Plan </t>
    </r>
    <r>
      <rPr>
        <sz val="8"/>
        <color theme="1"/>
        <rFont val="Times New Roman"/>
        <family val="1"/>
      </rPr>
      <t>: Nos études s'entendent avec des plans de coffrage définitifs. Nos plans seront diffusés avec l'indice 0. Le ou les indices supplémentaires seront facturés, selon le forfait de 350 € HT.</t>
    </r>
  </si>
  <si>
    <t>L'indice comprend l'étude et la diffusion en 5 exemplaires.</t>
  </si>
  <si>
    <t xml:space="preserve">( Ramenés en bon état dans nos usines ou dépôts ) </t>
  </si>
  <si>
    <r>
      <rPr>
        <b/>
        <sz val="8"/>
        <color theme="1"/>
        <rFont val="Arial"/>
        <family val="2"/>
      </rPr>
      <t>Palettes pour blocs et entrevous béton :</t>
    </r>
    <r>
      <rPr>
        <sz val="8"/>
        <color theme="1"/>
        <rFont val="Arial"/>
        <family val="2"/>
      </rPr>
      <t xml:space="preserve"> </t>
    </r>
  </si>
  <si>
    <t xml:space="preserve">Facturés : 21,00 €ht/u </t>
  </si>
  <si>
    <t>Facturés : 2,00 €ht/u</t>
  </si>
  <si>
    <t xml:space="preserve">Rachetés : 1,50 €ht/u </t>
  </si>
  <si>
    <r>
      <rPr>
        <b/>
        <sz val="8"/>
        <color theme="1"/>
        <rFont val="Arial"/>
        <family val="2"/>
      </rPr>
      <t xml:space="preserve">Immobilisation du camion : </t>
    </r>
    <r>
      <rPr>
        <sz val="8"/>
        <color theme="1"/>
        <rFont val="Arial"/>
        <family val="2"/>
      </rPr>
      <t xml:space="preserve">Au-delà de 2 heures  : 200 €ht/heure </t>
    </r>
  </si>
  <si>
    <t xml:space="preserve">Rachetés : 18,00 €ht/u </t>
  </si>
  <si>
    <t xml:space="preserve">Les litrages béton sont donnés sans tenir compte de la flèche des poutrelles et des remplissages des chainâges verticaux et horizontaux. </t>
  </si>
  <si>
    <t>1. PRIX</t>
  </si>
  <si>
    <t>Diamètres : 3.5 x 3.5 mm</t>
  </si>
  <si>
    <t>Mailles : 190 x 330 mm</t>
  </si>
  <si>
    <t xml:space="preserve">Vous pouvez aussi consulter notre documentation technique sur notre site internet à l'adresse www.seac-gf.fr . </t>
  </si>
  <si>
    <r>
      <t>Bois de chargement et stockage pour poutrelles (6x8x120 cm)</t>
    </r>
    <r>
      <rPr>
        <sz val="8"/>
        <color theme="1"/>
        <rFont val="Times New Roman"/>
        <family val="1"/>
      </rPr>
      <t xml:space="preserve"> : </t>
    </r>
  </si>
  <si>
    <t xml:space="preserve">                                                                  COMPLEMENT A NOTRE OFFRE DE PRIX DE “POUTRELLES”</t>
  </si>
  <si>
    <t>Reference 
produit 
SEAC</t>
  </si>
  <si>
    <t xml:space="preserve">Prix 
départ 
usine </t>
  </si>
  <si>
    <t>Quantité 
/ PAL</t>
  </si>
  <si>
    <r>
      <t xml:space="preserve"> * L'offre de prix à été réalisée en départ usine</t>
    </r>
    <r>
      <rPr>
        <b/>
        <sz val="9"/>
        <color rgb="FF000000"/>
        <rFont val="Arial"/>
        <family val="2"/>
      </rPr>
      <t xml:space="preserve"> ou </t>
    </r>
    <r>
      <rPr>
        <sz val="9"/>
        <color rgb="FF000000"/>
        <rFont val="Arial"/>
        <family val="2"/>
      </rPr>
      <t xml:space="preserve">pour un franco 28 T non déchargé depuis l'usine de Châteauneuf, Lorris, Meung / Loire, Bonneuil / Marne ou Hermés. </t>
    </r>
  </si>
  <si>
    <t xml:space="preserve"> - Il faudra vérifier qu'il y aura la place pour stocker les élèments livrés. </t>
  </si>
  <si>
    <t xml:space="preserve">       Nous réservons le droit de définir l'usine de départ pour la livraison du chantier. </t>
  </si>
  <si>
    <t>Bloc et accessoires</t>
  </si>
  <si>
    <t>BLOC CREUX 500X200X200 B40 6T 
sans angles</t>
  </si>
  <si>
    <t>BLOC CREUX 500X200X200 B40 6T 
avec angles</t>
  </si>
  <si>
    <t xml:space="preserve">Forfait Transport si livraison &lt; 28 T </t>
  </si>
  <si>
    <t xml:space="preserve">Prendre note du complement </t>
  </si>
  <si>
    <t xml:space="preserve">aux offres. </t>
  </si>
  <si>
    <t xml:space="preserve">Prix mini départ
0,46 €ht/p  </t>
  </si>
  <si>
    <t>Prix départ mini 
1,04</t>
  </si>
  <si>
    <t>SEAC Les Quatre Routes, 35390 Grand-Fougeray</t>
  </si>
  <si>
    <t>BLOC LINTEAU</t>
  </si>
  <si>
    <t>BLOC LINTEAU 500X200X250</t>
  </si>
  <si>
    <t>Bloc PERFORES / SEMI PLEIN / PLEIN ALLEGE</t>
  </si>
  <si>
    <t>BLOC LINTEAU 500X200X200</t>
  </si>
  <si>
    <t>BLOC LINTEAU 500X150X200</t>
  </si>
  <si>
    <t>BLOC CATAROND 250X200X200</t>
  </si>
  <si>
    <t>BLOC PERFORE 500X50X160</t>
  </si>
  <si>
    <t>BLOC PERFORE 500X50X200</t>
  </si>
  <si>
    <t>BLOC PERFORE 500X100X200 B80</t>
  </si>
  <si>
    <t>BLOC PERFORE 500X150X200</t>
  </si>
  <si>
    <t>BLOC PERFORE 500X150X200 B120</t>
  </si>
  <si>
    <t>BLOC PERFORE 500X175X200 B80</t>
  </si>
  <si>
    <t>BLOC PERFORE 500X200X200</t>
  </si>
  <si>
    <t>BLOC PERFORE 500X200X200 B120</t>
  </si>
  <si>
    <t>BLOC PERFORE 500X200X250 B80</t>
  </si>
  <si>
    <t>BLOC D'ANGLE</t>
  </si>
  <si>
    <t>BLOC D'ANGLE 135°</t>
  </si>
  <si>
    <t>BLOC D'ANGLE 450X200X200</t>
  </si>
  <si>
    <t>BLOC D'ANGLE 500X150X200</t>
  </si>
  <si>
    <t>BLOC D'ANGLE 500X200X200</t>
  </si>
  <si>
    <t>BLOC D'ANGLE 500X200X250</t>
  </si>
  <si>
    <t>BLOC JAMBAGE 500X200X200</t>
  </si>
  <si>
    <t xml:space="preserve">BLOC PLEIN </t>
  </si>
  <si>
    <t>BLOC PLEIN 400x200x200 B80</t>
  </si>
  <si>
    <t>BLOC PLEIN 400X200X200 B120</t>
  </si>
  <si>
    <t>BLOC PLEIN 500X50X160 B80</t>
  </si>
  <si>
    <t>BLOC PLEIN 500X50X200 B80</t>
  </si>
  <si>
    <t>BLOC PLEIN 500X50X230 B80</t>
  </si>
  <si>
    <t>BLOC PLEIN 500X50X250 B80</t>
  </si>
  <si>
    <t>BLOC PLEIN 500X75X200 B80</t>
  </si>
  <si>
    <t>BLOC PLEIN 500X100X200</t>
  </si>
  <si>
    <t>BLOC PLEIN 500X125X200 B80</t>
  </si>
  <si>
    <t>BLOC PLEIN 500X150X200</t>
  </si>
  <si>
    <t>BLOC PLEIN 500X150X200 B120</t>
  </si>
  <si>
    <t>BLOC PLEIN 500X150X200 CIRCULAIRE</t>
  </si>
  <si>
    <t>BLOC PLEIN 500X175X200 B80</t>
  </si>
  <si>
    <t>BLOC PLEIN 500X200X200 B80</t>
  </si>
  <si>
    <t>BLOC PILIERS</t>
  </si>
  <si>
    <t>BLOC PILIER 200X270X270</t>
  </si>
  <si>
    <t>BLOC PILIER 250X200X200</t>
  </si>
  <si>
    <t>BLOC PILIER 250X270X270</t>
  </si>
  <si>
    <t>BLOC PILIER 300X300X200</t>
  </si>
  <si>
    <t>BLOC PILIER 400X400X200</t>
  </si>
  <si>
    <t>POTOBLOC 27X27</t>
  </si>
  <si>
    <t>POTOBLOC 38X38</t>
  </si>
  <si>
    <t>PLANELLES</t>
  </si>
  <si>
    <t>EASYTHERM PLANELLE 500X50X160</t>
  </si>
  <si>
    <t>EASYTHERM PLANELLE 500X50X200</t>
  </si>
  <si>
    <t>THERMO'RIVE 500X64X170</t>
  </si>
  <si>
    <t>THERMO'RIVE 500X64X200</t>
  </si>
  <si>
    <t>THERMO'RIVE 500X64X240</t>
  </si>
  <si>
    <t>BLOC EASYTHERM</t>
  </si>
  <si>
    <t>EASYTHERM ANGLE 500X200X200</t>
  </si>
  <si>
    <t>EASYTHERM ANGLE 500X200X250</t>
  </si>
  <si>
    <t>EASYTHERM LINTEAU 500X200X200</t>
  </si>
  <si>
    <t>EASYTHERM MODULE 500X200X200</t>
  </si>
  <si>
    <t>EASYTHERM MODULE 500X200X250</t>
  </si>
  <si>
    <t>EASYTHERM STANDARD 500X200X200</t>
  </si>
  <si>
    <t>EASYTHERM STANDARD 500X200X250</t>
  </si>
  <si>
    <t>THERMOCORNICHE</t>
  </si>
  <si>
    <t>BLOCTHERM</t>
  </si>
  <si>
    <t>BLOCTHERM ANGLE 500X200X200</t>
  </si>
  <si>
    <t>BLOCTHERM LINTEAU 500X200X200 L40</t>
  </si>
  <si>
    <t>BLOCTHERM MODULE 500X200X200</t>
  </si>
  <si>
    <t>BLOCTHERM STANDARD 500X200X200 L40</t>
  </si>
  <si>
    <t>BLOCTHERM'AIR ANGLE 500X200X200</t>
  </si>
  <si>
    <t>BLOCTHERM'AIR 500X200X200</t>
  </si>
  <si>
    <t>BLOCTHERM'AIR</t>
  </si>
  <si>
    <t>Cette offre est valable 1 mois.</t>
  </si>
  <si>
    <t xml:space="preserve">                                         COMPLEMENT A NOTRE OFFRE DE PRIX DE “BLOCS ET POUTRELLES”</t>
  </si>
  <si>
    <t>Départ mini 0,95</t>
  </si>
  <si>
    <t>départ mini 0,69</t>
  </si>
  <si>
    <r>
      <rPr>
        <b/>
        <sz val="9"/>
        <color rgb="FF000000"/>
        <rFont val="Arial"/>
        <family val="2"/>
      </rPr>
      <t>Client :</t>
    </r>
    <r>
      <rPr>
        <sz val="9"/>
        <color rgb="FF000000"/>
        <rFont val="Arial"/>
        <family val="2"/>
      </rPr>
      <t xml:space="preserve"> POINT P ST JEAN LE BLANC</t>
    </r>
  </si>
  <si>
    <r>
      <rPr>
        <b/>
        <sz val="9"/>
        <color rgb="FF000000"/>
        <rFont val="Arial"/>
        <family val="2"/>
      </rPr>
      <t>Entreprise :</t>
    </r>
    <r>
      <rPr>
        <sz val="9"/>
        <color rgb="FF000000"/>
        <rFont val="Arial"/>
        <family val="2"/>
      </rPr>
      <t xml:space="preserve"> Technibat 45 </t>
    </r>
  </si>
  <si>
    <r>
      <t xml:space="preserve">USINE : </t>
    </r>
    <r>
      <rPr>
        <sz val="9"/>
        <color rgb="FF000000"/>
        <rFont val="Arial"/>
        <family val="2"/>
      </rPr>
      <t>Chateauneuf / Loire</t>
    </r>
  </si>
  <si>
    <r>
      <t xml:space="preserve">Adresse de livraison / chantier : </t>
    </r>
    <r>
      <rPr>
        <sz val="9"/>
        <color rgb="FF000000"/>
        <rFont val="Arial"/>
        <family val="2"/>
      </rPr>
      <t>Départ POINT P ST JEAN LE BLANC</t>
    </r>
  </si>
  <si>
    <t>€</t>
  </si>
  <si>
    <t>POUTRE</t>
  </si>
  <si>
    <t xml:space="preserve">Poutre sur mesure </t>
  </si>
  <si>
    <t>Poutre Plate</t>
  </si>
  <si>
    <t>Poutre 12 x 6 de stock</t>
  </si>
  <si>
    <t>2m10 à 5m00</t>
  </si>
  <si>
    <t xml:space="preserve">                                                                                                                  ACCESSOIRES COMPLEMENTAIRE : </t>
  </si>
  <si>
    <t>1m00 à 6m10</t>
  </si>
  <si>
    <t xml:space="preserve">Poutre 20x20 ST3 / ST4 de stock </t>
  </si>
  <si>
    <t xml:space="preserve">Poutre 20x20 BA de stock </t>
  </si>
  <si>
    <t>1m00 à 5m60</t>
  </si>
  <si>
    <t>Sur consultation*</t>
  </si>
  <si>
    <t>PRELINTEAU</t>
  </si>
  <si>
    <t xml:space="preserve">Prélinteau de 15 cm </t>
  </si>
  <si>
    <t>0m80 à 2m80</t>
  </si>
  <si>
    <t>0m80 à 1m80</t>
  </si>
  <si>
    <t xml:space="preserve">achat 0,85 €ht rasim départ négoce </t>
  </si>
  <si>
    <t xml:space="preserve">Vendu par chausson à Batimaya 0,61 cts </t>
  </si>
  <si>
    <t>C</t>
  </si>
  <si>
    <t>Bigmat fleury 0,68 franco</t>
  </si>
  <si>
    <t xml:space="preserve">0,64 franco congy </t>
  </si>
  <si>
    <t xml:space="preserve">Départ mini congy 0,87 </t>
  </si>
  <si>
    <t xml:space="preserve">Sommes Plancher en départ Plateforme ( 5 %) </t>
  </si>
  <si>
    <t xml:space="preserve"> SOMMES
Prix départ 
plateforme/PF
 ( 5 % ) *</t>
  </si>
  <si>
    <t>Avec 5 %</t>
  </si>
  <si>
    <t xml:space="preserve">Vendu 0,79 MCJ par chausson </t>
  </si>
  <si>
    <t xml:space="preserve">Lieu de Livraison : </t>
  </si>
  <si>
    <t>Charge max du plancher :</t>
  </si>
  <si>
    <t xml:space="preserve">Type de plancher : </t>
  </si>
  <si>
    <t xml:space="preserve">Montage plancher : </t>
  </si>
  <si>
    <t xml:space="preserve">Achat négoce : </t>
  </si>
  <si>
    <t xml:space="preserve">Prix Poutrelle au ML : </t>
  </si>
  <si>
    <t xml:space="preserve">Prix Hourdis Hourdis au ML: </t>
  </si>
  <si>
    <t xml:space="preserve">Entraxe Hourdis : </t>
  </si>
  <si>
    <t xml:space="preserve">Prix M2 Livré : </t>
  </si>
  <si>
    <t xml:space="preserve">Prix M2 SHOB : </t>
  </si>
  <si>
    <t xml:space="preserve">Prix de Vente Entreprise : </t>
  </si>
  <si>
    <t xml:space="preserve">Entraxe des poutrelles montage simple </t>
  </si>
  <si>
    <t xml:space="preserve">Gamme </t>
  </si>
  <si>
    <t xml:space="preserve">Entraxe des poutrelles montage Jumellé </t>
  </si>
  <si>
    <t>Entraxe en (M)</t>
  </si>
  <si>
    <t xml:space="preserve">Coeff Négoce : </t>
  </si>
  <si>
    <t>Client :</t>
  </si>
  <si>
    <t xml:space="preserve">Longueur Hourdis : </t>
  </si>
  <si>
    <t xml:space="preserve">Livré </t>
  </si>
  <si>
    <t xml:space="preserve">Départ </t>
  </si>
  <si>
    <t xml:space="preserve">Prix Hourdis à la Piéce </t>
  </si>
  <si>
    <r>
      <rPr>
        <b/>
        <sz val="9"/>
        <color rgb="FF000000"/>
        <rFont val="Arial"/>
        <family val="2"/>
      </rPr>
      <t>Mode de transport :</t>
    </r>
    <r>
      <rPr>
        <sz val="9"/>
        <color rgb="FF000000"/>
        <rFont val="Arial"/>
        <family val="2"/>
      </rPr>
      <t xml:space="preserve"> </t>
    </r>
  </si>
  <si>
    <t>Départ USINE</t>
  </si>
  <si>
    <r>
      <rPr>
        <b/>
        <sz val="9"/>
        <color rgb="FF000000"/>
        <rFont val="Arial"/>
        <family val="2"/>
      </rPr>
      <t>USINE :</t>
    </r>
    <r>
      <rPr>
        <sz val="9"/>
        <color rgb="FF000000"/>
        <rFont val="Arial"/>
        <family val="2"/>
      </rPr>
      <t xml:space="preserve"> </t>
    </r>
  </si>
  <si>
    <t>LE PUISET</t>
  </si>
  <si>
    <t>LORRIS</t>
  </si>
  <si>
    <t>MEUNG SUR LOIRE</t>
  </si>
  <si>
    <t>GRAND FOUGERAY</t>
  </si>
  <si>
    <t>BONNEUIL-SUR-MARNE</t>
  </si>
  <si>
    <t>MERVILLE</t>
  </si>
  <si>
    <t>2128 Route des Platanes, 31330 Merville</t>
  </si>
  <si>
    <t>10 rue de la gare, 77114 herme</t>
  </si>
  <si>
    <t>HERMES 77114</t>
  </si>
  <si>
    <t>Orléans</t>
  </si>
  <si>
    <t>PONTOISE</t>
  </si>
  <si>
    <t>Route de Puiseaux-Pontoise, 95650 Boissy L'Aillerie</t>
  </si>
  <si>
    <t>112 p soit 22 Palette / camions</t>
  </si>
  <si>
    <t>84 soit 22 palette / camions</t>
  </si>
  <si>
    <t>GIRONDE / DROP</t>
  </si>
  <si>
    <t>112 Avenue du Général de Gaulle, 33190 Gironde-sur-Dropt</t>
  </si>
  <si>
    <t>Bordeau</t>
  </si>
  <si>
    <t>Route Charleval, 13370 Mallemort</t>
  </si>
  <si>
    <t>Mallemort</t>
  </si>
  <si>
    <t>Brignoles</t>
  </si>
  <si>
    <t>Prix mini départ 2.88</t>
  </si>
  <si>
    <t xml:space="preserve">H départ 0,61 et franco / seac franco Orléans 64 cts </t>
  </si>
  <si>
    <t xml:space="preserve">Fab Meung / Loire </t>
  </si>
  <si>
    <t>ISOPLANEL S 500X50X160</t>
  </si>
  <si>
    <t>ISOPLANEL S 500X50X170</t>
  </si>
  <si>
    <t>ISOPLANEL S 500X50X200</t>
  </si>
  <si>
    <t>ISOPLANEL S 500X50X240</t>
  </si>
  <si>
    <t>S</t>
  </si>
  <si>
    <t>Prix mini départ 0.95</t>
  </si>
  <si>
    <t xml:space="preserve">Prélinteau de 20 cm </t>
  </si>
  <si>
    <t xml:space="preserve">0.96 franco Parcay Meslay en Guerin vendu 1.05 à Bativaloir </t>
  </si>
  <si>
    <t>Fab Chateauneuf / Loire Départ mini 0,89 franco 1.15 révil ( Franco Orléans via Bigmat 0.95 )</t>
  </si>
  <si>
    <t>xxxxxxx</t>
  </si>
  <si>
    <t>Entreprise :</t>
  </si>
  <si>
    <r>
      <rPr>
        <b/>
        <sz val="9"/>
        <color rgb="FF000000"/>
        <rFont val="Arial"/>
        <family val="2"/>
      </rPr>
      <t>Adresse de livraison / chantier :</t>
    </r>
    <r>
      <rPr>
        <sz val="9"/>
        <color rgb="FF000000"/>
        <rFont val="Arial"/>
        <family val="2"/>
      </rPr>
      <t xml:space="preserve"> </t>
    </r>
  </si>
  <si>
    <t>Negociant :</t>
  </si>
  <si>
    <t>A DEFINIR</t>
  </si>
  <si>
    <r>
      <rPr>
        <b/>
        <sz val="9"/>
        <color rgb="FF000000"/>
        <rFont val="Arial"/>
        <family val="2"/>
      </rPr>
      <t>N° Affaires / Plans :</t>
    </r>
    <r>
      <rPr>
        <sz val="9"/>
        <color rgb="FF000000"/>
        <rFont val="Arial"/>
        <family val="2"/>
      </rPr>
      <t xml:space="preserve"> </t>
    </r>
  </si>
  <si>
    <t>XXXX</t>
  </si>
  <si>
    <t>FRANCO</t>
  </si>
  <si>
    <r>
      <rPr>
        <b/>
        <sz val="9"/>
        <color rgb="FF000000"/>
        <rFont val="Arial"/>
        <family val="2"/>
      </rPr>
      <t>Mode de transport* :</t>
    </r>
    <r>
      <rPr>
        <sz val="9"/>
        <color rgb="FF000000"/>
        <rFont val="Arial"/>
        <family val="2"/>
      </rPr>
      <t xml:space="preserve"> </t>
    </r>
  </si>
  <si>
    <t xml:space="preserve">Livraison </t>
  </si>
  <si>
    <t>FRANCO CHANTIER</t>
  </si>
  <si>
    <t xml:space="preserve">Plancher </t>
  </si>
  <si>
    <t>HT VS</t>
  </si>
  <si>
    <t>Etudes :</t>
  </si>
  <si>
    <t>REPERE NIVEAU / 
REPERE ETUDE PLANCHER</t>
  </si>
  <si>
    <t>Surface (m2 SHOB)</t>
  </si>
  <si>
    <t>MONTAGE PROPOSE</t>
  </si>
  <si>
    <t xml:space="preserve">Total Projet </t>
  </si>
  <si>
    <t>**</t>
  </si>
  <si>
    <t>*</t>
  </si>
  <si>
    <t xml:space="preserve">Observation :  Prendre note du complément aux offres </t>
  </si>
  <si>
    <t xml:space="preserve">Les livraisons à horaire fixe ne nous engage pas à des pénalité de retard, nous nous engageons à livrer sur une demis journée </t>
  </si>
  <si>
    <t>* Surface donnée à titre indicatif en fonction des pré-etudes réalisée, quantitée non contractuel</t>
  </si>
  <si>
    <t xml:space="preserve">** Tarif réaliser en fonction des précision dans le cartouche ci-dessous à titre indicatif en fonction des études réalisé </t>
  </si>
  <si>
    <t>Pour toute livraison ou prix fixe rapprochez vous de votre commercial SEAC afin d'estimer la possibilité sans frais de transport supplémentaire</t>
  </si>
  <si>
    <t xml:space="preserve"> pour livraison franco chantier </t>
  </si>
  <si>
    <t>FORFAIT TRANSPORT SI &lt; 28t</t>
  </si>
  <si>
    <t>Transport supplémentaire pour camion 
non complet</t>
  </si>
  <si>
    <t xml:space="preserve">Plancher 12 + 5 </t>
  </si>
  <si>
    <t>Charge G et Q :</t>
  </si>
  <si>
    <r>
      <t xml:space="preserve">Portée Maximum selon pré-étude : </t>
    </r>
    <r>
      <rPr>
        <b/>
        <sz val="11"/>
        <color theme="1"/>
        <rFont val="Calibri"/>
        <family val="2"/>
        <scheme val="minor"/>
      </rPr>
      <t>6m00</t>
    </r>
  </si>
  <si>
    <t>avec étais</t>
  </si>
  <si>
    <t xml:space="preserve">Système inversé reste marge négociant selon montage ( hors plu valu rupteurs ) </t>
  </si>
  <si>
    <t xml:space="preserve">Prix de Vente CMIST/ ENT : </t>
  </si>
  <si>
    <t xml:space="preserve">RESTE MARGE NEGOCE </t>
  </si>
  <si>
    <t>140 + 150</t>
  </si>
  <si>
    <t>Les prix de nos produits sont donnés Hors Taxe, à titre indicatif, sans engagement de durée. Ils ne tiennent pas compte en particulier,</t>
  </si>
  <si>
    <t xml:space="preserve"> et sauf indication contraire, des renforts localisés.</t>
  </si>
  <si>
    <r>
      <t>Sollicitations</t>
    </r>
    <r>
      <rPr>
        <sz val="8"/>
        <color theme="1"/>
        <rFont val="Times New Roman"/>
        <family val="1"/>
      </rPr>
      <t xml:space="preserve"> : Sauf indication contraire de notre part, notre étude ne tient compte que des seules charges </t>
    </r>
    <r>
      <rPr>
        <b/>
        <sz val="8"/>
        <color theme="1"/>
        <rFont val="Times New Roman"/>
        <family val="1"/>
      </rPr>
      <t>verticales</t>
    </r>
    <r>
      <rPr>
        <sz val="8"/>
        <color theme="1"/>
        <rFont val="Times New Roman"/>
        <family val="1"/>
      </rPr>
      <t xml:space="preserve"> appliquées à nos produits et portées </t>
    </r>
  </si>
  <si>
    <t>dans la colonne surcharges.</t>
  </si>
  <si>
    <r>
      <t xml:space="preserve">Plan </t>
    </r>
    <r>
      <rPr>
        <sz val="8"/>
        <color theme="1"/>
        <rFont val="Times New Roman"/>
        <family val="1"/>
      </rPr>
      <t xml:space="preserve">: Nos études s'entendent avec des plans de coffrage définitifs. Nos plans seront diffusés avec l'indice 0. </t>
    </r>
  </si>
  <si>
    <t>Le ou les indices supplémentaires seront facturés, selon le forfait de 350 € HT.</t>
  </si>
  <si>
    <t xml:space="preserve">Les litrages béton sont donnés sans tenir compte de la flèche des poutrelles </t>
  </si>
  <si>
    <t xml:space="preserve">et des remplissages des chainâges verticaux et horizontaux. </t>
  </si>
  <si>
    <t xml:space="preserve">Dans le cas où, de votre fait, un décalage de plus d’un mois dans le planning de livraison interviendrait, nous serions dans l’obligation, </t>
  </si>
  <si>
    <t>après contrôle contradictoire, de vous facturer les produits réalisés en prix départ.</t>
  </si>
  <si>
    <t>COMPLEMENT A NOTRE OFFRE DE PRIX DE “POUTRELLES”</t>
  </si>
  <si>
    <r>
      <rPr>
        <b/>
        <sz val="11"/>
        <color theme="1"/>
        <rFont val="Calibri"/>
        <family val="2"/>
        <scheme val="minor"/>
      </rPr>
      <t>Lot Poutrelle + Entrevous</t>
    </r>
    <r>
      <rPr>
        <sz val="11"/>
        <color theme="1"/>
        <rFont val="Calibri"/>
        <family val="2"/>
        <scheme val="minor"/>
      </rPr>
      <t xml:space="preserve">
ne comprends pas l'acier, la planelles, consignes chevrons et palettes.</t>
    </r>
  </si>
  <si>
    <t>COEF DE MARGE SUR POUTRELLE GF</t>
  </si>
  <si>
    <t>Négoce :</t>
  </si>
  <si>
    <t>CMI :</t>
  </si>
  <si>
    <t>Chantier :</t>
  </si>
  <si>
    <t>Type de plancher</t>
  </si>
  <si>
    <t>Up</t>
  </si>
  <si>
    <t>W/m².K</t>
  </si>
  <si>
    <t>Prix vente SHOB €/m²</t>
  </si>
  <si>
    <t>€/m²</t>
  </si>
  <si>
    <t>Prix de vente livré €/m²</t>
  </si>
  <si>
    <t>Prix vente  CMI €/m² Surface livrée Plancher Seacwatt</t>
  </si>
  <si>
    <t>Coût plus value rupteur Seacwatt</t>
  </si>
  <si>
    <t>Prix vente CMI €/m² Plancher Poutrelles/entrevous</t>
  </si>
  <si>
    <t>Prix vente CMI €/m² Plancher Hourdis</t>
  </si>
  <si>
    <t xml:space="preserve">Prix vente CMI €/m² </t>
  </si>
  <si>
    <t>Nbre/ml/m²</t>
  </si>
  <si>
    <t>Prix vente CMI €/ml</t>
  </si>
  <si>
    <t>€/ml</t>
  </si>
  <si>
    <t>Prix entrevous achat Négoce €/ml</t>
  </si>
  <si>
    <t xml:space="preserve">Coef Négoce </t>
  </si>
  <si>
    <t>Prix poutrelle €/m²</t>
  </si>
  <si>
    <t>Reste poutrelle vente CMI €/ml</t>
  </si>
  <si>
    <t>Tarif poutrelle Négoce</t>
  </si>
  <si>
    <t>Type</t>
  </si>
  <si>
    <t>Départ</t>
  </si>
  <si>
    <t>Franco</t>
  </si>
  <si>
    <t xml:space="preserve">Prix €/ml </t>
  </si>
  <si>
    <t>Prix €/ml</t>
  </si>
  <si>
    <t>Marge</t>
  </si>
  <si>
    <t>Coef</t>
  </si>
  <si>
    <t>%</t>
  </si>
  <si>
    <t xml:space="preserve">Proposition d’aide </t>
  </si>
  <si>
    <t>M</t>
  </si>
  <si>
    <t>Entraxe en m</t>
  </si>
  <si>
    <t>SHOB PROJET</t>
  </si>
  <si>
    <t>Saint Hilaire des Loges</t>
  </si>
  <si>
    <t>Auxerre</t>
  </si>
  <si>
    <t>ST Hilaire des Loges</t>
  </si>
  <si>
    <t xml:space="preserve">Vilette d'Anthon </t>
  </si>
  <si>
    <t>Vilette D'Anthon</t>
  </si>
  <si>
    <t>SEAC VILLETTE D'ANTHON, Avenue des Cèdres,38280 Villette-d'Anthon</t>
  </si>
  <si>
    <t>SEAC GUIRAUD, La Bonnette, 85240 Saint-Hilaire-des-Loges</t>
  </si>
  <si>
    <t>Poutre BA Eric Gnignou</t>
  </si>
  <si>
    <t>Poutre précontrainte David Nouzies</t>
  </si>
  <si>
    <t xml:space="preserve">Plaisir </t>
  </si>
  <si>
    <t>Olivet 45160</t>
  </si>
  <si>
    <t>Attention si livraison de notre part nous demandons un franco 28 t depuis notre Usine</t>
  </si>
  <si>
    <r>
      <t xml:space="preserve"> * L'offre de prix à été réalisée en départ usine</t>
    </r>
    <r>
      <rPr>
        <b/>
        <sz val="9"/>
        <color rgb="FF000000"/>
        <rFont val="Arial"/>
        <family val="2"/>
      </rPr>
      <t xml:space="preserve"> ou </t>
    </r>
    <r>
      <rPr>
        <sz val="9"/>
        <color rgb="FF000000"/>
        <rFont val="Arial"/>
        <family val="2"/>
      </rPr>
      <t xml:space="preserve">pour un franco 28 T non déchargé depuis l'usine </t>
    </r>
  </si>
  <si>
    <r>
      <t xml:space="preserve">PRIX </t>
    </r>
    <r>
      <rPr>
        <b/>
        <sz val="8"/>
        <color theme="1"/>
        <rFont val="Calibri"/>
        <family val="2"/>
        <scheme val="minor"/>
      </rPr>
      <t xml:space="preserve">€ht ET  </t>
    </r>
    <r>
      <rPr>
        <b/>
        <sz val="11"/>
        <color theme="1"/>
        <rFont val="Calibri"/>
        <family val="2"/>
        <scheme val="minor"/>
      </rPr>
      <t xml:space="preserve">
</t>
    </r>
    <r>
      <rPr>
        <b/>
        <sz val="7"/>
        <color theme="1"/>
        <rFont val="Calibri"/>
        <family val="2"/>
        <scheme val="minor"/>
      </rPr>
      <t>€ht/m2</t>
    </r>
    <r>
      <rPr>
        <b/>
        <sz val="11"/>
        <color theme="1"/>
        <rFont val="Calibri"/>
        <family val="2"/>
        <scheme val="minor"/>
      </rPr>
      <t xml:space="preserve"> </t>
    </r>
    <r>
      <rPr>
        <b/>
        <sz val="9"/>
        <color theme="1"/>
        <rFont val="Calibri"/>
        <family val="2"/>
        <scheme val="minor"/>
      </rPr>
      <t>SHOB</t>
    </r>
  </si>
  <si>
    <t xml:space="preserve">Notre livre est à votre disposition, n'hésitez pas à nous les demander au 05.34.40.90.00 par fax au 05.34.40.90.01.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</si>
</sst>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43" formatCode="_-* #,##0.00\ _€_-;\-* #,##0.00\ _€_-;_-* &quot;-&quot;??\ _€_-;_-@_-"/>
    <numFmt numFmtId="164" formatCode="0.0"/>
    <numFmt numFmtId="165" formatCode="00000"/>
    <numFmt numFmtId="166" formatCode="0.000"/>
    <numFmt numFmtId="167" formatCode="_-* #,##0.000\ _€_-;\-* #,##0.000\ _€_-;_-* &quot;-&quot;??\ _€_-;_-@_-"/>
    <numFmt numFmtId="168" formatCode="_-* #,##0.0\ _€_-;\-* #,##0.0\ _€_-;_-* &quot;-&quot;??\ _€_-;_-@_-"/>
  </numFmts>
  <fonts count="45" x14ac:knownFonts="1">
    <font>
      <sz val="11"/>
      <color theme="1"/>
      <name val="Calibri"/>
      <family val="2"/>
      <scheme val="minor"/>
    </font>
    <font>
      <sz val="11"/>
      <color rgb="FF333333"/>
      <name val="Calibri"/>
      <family val="2"/>
      <scheme val="minor"/>
    </font>
    <font>
      <sz val="9"/>
      <color theme="1"/>
      <name val="Calibri"/>
      <family val="2"/>
      <scheme val="minor"/>
    </font>
    <font>
      <sz val="11"/>
      <color theme="1"/>
      <name val="Calibri"/>
      <family val="2"/>
      <scheme val="minor"/>
    </font>
    <font>
      <sz val="9"/>
      <color theme="1"/>
      <name val="Arial"/>
      <family val="2"/>
    </font>
    <font>
      <sz val="8"/>
      <color theme="1"/>
      <name val="Arial"/>
      <family val="2"/>
    </font>
    <font>
      <sz val="12"/>
      <color theme="1"/>
      <name val="Arial"/>
      <family val="2"/>
    </font>
    <font>
      <sz val="9"/>
      <color rgb="FF000000"/>
      <name val="Arial"/>
      <family val="2"/>
    </font>
    <font>
      <sz val="9"/>
      <name val="Arial"/>
      <family val="2"/>
    </font>
    <font>
      <b/>
      <sz val="9"/>
      <name val="Arial"/>
      <family val="2"/>
    </font>
    <font>
      <b/>
      <sz val="9"/>
      <color rgb="FF000000"/>
      <name val="Lucida Console"/>
      <family val="2"/>
    </font>
    <font>
      <b/>
      <sz val="8"/>
      <color theme="1"/>
      <name val="Arial"/>
      <family val="2"/>
    </font>
    <font>
      <b/>
      <sz val="12"/>
      <color theme="1"/>
      <name val="Arial"/>
      <family val="2"/>
    </font>
    <font>
      <sz val="8"/>
      <color rgb="FF000000"/>
      <name val="Arial"/>
      <family val="2"/>
    </font>
    <font>
      <sz val="8"/>
      <name val="Arial"/>
      <family val="2"/>
    </font>
    <font>
      <b/>
      <i/>
      <sz val="8"/>
      <color theme="1"/>
      <name val="Arial"/>
      <family val="2"/>
    </font>
    <font>
      <b/>
      <i/>
      <sz val="8"/>
      <color theme="3" tint="0.39997558519241921"/>
      <name val="Arial"/>
      <family val="2"/>
    </font>
    <font>
      <sz val="8"/>
      <color theme="3" tint="0.39997558519241921"/>
      <name val="Arial"/>
      <family val="2"/>
    </font>
    <font>
      <sz val="8"/>
      <color theme="4" tint="-0.249977111117893"/>
      <name val="Arial"/>
      <family val="2"/>
    </font>
    <font>
      <sz val="8"/>
      <color rgb="FFFF0000"/>
      <name val="Arial"/>
      <family val="2"/>
    </font>
    <font>
      <b/>
      <sz val="9"/>
      <color rgb="FF000000"/>
      <name val="Arial"/>
      <family val="2"/>
    </font>
    <font>
      <u/>
      <sz val="9"/>
      <color theme="1"/>
      <name val="Arial"/>
      <family val="2"/>
    </font>
    <font>
      <sz val="8"/>
      <color theme="1"/>
      <name val="Times New Roman"/>
      <family val="1"/>
    </font>
    <font>
      <b/>
      <sz val="10"/>
      <color theme="1"/>
      <name val="Arial Narrow"/>
      <family val="2"/>
    </font>
    <font>
      <b/>
      <sz val="8"/>
      <color theme="1"/>
      <name val="Arial Narrow"/>
      <family val="2"/>
    </font>
    <font>
      <b/>
      <sz val="8"/>
      <color theme="1"/>
      <name val="Times New Roman"/>
      <family val="1"/>
    </font>
    <font>
      <b/>
      <sz val="10"/>
      <color theme="1"/>
      <name val="Arial"/>
      <family val="2"/>
    </font>
    <font>
      <sz val="8"/>
      <color theme="1"/>
      <name val="Arial Narrow"/>
      <family val="2"/>
    </font>
    <font>
      <sz val="18"/>
      <color theme="1"/>
      <name val="Calibri"/>
      <family val="2"/>
      <scheme val="minor"/>
    </font>
    <font>
      <sz val="11"/>
      <color theme="1"/>
      <name val="Arial"/>
      <family val="2"/>
    </font>
    <font>
      <b/>
      <i/>
      <sz val="12"/>
      <color theme="1"/>
      <name val="Arial"/>
      <family val="2"/>
    </font>
    <font>
      <b/>
      <i/>
      <sz val="12"/>
      <color rgb="FF000000"/>
      <name val="Arial"/>
      <family val="2"/>
    </font>
    <font>
      <sz val="11"/>
      <color rgb="FF222222"/>
      <name val="Calibri"/>
      <family val="2"/>
      <scheme val="minor"/>
    </font>
    <font>
      <sz val="11"/>
      <color rgb="FF000000"/>
      <name val="Calibri"/>
      <family val="2"/>
      <scheme val="minor"/>
    </font>
    <font>
      <b/>
      <sz val="11"/>
      <color theme="1"/>
      <name val="Calibri"/>
      <family val="2"/>
      <scheme val="minor"/>
    </font>
    <font>
      <sz val="8"/>
      <color theme="1"/>
      <name val="Calibri"/>
      <family val="2"/>
      <scheme val="minor"/>
    </font>
    <font>
      <b/>
      <sz val="11"/>
      <color theme="1"/>
      <name val="Arial"/>
      <family val="2"/>
    </font>
    <font>
      <sz val="7"/>
      <color theme="1"/>
      <name val="Calibri"/>
      <family val="2"/>
      <scheme val="minor"/>
    </font>
    <font>
      <sz val="10"/>
      <name val="Arial"/>
      <family val="2"/>
    </font>
    <font>
      <b/>
      <sz val="18"/>
      <name val="Arial"/>
      <family val="2"/>
    </font>
    <font>
      <b/>
      <sz val="12"/>
      <name val="Arial"/>
      <family val="2"/>
    </font>
    <font>
      <b/>
      <sz val="10"/>
      <name val="Arial"/>
      <family val="2"/>
    </font>
    <font>
      <b/>
      <sz val="8"/>
      <color theme="1"/>
      <name val="Calibri"/>
      <family val="2"/>
      <scheme val="minor"/>
    </font>
    <font>
      <b/>
      <sz val="7"/>
      <color theme="1"/>
      <name val="Calibri"/>
      <family val="2"/>
      <scheme val="minor"/>
    </font>
    <font>
      <b/>
      <sz val="9"/>
      <color theme="1"/>
      <name val="Calibri"/>
      <family val="2"/>
      <scheme val="minor"/>
    </font>
  </fonts>
  <fills count="20">
    <fill>
      <patternFill patternType="none"/>
    </fill>
    <fill>
      <patternFill patternType="gray125"/>
    </fill>
    <fill>
      <patternFill patternType="solid">
        <fgColor theme="4" tint="0.59999389629810485"/>
        <bgColor indexed="64"/>
      </patternFill>
    </fill>
    <fill>
      <patternFill patternType="solid">
        <fgColor theme="5" tint="0.79998168889431442"/>
        <bgColor indexed="64"/>
      </patternFill>
    </fill>
    <fill>
      <patternFill patternType="solid">
        <fgColor theme="7"/>
        <bgColor indexed="64"/>
      </patternFill>
    </fill>
    <fill>
      <patternFill patternType="solid">
        <fgColor theme="6" tint="0.59999389629810485"/>
        <bgColor indexed="64"/>
      </patternFill>
    </fill>
    <fill>
      <patternFill patternType="solid">
        <fgColor theme="9" tint="0.59999389629810485"/>
        <bgColor indexed="64"/>
      </patternFill>
    </fill>
    <fill>
      <patternFill patternType="solid">
        <fgColor theme="0"/>
        <bgColor indexed="64"/>
      </patternFill>
    </fill>
    <fill>
      <patternFill patternType="solid">
        <fgColor theme="1"/>
        <bgColor indexed="64"/>
      </patternFill>
    </fill>
    <fill>
      <patternFill patternType="solid">
        <fgColor theme="8" tint="0.39997558519241921"/>
        <bgColor indexed="64"/>
      </patternFill>
    </fill>
    <fill>
      <patternFill patternType="solid">
        <fgColor theme="8" tint="0.59999389629810485"/>
        <bgColor indexed="64"/>
      </patternFill>
    </fill>
    <fill>
      <patternFill patternType="solid">
        <fgColor theme="0" tint="-4.9989318521683403E-2"/>
        <bgColor indexed="64"/>
      </patternFill>
    </fill>
    <fill>
      <patternFill patternType="solid">
        <fgColor theme="2"/>
        <bgColor indexed="64"/>
      </patternFill>
    </fill>
    <fill>
      <patternFill patternType="solid">
        <fgColor theme="5" tint="0.59999389629810485"/>
        <bgColor indexed="64"/>
      </patternFill>
    </fill>
    <fill>
      <patternFill patternType="lightDown">
        <fgColor auto="1"/>
      </patternFill>
    </fill>
    <fill>
      <patternFill patternType="lightDown"/>
    </fill>
    <fill>
      <patternFill patternType="lightUp"/>
    </fill>
    <fill>
      <patternFill patternType="solid">
        <fgColor indexed="13"/>
        <bgColor indexed="64"/>
      </patternFill>
    </fill>
    <fill>
      <patternFill patternType="solid">
        <fgColor indexed="41"/>
        <bgColor indexed="64"/>
      </patternFill>
    </fill>
    <fill>
      <patternFill patternType="solid">
        <fgColor indexed="43"/>
        <bgColor indexed="64"/>
      </patternFill>
    </fill>
  </fills>
  <borders count="70">
    <border>
      <left/>
      <right/>
      <top/>
      <bottom/>
      <diagonal/>
    </border>
    <border>
      <left style="thin">
        <color indexed="64"/>
      </left>
      <right style="thin">
        <color indexed="64"/>
      </right>
      <top style="hair">
        <color indexed="64"/>
      </top>
      <bottom style="thin">
        <color indexed="64"/>
      </bottom>
      <diagonal/>
    </border>
    <border>
      <left style="thin">
        <color indexed="64"/>
      </left>
      <right style="thin">
        <color indexed="64"/>
      </right>
      <top style="thin">
        <color indexed="64"/>
      </top>
      <bottom style="thin">
        <color indexed="64"/>
      </bottom>
      <diagonal/>
    </border>
    <border>
      <left/>
      <right style="thin">
        <color indexed="64"/>
      </right>
      <top/>
      <bottom style="thin">
        <color indexed="64"/>
      </bottom>
      <diagonal/>
    </border>
    <border>
      <left/>
      <right/>
      <top/>
      <bottom style="thin">
        <color indexed="64"/>
      </bottom>
      <diagonal/>
    </border>
    <border>
      <left style="thin">
        <color indexed="64"/>
      </left>
      <right/>
      <top/>
      <bottom style="thin">
        <color indexed="64"/>
      </bottom>
      <diagonal/>
    </border>
    <border>
      <left style="thin">
        <color indexed="64"/>
      </left>
      <right style="thin">
        <color indexed="64"/>
      </right>
      <top style="hair">
        <color indexed="64"/>
      </top>
      <bottom style="hair">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bottom/>
      <diagonal/>
    </border>
    <border>
      <left style="thin">
        <color indexed="64"/>
      </left>
      <right/>
      <top/>
      <bottom/>
      <diagonal/>
    </border>
    <border>
      <left/>
      <right style="thin">
        <color indexed="64"/>
      </right>
      <top style="thin">
        <color indexed="64"/>
      </top>
      <bottom/>
      <diagonal/>
    </border>
    <border>
      <left/>
      <right/>
      <top style="thin">
        <color indexed="64"/>
      </top>
      <bottom/>
      <diagonal/>
    </border>
    <border>
      <left style="thin">
        <color indexed="64"/>
      </left>
      <right/>
      <top style="thin">
        <color indexed="64"/>
      </top>
      <bottom/>
      <diagonal/>
    </border>
    <border>
      <left style="thin">
        <color indexed="64"/>
      </left>
      <right style="thin">
        <color indexed="64"/>
      </right>
      <top style="thin">
        <color indexed="64"/>
      </top>
      <bottom style="hair">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right style="medium">
        <color indexed="64"/>
      </right>
      <top/>
      <bottom/>
      <diagonal/>
    </border>
    <border>
      <left style="medium">
        <color indexed="64"/>
      </left>
      <right style="medium">
        <color indexed="64"/>
      </right>
      <top style="medium">
        <color indexed="64"/>
      </top>
      <bottom style="medium">
        <color indexed="64"/>
      </bottom>
      <diagonal/>
    </border>
    <border>
      <left/>
      <right style="medium">
        <color indexed="64"/>
      </right>
      <top/>
      <bottom style="medium">
        <color indexed="64"/>
      </bottom>
      <diagonal/>
    </border>
    <border>
      <left style="medium">
        <color indexed="64"/>
      </left>
      <right style="medium">
        <color indexed="64"/>
      </right>
      <top/>
      <bottom/>
      <diagonal/>
    </border>
    <border>
      <left/>
      <right/>
      <top style="medium">
        <color indexed="64"/>
      </top>
      <bottom style="thin">
        <color indexed="64"/>
      </bottom>
      <diagonal/>
    </border>
    <border>
      <left/>
      <right/>
      <top style="thick">
        <color indexed="64"/>
      </top>
      <bottom style="thin">
        <color indexed="64"/>
      </bottom>
      <diagonal/>
    </border>
    <border>
      <left/>
      <right style="thick">
        <color indexed="64"/>
      </right>
      <top style="thick">
        <color indexed="64"/>
      </top>
      <bottom style="thin">
        <color indexed="64"/>
      </bottom>
      <diagonal/>
    </border>
    <border>
      <left style="thick">
        <color indexed="64"/>
      </left>
      <right style="thick">
        <color indexed="64"/>
      </right>
      <top style="thick">
        <color indexed="64"/>
      </top>
      <bottom style="thick">
        <color indexed="64"/>
      </bottom>
      <diagonal/>
    </border>
    <border>
      <left style="thick">
        <color indexed="64"/>
      </left>
      <right/>
      <top style="thick">
        <color indexed="64"/>
      </top>
      <bottom/>
      <diagonal/>
    </border>
    <border>
      <left/>
      <right/>
      <top style="thick">
        <color indexed="64"/>
      </top>
      <bottom/>
      <diagonal/>
    </border>
    <border>
      <left style="thick">
        <color indexed="64"/>
      </left>
      <right style="thin">
        <color indexed="64"/>
      </right>
      <top style="thin">
        <color indexed="64"/>
      </top>
      <bottom style="thin">
        <color indexed="64"/>
      </bottom>
      <diagonal/>
    </border>
    <border>
      <left style="thin">
        <color indexed="64"/>
      </left>
      <right style="thick">
        <color indexed="64"/>
      </right>
      <top style="thin">
        <color indexed="64"/>
      </top>
      <bottom style="thin">
        <color indexed="64"/>
      </bottom>
      <diagonal/>
    </border>
    <border>
      <left style="thick">
        <color indexed="64"/>
      </left>
      <right/>
      <top/>
      <bottom/>
      <diagonal/>
    </border>
    <border>
      <left style="thick">
        <color indexed="64"/>
      </left>
      <right style="thin">
        <color indexed="64"/>
      </right>
      <top style="thin">
        <color indexed="64"/>
      </top>
      <bottom/>
      <diagonal/>
    </border>
    <border>
      <left style="thick">
        <color indexed="64"/>
      </left>
      <right/>
      <top style="medium">
        <color indexed="64"/>
      </top>
      <bottom style="medium">
        <color indexed="64"/>
      </bottom>
      <diagonal/>
    </border>
    <border>
      <left/>
      <right style="thick">
        <color indexed="64"/>
      </right>
      <top style="medium">
        <color indexed="64"/>
      </top>
      <bottom style="medium">
        <color indexed="64"/>
      </bottom>
      <diagonal/>
    </border>
    <border>
      <left/>
      <right style="thick">
        <color indexed="64"/>
      </right>
      <top/>
      <bottom style="thin">
        <color indexed="64"/>
      </bottom>
      <diagonal/>
    </border>
    <border>
      <left style="thick">
        <color indexed="64"/>
      </left>
      <right style="thin">
        <color indexed="64"/>
      </right>
      <top style="thin">
        <color indexed="64"/>
      </top>
      <bottom style="thick">
        <color indexed="64"/>
      </bottom>
      <diagonal/>
    </border>
    <border>
      <left style="thin">
        <color indexed="64"/>
      </left>
      <right style="thin">
        <color indexed="64"/>
      </right>
      <top style="thin">
        <color indexed="64"/>
      </top>
      <bottom style="thick">
        <color indexed="64"/>
      </bottom>
      <diagonal/>
    </border>
    <border>
      <left style="thin">
        <color indexed="64"/>
      </left>
      <right/>
      <top style="thin">
        <color indexed="64"/>
      </top>
      <bottom style="thick">
        <color indexed="64"/>
      </bottom>
      <diagonal/>
    </border>
    <border>
      <left style="thick">
        <color indexed="64"/>
      </left>
      <right/>
      <top style="thick">
        <color indexed="64"/>
      </top>
      <bottom style="thick">
        <color indexed="64"/>
      </bottom>
      <diagonal/>
    </border>
    <border>
      <left/>
      <right/>
      <top style="thick">
        <color indexed="64"/>
      </top>
      <bottom style="thick">
        <color indexed="64"/>
      </bottom>
      <diagonal/>
    </border>
    <border>
      <left/>
      <right style="thick">
        <color indexed="64"/>
      </right>
      <top style="thick">
        <color indexed="64"/>
      </top>
      <bottom style="thick">
        <color indexed="64"/>
      </bottom>
      <diagonal/>
    </border>
    <border>
      <left style="thick">
        <color indexed="64"/>
      </left>
      <right/>
      <top style="medium">
        <color indexed="64"/>
      </top>
      <bottom style="thin">
        <color indexed="64"/>
      </bottom>
      <diagonal/>
    </border>
    <border>
      <left/>
      <right style="thick">
        <color indexed="64"/>
      </right>
      <top style="medium">
        <color indexed="64"/>
      </top>
      <bottom style="thin">
        <color indexed="64"/>
      </bottom>
      <diagonal/>
    </border>
    <border>
      <left/>
      <right style="thick">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style="thin">
        <color indexed="64"/>
      </left>
      <right style="thick">
        <color indexed="64"/>
      </right>
      <top style="thin">
        <color indexed="64"/>
      </top>
      <bottom style="thick">
        <color indexed="64"/>
      </bottom>
      <diagonal/>
    </border>
    <border>
      <left/>
      <right/>
      <top style="medium">
        <color indexed="64"/>
      </top>
      <bottom/>
      <diagonal/>
    </border>
    <border>
      <left/>
      <right/>
      <top/>
      <bottom style="medium">
        <color indexed="64"/>
      </bottom>
      <diagonal/>
    </border>
    <border>
      <left style="thin">
        <color indexed="64"/>
      </left>
      <right style="thin">
        <color indexed="64"/>
      </right>
      <top/>
      <bottom/>
      <diagonal/>
    </border>
    <border>
      <left/>
      <right style="medium">
        <color indexed="64"/>
      </right>
      <top style="medium">
        <color indexed="64"/>
      </top>
      <bottom/>
      <diagonal/>
    </border>
    <border>
      <left/>
      <right style="medium">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style="thin">
        <color indexed="64"/>
      </top>
      <bottom/>
      <diagonal/>
    </border>
    <border>
      <left/>
      <right style="medium">
        <color indexed="64"/>
      </right>
      <top style="thin">
        <color indexed="64"/>
      </top>
      <bottom style="thin">
        <color indexed="64"/>
      </bottom>
      <diagonal/>
    </border>
  </borders>
  <cellStyleXfs count="4">
    <xf numFmtId="0" fontId="0" fillId="0" borderId="0"/>
    <xf numFmtId="0" fontId="2" fillId="0" borderId="0"/>
    <xf numFmtId="43" fontId="3" fillId="0" borderId="0" applyFont="0" applyFill="0" applyBorder="0" applyAlignment="0" applyProtection="0"/>
    <xf numFmtId="0" fontId="38" fillId="0" borderId="0"/>
  </cellStyleXfs>
  <cellXfs count="615">
    <xf numFmtId="0" fontId="0" fillId="0" borderId="0" xfId="0"/>
    <xf numFmtId="0" fontId="0" fillId="0" borderId="0" xfId="0" applyFont="1" applyBorder="1" applyAlignment="1">
      <alignment horizontal="center" vertical="center"/>
    </xf>
    <xf numFmtId="0" fontId="0" fillId="0" borderId="0" xfId="0" applyFont="1" applyBorder="1"/>
    <xf numFmtId="0" fontId="1" fillId="0" borderId="0" xfId="0" applyFont="1" applyBorder="1"/>
    <xf numFmtId="0" fontId="0" fillId="0" borderId="0" xfId="0" applyFont="1" applyBorder="1" applyAlignment="1">
      <alignment horizontal="center"/>
    </xf>
    <xf numFmtId="0" fontId="0" fillId="2" borderId="0" xfId="0" applyFont="1" applyFill="1" applyBorder="1" applyAlignment="1">
      <alignment horizontal="center"/>
    </xf>
    <xf numFmtId="0" fontId="0" fillId="2" borderId="0" xfId="0" applyFont="1" applyFill="1" applyBorder="1" applyAlignment="1">
      <alignment horizontal="center" vertical="center"/>
    </xf>
    <xf numFmtId="0" fontId="2" fillId="0" borderId="0" xfId="1"/>
    <xf numFmtId="0" fontId="2" fillId="0" borderId="0" xfId="1" applyAlignment="1">
      <alignment horizontal="right" indent="1"/>
    </xf>
    <xf numFmtId="0" fontId="2" fillId="0" borderId="1" xfId="1" applyBorder="1" applyAlignment="1">
      <alignment horizontal="right" indent="1"/>
    </xf>
    <xf numFmtId="0" fontId="2" fillId="0" borderId="2" xfId="1" applyBorder="1"/>
    <xf numFmtId="3" fontId="2" fillId="0" borderId="3" xfId="1" applyNumberFormat="1" applyBorder="1"/>
    <xf numFmtId="0" fontId="2" fillId="0" borderId="4" xfId="1" applyBorder="1"/>
    <xf numFmtId="3" fontId="2" fillId="0" borderId="4" xfId="1" applyNumberFormat="1" applyBorder="1"/>
    <xf numFmtId="0" fontId="2" fillId="0" borderId="5" xfId="1" applyBorder="1"/>
    <xf numFmtId="0" fontId="2" fillId="0" borderId="2" xfId="1" applyBorder="1" applyAlignment="1"/>
    <xf numFmtId="0" fontId="2" fillId="0" borderId="6" xfId="1" applyBorder="1" applyAlignment="1">
      <alignment horizontal="right" indent="1"/>
    </xf>
    <xf numFmtId="3" fontId="2" fillId="0" borderId="7" xfId="1" applyNumberFormat="1" applyBorder="1"/>
    <xf numFmtId="0" fontId="2" fillId="0" borderId="8" xfId="1" applyBorder="1"/>
    <xf numFmtId="3" fontId="2" fillId="0" borderId="8" xfId="1" applyNumberFormat="1" applyBorder="1"/>
    <xf numFmtId="0" fontId="2" fillId="0" borderId="9" xfId="1" applyBorder="1"/>
    <xf numFmtId="3" fontId="2" fillId="0" borderId="10" xfId="1" applyNumberFormat="1" applyBorder="1"/>
    <xf numFmtId="0" fontId="2" fillId="0" borderId="0" xfId="1" applyBorder="1"/>
    <xf numFmtId="3" fontId="2" fillId="0" borderId="0" xfId="1" applyNumberFormat="1" applyBorder="1"/>
    <xf numFmtId="0" fontId="2" fillId="0" borderId="11" xfId="1" applyBorder="1"/>
    <xf numFmtId="3" fontId="2" fillId="0" borderId="12" xfId="1" applyNumberFormat="1" applyBorder="1"/>
    <xf numFmtId="0" fontId="2" fillId="0" borderId="13" xfId="1" applyBorder="1"/>
    <xf numFmtId="3" fontId="2" fillId="0" borderId="13" xfId="1" applyNumberFormat="1" applyBorder="1"/>
    <xf numFmtId="0" fontId="2" fillId="0" borderId="14" xfId="1" applyBorder="1"/>
    <xf numFmtId="0" fontId="2" fillId="0" borderId="15" xfId="1" applyBorder="1" applyAlignment="1">
      <alignment horizontal="right" indent="1"/>
    </xf>
    <xf numFmtId="0" fontId="2" fillId="0" borderId="2" xfId="1" applyBorder="1" applyAlignment="1">
      <alignment horizontal="center" vertical="center"/>
    </xf>
    <xf numFmtId="0" fontId="2" fillId="0" borderId="2" xfId="1" applyBorder="1" applyAlignment="1">
      <alignment horizontal="center" vertical="center" wrapText="1"/>
    </xf>
    <xf numFmtId="0" fontId="2" fillId="0" borderId="2" xfId="1" applyBorder="1" applyAlignment="1">
      <alignment horizontal="center" wrapText="1"/>
    </xf>
    <xf numFmtId="0" fontId="2" fillId="0" borderId="0" xfId="1" applyAlignment="1">
      <alignment horizontal="center"/>
    </xf>
    <xf numFmtId="164" fontId="2" fillId="0" borderId="2" xfId="1" applyNumberFormat="1" applyBorder="1" applyAlignment="1">
      <alignment horizontal="right" indent="1"/>
    </xf>
    <xf numFmtId="0" fontId="2" fillId="3" borderId="9" xfId="1" applyFill="1" applyBorder="1" applyAlignment="1">
      <alignment horizontal="left"/>
    </xf>
    <xf numFmtId="0" fontId="2" fillId="3" borderId="2" xfId="1" applyFill="1" applyBorder="1" applyAlignment="1">
      <alignment horizontal="left"/>
    </xf>
    <xf numFmtId="0" fontId="2" fillId="3" borderId="2" xfId="1" applyFill="1" applyBorder="1" applyAlignment="1">
      <alignment horizontal="center"/>
    </xf>
    <xf numFmtId="0" fontId="2" fillId="0" borderId="11" xfId="1" applyBorder="1" applyAlignment="1">
      <alignment vertical="center"/>
    </xf>
    <xf numFmtId="0" fontId="4" fillId="0" borderId="0" xfId="1" applyFont="1"/>
    <xf numFmtId="0" fontId="4" fillId="0" borderId="0" xfId="1" applyFont="1" applyAlignment="1">
      <alignment horizontal="center"/>
    </xf>
    <xf numFmtId="0" fontId="4" fillId="0" borderId="0" xfId="1" applyFont="1" applyAlignment="1">
      <alignment horizontal="right" indent="1"/>
    </xf>
    <xf numFmtId="0" fontId="0" fillId="0" borderId="0" xfId="0" applyProtection="1">
      <protection locked="0"/>
    </xf>
    <xf numFmtId="0" fontId="4" fillId="0" borderId="0" xfId="1" applyFont="1" applyProtection="1"/>
    <xf numFmtId="0" fontId="0" fillId="0" borderId="0" xfId="0" applyProtection="1"/>
    <xf numFmtId="0" fontId="2" fillId="0" borderId="0" xfId="1" applyFont="1" applyProtection="1"/>
    <xf numFmtId="167" fontId="0" fillId="0" borderId="0" xfId="2" applyNumberFormat="1" applyFont="1" applyProtection="1"/>
    <xf numFmtId="0" fontId="0" fillId="0" borderId="0" xfId="0" applyAlignment="1" applyProtection="1">
      <alignment horizontal="center" vertical="center"/>
      <protection locked="0"/>
    </xf>
    <xf numFmtId="0" fontId="5" fillId="0" borderId="0" xfId="0" applyFont="1" applyAlignment="1" applyProtection="1">
      <alignment horizontal="left" vertical="center"/>
      <protection locked="0"/>
    </xf>
    <xf numFmtId="0" fontId="5" fillId="0" borderId="0" xfId="0" applyFont="1" applyProtection="1">
      <protection locked="0"/>
    </xf>
    <xf numFmtId="0" fontId="5" fillId="0" borderId="0" xfId="0" applyFont="1" applyAlignment="1" applyProtection="1">
      <alignment horizontal="center" vertical="center"/>
      <protection locked="0"/>
    </xf>
    <xf numFmtId="0" fontId="7" fillId="0" borderId="14" xfId="0" applyFont="1" applyBorder="1" applyProtection="1">
      <protection locked="0"/>
    </xf>
    <xf numFmtId="0" fontId="5" fillId="0" borderId="13" xfId="0" applyFont="1" applyBorder="1" applyAlignment="1" applyProtection="1">
      <alignment horizontal="center" vertical="center"/>
      <protection locked="0"/>
    </xf>
    <xf numFmtId="0" fontId="7" fillId="0" borderId="11" xfId="0" applyFont="1" applyBorder="1" applyProtection="1">
      <protection locked="0"/>
    </xf>
    <xf numFmtId="0" fontId="5" fillId="0" borderId="0" xfId="0" applyFont="1" applyBorder="1" applyAlignment="1" applyProtection="1">
      <alignment horizontal="center" vertical="center"/>
      <protection locked="0"/>
    </xf>
    <xf numFmtId="167" fontId="5" fillId="0" borderId="0" xfId="0" applyNumberFormat="1" applyFont="1" applyBorder="1" applyAlignment="1" applyProtection="1">
      <alignment horizontal="center" vertical="center"/>
      <protection locked="0"/>
    </xf>
    <xf numFmtId="0" fontId="7" fillId="0" borderId="5" xfId="0" applyFont="1" applyBorder="1" applyProtection="1">
      <protection locked="0"/>
    </xf>
    <xf numFmtId="0" fontId="5" fillId="0" borderId="4" xfId="0" applyFont="1" applyBorder="1" applyAlignment="1" applyProtection="1">
      <alignment horizontal="center" vertical="center"/>
      <protection locked="0"/>
    </xf>
    <xf numFmtId="167" fontId="5" fillId="0" borderId="0" xfId="2" applyNumberFormat="1" applyFont="1" applyAlignment="1" applyProtection="1">
      <alignment horizontal="center" vertical="center"/>
      <protection locked="0"/>
    </xf>
    <xf numFmtId="0" fontId="5" fillId="0" borderId="35" xfId="0" applyFont="1" applyBorder="1" applyAlignment="1" applyProtection="1">
      <alignment horizontal="left" vertical="center"/>
      <protection locked="0"/>
    </xf>
    <xf numFmtId="0" fontId="5" fillId="5" borderId="2" xfId="0" applyFont="1" applyFill="1" applyBorder="1" applyAlignment="1" applyProtection="1">
      <alignment horizontal="center" vertical="center"/>
      <protection locked="0"/>
    </xf>
    <xf numFmtId="0" fontId="5" fillId="6" borderId="2" xfId="0" applyFont="1" applyFill="1" applyBorder="1" applyAlignment="1" applyProtection="1">
      <alignment horizontal="center" vertical="center"/>
      <protection locked="0"/>
    </xf>
    <xf numFmtId="0" fontId="5" fillId="0" borderId="38" xfId="0" applyFont="1" applyBorder="1" applyAlignment="1" applyProtection="1">
      <alignment horizontal="left" vertical="center"/>
      <protection locked="0"/>
    </xf>
    <xf numFmtId="0" fontId="5" fillId="5" borderId="17" xfId="0" applyFont="1" applyFill="1" applyBorder="1" applyAlignment="1" applyProtection="1">
      <alignment horizontal="center" vertical="center"/>
      <protection locked="0"/>
    </xf>
    <xf numFmtId="0" fontId="5" fillId="6" borderId="17" xfId="0" applyFont="1" applyFill="1" applyBorder="1" applyAlignment="1" applyProtection="1">
      <alignment horizontal="center" vertical="center"/>
      <protection locked="0"/>
    </xf>
    <xf numFmtId="2" fontId="13" fillId="5" borderId="2" xfId="0" applyNumberFormat="1" applyFont="1" applyFill="1" applyBorder="1" applyAlignment="1" applyProtection="1">
      <alignment vertical="top" shrinkToFit="1"/>
      <protection locked="0"/>
    </xf>
    <xf numFmtId="2" fontId="13" fillId="6" borderId="2" xfId="0" applyNumberFormat="1" applyFont="1" applyFill="1" applyBorder="1" applyAlignment="1" applyProtection="1">
      <alignment horizontal="center" vertical="center" shrinkToFit="1"/>
      <protection locked="0"/>
    </xf>
    <xf numFmtId="0" fontId="5" fillId="5" borderId="43" xfId="0" applyFont="1" applyFill="1" applyBorder="1" applyAlignment="1" applyProtection="1">
      <alignment horizontal="center" vertical="center"/>
      <protection locked="0"/>
    </xf>
    <xf numFmtId="0" fontId="5" fillId="6" borderId="43" xfId="0" applyFont="1" applyFill="1" applyBorder="1" applyAlignment="1" applyProtection="1">
      <alignment horizontal="center" vertical="center"/>
      <protection locked="0"/>
    </xf>
    <xf numFmtId="0" fontId="5" fillId="0" borderId="22" xfId="0" applyFont="1" applyBorder="1" applyAlignment="1" applyProtection="1">
      <alignment horizontal="left" vertical="center"/>
      <protection locked="0"/>
    </xf>
    <xf numFmtId="0" fontId="5" fillId="0" borderId="24" xfId="0" applyFont="1" applyBorder="1" applyAlignment="1" applyProtection="1">
      <alignment horizontal="center" vertical="center"/>
      <protection locked="0"/>
    </xf>
    <xf numFmtId="0" fontId="5" fillId="8" borderId="24" xfId="0" applyFont="1" applyFill="1" applyBorder="1" applyAlignment="1" applyProtection="1">
      <alignment horizontal="left"/>
      <protection locked="0"/>
    </xf>
    <xf numFmtId="0" fontId="5" fillId="8" borderId="24" xfId="0" applyFont="1" applyFill="1" applyBorder="1" applyAlignment="1" applyProtection="1">
      <alignment horizontal="center" vertical="center"/>
      <protection locked="0"/>
    </xf>
    <xf numFmtId="167" fontId="5" fillId="0" borderId="0" xfId="2" applyNumberFormat="1" applyFont="1" applyAlignment="1" applyProtection="1">
      <alignment horizontal="left" vertical="center"/>
      <protection locked="0"/>
    </xf>
    <xf numFmtId="167" fontId="5" fillId="0" borderId="0" xfId="0" applyNumberFormat="1" applyFont="1" applyAlignment="1" applyProtection="1">
      <alignment horizontal="left" vertical="center"/>
      <protection locked="0"/>
    </xf>
    <xf numFmtId="0" fontId="5" fillId="0" borderId="2" xfId="0" applyFont="1" applyBorder="1" applyAlignment="1" applyProtection="1">
      <alignment horizontal="center" vertical="center"/>
    </xf>
    <xf numFmtId="0" fontId="5" fillId="0" borderId="0" xfId="0" applyFont="1" applyAlignment="1" applyProtection="1">
      <alignment horizontal="left" vertical="center"/>
    </xf>
    <xf numFmtId="0" fontId="11" fillId="0" borderId="0" xfId="0" applyFont="1" applyAlignment="1" applyProtection="1">
      <alignment horizontal="left" vertical="center"/>
    </xf>
    <xf numFmtId="0" fontId="5" fillId="0" borderId="0" xfId="0" applyFont="1" applyAlignment="1" applyProtection="1">
      <alignment horizontal="center" vertical="center"/>
    </xf>
    <xf numFmtId="0" fontId="5" fillId="0" borderId="0" xfId="0" applyFont="1" applyProtection="1"/>
    <xf numFmtId="0" fontId="7" fillId="0" borderId="0" xfId="0" applyFont="1" applyProtection="1"/>
    <xf numFmtId="0" fontId="5" fillId="0" borderId="0" xfId="0" applyFont="1" applyBorder="1" applyAlignment="1" applyProtection="1">
      <alignment horizontal="center" vertical="center"/>
    </xf>
    <xf numFmtId="14" fontId="5" fillId="0" borderId="0" xfId="0" applyNumberFormat="1" applyFont="1" applyAlignment="1" applyProtection="1">
      <alignment horizontal="left" vertical="center"/>
    </xf>
    <xf numFmtId="14" fontId="15" fillId="0" borderId="0" xfId="0" applyNumberFormat="1" applyFont="1" applyAlignment="1" applyProtection="1">
      <alignment horizontal="left" vertical="center"/>
    </xf>
    <xf numFmtId="167" fontId="5" fillId="0" borderId="0" xfId="2" applyNumberFormat="1" applyFont="1" applyAlignment="1" applyProtection="1">
      <alignment horizontal="center" vertical="center"/>
    </xf>
    <xf numFmtId="0" fontId="11" fillId="0" borderId="32" xfId="1" applyFont="1" applyBorder="1" applyAlignment="1" applyProtection="1">
      <alignment horizontal="left" vertical="center"/>
    </xf>
    <xf numFmtId="0" fontId="11" fillId="0" borderId="32" xfId="1" applyFont="1" applyBorder="1" applyAlignment="1" applyProtection="1">
      <alignment horizontal="center" vertical="center"/>
    </xf>
    <xf numFmtId="0" fontId="11" fillId="0" borderId="32" xfId="1" applyFont="1" applyBorder="1" applyAlignment="1" applyProtection="1">
      <alignment horizontal="center" vertical="center" wrapText="1"/>
    </xf>
    <xf numFmtId="0" fontId="11" fillId="5" borderId="32" xfId="1" applyFont="1" applyFill="1" applyBorder="1" applyAlignment="1" applyProtection="1">
      <alignment horizontal="center" vertical="center"/>
    </xf>
    <xf numFmtId="0" fontId="11" fillId="6" borderId="32" xfId="1" applyFont="1" applyFill="1" applyBorder="1" applyAlignment="1" applyProtection="1">
      <alignment horizontal="center" vertical="center"/>
    </xf>
    <xf numFmtId="0" fontId="11" fillId="9" borderId="45" xfId="1" applyFont="1" applyFill="1" applyBorder="1" applyAlignment="1" applyProtection="1">
      <alignment horizontal="left" vertical="center"/>
    </xf>
    <xf numFmtId="0" fontId="11" fillId="9" borderId="46" xfId="1" applyFont="1" applyFill="1" applyBorder="1" applyAlignment="1" applyProtection="1">
      <alignment horizontal="center" vertical="center"/>
    </xf>
    <xf numFmtId="0" fontId="15" fillId="10" borderId="33" xfId="0" applyFont="1" applyFill="1" applyBorder="1" applyAlignment="1" applyProtection="1">
      <alignment horizontal="left" vertical="center"/>
    </xf>
    <xf numFmtId="0" fontId="5" fillId="10" borderId="34" xfId="0" applyFont="1" applyFill="1" applyBorder="1" applyProtection="1"/>
    <xf numFmtId="0" fontId="5" fillId="10" borderId="34" xfId="0" applyFont="1" applyFill="1" applyBorder="1" applyAlignment="1" applyProtection="1">
      <alignment horizontal="center" vertical="center"/>
    </xf>
    <xf numFmtId="0" fontId="5" fillId="0" borderId="2" xfId="0" applyFont="1" applyBorder="1" applyProtection="1"/>
    <xf numFmtId="0" fontId="5" fillId="0" borderId="17" xfId="0" applyFont="1" applyBorder="1" applyProtection="1"/>
    <xf numFmtId="0" fontId="5" fillId="0" borderId="17" xfId="0" applyFont="1" applyBorder="1" applyAlignment="1" applyProtection="1">
      <alignment horizontal="center" vertical="center"/>
    </xf>
    <xf numFmtId="0" fontId="15" fillId="10" borderId="48" xfId="0" applyFont="1" applyFill="1" applyBorder="1" applyAlignment="1" applyProtection="1">
      <alignment horizontal="left" vertical="center"/>
    </xf>
    <xf numFmtId="0" fontId="5" fillId="10" borderId="29" xfId="0" applyFont="1" applyFill="1" applyBorder="1" applyProtection="1"/>
    <xf numFmtId="0" fontId="5" fillId="10" borderId="29" xfId="0" applyFont="1" applyFill="1" applyBorder="1" applyAlignment="1" applyProtection="1">
      <alignment horizontal="center" vertical="center"/>
    </xf>
    <xf numFmtId="167" fontId="5" fillId="10" borderId="29" xfId="2" applyNumberFormat="1" applyFont="1" applyFill="1" applyBorder="1" applyAlignment="1" applyProtection="1">
      <alignment horizontal="center" vertical="center"/>
    </xf>
    <xf numFmtId="1" fontId="13" fillId="0" borderId="35" xfId="0" applyNumberFormat="1" applyFont="1" applyFill="1" applyBorder="1" applyAlignment="1" applyProtection="1">
      <alignment horizontal="left" vertical="center" shrinkToFit="1"/>
    </xf>
    <xf numFmtId="0" fontId="14" fillId="0" borderId="2" xfId="0" applyFont="1" applyFill="1" applyBorder="1" applyAlignment="1" applyProtection="1">
      <alignment vertical="top"/>
    </xf>
    <xf numFmtId="1" fontId="13" fillId="0" borderId="2" xfId="0" applyNumberFormat="1" applyFont="1" applyFill="1" applyBorder="1" applyAlignment="1" applyProtection="1">
      <alignment horizontal="center" vertical="center" shrinkToFit="1"/>
    </xf>
    <xf numFmtId="2" fontId="13" fillId="0" borderId="2" xfId="0" applyNumberFormat="1" applyFont="1" applyFill="1" applyBorder="1" applyAlignment="1" applyProtection="1">
      <alignment horizontal="center" vertical="center" shrinkToFit="1"/>
    </xf>
    <xf numFmtId="165" fontId="13" fillId="0" borderId="38" xfId="0" applyNumberFormat="1" applyFont="1" applyFill="1" applyBorder="1" applyAlignment="1" applyProtection="1">
      <alignment horizontal="left" vertical="center" shrinkToFit="1"/>
    </xf>
    <xf numFmtId="0" fontId="14" fillId="0" borderId="17" xfId="0" applyFont="1" applyFill="1" applyBorder="1" applyAlignment="1" applyProtection="1">
      <alignment vertical="top"/>
    </xf>
    <xf numFmtId="165" fontId="13" fillId="9" borderId="39" xfId="0" applyNumberFormat="1" applyFont="1" applyFill="1" applyBorder="1" applyAlignment="1" applyProtection="1">
      <alignment horizontal="left" vertical="center" shrinkToFit="1"/>
    </xf>
    <xf numFmtId="0" fontId="14" fillId="9" borderId="24" xfId="0" applyFont="1" applyFill="1" applyBorder="1" applyAlignment="1" applyProtection="1">
      <alignment vertical="top"/>
    </xf>
    <xf numFmtId="0" fontId="5" fillId="9" borderId="24" xfId="0" applyFont="1" applyFill="1" applyBorder="1" applyAlignment="1" applyProtection="1">
      <alignment horizontal="center" vertical="center"/>
    </xf>
    <xf numFmtId="0" fontId="11" fillId="9" borderId="24" xfId="0" applyFont="1" applyFill="1" applyBorder="1" applyAlignment="1" applyProtection="1">
      <alignment horizontal="center" vertical="center"/>
    </xf>
    <xf numFmtId="0" fontId="15" fillId="10" borderId="37" xfId="0" applyFont="1" applyFill="1" applyBorder="1" applyAlignment="1" applyProtection="1">
      <alignment horizontal="left" vertical="center"/>
    </xf>
    <xf numFmtId="0" fontId="5" fillId="10" borderId="0" xfId="0" applyFont="1" applyFill="1" applyBorder="1" applyProtection="1"/>
    <xf numFmtId="0" fontId="5" fillId="10" borderId="0" xfId="0" applyFont="1" applyFill="1" applyBorder="1" applyAlignment="1" applyProtection="1">
      <alignment horizontal="center" vertical="center"/>
    </xf>
    <xf numFmtId="0" fontId="5" fillId="0" borderId="35" xfId="0" applyFont="1" applyBorder="1" applyAlignment="1" applyProtection="1">
      <alignment horizontal="left" vertical="center"/>
    </xf>
    <xf numFmtId="167" fontId="5" fillId="0" borderId="2" xfId="2" applyNumberFormat="1" applyFont="1" applyBorder="1" applyAlignment="1" applyProtection="1">
      <alignment horizontal="center" vertical="center"/>
    </xf>
    <xf numFmtId="0" fontId="5" fillId="0" borderId="38" xfId="0" applyFont="1" applyBorder="1" applyAlignment="1" applyProtection="1">
      <alignment horizontal="left" vertical="center"/>
    </xf>
    <xf numFmtId="167" fontId="5" fillId="0" borderId="17" xfId="2" applyNumberFormat="1" applyFont="1" applyBorder="1" applyAlignment="1" applyProtection="1">
      <alignment horizontal="center" vertical="center"/>
    </xf>
    <xf numFmtId="0" fontId="5" fillId="9" borderId="39" xfId="0" applyFont="1" applyFill="1" applyBorder="1" applyAlignment="1" applyProtection="1">
      <alignment horizontal="left" vertical="center"/>
    </xf>
    <xf numFmtId="0" fontId="5" fillId="9" borderId="24" xfId="0" applyFont="1" applyFill="1" applyBorder="1" applyProtection="1"/>
    <xf numFmtId="0" fontId="11" fillId="9" borderId="24" xfId="0" applyFont="1" applyFill="1" applyBorder="1" applyProtection="1"/>
    <xf numFmtId="2" fontId="5" fillId="0" borderId="2" xfId="0" applyNumberFormat="1" applyFont="1" applyBorder="1" applyAlignment="1" applyProtection="1">
      <alignment horizontal="center" vertical="center"/>
    </xf>
    <xf numFmtId="2" fontId="5" fillId="0" borderId="17" xfId="0" applyNumberFormat="1" applyFont="1" applyBorder="1" applyAlignment="1" applyProtection="1">
      <alignment horizontal="center" vertical="center"/>
    </xf>
    <xf numFmtId="0" fontId="15" fillId="9" borderId="39" xfId="0" applyFont="1" applyFill="1" applyBorder="1" applyAlignment="1" applyProtection="1">
      <alignment horizontal="left" vertical="center"/>
    </xf>
    <xf numFmtId="0" fontId="5" fillId="9" borderId="0" xfId="0" applyFont="1" applyFill="1" applyBorder="1" applyProtection="1"/>
    <xf numFmtId="0" fontId="5" fillId="9" borderId="0" xfId="0" applyFont="1" applyFill="1" applyBorder="1" applyAlignment="1" applyProtection="1">
      <alignment horizontal="center" vertical="center"/>
    </xf>
    <xf numFmtId="0" fontId="17" fillId="0" borderId="35" xfId="0" applyFont="1" applyBorder="1" applyAlignment="1" applyProtection="1">
      <alignment horizontal="left" vertical="center"/>
    </xf>
    <xf numFmtId="0" fontId="17" fillId="0" borderId="2" xfId="0" applyFont="1" applyBorder="1" applyProtection="1"/>
    <xf numFmtId="0" fontId="17" fillId="0" borderId="2" xfId="0" applyFont="1" applyBorder="1" applyAlignment="1" applyProtection="1">
      <alignment horizontal="center" vertical="center"/>
    </xf>
    <xf numFmtId="0" fontId="15" fillId="10" borderId="39" xfId="0" applyFont="1" applyFill="1" applyBorder="1" applyAlignment="1" applyProtection="1">
      <alignment horizontal="left" vertical="center"/>
    </xf>
    <xf numFmtId="0" fontId="5" fillId="10" borderId="24" xfId="0" applyFont="1" applyFill="1" applyBorder="1" applyProtection="1"/>
    <xf numFmtId="0" fontId="5" fillId="10" borderId="24" xfId="0" applyFont="1" applyFill="1" applyBorder="1" applyAlignment="1" applyProtection="1">
      <alignment horizontal="center" vertical="center"/>
    </xf>
    <xf numFmtId="0" fontId="5" fillId="0" borderId="42" xfId="0" applyFont="1" applyBorder="1" applyAlignment="1" applyProtection="1">
      <alignment horizontal="left" vertical="center"/>
    </xf>
    <xf numFmtId="0" fontId="5" fillId="0" borderId="43" xfId="0" applyFont="1" applyBorder="1" applyProtection="1"/>
    <xf numFmtId="0" fontId="5" fillId="0" borderId="43" xfId="0" applyFont="1" applyBorder="1" applyAlignment="1" applyProtection="1">
      <alignment horizontal="center" vertical="center"/>
    </xf>
    <xf numFmtId="0" fontId="26" fillId="0" borderId="0" xfId="0" applyFont="1" applyAlignment="1" applyProtection="1">
      <alignment horizontal="left" vertical="center"/>
    </xf>
    <xf numFmtId="167" fontId="5" fillId="0" borderId="0" xfId="2" applyNumberFormat="1" applyFont="1" applyAlignment="1" applyProtection="1">
      <alignment horizontal="left" vertical="center"/>
    </xf>
    <xf numFmtId="167" fontId="5" fillId="0" borderId="0" xfId="0" applyNumberFormat="1" applyFont="1" applyAlignment="1" applyProtection="1">
      <alignment horizontal="left" vertical="center"/>
    </xf>
    <xf numFmtId="0" fontId="23" fillId="0" borderId="0" xfId="0" applyFont="1" applyAlignment="1" applyProtection="1">
      <alignment horizontal="left" vertical="center"/>
    </xf>
    <xf numFmtId="0" fontId="24" fillId="0" borderId="0" xfId="0" applyFont="1" applyAlignment="1" applyProtection="1">
      <alignment horizontal="left" vertical="center"/>
    </xf>
    <xf numFmtId="0" fontId="22" fillId="0" borderId="0" xfId="0" applyFont="1" applyAlignment="1" applyProtection="1">
      <alignment horizontal="left" vertical="center"/>
    </xf>
    <xf numFmtId="0" fontId="22" fillId="0" borderId="0" xfId="0" applyFont="1" applyAlignment="1" applyProtection="1">
      <alignment horizontal="left"/>
    </xf>
    <xf numFmtId="0" fontId="24" fillId="0" borderId="0" xfId="0" applyFont="1" applyProtection="1"/>
    <xf numFmtId="0" fontId="0" fillId="0" borderId="0" xfId="0" applyAlignment="1" applyProtection="1">
      <alignment horizontal="left"/>
    </xf>
    <xf numFmtId="0" fontId="22" fillId="0" borderId="0" xfId="0" applyFont="1" applyProtection="1"/>
    <xf numFmtId="0" fontId="21" fillId="0" borderId="0" xfId="0" applyFont="1" applyAlignment="1" applyProtection="1">
      <alignment horizontal="left" vertical="center"/>
    </xf>
    <xf numFmtId="0" fontId="4" fillId="0" borderId="0" xfId="0" applyFont="1" applyProtection="1"/>
    <xf numFmtId="0" fontId="4" fillId="0" borderId="0" xfId="0" applyFont="1" applyAlignment="1" applyProtection="1">
      <alignment horizontal="center" vertical="center"/>
    </xf>
    <xf numFmtId="0" fontId="0" fillId="0" borderId="0" xfId="0" applyBorder="1" applyProtection="1"/>
    <xf numFmtId="0" fontId="0" fillId="0" borderId="0" xfId="0" applyBorder="1" applyAlignment="1" applyProtection="1">
      <alignment horizontal="center" vertical="center"/>
      <protection locked="0"/>
    </xf>
    <xf numFmtId="0" fontId="0" fillId="0" borderId="0" xfId="0" applyBorder="1" applyProtection="1">
      <protection locked="0"/>
    </xf>
    <xf numFmtId="167" fontId="0" fillId="0" borderId="0" xfId="2" applyNumberFormat="1" applyFont="1" applyBorder="1" applyProtection="1"/>
    <xf numFmtId="0" fontId="0" fillId="0" borderId="0" xfId="0" applyBorder="1"/>
    <xf numFmtId="167" fontId="5" fillId="0" borderId="12" xfId="2" applyNumberFormat="1" applyFont="1" applyBorder="1" applyAlignment="1" applyProtection="1">
      <alignment horizontal="center" vertical="center"/>
      <protection locked="0"/>
    </xf>
    <xf numFmtId="167" fontId="5" fillId="0" borderId="10" xfId="2" applyNumberFormat="1" applyFont="1" applyBorder="1" applyAlignment="1" applyProtection="1">
      <alignment horizontal="center" vertical="center"/>
      <protection locked="0"/>
    </xf>
    <xf numFmtId="167" fontId="5" fillId="0" borderId="3" xfId="2" applyNumberFormat="1" applyFont="1" applyBorder="1" applyAlignment="1" applyProtection="1">
      <alignment horizontal="center" vertical="center"/>
      <protection locked="0"/>
    </xf>
    <xf numFmtId="0" fontId="20" fillId="0" borderId="11" xfId="0" applyFont="1" applyBorder="1" applyProtection="1">
      <protection locked="0"/>
    </xf>
    <xf numFmtId="167" fontId="28" fillId="0" borderId="0" xfId="2" applyNumberFormat="1" applyFont="1" applyProtection="1"/>
    <xf numFmtId="2" fontId="0" fillId="0" borderId="0" xfId="0" applyNumberFormat="1" applyProtection="1"/>
    <xf numFmtId="0" fontId="5" fillId="0" borderId="0" xfId="0" applyFont="1" applyBorder="1" applyAlignment="1" applyProtection="1">
      <alignment horizontal="left" vertical="center"/>
      <protection locked="0"/>
    </xf>
    <xf numFmtId="0" fontId="5" fillId="0" borderId="0" xfId="0" applyFont="1" applyFill="1" applyBorder="1" applyAlignment="1" applyProtection="1">
      <alignment horizontal="center" vertical="center"/>
      <protection locked="0"/>
    </xf>
    <xf numFmtId="0" fontId="5" fillId="0" borderId="0" xfId="0" applyFont="1" applyFill="1" applyProtection="1">
      <protection locked="0"/>
    </xf>
    <xf numFmtId="0" fontId="5" fillId="0" borderId="0" xfId="0" applyFont="1" applyFill="1" applyAlignment="1" applyProtection="1">
      <alignment horizontal="center" vertical="center"/>
      <protection locked="0"/>
    </xf>
    <xf numFmtId="0" fontId="5" fillId="0" borderId="0" xfId="0" applyFont="1" applyBorder="1" applyAlignment="1" applyProtection="1">
      <alignment horizontal="left" vertical="center"/>
    </xf>
    <xf numFmtId="0" fontId="5" fillId="0" borderId="0" xfId="0" applyFont="1" applyBorder="1" applyProtection="1"/>
    <xf numFmtId="0" fontId="5" fillId="0" borderId="51" xfId="0" applyFont="1" applyBorder="1" applyProtection="1"/>
    <xf numFmtId="0" fontId="5" fillId="0" borderId="52" xfId="0" applyFont="1" applyBorder="1" applyProtection="1"/>
    <xf numFmtId="0" fontId="5" fillId="0" borderId="53" xfId="0" applyFont="1" applyBorder="1" applyProtection="1"/>
    <xf numFmtId="0" fontId="2" fillId="0" borderId="26" xfId="1" applyBorder="1" applyAlignment="1" applyProtection="1">
      <alignment horizontal="center" vertical="center"/>
      <protection locked="0"/>
    </xf>
    <xf numFmtId="0" fontId="2" fillId="0" borderId="0" xfId="1" applyBorder="1" applyAlignment="1" applyProtection="1">
      <alignment horizontal="center" vertical="center"/>
      <protection locked="0"/>
    </xf>
    <xf numFmtId="0" fontId="12" fillId="0" borderId="2" xfId="1" applyFont="1" applyBorder="1" applyAlignment="1" applyProtection="1">
      <alignment horizontal="center" vertical="center" wrapText="1"/>
    </xf>
    <xf numFmtId="0" fontId="12" fillId="0" borderId="2" xfId="1" applyFont="1" applyBorder="1" applyAlignment="1" applyProtection="1">
      <alignment horizontal="center" vertical="center"/>
    </xf>
    <xf numFmtId="0" fontId="12" fillId="0" borderId="2" xfId="1" applyFont="1" applyBorder="1" applyAlignment="1" applyProtection="1">
      <alignment horizontal="center" vertical="center"/>
      <protection locked="0"/>
    </xf>
    <xf numFmtId="0" fontId="12" fillId="0" borderId="2" xfId="1" applyFont="1" applyBorder="1" applyAlignment="1" applyProtection="1">
      <alignment horizontal="center" vertical="center" wrapText="1"/>
      <protection locked="0"/>
    </xf>
    <xf numFmtId="167" fontId="12" fillId="0" borderId="2" xfId="2" applyNumberFormat="1" applyFont="1" applyBorder="1" applyAlignment="1" applyProtection="1">
      <alignment horizontal="center" vertical="center"/>
    </xf>
    <xf numFmtId="165" fontId="7" fillId="0" borderId="2" xfId="0" applyNumberFormat="1" applyFont="1" applyFill="1" applyBorder="1" applyAlignment="1" applyProtection="1">
      <alignment horizontal="left" vertical="top" shrinkToFit="1"/>
    </xf>
    <xf numFmtId="0" fontId="8" fillId="0" borderId="2" xfId="0" applyFont="1" applyFill="1" applyBorder="1" applyAlignment="1" applyProtection="1">
      <alignment horizontal="left" vertical="center" wrapText="1"/>
    </xf>
    <xf numFmtId="2" fontId="7" fillId="0" borderId="2" xfId="0" applyNumberFormat="1" applyFont="1" applyFill="1" applyBorder="1" applyAlignment="1" applyProtection="1">
      <alignment horizontal="center" vertical="center" shrinkToFit="1"/>
    </xf>
    <xf numFmtId="1" fontId="7" fillId="0" borderId="2" xfId="0" applyNumberFormat="1" applyFont="1" applyFill="1" applyBorder="1" applyAlignment="1" applyProtection="1">
      <alignment horizontal="center" vertical="center" shrinkToFit="1"/>
    </xf>
    <xf numFmtId="0" fontId="9" fillId="0" borderId="2" xfId="0" applyFont="1" applyFill="1" applyBorder="1" applyAlignment="1" applyProtection="1">
      <alignment horizontal="center" vertical="center" wrapText="1"/>
      <protection locked="0"/>
    </xf>
    <xf numFmtId="0" fontId="4" fillId="0" borderId="2" xfId="1" applyFont="1" applyBorder="1" applyAlignment="1" applyProtection="1">
      <alignment horizontal="center" vertical="center"/>
      <protection locked="0"/>
    </xf>
    <xf numFmtId="167" fontId="4" fillId="0" borderId="2" xfId="2" applyNumberFormat="1" applyFont="1" applyBorder="1" applyAlignment="1" applyProtection="1">
      <alignment horizontal="center" vertical="center"/>
    </xf>
    <xf numFmtId="1" fontId="7" fillId="0" borderId="2" xfId="0" applyNumberFormat="1" applyFont="1" applyFill="1" applyBorder="1" applyAlignment="1" applyProtection="1">
      <alignment horizontal="left" vertical="top" shrinkToFit="1"/>
    </xf>
    <xf numFmtId="165" fontId="7" fillId="11" borderId="2" xfId="0" applyNumberFormat="1" applyFont="1" applyFill="1" applyBorder="1" applyAlignment="1" applyProtection="1">
      <alignment horizontal="left" vertical="top" shrinkToFit="1"/>
    </xf>
    <xf numFmtId="0" fontId="8" fillId="11" borderId="2" xfId="0" applyFont="1" applyFill="1" applyBorder="1" applyAlignment="1" applyProtection="1">
      <alignment horizontal="left" vertical="center" wrapText="1"/>
    </xf>
    <xf numFmtId="2" fontId="7" fillId="11" borderId="2" xfId="0" applyNumberFormat="1" applyFont="1" applyFill="1" applyBorder="1" applyAlignment="1" applyProtection="1">
      <alignment horizontal="center" vertical="center" shrinkToFit="1"/>
    </xf>
    <xf numFmtId="1" fontId="7" fillId="11" borderId="2" xfId="0" applyNumberFormat="1" applyFont="1" applyFill="1" applyBorder="1" applyAlignment="1" applyProtection="1">
      <alignment horizontal="center" vertical="center" shrinkToFit="1"/>
    </xf>
    <xf numFmtId="0" fontId="9" fillId="11" borderId="2" xfId="0" applyFont="1" applyFill="1" applyBorder="1" applyAlignment="1" applyProtection="1">
      <alignment horizontal="center" vertical="center" wrapText="1"/>
      <protection locked="0"/>
    </xf>
    <xf numFmtId="0" fontId="4" fillId="11" borderId="2" xfId="1" applyFont="1" applyFill="1" applyBorder="1" applyAlignment="1" applyProtection="1">
      <alignment horizontal="center" vertical="center"/>
      <protection locked="0"/>
    </xf>
    <xf numFmtId="167" fontId="4" fillId="11" borderId="2" xfId="2" applyNumberFormat="1" applyFont="1" applyFill="1" applyBorder="1" applyAlignment="1" applyProtection="1">
      <alignment horizontal="center" vertical="center"/>
    </xf>
    <xf numFmtId="0" fontId="4" fillId="0" borderId="2" xfId="1" applyFont="1" applyBorder="1" applyAlignment="1" applyProtection="1">
      <alignment horizontal="left" vertical="center"/>
    </xf>
    <xf numFmtId="165" fontId="7" fillId="0" borderId="17" xfId="0" applyNumberFormat="1" applyFont="1" applyFill="1" applyBorder="1" applyAlignment="1" applyProtection="1">
      <alignment horizontal="left" vertical="top" shrinkToFit="1"/>
    </xf>
    <xf numFmtId="0" fontId="8" fillId="0" borderId="17" xfId="0" applyFont="1" applyFill="1" applyBorder="1" applyAlignment="1" applyProtection="1">
      <alignment horizontal="left" vertical="center" wrapText="1"/>
    </xf>
    <xf numFmtId="2" fontId="7" fillId="0" borderId="17" xfId="0" applyNumberFormat="1" applyFont="1" applyFill="1" applyBorder="1" applyAlignment="1" applyProtection="1">
      <alignment horizontal="center" vertical="center" shrinkToFit="1"/>
    </xf>
    <xf numFmtId="1" fontId="7" fillId="0" borderId="17" xfId="0" applyNumberFormat="1" applyFont="1" applyFill="1" applyBorder="1" applyAlignment="1" applyProtection="1">
      <alignment horizontal="center" vertical="center" shrinkToFit="1"/>
    </xf>
    <xf numFmtId="0" fontId="9" fillId="0" borderId="17" xfId="0" applyFont="1" applyFill="1" applyBorder="1" applyAlignment="1" applyProtection="1">
      <alignment horizontal="center" vertical="center" wrapText="1"/>
      <protection locked="0"/>
    </xf>
    <xf numFmtId="0" fontId="4" fillId="0" borderId="17" xfId="1" applyFont="1" applyBorder="1" applyAlignment="1" applyProtection="1">
      <alignment horizontal="center" vertical="center"/>
      <protection locked="0"/>
    </xf>
    <xf numFmtId="167" fontId="4" fillId="0" borderId="17" xfId="2" applyNumberFormat="1" applyFont="1" applyBorder="1" applyAlignment="1" applyProtection="1">
      <alignment horizontal="center" vertical="center"/>
    </xf>
    <xf numFmtId="0" fontId="4" fillId="0" borderId="8" xfId="1" applyFont="1" applyBorder="1" applyAlignment="1" applyProtection="1">
      <alignment horizontal="left" vertical="center"/>
    </xf>
    <xf numFmtId="2" fontId="4" fillId="0" borderId="8" xfId="1" applyNumberFormat="1" applyFont="1" applyBorder="1" applyProtection="1"/>
    <xf numFmtId="0" fontId="4" fillId="0" borderId="8" xfId="1" applyFont="1" applyBorder="1" applyAlignment="1" applyProtection="1">
      <alignment horizontal="right" indent="1"/>
    </xf>
    <xf numFmtId="0" fontId="4" fillId="0" borderId="8" xfId="1" applyFont="1" applyBorder="1" applyProtection="1"/>
    <xf numFmtId="0" fontId="9" fillId="0" borderId="8" xfId="0" applyFont="1" applyFill="1" applyBorder="1" applyAlignment="1" applyProtection="1">
      <alignment horizontal="center" vertical="center" wrapText="1"/>
      <protection locked="0"/>
    </xf>
    <xf numFmtId="0" fontId="4" fillId="0" borderId="8" xfId="1" applyFont="1" applyBorder="1" applyAlignment="1" applyProtection="1">
      <alignment horizontal="center" vertical="center"/>
      <protection locked="0"/>
    </xf>
    <xf numFmtId="167" fontId="4" fillId="0" borderId="7" xfId="2" applyNumberFormat="1" applyFont="1" applyBorder="1" applyAlignment="1" applyProtection="1">
      <alignment horizontal="center" vertical="center"/>
    </xf>
    <xf numFmtId="2" fontId="4" fillId="0" borderId="8" xfId="1" applyNumberFormat="1" applyFont="1" applyBorder="1" applyAlignment="1" applyProtection="1">
      <alignment horizontal="center" vertical="center"/>
    </xf>
    <xf numFmtId="0" fontId="4" fillId="0" borderId="8" xfId="1" applyFont="1" applyBorder="1" applyAlignment="1" applyProtection="1">
      <alignment horizontal="center" vertical="center"/>
    </xf>
    <xf numFmtId="166" fontId="10" fillId="0" borderId="2" xfId="0" applyNumberFormat="1" applyFont="1" applyFill="1" applyBorder="1" applyAlignment="1" applyProtection="1">
      <alignment horizontal="center" vertical="center" shrinkToFit="1"/>
      <protection locked="0"/>
    </xf>
    <xf numFmtId="0" fontId="4" fillId="0" borderId="2" xfId="1" applyFont="1" applyBorder="1" applyAlignment="1" applyProtection="1">
      <alignment horizontal="left"/>
    </xf>
    <xf numFmtId="2" fontId="4" fillId="0" borderId="2" xfId="1" applyNumberFormat="1" applyFont="1" applyBorder="1" applyAlignment="1" applyProtection="1">
      <alignment horizontal="center" vertical="center"/>
    </xf>
    <xf numFmtId="0" fontId="4" fillId="0" borderId="2" xfId="1" applyFont="1" applyBorder="1" applyAlignment="1" applyProtection="1">
      <alignment horizontal="center" vertical="center"/>
    </xf>
    <xf numFmtId="0" fontId="8" fillId="0" borderId="13" xfId="0" applyFont="1" applyFill="1" applyBorder="1" applyAlignment="1" applyProtection="1">
      <alignment horizontal="left" vertical="center" wrapText="1"/>
    </xf>
    <xf numFmtId="2" fontId="7" fillId="0" borderId="13" xfId="0" applyNumberFormat="1" applyFont="1" applyFill="1" applyBorder="1" applyAlignment="1" applyProtection="1">
      <alignment horizontal="center" vertical="center" shrinkToFit="1"/>
    </xf>
    <xf numFmtId="1" fontId="7" fillId="0" borderId="13" xfId="0" applyNumberFormat="1" applyFont="1" applyFill="1" applyBorder="1" applyAlignment="1" applyProtection="1">
      <alignment horizontal="center" vertical="center" shrinkToFit="1"/>
    </xf>
    <xf numFmtId="0" fontId="9" fillId="0" borderId="13" xfId="0" applyFont="1" applyFill="1" applyBorder="1" applyAlignment="1" applyProtection="1">
      <alignment horizontal="center" vertical="center" wrapText="1"/>
      <protection locked="0"/>
    </xf>
    <xf numFmtId="165" fontId="7" fillId="0" borderId="2" xfId="0" applyNumberFormat="1" applyFont="1" applyFill="1" applyBorder="1" applyAlignment="1" applyProtection="1">
      <alignment horizontal="left" vertical="center" shrinkToFit="1"/>
    </xf>
    <xf numFmtId="165" fontId="7" fillId="0" borderId="17" xfId="0" applyNumberFormat="1" applyFont="1" applyFill="1" applyBorder="1" applyAlignment="1" applyProtection="1">
      <alignment horizontal="left" vertical="center" shrinkToFit="1"/>
    </xf>
    <xf numFmtId="166" fontId="7" fillId="0" borderId="2" xfId="0" applyNumberFormat="1" applyFont="1" applyFill="1" applyBorder="1" applyAlignment="1">
      <alignment horizontal="center" vertical="center" shrinkToFit="1"/>
    </xf>
    <xf numFmtId="1" fontId="7" fillId="0" borderId="2" xfId="0" applyNumberFormat="1" applyFont="1" applyFill="1" applyBorder="1" applyAlignment="1">
      <alignment horizontal="center" vertical="center" shrinkToFit="1"/>
    </xf>
    <xf numFmtId="2" fontId="7" fillId="0" borderId="2" xfId="0" applyNumberFormat="1" applyFont="1" applyFill="1" applyBorder="1" applyAlignment="1">
      <alignment horizontal="center" vertical="center" shrinkToFit="1"/>
    </xf>
    <xf numFmtId="166" fontId="7" fillId="0" borderId="17" xfId="0" applyNumberFormat="1" applyFont="1" applyFill="1" applyBorder="1" applyAlignment="1">
      <alignment horizontal="center" vertical="center" shrinkToFit="1"/>
    </xf>
    <xf numFmtId="1" fontId="7" fillId="0" borderId="17" xfId="0" applyNumberFormat="1" applyFont="1" applyFill="1" applyBorder="1" applyAlignment="1">
      <alignment horizontal="center" vertical="center" shrinkToFit="1"/>
    </xf>
    <xf numFmtId="2" fontId="7" fillId="0" borderId="17" xfId="0" applyNumberFormat="1" applyFont="1" applyFill="1" applyBorder="1" applyAlignment="1">
      <alignment horizontal="center" vertical="center" shrinkToFit="1"/>
    </xf>
    <xf numFmtId="0" fontId="8" fillId="0" borderId="2" xfId="0" applyFont="1" applyFill="1" applyBorder="1" applyAlignment="1" applyProtection="1">
      <alignment horizontal="left" vertical="center"/>
    </xf>
    <xf numFmtId="0" fontId="8" fillId="0" borderId="17" xfId="0" applyFont="1" applyFill="1" applyBorder="1" applyAlignment="1" applyProtection="1">
      <alignment horizontal="left" vertical="center"/>
    </xf>
    <xf numFmtId="165" fontId="7" fillId="0" borderId="2" xfId="0" applyNumberFormat="1" applyFont="1" applyFill="1" applyBorder="1" applyAlignment="1">
      <alignment horizontal="left" vertical="center" shrinkToFit="1"/>
    </xf>
    <xf numFmtId="0" fontId="8" fillId="0" borderId="2" xfId="0" applyFont="1" applyFill="1" applyBorder="1" applyAlignment="1">
      <alignment vertical="top"/>
    </xf>
    <xf numFmtId="0" fontId="8" fillId="0" borderId="2" xfId="0" applyFont="1" applyFill="1" applyBorder="1" applyAlignment="1" applyProtection="1">
      <alignment horizontal="center" vertical="center" wrapText="1"/>
      <protection locked="0"/>
    </xf>
    <xf numFmtId="1" fontId="7" fillId="0" borderId="2" xfId="0" applyNumberFormat="1" applyFont="1" applyFill="1" applyBorder="1" applyAlignment="1">
      <alignment horizontal="left" vertical="center" shrinkToFit="1"/>
    </xf>
    <xf numFmtId="0" fontId="8" fillId="0" borderId="8" xfId="0" applyFont="1" applyFill="1" applyBorder="1" applyAlignment="1" applyProtection="1">
      <alignment horizontal="left" vertical="center" wrapText="1"/>
    </xf>
    <xf numFmtId="2" fontId="7" fillId="0" borderId="8" xfId="0" applyNumberFormat="1" applyFont="1" applyFill="1" applyBorder="1" applyAlignment="1" applyProtection="1">
      <alignment horizontal="center" vertical="center" shrinkToFit="1"/>
    </xf>
    <xf numFmtId="1" fontId="7" fillId="0" borderId="8" xfId="0" applyNumberFormat="1" applyFont="1" applyFill="1" applyBorder="1" applyAlignment="1" applyProtection="1">
      <alignment horizontal="center" vertical="center" shrinkToFit="1"/>
    </xf>
    <xf numFmtId="0" fontId="8" fillId="0" borderId="2" xfId="0" applyFont="1" applyFill="1" applyBorder="1" applyAlignment="1">
      <alignment horizontal="left" vertical="center"/>
    </xf>
    <xf numFmtId="0" fontId="8" fillId="0" borderId="8" xfId="0" applyFont="1" applyFill="1" applyBorder="1" applyAlignment="1" applyProtection="1">
      <alignment horizontal="left" vertical="center"/>
    </xf>
    <xf numFmtId="166" fontId="7" fillId="0" borderId="8" xfId="0" applyNumberFormat="1" applyFont="1" applyFill="1" applyBorder="1" applyAlignment="1">
      <alignment horizontal="center" vertical="center" shrinkToFit="1"/>
    </xf>
    <xf numFmtId="1" fontId="7" fillId="0" borderId="8" xfId="0" applyNumberFormat="1" applyFont="1" applyFill="1" applyBorder="1" applyAlignment="1">
      <alignment horizontal="center" vertical="center" shrinkToFit="1"/>
    </xf>
    <xf numFmtId="2" fontId="7" fillId="0" borderId="8" xfId="0" applyNumberFormat="1" applyFont="1" applyFill="1" applyBorder="1" applyAlignment="1">
      <alignment horizontal="center" vertical="center" shrinkToFit="1"/>
    </xf>
    <xf numFmtId="0" fontId="4" fillId="0" borderId="2" xfId="1" applyFont="1" applyBorder="1" applyAlignment="1" applyProtection="1">
      <alignment horizontal="left" vertical="center"/>
      <protection locked="0"/>
    </xf>
    <xf numFmtId="0" fontId="8" fillId="0" borderId="2" xfId="0" applyFont="1" applyFill="1" applyBorder="1" applyAlignment="1" applyProtection="1">
      <alignment horizontal="left" vertical="center" wrapText="1"/>
      <protection locked="0"/>
    </xf>
    <xf numFmtId="0" fontId="8" fillId="0" borderId="2" xfId="0" applyFont="1" applyFill="1" applyBorder="1" applyAlignment="1" applyProtection="1">
      <alignment horizontal="left" vertical="center"/>
      <protection locked="0"/>
    </xf>
    <xf numFmtId="0" fontId="4" fillId="0" borderId="0" xfId="1" applyFont="1" applyFill="1" applyAlignment="1" applyProtection="1">
      <alignment horizontal="center" vertical="center" wrapText="1"/>
    </xf>
    <xf numFmtId="0" fontId="4" fillId="0" borderId="0" xfId="1" applyFont="1" applyFill="1" applyProtection="1"/>
    <xf numFmtId="0" fontId="4" fillId="0" borderId="8" xfId="0" applyFont="1" applyFill="1" applyBorder="1" applyAlignment="1" applyProtection="1">
      <alignment horizontal="center" vertical="center" wrapText="1"/>
    </xf>
    <xf numFmtId="0" fontId="8" fillId="0" borderId="2" xfId="0" applyFont="1" applyFill="1" applyBorder="1" applyAlignment="1">
      <alignment horizontal="left" vertical="center" wrapText="1"/>
    </xf>
    <xf numFmtId="0" fontId="4" fillId="0" borderId="2" xfId="0" applyFont="1" applyBorder="1" applyAlignment="1" applyProtection="1">
      <alignment horizontal="center" vertical="center"/>
      <protection locked="0"/>
    </xf>
    <xf numFmtId="0" fontId="4" fillId="0" borderId="2" xfId="0" applyFont="1" applyBorder="1" applyAlignment="1" applyProtection="1">
      <alignment horizontal="left" vertical="center"/>
      <protection locked="0"/>
    </xf>
    <xf numFmtId="0" fontId="8" fillId="0" borderId="2" xfId="0" applyFont="1" applyFill="1" applyBorder="1" applyAlignment="1">
      <alignment vertical="center" wrapText="1"/>
    </xf>
    <xf numFmtId="0" fontId="4" fillId="0" borderId="2" xfId="0" applyFont="1" applyBorder="1" applyAlignment="1" applyProtection="1">
      <alignment horizontal="left" vertical="center"/>
    </xf>
    <xf numFmtId="0" fontId="29" fillId="0" borderId="8" xfId="0" applyFont="1" applyBorder="1" applyProtection="1"/>
    <xf numFmtId="2" fontId="29" fillId="0" borderId="8" xfId="0" applyNumberFormat="1" applyFont="1" applyBorder="1" applyProtection="1"/>
    <xf numFmtId="0" fontId="29" fillId="0" borderId="8" xfId="0" applyFont="1" applyBorder="1" applyAlignment="1" applyProtection="1">
      <alignment horizontal="center" vertical="center"/>
      <protection locked="0"/>
    </xf>
    <xf numFmtId="0" fontId="30" fillId="0" borderId="9" xfId="0" applyFont="1" applyBorder="1" applyProtection="1"/>
    <xf numFmtId="0" fontId="30" fillId="0" borderId="9" xfId="1" applyFont="1" applyBorder="1" applyAlignment="1" applyProtection="1">
      <alignment horizontal="left"/>
    </xf>
    <xf numFmtId="1" fontId="31" fillId="0" borderId="9" xfId="0" applyNumberFormat="1" applyFont="1" applyFill="1" applyBorder="1" applyAlignment="1" applyProtection="1">
      <alignment vertical="center" shrinkToFit="1"/>
    </xf>
    <xf numFmtId="0" fontId="30" fillId="0" borderId="9" xfId="1" applyFont="1" applyBorder="1" applyProtection="1"/>
    <xf numFmtId="165" fontId="31" fillId="0" borderId="14" xfId="0" applyNumberFormat="1" applyFont="1" applyFill="1" applyBorder="1" applyAlignment="1" applyProtection="1">
      <alignment horizontal="left" vertical="center" shrinkToFit="1"/>
    </xf>
    <xf numFmtId="0" fontId="30" fillId="0" borderId="2" xfId="0" applyFont="1" applyBorder="1" applyAlignment="1" applyProtection="1">
      <alignment horizontal="left" vertical="center"/>
      <protection locked="0"/>
    </xf>
    <xf numFmtId="165" fontId="31" fillId="0" borderId="9" xfId="0" applyNumberFormat="1" applyFont="1" applyFill="1" applyBorder="1" applyAlignment="1" applyProtection="1">
      <alignment horizontal="left" vertical="center" shrinkToFit="1"/>
    </xf>
    <xf numFmtId="165" fontId="31" fillId="0" borderId="14" xfId="0" applyNumberFormat="1" applyFont="1" applyFill="1" applyBorder="1" applyAlignment="1" applyProtection="1">
      <alignment horizontal="left" vertical="top" shrinkToFit="1"/>
    </xf>
    <xf numFmtId="0" fontId="30" fillId="0" borderId="2" xfId="1" applyFont="1" applyBorder="1" applyProtection="1"/>
    <xf numFmtId="1" fontId="7" fillId="0" borderId="17" xfId="0" applyNumberFormat="1" applyFont="1" applyFill="1" applyBorder="1" applyAlignment="1">
      <alignment horizontal="left" vertical="center" shrinkToFit="1"/>
    </xf>
    <xf numFmtId="0" fontId="8" fillId="0" borderId="17" xfId="0" applyFont="1" applyFill="1" applyBorder="1" applyAlignment="1">
      <alignment vertical="center" wrapText="1"/>
    </xf>
    <xf numFmtId="0" fontId="4" fillId="0" borderId="17" xfId="0" applyFont="1" applyBorder="1" applyAlignment="1" applyProtection="1">
      <alignment horizontal="center" vertical="center"/>
      <protection locked="0"/>
    </xf>
    <xf numFmtId="0" fontId="8" fillId="0" borderId="16" xfId="0" applyFont="1" applyFill="1" applyBorder="1" applyAlignment="1">
      <alignment horizontal="left" vertical="center"/>
    </xf>
    <xf numFmtId="0" fontId="4" fillId="0" borderId="16" xfId="0" applyFont="1" applyBorder="1" applyAlignment="1" applyProtection="1">
      <alignment horizontal="left" vertical="center"/>
    </xf>
    <xf numFmtId="166" fontId="7" fillId="0" borderId="16" xfId="0" applyNumberFormat="1" applyFont="1" applyFill="1" applyBorder="1" applyAlignment="1">
      <alignment horizontal="center" vertical="center" shrinkToFit="1"/>
    </xf>
    <xf numFmtId="1" fontId="7" fillId="0" borderId="16" xfId="0" applyNumberFormat="1" applyFont="1" applyFill="1" applyBorder="1" applyAlignment="1">
      <alignment horizontal="center" vertical="center" shrinkToFit="1"/>
    </xf>
    <xf numFmtId="2" fontId="7" fillId="0" borderId="16" xfId="0" applyNumberFormat="1" applyFont="1" applyFill="1" applyBorder="1" applyAlignment="1">
      <alignment horizontal="center" vertical="center" shrinkToFit="1"/>
    </xf>
    <xf numFmtId="0" fontId="4" fillId="0" borderId="16" xfId="0" applyFont="1" applyBorder="1" applyAlignment="1" applyProtection="1">
      <alignment horizontal="left" vertical="center"/>
      <protection locked="0"/>
    </xf>
    <xf numFmtId="0" fontId="4" fillId="0" borderId="16" xfId="1" applyFont="1" applyBorder="1" applyAlignment="1" applyProtection="1">
      <alignment horizontal="center" vertical="center"/>
      <protection locked="0"/>
    </xf>
    <xf numFmtId="167" fontId="4" fillId="0" borderId="16" xfId="2" applyNumberFormat="1" applyFont="1" applyBorder="1" applyAlignment="1" applyProtection="1">
      <alignment horizontal="center" vertical="center"/>
    </xf>
    <xf numFmtId="0" fontId="8" fillId="0" borderId="17" xfId="0" applyFont="1" applyFill="1" applyBorder="1" applyAlignment="1">
      <alignment horizontal="left" vertical="center"/>
    </xf>
    <xf numFmtId="0" fontId="4" fillId="0" borderId="17" xfId="0" applyFont="1" applyBorder="1" applyAlignment="1" applyProtection="1">
      <alignment horizontal="left" vertical="center"/>
      <protection locked="0"/>
    </xf>
    <xf numFmtId="1" fontId="7" fillId="0" borderId="16" xfId="0" applyNumberFormat="1" applyFont="1" applyFill="1" applyBorder="1" applyAlignment="1">
      <alignment horizontal="left" vertical="center" shrinkToFit="1"/>
    </xf>
    <xf numFmtId="0" fontId="8" fillId="0" borderId="16" xfId="0" applyFont="1" applyFill="1" applyBorder="1" applyAlignment="1">
      <alignment vertical="center" wrapText="1"/>
    </xf>
    <xf numFmtId="0" fontId="4" fillId="0" borderId="16" xfId="0" applyFont="1" applyBorder="1" applyAlignment="1" applyProtection="1">
      <alignment horizontal="center" vertical="center"/>
      <protection locked="0"/>
    </xf>
    <xf numFmtId="0" fontId="30" fillId="0" borderId="9" xfId="0" applyFont="1" applyBorder="1" applyAlignment="1" applyProtection="1">
      <alignment horizontal="left" vertical="center"/>
    </xf>
    <xf numFmtId="0" fontId="0" fillId="0" borderId="8" xfId="0" applyBorder="1" applyAlignment="1" applyProtection="1">
      <alignment horizontal="left" vertical="center"/>
    </xf>
    <xf numFmtId="2" fontId="0" fillId="0" borderId="8" xfId="0" applyNumberFormat="1" applyBorder="1" applyAlignment="1" applyProtection="1">
      <alignment horizontal="left" vertical="center"/>
    </xf>
    <xf numFmtId="0" fontId="0" fillId="0" borderId="8" xfId="0" applyBorder="1" applyAlignment="1" applyProtection="1">
      <alignment horizontal="left" vertical="center"/>
      <protection locked="0"/>
    </xf>
    <xf numFmtId="0" fontId="4" fillId="0" borderId="16" xfId="1" applyFont="1" applyBorder="1" applyAlignment="1" applyProtection="1">
      <alignment horizontal="left" vertical="center"/>
      <protection locked="0"/>
    </xf>
    <xf numFmtId="0" fontId="8" fillId="0" borderId="17" xfId="0" applyFont="1" applyFill="1" applyBorder="1" applyAlignment="1">
      <alignment horizontal="left" vertical="center" wrapText="1"/>
    </xf>
    <xf numFmtId="0" fontId="4" fillId="0" borderId="17" xfId="1" applyFont="1" applyBorder="1" applyAlignment="1" applyProtection="1">
      <alignment horizontal="left" vertical="center"/>
      <protection locked="0"/>
    </xf>
    <xf numFmtId="1" fontId="7" fillId="0" borderId="17" xfId="0" applyNumberFormat="1" applyFont="1" applyFill="1" applyBorder="1" applyAlignment="1" applyProtection="1">
      <alignment horizontal="left" vertical="top" shrinkToFit="1"/>
    </xf>
    <xf numFmtId="0" fontId="4" fillId="0" borderId="17" xfId="0" applyFont="1" applyFill="1" applyBorder="1" applyAlignment="1" applyProtection="1">
      <alignment horizontal="center" vertical="center" wrapText="1"/>
    </xf>
    <xf numFmtId="0" fontId="8" fillId="0" borderId="17" xfId="0" applyFont="1" applyFill="1" applyBorder="1" applyAlignment="1" applyProtection="1">
      <alignment horizontal="left" vertical="center"/>
      <protection locked="0"/>
    </xf>
    <xf numFmtId="0" fontId="8" fillId="11" borderId="16" xfId="0" applyFont="1" applyFill="1" applyBorder="1" applyAlignment="1" applyProtection="1">
      <alignment horizontal="left" vertical="center" wrapText="1"/>
    </xf>
    <xf numFmtId="2" fontId="7" fillId="11" borderId="16" xfId="0" applyNumberFormat="1" applyFont="1" applyFill="1" applyBorder="1" applyAlignment="1" applyProtection="1">
      <alignment horizontal="center" vertical="center" shrinkToFit="1"/>
    </xf>
    <xf numFmtId="1" fontId="7" fillId="11" borderId="16" xfId="0" applyNumberFormat="1" applyFont="1" applyFill="1" applyBorder="1" applyAlignment="1" applyProtection="1">
      <alignment horizontal="center" vertical="center" shrinkToFit="1"/>
    </xf>
    <xf numFmtId="0" fontId="9" fillId="11" borderId="16" xfId="0" applyFont="1" applyFill="1" applyBorder="1" applyAlignment="1" applyProtection="1">
      <alignment horizontal="center" vertical="center" wrapText="1"/>
      <protection locked="0"/>
    </xf>
    <xf numFmtId="0" fontId="6" fillId="0" borderId="9" xfId="1" applyFont="1" applyBorder="1" applyAlignment="1" applyProtection="1">
      <alignment horizontal="center"/>
    </xf>
    <xf numFmtId="0" fontId="6" fillId="0" borderId="8" xfId="1" applyFont="1" applyBorder="1" applyProtection="1"/>
    <xf numFmtId="0" fontId="6" fillId="0" borderId="8" xfId="1" applyFont="1" applyBorder="1" applyAlignment="1" applyProtection="1">
      <alignment horizontal="right" indent="1"/>
    </xf>
    <xf numFmtId="0" fontId="6" fillId="0" borderId="8" xfId="1" applyFont="1" applyBorder="1" applyAlignment="1" applyProtection="1">
      <alignment horizontal="center" vertical="center"/>
      <protection locked="0"/>
    </xf>
    <xf numFmtId="0" fontId="6" fillId="0" borderId="8" xfId="1" applyFont="1" applyBorder="1" applyProtection="1">
      <protection locked="0"/>
    </xf>
    <xf numFmtId="167" fontId="6" fillId="0" borderId="7" xfId="2" applyNumberFormat="1" applyFont="1" applyBorder="1" applyProtection="1"/>
    <xf numFmtId="0" fontId="4" fillId="0" borderId="0" xfId="1" applyFont="1" applyAlignment="1" applyProtection="1">
      <alignment horizontal="left" vertical="center" wrapText="1"/>
    </xf>
    <xf numFmtId="0" fontId="4" fillId="0" borderId="0" xfId="1" applyFont="1" applyAlignment="1" applyProtection="1"/>
    <xf numFmtId="165" fontId="7" fillId="11" borderId="2" xfId="0" applyNumberFormat="1" applyFont="1" applyFill="1" applyBorder="1" applyAlignment="1" applyProtection="1">
      <alignment horizontal="left" vertical="center" shrinkToFit="1"/>
    </xf>
    <xf numFmtId="0" fontId="4" fillId="0" borderId="0" xfId="1" applyFont="1" applyFill="1" applyAlignment="1" applyProtection="1"/>
    <xf numFmtId="165" fontId="7" fillId="11" borderId="16" xfId="0" applyNumberFormat="1" applyFont="1" applyFill="1" applyBorder="1" applyAlignment="1" applyProtection="1">
      <alignment horizontal="left" vertical="center" shrinkToFit="1"/>
    </xf>
    <xf numFmtId="167" fontId="4" fillId="11" borderId="57" xfId="2" applyNumberFormat="1" applyFont="1" applyFill="1" applyBorder="1" applyAlignment="1" applyProtection="1">
      <alignment horizontal="center" vertical="center"/>
    </xf>
    <xf numFmtId="0" fontId="5" fillId="0" borderId="51" xfId="0" applyFont="1" applyBorder="1" applyAlignment="1" applyProtection="1">
      <alignment horizontal="center" vertical="center"/>
    </xf>
    <xf numFmtId="0" fontId="5" fillId="0" borderId="58" xfId="0" applyFont="1" applyBorder="1" applyAlignment="1" applyProtection="1">
      <alignment horizontal="center" vertical="center"/>
    </xf>
    <xf numFmtId="0" fontId="5" fillId="0" borderId="52" xfId="0" applyFont="1" applyBorder="1" applyAlignment="1" applyProtection="1">
      <alignment horizontal="center" vertical="center"/>
    </xf>
    <xf numFmtId="0" fontId="5" fillId="0" borderId="25" xfId="0" applyFont="1" applyBorder="1" applyAlignment="1" applyProtection="1">
      <alignment horizontal="left" vertical="center"/>
    </xf>
    <xf numFmtId="0" fontId="5" fillId="0" borderId="53" xfId="0" applyFont="1" applyBorder="1" applyAlignment="1" applyProtection="1">
      <alignment horizontal="center" vertical="center"/>
    </xf>
    <xf numFmtId="0" fontId="5" fillId="0" borderId="27" xfId="0" applyFont="1" applyBorder="1" applyAlignment="1" applyProtection="1">
      <alignment horizontal="center" vertical="center"/>
    </xf>
    <xf numFmtId="0" fontId="15" fillId="9" borderId="22" xfId="0" applyFont="1" applyFill="1" applyBorder="1" applyAlignment="1" applyProtection="1">
      <alignment horizontal="left" vertical="center"/>
    </xf>
    <xf numFmtId="0" fontId="15" fillId="10" borderId="52" xfId="0" applyFont="1" applyFill="1" applyBorder="1" applyAlignment="1" applyProtection="1">
      <alignment horizontal="left" vertical="center"/>
    </xf>
    <xf numFmtId="0" fontId="5" fillId="0" borderId="60" xfId="0" applyFont="1" applyBorder="1" applyAlignment="1" applyProtection="1">
      <alignment horizontal="left" vertical="center"/>
    </xf>
    <xf numFmtId="0" fontId="5" fillId="0" borderId="62" xfId="0" applyFont="1" applyBorder="1" applyAlignment="1" applyProtection="1">
      <alignment horizontal="left" vertical="center"/>
    </xf>
    <xf numFmtId="0" fontId="5" fillId="0" borderId="63" xfId="0" applyFont="1" applyBorder="1" applyAlignment="1" applyProtection="1">
      <alignment horizontal="left" vertical="center"/>
    </xf>
    <xf numFmtId="0" fontId="5" fillId="0" borderId="64" xfId="0" applyFont="1" applyBorder="1" applyProtection="1"/>
    <xf numFmtId="0" fontId="5" fillId="0" borderId="64" xfId="0" applyFont="1" applyBorder="1" applyAlignment="1" applyProtection="1">
      <alignment horizontal="center" vertical="center"/>
    </xf>
    <xf numFmtId="0" fontId="5" fillId="5" borderId="64" xfId="0" applyFont="1" applyFill="1" applyBorder="1" applyAlignment="1" applyProtection="1">
      <alignment horizontal="center" vertical="center"/>
      <protection locked="0"/>
    </xf>
    <xf numFmtId="0" fontId="5" fillId="6" borderId="64" xfId="0" applyFont="1" applyFill="1" applyBorder="1" applyAlignment="1" applyProtection="1">
      <alignment horizontal="center" vertical="center"/>
      <protection locked="0"/>
    </xf>
    <xf numFmtId="0" fontId="5" fillId="0" borderId="0" xfId="0" applyFont="1" applyFill="1" applyBorder="1" applyAlignment="1" applyProtection="1">
      <alignment horizontal="center" vertical="center"/>
    </xf>
    <xf numFmtId="0" fontId="5" fillId="0" borderId="67" xfId="0" applyFont="1" applyBorder="1" applyAlignment="1" applyProtection="1">
      <alignment horizontal="center" vertical="center"/>
    </xf>
    <xf numFmtId="0" fontId="5" fillId="0" borderId="57" xfId="0" applyFont="1" applyBorder="1" applyAlignment="1" applyProtection="1">
      <alignment horizontal="center" vertical="center"/>
    </xf>
    <xf numFmtId="0" fontId="5" fillId="10" borderId="2" xfId="0" applyFont="1" applyFill="1" applyBorder="1" applyProtection="1"/>
    <xf numFmtId="0" fontId="5" fillId="10" borderId="2" xfId="0" applyFont="1" applyFill="1" applyBorder="1" applyAlignment="1" applyProtection="1">
      <alignment horizontal="center" vertical="center"/>
    </xf>
    <xf numFmtId="0" fontId="15" fillId="10" borderId="60" xfId="0" applyFont="1" applyFill="1" applyBorder="1" applyAlignment="1" applyProtection="1">
      <alignment horizontal="left" vertical="center"/>
    </xf>
    <xf numFmtId="165" fontId="7" fillId="12" borderId="2" xfId="0" applyNumberFormat="1" applyFont="1" applyFill="1" applyBorder="1" applyAlignment="1" applyProtection="1">
      <alignment horizontal="left" vertical="top" shrinkToFit="1"/>
    </xf>
    <xf numFmtId="0" fontId="8" fillId="12" borderId="2" xfId="0" applyFont="1" applyFill="1" applyBorder="1" applyAlignment="1" applyProtection="1">
      <alignment horizontal="left" vertical="center" wrapText="1"/>
    </xf>
    <xf numFmtId="2" fontId="7" fillId="12" borderId="2" xfId="0" applyNumberFormat="1" applyFont="1" applyFill="1" applyBorder="1" applyAlignment="1" applyProtection="1">
      <alignment horizontal="center" vertical="center" shrinkToFit="1"/>
    </xf>
    <xf numFmtId="1" fontId="7" fillId="12" borderId="2" xfId="0" applyNumberFormat="1" applyFont="1" applyFill="1" applyBorder="1" applyAlignment="1" applyProtection="1">
      <alignment horizontal="center" vertical="center" shrinkToFit="1"/>
    </xf>
    <xf numFmtId="0" fontId="9" fillId="12" borderId="2" xfId="0" applyFont="1" applyFill="1" applyBorder="1" applyAlignment="1" applyProtection="1">
      <alignment horizontal="center" vertical="center" wrapText="1"/>
      <protection locked="0"/>
    </xf>
    <xf numFmtId="167" fontId="4" fillId="12" borderId="2" xfId="2" applyNumberFormat="1" applyFont="1" applyFill="1" applyBorder="1" applyAlignment="1" applyProtection="1">
      <alignment horizontal="center" vertical="center"/>
    </xf>
    <xf numFmtId="43" fontId="5" fillId="0" borderId="13" xfId="2" applyNumberFormat="1" applyFont="1" applyBorder="1" applyAlignment="1" applyProtection="1">
      <alignment horizontal="center" vertical="center"/>
      <protection locked="0"/>
    </xf>
    <xf numFmtId="43" fontId="5" fillId="0" borderId="0" xfId="2" applyNumberFormat="1" applyFont="1" applyBorder="1" applyAlignment="1" applyProtection="1">
      <alignment horizontal="center" vertical="center"/>
      <protection locked="0"/>
    </xf>
    <xf numFmtId="43" fontId="5" fillId="0" borderId="4" xfId="2" applyNumberFormat="1" applyFont="1" applyBorder="1" applyAlignment="1" applyProtection="1">
      <alignment horizontal="center" vertical="center"/>
      <protection locked="0"/>
    </xf>
    <xf numFmtId="43" fontId="5" fillId="0" borderId="0" xfId="2" applyNumberFormat="1" applyFont="1" applyBorder="1" applyAlignment="1" applyProtection="1">
      <alignment horizontal="center" vertical="center"/>
    </xf>
    <xf numFmtId="43" fontId="5" fillId="0" borderId="0" xfId="2" applyNumberFormat="1" applyFont="1" applyAlignment="1" applyProtection="1">
      <alignment horizontal="center" vertical="center"/>
    </xf>
    <xf numFmtId="43" fontId="11" fillId="0" borderId="32" xfId="2" applyNumberFormat="1" applyFont="1" applyBorder="1" applyAlignment="1" applyProtection="1">
      <alignment horizontal="center" vertical="center" wrapText="1"/>
    </xf>
    <xf numFmtId="43" fontId="11" fillId="9" borderId="46" xfId="2" applyNumberFormat="1" applyFont="1" applyFill="1" applyBorder="1" applyAlignment="1" applyProtection="1">
      <alignment horizontal="center" vertical="center" wrapText="1"/>
    </xf>
    <xf numFmtId="43" fontId="5" fillId="10" borderId="34" xfId="2" applyNumberFormat="1" applyFont="1" applyFill="1" applyBorder="1" applyAlignment="1" applyProtection="1">
      <alignment horizontal="center" vertical="center"/>
    </xf>
    <xf numFmtId="43" fontId="5" fillId="0" borderId="2" xfId="2" applyNumberFormat="1" applyFont="1" applyBorder="1" applyAlignment="1" applyProtection="1">
      <alignment horizontal="center" vertical="center"/>
      <protection locked="0"/>
    </xf>
    <xf numFmtId="43" fontId="5" fillId="0" borderId="17" xfId="2" applyNumberFormat="1" applyFont="1" applyBorder="1" applyAlignment="1" applyProtection="1">
      <alignment horizontal="center" vertical="center"/>
      <protection locked="0"/>
    </xf>
    <xf numFmtId="43" fontId="5" fillId="10" borderId="29" xfId="2" applyNumberFormat="1" applyFont="1" applyFill="1" applyBorder="1" applyAlignment="1" applyProtection="1">
      <alignment horizontal="center" vertical="center"/>
    </xf>
    <xf numFmtId="43" fontId="5" fillId="9" borderId="24" xfId="2" applyNumberFormat="1" applyFont="1" applyFill="1" applyBorder="1" applyAlignment="1" applyProtection="1">
      <alignment horizontal="center" vertical="center"/>
    </xf>
    <xf numFmtId="43" fontId="5" fillId="10" borderId="0" xfId="2" applyNumberFormat="1" applyFont="1" applyFill="1" applyBorder="1" applyAlignment="1" applyProtection="1">
      <alignment horizontal="center" vertical="center"/>
    </xf>
    <xf numFmtId="43" fontId="5" fillId="10" borderId="24" xfId="2" applyNumberFormat="1" applyFont="1" applyFill="1" applyBorder="1" applyAlignment="1" applyProtection="1">
      <alignment horizontal="center" vertical="center"/>
    </xf>
    <xf numFmtId="43" fontId="5" fillId="0" borderId="43" xfId="2" applyNumberFormat="1" applyFont="1" applyBorder="1" applyAlignment="1" applyProtection="1">
      <alignment horizontal="center" vertical="center"/>
      <protection locked="0"/>
    </xf>
    <xf numFmtId="43" fontId="5" fillId="0" borderId="0" xfId="2" applyNumberFormat="1" applyFont="1" applyAlignment="1" applyProtection="1">
      <alignment horizontal="center" vertical="center"/>
      <protection locked="0"/>
    </xf>
    <xf numFmtId="43" fontId="5" fillId="8" borderId="23" xfId="2" applyNumberFormat="1" applyFont="1" applyFill="1" applyBorder="1" applyAlignment="1" applyProtection="1">
      <alignment horizontal="center" vertical="center"/>
      <protection locked="0"/>
    </xf>
    <xf numFmtId="43" fontId="5" fillId="8" borderId="24" xfId="2" applyNumberFormat="1" applyFont="1" applyFill="1" applyBorder="1" applyAlignment="1" applyProtection="1">
      <alignment horizontal="center" vertical="center"/>
      <protection locked="0"/>
    </xf>
    <xf numFmtId="43" fontId="5" fillId="0" borderId="0" xfId="2" applyNumberFormat="1" applyFont="1" applyFill="1" applyBorder="1" applyAlignment="1" applyProtection="1">
      <alignment horizontal="center" vertical="center"/>
      <protection locked="0"/>
    </xf>
    <xf numFmtId="43" fontId="5" fillId="10" borderId="2" xfId="2" applyNumberFormat="1" applyFont="1" applyFill="1" applyBorder="1" applyAlignment="1" applyProtection="1">
      <alignment horizontal="center" vertical="center"/>
    </xf>
    <xf numFmtId="43" fontId="5" fillId="0" borderId="64" xfId="2" applyNumberFormat="1" applyFont="1" applyBorder="1" applyAlignment="1" applyProtection="1">
      <alignment horizontal="center" vertical="center"/>
      <protection locked="0"/>
    </xf>
    <xf numFmtId="43" fontId="5" fillId="0" borderId="0" xfId="2" applyNumberFormat="1" applyFont="1" applyAlignment="1" applyProtection="1">
      <alignment horizontal="left" vertical="center"/>
    </xf>
    <xf numFmtId="43" fontId="5" fillId="0" borderId="0" xfId="2" applyNumberFormat="1" applyFont="1" applyAlignment="1" applyProtection="1">
      <alignment horizontal="left" vertical="center"/>
      <protection locked="0"/>
    </xf>
    <xf numFmtId="43" fontId="5" fillId="0" borderId="13" xfId="0" applyNumberFormat="1" applyFont="1" applyBorder="1" applyAlignment="1" applyProtection="1">
      <alignment horizontal="center" vertical="center"/>
      <protection locked="0"/>
    </xf>
    <xf numFmtId="43" fontId="5" fillId="0" borderId="0" xfId="0" applyNumberFormat="1" applyFont="1" applyBorder="1" applyAlignment="1" applyProtection="1">
      <alignment horizontal="center" vertical="center"/>
      <protection locked="0"/>
    </xf>
    <xf numFmtId="43" fontId="5" fillId="0" borderId="4" xfId="0" applyNumberFormat="1" applyFont="1" applyBorder="1" applyAlignment="1" applyProtection="1">
      <alignment horizontal="center" vertical="center"/>
      <protection locked="0"/>
    </xf>
    <xf numFmtId="43" fontId="5" fillId="0" borderId="0" xfId="0" applyNumberFormat="1" applyFont="1" applyBorder="1" applyAlignment="1" applyProtection="1">
      <alignment horizontal="center" vertical="center"/>
    </xf>
    <xf numFmtId="43" fontId="5" fillId="0" borderId="0" xfId="0" applyNumberFormat="1" applyFont="1" applyAlignment="1" applyProtection="1">
      <alignment horizontal="center" vertical="center"/>
    </xf>
    <xf numFmtId="43" fontId="11" fillId="9" borderId="46" xfId="2" applyNumberFormat="1" applyFont="1" applyFill="1" applyBorder="1" applyAlignment="1" applyProtection="1">
      <alignment horizontal="center" vertical="center"/>
    </xf>
    <xf numFmtId="43" fontId="5" fillId="10" borderId="34" xfId="0" applyNumberFormat="1" applyFont="1" applyFill="1" applyBorder="1" applyAlignment="1" applyProtection="1">
      <alignment horizontal="center" vertical="center"/>
    </xf>
    <xf numFmtId="43" fontId="5" fillId="0" borderId="2" xfId="0" applyNumberFormat="1" applyFont="1" applyBorder="1" applyAlignment="1" applyProtection="1">
      <alignment horizontal="center" vertical="center"/>
      <protection locked="0"/>
    </xf>
    <xf numFmtId="43" fontId="5" fillId="0" borderId="17" xfId="0" applyNumberFormat="1" applyFont="1" applyBorder="1" applyAlignment="1" applyProtection="1">
      <alignment horizontal="center" vertical="center"/>
      <protection locked="0"/>
    </xf>
    <xf numFmtId="43" fontId="5" fillId="10" borderId="29" xfId="0" applyNumberFormat="1" applyFont="1" applyFill="1" applyBorder="1" applyAlignment="1" applyProtection="1">
      <alignment horizontal="center" vertical="center"/>
    </xf>
    <xf numFmtId="43" fontId="5" fillId="9" borderId="24" xfId="0" applyNumberFormat="1" applyFont="1" applyFill="1" applyBorder="1" applyAlignment="1" applyProtection="1">
      <alignment horizontal="center" vertical="center"/>
    </xf>
    <xf numFmtId="43" fontId="5" fillId="10" borderId="0" xfId="0" applyNumberFormat="1" applyFont="1" applyFill="1" applyBorder="1" applyAlignment="1" applyProtection="1">
      <alignment horizontal="center" vertical="center"/>
    </xf>
    <xf numFmtId="43" fontId="5" fillId="10" borderId="24" xfId="0" applyNumberFormat="1" applyFont="1" applyFill="1" applyBorder="1" applyAlignment="1" applyProtection="1">
      <alignment horizontal="center" vertical="center"/>
    </xf>
    <xf numFmtId="43" fontId="5" fillId="0" borderId="43" xfId="0" applyNumberFormat="1" applyFont="1" applyBorder="1" applyAlignment="1" applyProtection="1">
      <alignment horizontal="center" vertical="center"/>
      <protection locked="0"/>
    </xf>
    <xf numFmtId="43" fontId="5" fillId="0" borderId="0" xfId="0" applyNumberFormat="1" applyFont="1" applyAlignment="1" applyProtection="1">
      <alignment horizontal="center" vertical="center"/>
      <protection locked="0"/>
    </xf>
    <xf numFmtId="43" fontId="5" fillId="8" borderId="24" xfId="0" applyNumberFormat="1" applyFont="1" applyFill="1" applyBorder="1" applyAlignment="1" applyProtection="1">
      <alignment horizontal="center" vertical="center"/>
      <protection locked="0"/>
    </xf>
    <xf numFmtId="43" fontId="5" fillId="0" borderId="24" xfId="0" applyNumberFormat="1" applyFont="1" applyBorder="1" applyAlignment="1" applyProtection="1">
      <alignment horizontal="center" vertical="center"/>
      <protection locked="0"/>
    </xf>
    <xf numFmtId="43" fontId="5" fillId="7" borderId="55" xfId="0" applyNumberFormat="1" applyFont="1" applyFill="1" applyBorder="1" applyAlignment="1" applyProtection="1">
      <alignment horizontal="center" vertical="center"/>
      <protection locked="0"/>
    </xf>
    <xf numFmtId="43" fontId="5" fillId="7" borderId="26" xfId="0" applyNumberFormat="1" applyFont="1" applyFill="1" applyBorder="1" applyAlignment="1" applyProtection="1">
      <alignment horizontal="center" vertical="center"/>
      <protection locked="0"/>
    </xf>
    <xf numFmtId="43" fontId="5" fillId="8" borderId="56" xfId="0" applyNumberFormat="1" applyFont="1" applyFill="1" applyBorder="1" applyAlignment="1" applyProtection="1">
      <alignment horizontal="center" vertical="center"/>
      <protection locked="0"/>
    </xf>
    <xf numFmtId="43" fontId="5" fillId="0" borderId="0" xfId="0" applyNumberFormat="1" applyFont="1" applyFill="1" applyBorder="1" applyAlignment="1" applyProtection="1">
      <alignment horizontal="center" vertical="center"/>
      <protection locked="0"/>
    </xf>
    <xf numFmtId="43" fontId="5" fillId="10" borderId="2" xfId="0" applyNumberFormat="1" applyFont="1" applyFill="1" applyBorder="1" applyAlignment="1" applyProtection="1">
      <alignment horizontal="center" vertical="center"/>
    </xf>
    <xf numFmtId="43" fontId="5" fillId="0" borderId="64" xfId="0" applyNumberFormat="1" applyFont="1" applyBorder="1" applyAlignment="1" applyProtection="1">
      <alignment horizontal="center" vertical="center"/>
      <protection locked="0"/>
    </xf>
    <xf numFmtId="43" fontId="5" fillId="0" borderId="0" xfId="0" applyNumberFormat="1" applyFont="1" applyAlignment="1" applyProtection="1">
      <alignment horizontal="left" vertical="center"/>
    </xf>
    <xf numFmtId="43" fontId="5" fillId="0" borderId="0" xfId="0" applyNumberFormat="1" applyFont="1" applyAlignment="1" applyProtection="1">
      <alignment horizontal="left" vertical="center"/>
      <protection locked="0"/>
    </xf>
    <xf numFmtId="43" fontId="5" fillId="0" borderId="12" xfId="0" applyNumberFormat="1" applyFont="1" applyBorder="1" applyAlignment="1" applyProtection="1">
      <alignment horizontal="center" vertical="center"/>
      <protection locked="0"/>
    </xf>
    <xf numFmtId="43" fontId="5" fillId="0" borderId="10" xfId="0" applyNumberFormat="1" applyFont="1" applyBorder="1" applyAlignment="1" applyProtection="1">
      <alignment horizontal="center" vertical="center"/>
      <protection locked="0"/>
    </xf>
    <xf numFmtId="43" fontId="5" fillId="0" borderId="3" xfId="0" applyNumberFormat="1" applyFont="1" applyBorder="1" applyAlignment="1" applyProtection="1">
      <alignment horizontal="center" vertical="center"/>
      <protection locked="0"/>
    </xf>
    <xf numFmtId="43" fontId="11" fillId="0" borderId="32" xfId="0" applyNumberFormat="1" applyFont="1" applyBorder="1" applyAlignment="1" applyProtection="1">
      <alignment horizontal="center" vertical="center" wrapText="1"/>
    </xf>
    <xf numFmtId="43" fontId="11" fillId="9" borderId="46" xfId="0" applyNumberFormat="1" applyFont="1" applyFill="1" applyBorder="1" applyAlignment="1" applyProtection="1">
      <alignment horizontal="center" vertical="center" wrapText="1"/>
    </xf>
    <xf numFmtId="43" fontId="11" fillId="9" borderId="46" xfId="0" applyNumberFormat="1" applyFont="1" applyFill="1" applyBorder="1" applyAlignment="1" applyProtection="1">
      <alignment horizontal="center" vertical="center"/>
    </xf>
    <xf numFmtId="43" fontId="5" fillId="9" borderId="47" xfId="0" applyNumberFormat="1" applyFont="1" applyFill="1" applyBorder="1" applyAlignment="1" applyProtection="1">
      <alignment horizontal="center" vertical="center"/>
    </xf>
    <xf numFmtId="43" fontId="5" fillId="10" borderId="30" xfId="0" applyNumberFormat="1" applyFont="1" applyFill="1" applyBorder="1" applyAlignment="1" applyProtection="1">
      <alignment horizontal="center" vertical="center"/>
    </xf>
    <xf numFmtId="43" fontId="5" fillId="10" borderId="31" xfId="0" applyNumberFormat="1" applyFont="1" applyFill="1" applyBorder="1" applyAlignment="1" applyProtection="1">
      <alignment horizontal="center" vertical="center"/>
    </xf>
    <xf numFmtId="43" fontId="5" fillId="0" borderId="9" xfId="0" applyNumberFormat="1" applyFont="1" applyBorder="1" applyAlignment="1" applyProtection="1">
      <alignment horizontal="center" vertical="center"/>
    </xf>
    <xf numFmtId="43" fontId="5" fillId="0" borderId="36" xfId="0" applyNumberFormat="1" applyFont="1" applyBorder="1" applyAlignment="1" applyProtection="1">
      <alignment horizontal="center" vertical="center"/>
    </xf>
    <xf numFmtId="43" fontId="5" fillId="0" borderId="14" xfId="0" applyNumberFormat="1" applyFont="1" applyBorder="1" applyAlignment="1" applyProtection="1">
      <alignment horizontal="center" vertical="center"/>
    </xf>
    <xf numFmtId="43" fontId="5" fillId="10" borderId="49" xfId="0" applyNumberFormat="1" applyFont="1" applyFill="1" applyBorder="1" applyAlignment="1" applyProtection="1">
      <alignment horizontal="center" vertical="center"/>
    </xf>
    <xf numFmtId="43" fontId="5" fillId="9" borderId="40" xfId="0" applyNumberFormat="1" applyFont="1" applyFill="1" applyBorder="1" applyAlignment="1" applyProtection="1">
      <alignment horizontal="center" vertical="center"/>
    </xf>
    <xf numFmtId="43" fontId="5" fillId="10" borderId="41" xfId="0" applyNumberFormat="1" applyFont="1" applyFill="1" applyBorder="1" applyAlignment="1" applyProtection="1">
      <alignment horizontal="center" vertical="center"/>
    </xf>
    <xf numFmtId="43" fontId="5" fillId="10" borderId="4" xfId="0" applyNumberFormat="1" applyFont="1" applyFill="1" applyBorder="1" applyAlignment="1" applyProtection="1">
      <alignment horizontal="center" vertical="center"/>
    </xf>
    <xf numFmtId="43" fontId="5" fillId="10" borderId="50" xfId="0" applyNumberFormat="1" applyFont="1" applyFill="1" applyBorder="1" applyAlignment="1" applyProtection="1">
      <alignment horizontal="center" vertical="center"/>
    </xf>
    <xf numFmtId="43" fontId="5" fillId="10" borderId="40" xfId="0" applyNumberFormat="1" applyFont="1" applyFill="1" applyBorder="1" applyAlignment="1" applyProtection="1">
      <alignment horizontal="center" vertical="center"/>
    </xf>
    <xf numFmtId="43" fontId="5" fillId="0" borderId="44" xfId="0" applyNumberFormat="1" applyFont="1" applyBorder="1" applyAlignment="1" applyProtection="1">
      <alignment horizontal="center" vertical="center"/>
    </xf>
    <xf numFmtId="43" fontId="5" fillId="0" borderId="54" xfId="0" applyNumberFormat="1" applyFont="1" applyBorder="1" applyAlignment="1" applyProtection="1">
      <alignment horizontal="center" vertical="center"/>
    </xf>
    <xf numFmtId="43" fontId="5" fillId="8" borderId="26" xfId="0" applyNumberFormat="1" applyFont="1" applyFill="1" applyBorder="1" applyAlignment="1" applyProtection="1">
      <alignment horizontal="center" vertical="center"/>
      <protection locked="0"/>
    </xf>
    <xf numFmtId="43" fontId="5" fillId="0" borderId="26" xfId="0" applyNumberFormat="1" applyFont="1" applyBorder="1" applyAlignment="1" applyProtection="1">
      <alignment horizontal="center" vertical="center"/>
      <protection locked="0"/>
    </xf>
    <xf numFmtId="43" fontId="5" fillId="8" borderId="23" xfId="0" applyNumberFormat="1" applyFont="1" applyFill="1" applyBorder="1" applyAlignment="1" applyProtection="1">
      <alignment horizontal="center" vertical="center"/>
      <protection locked="0"/>
    </xf>
    <xf numFmtId="43" fontId="5" fillId="0" borderId="28" xfId="0" applyNumberFormat="1" applyFont="1" applyBorder="1" applyAlignment="1" applyProtection="1">
      <alignment horizontal="center" vertical="center"/>
      <protection locked="0"/>
    </xf>
    <xf numFmtId="43" fontId="5" fillId="0" borderId="25" xfId="0" applyNumberFormat="1" applyFont="1" applyFill="1" applyBorder="1" applyAlignment="1" applyProtection="1">
      <alignment horizontal="center" vertical="center"/>
      <protection locked="0"/>
    </xf>
    <xf numFmtId="43" fontId="5" fillId="0" borderId="23" xfId="0" applyNumberFormat="1" applyFont="1" applyBorder="1" applyAlignment="1" applyProtection="1">
      <alignment horizontal="center" vertical="center"/>
      <protection locked="0"/>
    </xf>
    <xf numFmtId="43" fontId="5" fillId="8" borderId="18" xfId="0" applyNumberFormat="1" applyFont="1" applyFill="1" applyBorder="1" applyAlignment="1" applyProtection="1">
      <alignment horizontal="center" vertical="center"/>
      <protection locked="0"/>
    </xf>
    <xf numFmtId="43" fontId="5" fillId="8" borderId="19" xfId="0" applyNumberFormat="1" applyFont="1" applyFill="1" applyBorder="1" applyAlignment="1" applyProtection="1">
      <alignment horizontal="center" vertical="center"/>
      <protection locked="0"/>
    </xf>
    <xf numFmtId="43" fontId="5" fillId="8" borderId="27" xfId="0" applyNumberFormat="1" applyFont="1" applyFill="1" applyBorder="1" applyAlignment="1" applyProtection="1">
      <alignment horizontal="center" vertical="center"/>
      <protection locked="0"/>
    </xf>
    <xf numFmtId="43" fontId="5" fillId="9" borderId="23" xfId="0" applyNumberFormat="1" applyFont="1" applyFill="1" applyBorder="1" applyAlignment="1" applyProtection="1">
      <alignment horizontal="center" vertical="center"/>
    </xf>
    <xf numFmtId="43" fontId="5" fillId="10" borderId="59" xfId="0" applyNumberFormat="1" applyFont="1" applyFill="1" applyBorder="1" applyAlignment="1" applyProtection="1">
      <alignment horizontal="center" vertical="center"/>
    </xf>
    <xf numFmtId="43" fontId="5" fillId="0" borderId="61" xfId="0" applyNumberFormat="1" applyFont="1" applyBorder="1" applyAlignment="1" applyProtection="1">
      <alignment horizontal="center" vertical="center"/>
    </xf>
    <xf numFmtId="43" fontId="5" fillId="0" borderId="68" xfId="0" applyNumberFormat="1" applyFont="1" applyBorder="1" applyAlignment="1" applyProtection="1">
      <alignment horizontal="center" vertical="center"/>
    </xf>
    <xf numFmtId="43" fontId="5" fillId="10" borderId="61" xfId="0" applyNumberFormat="1" applyFont="1" applyFill="1" applyBorder="1" applyAlignment="1" applyProtection="1">
      <alignment horizontal="center" vertical="center"/>
    </xf>
    <xf numFmtId="43" fontId="5" fillId="0" borderId="65" xfId="0" applyNumberFormat="1" applyFont="1" applyBorder="1" applyAlignment="1" applyProtection="1">
      <alignment horizontal="center" vertical="center"/>
    </xf>
    <xf numFmtId="43" fontId="5" fillId="0" borderId="66" xfId="0" applyNumberFormat="1" applyFont="1" applyBorder="1" applyAlignment="1" applyProtection="1">
      <alignment horizontal="center" vertical="center"/>
    </xf>
    <xf numFmtId="0" fontId="0" fillId="0" borderId="0" xfId="0" applyFill="1"/>
    <xf numFmtId="0" fontId="0" fillId="0" borderId="2" xfId="0" applyBorder="1" applyAlignment="1">
      <alignment horizontal="center"/>
    </xf>
    <xf numFmtId="168" fontId="5" fillId="5" borderId="2" xfId="0" applyNumberFormat="1" applyFont="1" applyFill="1" applyBorder="1" applyAlignment="1" applyProtection="1">
      <alignment horizontal="center" vertical="center"/>
      <protection locked="0"/>
    </xf>
    <xf numFmtId="2" fontId="0" fillId="0" borderId="2" xfId="0" applyNumberFormat="1" applyBorder="1" applyAlignment="1">
      <alignment horizontal="center"/>
    </xf>
    <xf numFmtId="0" fontId="20" fillId="0" borderId="14" xfId="0" applyFont="1" applyBorder="1" applyProtection="1">
      <protection locked="0"/>
    </xf>
    <xf numFmtId="0" fontId="0" fillId="0" borderId="2" xfId="0" applyBorder="1"/>
    <xf numFmtId="0" fontId="0" fillId="0" borderId="7" xfId="0" applyBorder="1"/>
    <xf numFmtId="0" fontId="0" fillId="13" borderId="2" xfId="0" applyFill="1" applyBorder="1"/>
    <xf numFmtId="0" fontId="0" fillId="15" borderId="0" xfId="0" applyFill="1" applyBorder="1"/>
    <xf numFmtId="0" fontId="0" fillId="15" borderId="0" xfId="0" applyFill="1" applyBorder="1" applyAlignment="1">
      <alignment horizontal="center"/>
    </xf>
    <xf numFmtId="0" fontId="0" fillId="15" borderId="0" xfId="0" applyFill="1"/>
    <xf numFmtId="0" fontId="0" fillId="0" borderId="7" xfId="0" applyBorder="1" applyAlignment="1">
      <alignment horizontal="center"/>
    </xf>
    <xf numFmtId="0" fontId="0" fillId="15" borderId="7" xfId="0" applyFill="1" applyBorder="1"/>
    <xf numFmtId="2" fontId="0" fillId="0" borderId="7" xfId="0" applyNumberFormat="1" applyBorder="1" applyAlignment="1">
      <alignment horizontal="center"/>
    </xf>
    <xf numFmtId="0" fontId="0" fillId="14" borderId="7" xfId="0" applyFill="1" applyBorder="1" applyAlignment="1">
      <alignment horizontal="center"/>
    </xf>
    <xf numFmtId="166" fontId="0" fillId="0" borderId="7" xfId="0" applyNumberFormat="1" applyBorder="1" applyAlignment="1">
      <alignment horizontal="center"/>
    </xf>
    <xf numFmtId="2" fontId="0" fillId="0" borderId="7" xfId="0" applyNumberFormat="1" applyBorder="1"/>
    <xf numFmtId="0" fontId="0" fillId="0" borderId="61" xfId="0" applyBorder="1" applyAlignment="1">
      <alignment horizontal="center"/>
    </xf>
    <xf numFmtId="0" fontId="0" fillId="15" borderId="61" xfId="0" applyFill="1" applyBorder="1"/>
    <xf numFmtId="2" fontId="0" fillId="0" borderId="61" xfId="0" applyNumberFormat="1" applyBorder="1" applyAlignment="1">
      <alignment horizontal="center"/>
    </xf>
    <xf numFmtId="2" fontId="0" fillId="0" borderId="61" xfId="0" applyNumberFormat="1" applyBorder="1"/>
    <xf numFmtId="2" fontId="0" fillId="15" borderId="25" xfId="0" applyNumberFormat="1" applyFill="1" applyBorder="1"/>
    <xf numFmtId="0" fontId="0" fillId="0" borderId="61" xfId="0" applyBorder="1"/>
    <xf numFmtId="0" fontId="0" fillId="15" borderId="13" xfId="0" applyFill="1" applyBorder="1"/>
    <xf numFmtId="0" fontId="0" fillId="15" borderId="4" xfId="0" applyFill="1" applyBorder="1"/>
    <xf numFmtId="0" fontId="0" fillId="16" borderId="0" xfId="0" applyFill="1"/>
    <xf numFmtId="0" fontId="4" fillId="0" borderId="0" xfId="0" applyFont="1" applyBorder="1" applyAlignment="1" applyProtection="1">
      <alignment horizontal="left" vertical="center"/>
      <protection locked="0"/>
    </xf>
    <xf numFmtId="0" fontId="4" fillId="0" borderId="4" xfId="0" applyFont="1" applyBorder="1" applyAlignment="1" applyProtection="1">
      <alignment horizontal="left" vertical="center"/>
      <protection locked="0"/>
    </xf>
    <xf numFmtId="0" fontId="4" fillId="0" borderId="13" xfId="0" applyFont="1" applyBorder="1" applyAlignment="1" applyProtection="1">
      <alignment horizontal="left" vertical="center"/>
      <protection locked="0"/>
    </xf>
    <xf numFmtId="0" fontId="0" fillId="0" borderId="0" xfId="0" applyFont="1" applyBorder="1" applyAlignment="1">
      <alignment horizontal="left" vertical="center"/>
    </xf>
    <xf numFmtId="0" fontId="32" fillId="0" borderId="0" xfId="0" applyFont="1" applyAlignment="1">
      <alignment horizontal="left" vertical="center"/>
    </xf>
    <xf numFmtId="0" fontId="33" fillId="0" borderId="0" xfId="0" applyFont="1" applyAlignment="1">
      <alignment vertical="center" wrapText="1"/>
    </xf>
    <xf numFmtId="0" fontId="2" fillId="3" borderId="2" xfId="1" applyFont="1" applyFill="1" applyBorder="1"/>
    <xf numFmtId="0" fontId="2" fillId="3" borderId="2" xfId="1" applyFill="1" applyBorder="1"/>
    <xf numFmtId="0" fontId="32" fillId="0" borderId="0" xfId="0" applyFont="1"/>
    <xf numFmtId="0" fontId="2" fillId="0" borderId="0" xfId="1" applyFont="1" applyAlignment="1" applyProtection="1">
      <alignment horizontal="left" vertical="top" wrapText="1"/>
    </xf>
    <xf numFmtId="0" fontId="7" fillId="0" borderId="0" xfId="0" applyFont="1" applyBorder="1" applyProtection="1">
      <protection locked="0"/>
    </xf>
    <xf numFmtId="0" fontId="20" fillId="0" borderId="5" xfId="0" applyFont="1" applyBorder="1" applyProtection="1">
      <protection locked="0"/>
    </xf>
    <xf numFmtId="0" fontId="20" fillId="0" borderId="0" xfId="0" applyFont="1" applyBorder="1" applyProtection="1">
      <protection locked="0"/>
    </xf>
    <xf numFmtId="0" fontId="5" fillId="0" borderId="12" xfId="0" applyFont="1" applyBorder="1" applyAlignment="1" applyProtection="1">
      <alignment horizontal="center" vertical="center"/>
      <protection locked="0"/>
    </xf>
    <xf numFmtId="0" fontId="5" fillId="0" borderId="10" xfId="0" applyFont="1" applyBorder="1" applyAlignment="1" applyProtection="1">
      <alignment horizontal="center" vertical="center"/>
      <protection locked="0"/>
    </xf>
    <xf numFmtId="0" fontId="0" fillId="0" borderId="11" xfId="0" applyBorder="1"/>
    <xf numFmtId="0" fontId="0" fillId="0" borderId="10" xfId="0" applyBorder="1"/>
    <xf numFmtId="0" fontId="0" fillId="0" borderId="4" xfId="0" applyBorder="1"/>
    <xf numFmtId="0" fontId="0" fillId="0" borderId="3" xfId="0" applyBorder="1"/>
    <xf numFmtId="0" fontId="4" fillId="0" borderId="0" xfId="0" applyFont="1" applyBorder="1" applyAlignment="1" applyProtection="1">
      <alignment horizontal="center" vertical="center"/>
      <protection locked="0"/>
    </xf>
    <xf numFmtId="0" fontId="5" fillId="0" borderId="10" xfId="0" applyFont="1" applyBorder="1" applyAlignment="1" applyProtection="1">
      <alignment horizontal="center" vertical="center"/>
    </xf>
    <xf numFmtId="0" fontId="4" fillId="0" borderId="4" xfId="0" applyFont="1" applyBorder="1" applyAlignment="1" applyProtection="1">
      <alignment horizontal="center" vertical="center"/>
      <protection locked="0"/>
    </xf>
    <xf numFmtId="0" fontId="4" fillId="0" borderId="57" xfId="0" applyFont="1" applyBorder="1" applyAlignment="1" applyProtection="1">
      <alignment horizontal="left" vertical="center"/>
      <protection locked="0"/>
    </xf>
    <xf numFmtId="0" fontId="5" fillId="0" borderId="57" xfId="0" applyFont="1" applyBorder="1" applyAlignment="1" applyProtection="1">
      <alignment horizontal="center" vertical="center"/>
      <protection locked="0"/>
    </xf>
    <xf numFmtId="0" fontId="0" fillId="0" borderId="57" xfId="0" applyBorder="1"/>
    <xf numFmtId="0" fontId="0" fillId="0" borderId="57" xfId="0" applyBorder="1" applyAlignment="1">
      <alignment horizontal="center" vertical="center"/>
    </xf>
    <xf numFmtId="0" fontId="36" fillId="0" borderId="57" xfId="0" applyFont="1" applyBorder="1" applyAlignment="1" applyProtection="1">
      <alignment horizontal="center" vertical="center"/>
      <protection locked="0"/>
    </xf>
    <xf numFmtId="0" fontId="35" fillId="0" borderId="0" xfId="0" applyFont="1"/>
    <xf numFmtId="0" fontId="37" fillId="0" borderId="0" xfId="0" applyFont="1"/>
    <xf numFmtId="0" fontId="14" fillId="0" borderId="0" xfId="0" applyFont="1" applyFill="1" applyBorder="1" applyAlignment="1" applyProtection="1">
      <alignment vertical="top"/>
    </xf>
    <xf numFmtId="0" fontId="0" fillId="0" borderId="0" xfId="0" applyFill="1" applyBorder="1"/>
    <xf numFmtId="0" fontId="34" fillId="0" borderId="0" xfId="0" applyFont="1" applyBorder="1"/>
    <xf numFmtId="166" fontId="0" fillId="0" borderId="2" xfId="0" applyNumberFormat="1" applyBorder="1"/>
    <xf numFmtId="0" fontId="26" fillId="0" borderId="0" xfId="0" applyFont="1" applyAlignment="1" applyProtection="1">
      <alignment horizontal="center" vertical="center"/>
    </xf>
    <xf numFmtId="0" fontId="26" fillId="0" borderId="0" xfId="0" applyFont="1" applyAlignment="1" applyProtection="1">
      <alignment vertical="center"/>
    </xf>
    <xf numFmtId="0" fontId="27" fillId="0" borderId="0" xfId="0" applyFont="1" applyProtection="1"/>
    <xf numFmtId="0" fontId="38" fillId="0" borderId="51" xfId="3" applyBorder="1"/>
    <xf numFmtId="0" fontId="39" fillId="0" borderId="58" xfId="3" applyFont="1" applyBorder="1" applyAlignment="1">
      <alignment horizontal="center"/>
    </xf>
    <xf numFmtId="0" fontId="39" fillId="0" borderId="0" xfId="3" applyFont="1" applyBorder="1" applyAlignment="1">
      <alignment horizontal="center"/>
    </xf>
    <xf numFmtId="0" fontId="38" fillId="0" borderId="0" xfId="3" applyBorder="1"/>
    <xf numFmtId="0" fontId="38" fillId="0" borderId="0" xfId="3"/>
    <xf numFmtId="0" fontId="38" fillId="0" borderId="52" xfId="3" applyBorder="1"/>
    <xf numFmtId="0" fontId="40" fillId="0" borderId="22" xfId="3" applyFont="1" applyBorder="1" applyAlignment="1">
      <alignment horizontal="center"/>
    </xf>
    <xf numFmtId="0" fontId="38" fillId="0" borderId="24" xfId="3" applyBorder="1" applyAlignment="1"/>
    <xf numFmtId="0" fontId="38" fillId="0" borderId="23" xfId="3" applyBorder="1" applyAlignment="1"/>
    <xf numFmtId="0" fontId="39" fillId="0" borderId="25" xfId="3" applyFont="1" applyBorder="1" applyAlignment="1">
      <alignment horizontal="center"/>
    </xf>
    <xf numFmtId="2" fontId="38" fillId="17" borderId="26" xfId="3" applyNumberFormat="1" applyFill="1" applyBorder="1" applyAlignment="1" applyProtection="1">
      <alignment horizontal="right"/>
      <protection locked="0"/>
    </xf>
    <xf numFmtId="0" fontId="38" fillId="0" borderId="2" xfId="3" applyBorder="1" applyAlignment="1"/>
    <xf numFmtId="0" fontId="38" fillId="0" borderId="25" xfId="3" applyBorder="1"/>
    <xf numFmtId="2" fontId="38" fillId="0" borderId="26" xfId="3" applyNumberFormat="1" applyFill="1" applyBorder="1" applyAlignment="1">
      <alignment horizontal="center"/>
    </xf>
    <xf numFmtId="2" fontId="38" fillId="18" borderId="22" xfId="3" applyNumberFormat="1" applyFill="1" applyBorder="1" applyAlignment="1" applyProtection="1">
      <alignment horizontal="right"/>
    </xf>
    <xf numFmtId="2" fontId="38" fillId="18" borderId="23" xfId="3" applyNumberFormat="1" applyFill="1" applyBorder="1" applyAlignment="1" applyProtection="1">
      <alignment horizontal="right"/>
    </xf>
    <xf numFmtId="2" fontId="38" fillId="0" borderId="0" xfId="3" applyNumberFormat="1" applyFill="1" applyBorder="1" applyAlignment="1">
      <alignment horizontal="center"/>
    </xf>
    <xf numFmtId="0" fontId="38" fillId="0" borderId="0" xfId="3" applyAlignment="1">
      <alignment wrapText="1"/>
    </xf>
    <xf numFmtId="2" fontId="38" fillId="0" borderId="0" xfId="3" applyNumberFormat="1" applyFill="1" applyBorder="1" applyAlignment="1" applyProtection="1">
      <alignment horizontal="right"/>
    </xf>
    <xf numFmtId="0" fontId="38" fillId="0" borderId="0" xfId="3" applyBorder="1" applyAlignment="1">
      <alignment wrapText="1"/>
    </xf>
    <xf numFmtId="0" fontId="38" fillId="0" borderId="0" xfId="3" applyAlignment="1">
      <alignment horizontal="center" vertical="center" wrapText="1"/>
    </xf>
    <xf numFmtId="0" fontId="38" fillId="0" borderId="27" xfId="3" applyBorder="1"/>
    <xf numFmtId="0" fontId="38" fillId="0" borderId="24" xfId="3" applyBorder="1"/>
    <xf numFmtId="0" fontId="38" fillId="0" borderId="24" xfId="3" applyBorder="1" applyAlignment="1">
      <alignment wrapText="1"/>
    </xf>
    <xf numFmtId="2" fontId="38" fillId="0" borderId="24" xfId="3" applyNumberFormat="1" applyFill="1" applyBorder="1" applyAlignment="1" applyProtection="1">
      <alignment horizontal="right"/>
    </xf>
    <xf numFmtId="2" fontId="38" fillId="0" borderId="24" xfId="3" applyNumberFormat="1" applyFill="1" applyBorder="1" applyAlignment="1">
      <alignment horizontal="center"/>
    </xf>
    <xf numFmtId="0" fontId="38" fillId="0" borderId="55" xfId="3" applyBorder="1"/>
    <xf numFmtId="0" fontId="38" fillId="0" borderId="55" xfId="3" applyBorder="1" applyAlignment="1"/>
    <xf numFmtId="2" fontId="38" fillId="0" borderId="55" xfId="3" applyNumberFormat="1" applyBorder="1" applyAlignment="1">
      <alignment horizontal="right"/>
    </xf>
    <xf numFmtId="2" fontId="38" fillId="0" borderId="55" xfId="3" applyNumberFormat="1" applyBorder="1" applyAlignment="1">
      <alignment horizontal="center"/>
    </xf>
    <xf numFmtId="0" fontId="38" fillId="0" borderId="58" xfId="3" applyBorder="1"/>
    <xf numFmtId="0" fontId="38" fillId="0" borderId="0" xfId="3" applyBorder="1" applyAlignment="1"/>
    <xf numFmtId="2" fontId="38" fillId="18" borderId="26" xfId="3" applyNumberFormat="1" applyFill="1" applyBorder="1" applyAlignment="1" applyProtection="1">
      <alignment horizontal="right"/>
    </xf>
    <xf numFmtId="2" fontId="38" fillId="0" borderId="60" xfId="3" applyNumberFormat="1" applyBorder="1" applyAlignment="1">
      <alignment horizontal="center"/>
    </xf>
    <xf numFmtId="2" fontId="38" fillId="0" borderId="0" xfId="3" applyNumberFormat="1" applyBorder="1" applyAlignment="1">
      <alignment horizontal="center"/>
    </xf>
    <xf numFmtId="2" fontId="38" fillId="0" borderId="0" xfId="3" applyNumberFormat="1" applyBorder="1" applyAlignment="1">
      <alignment horizontal="right"/>
    </xf>
    <xf numFmtId="0" fontId="38" fillId="0" borderId="26" xfId="3" applyBorder="1"/>
    <xf numFmtId="2" fontId="38" fillId="18" borderId="2" xfId="3" applyNumberFormat="1" applyFill="1" applyBorder="1" applyAlignment="1">
      <alignment horizontal="right"/>
    </xf>
    <xf numFmtId="2" fontId="38" fillId="0" borderId="2" xfId="3" applyNumberFormat="1" applyBorder="1" applyAlignment="1">
      <alignment horizontal="center"/>
    </xf>
    <xf numFmtId="2" fontId="38" fillId="17" borderId="2" xfId="3" applyNumberFormat="1" applyFill="1" applyBorder="1" applyAlignment="1" applyProtection="1">
      <alignment horizontal="right"/>
      <protection locked="0"/>
    </xf>
    <xf numFmtId="2" fontId="41" fillId="17" borderId="26" xfId="3" applyNumberFormat="1" applyFont="1" applyFill="1" applyBorder="1" applyAlignment="1" applyProtection="1">
      <alignment horizontal="center"/>
      <protection locked="0"/>
    </xf>
    <xf numFmtId="2" fontId="38" fillId="0" borderId="2" xfId="3" applyNumberFormat="1" applyBorder="1" applyAlignment="1">
      <alignment horizontal="right"/>
    </xf>
    <xf numFmtId="0" fontId="38" fillId="0" borderId="0" xfId="3" applyBorder="1" applyAlignment="1">
      <alignment horizontal="center"/>
    </xf>
    <xf numFmtId="0" fontId="38" fillId="0" borderId="25" xfId="3" applyBorder="1" applyAlignment="1"/>
    <xf numFmtId="0" fontId="41" fillId="19" borderId="2" xfId="3" applyFont="1" applyFill="1" applyBorder="1" applyAlignment="1">
      <alignment horizontal="center"/>
    </xf>
    <xf numFmtId="2" fontId="38" fillId="17" borderId="2" xfId="3" applyNumberFormat="1" applyFill="1" applyBorder="1" applyProtection="1">
      <protection locked="0"/>
    </xf>
    <xf numFmtId="0" fontId="38" fillId="0" borderId="0" xfId="3" applyFill="1" applyBorder="1" applyAlignment="1">
      <alignment horizontal="center"/>
    </xf>
    <xf numFmtId="2" fontId="38" fillId="0" borderId="0" xfId="3" applyNumberFormat="1" applyFill="1" applyBorder="1" applyProtection="1">
      <protection locked="0"/>
    </xf>
    <xf numFmtId="2" fontId="38" fillId="0" borderId="0" xfId="3" applyNumberFormat="1" applyFill="1" applyBorder="1" applyAlignment="1">
      <alignment horizontal="right"/>
    </xf>
    <xf numFmtId="0" fontId="38" fillId="0" borderId="0" xfId="3" applyFill="1" applyBorder="1"/>
    <xf numFmtId="0" fontId="40" fillId="0" borderId="52" xfId="3" applyFont="1" applyFill="1" applyBorder="1" applyAlignment="1">
      <alignment horizontal="center"/>
    </xf>
    <xf numFmtId="0" fontId="38" fillId="0" borderId="0" xfId="3" applyAlignment="1"/>
    <xf numFmtId="0" fontId="38" fillId="0" borderId="53" xfId="3" applyBorder="1"/>
    <xf numFmtId="0" fontId="38" fillId="0" borderId="56" xfId="3" applyBorder="1"/>
    <xf numFmtId="0" fontId="2" fillId="0" borderId="14" xfId="1" applyBorder="1" applyAlignment="1">
      <alignment horizontal="center" vertical="center"/>
    </xf>
    <xf numFmtId="0" fontId="2" fillId="0" borderId="13" xfId="1" applyBorder="1" applyAlignment="1">
      <alignment horizontal="center" vertical="center"/>
    </xf>
    <xf numFmtId="0" fontId="2" fillId="0" borderId="12" xfId="1" applyBorder="1" applyAlignment="1">
      <alignment horizontal="center" vertical="center"/>
    </xf>
    <xf numFmtId="0" fontId="2" fillId="0" borderId="5" xfId="1" applyBorder="1" applyAlignment="1">
      <alignment horizontal="center" vertical="center"/>
    </xf>
    <xf numFmtId="0" fontId="2" fillId="0" borderId="4" xfId="1" applyBorder="1" applyAlignment="1">
      <alignment horizontal="center" vertical="center"/>
    </xf>
    <xf numFmtId="0" fontId="2" fillId="0" borderId="3" xfId="1" applyBorder="1" applyAlignment="1">
      <alignment horizontal="center" vertical="center"/>
    </xf>
    <xf numFmtId="0" fontId="2" fillId="0" borderId="2" xfId="1" applyBorder="1" applyAlignment="1">
      <alignment horizontal="center"/>
    </xf>
    <xf numFmtId="0" fontId="2" fillId="0" borderId="9" xfId="1" applyBorder="1" applyAlignment="1" applyProtection="1">
      <alignment horizontal="center"/>
      <protection locked="0"/>
    </xf>
    <xf numFmtId="0" fontId="2" fillId="0" borderId="7" xfId="1" applyBorder="1" applyAlignment="1" applyProtection="1">
      <alignment horizontal="center"/>
      <protection locked="0"/>
    </xf>
    <xf numFmtId="0" fontId="2" fillId="0" borderId="9" xfId="1" applyFont="1" applyBorder="1" applyAlignment="1">
      <alignment horizontal="center"/>
    </xf>
    <xf numFmtId="0" fontId="2" fillId="0" borderId="7" xfId="1" applyFont="1" applyBorder="1" applyAlignment="1">
      <alignment horizontal="center"/>
    </xf>
    <xf numFmtId="0" fontId="2" fillId="0" borderId="9" xfId="1" applyBorder="1" applyAlignment="1">
      <alignment horizontal="center"/>
    </xf>
    <xf numFmtId="0" fontId="2" fillId="0" borderId="7" xfId="1" applyBorder="1" applyAlignment="1">
      <alignment horizontal="center"/>
    </xf>
    <xf numFmtId="0" fontId="2" fillId="0" borderId="22" xfId="1" applyBorder="1" applyAlignment="1">
      <alignment horizontal="center" vertical="center"/>
    </xf>
    <xf numFmtId="0" fontId="2" fillId="0" borderId="23" xfId="1" applyBorder="1" applyAlignment="1">
      <alignment horizontal="center" vertical="center"/>
    </xf>
    <xf numFmtId="0" fontId="2" fillId="3" borderId="9" xfId="1" applyFill="1" applyBorder="1" applyAlignment="1">
      <alignment horizontal="center" vertical="center"/>
    </xf>
    <xf numFmtId="0" fontId="2" fillId="3" borderId="8" xfId="1" applyFill="1" applyBorder="1" applyAlignment="1">
      <alignment horizontal="center" vertical="center"/>
    </xf>
    <xf numFmtId="0" fontId="2" fillId="3" borderId="7" xfId="1" applyFill="1" applyBorder="1" applyAlignment="1">
      <alignment horizontal="center" vertical="center"/>
    </xf>
    <xf numFmtId="0" fontId="2" fillId="3" borderId="9" xfId="1" applyFill="1" applyBorder="1" applyAlignment="1">
      <alignment horizontal="center"/>
    </xf>
    <xf numFmtId="0" fontId="2" fillId="3" borderId="7" xfId="1" applyFill="1" applyBorder="1" applyAlignment="1">
      <alignment horizontal="center"/>
    </xf>
    <xf numFmtId="0" fontId="2" fillId="3" borderId="17" xfId="1" applyFill="1" applyBorder="1" applyAlignment="1">
      <alignment horizontal="center" vertical="center"/>
    </xf>
    <xf numFmtId="0" fontId="2" fillId="3" borderId="16" xfId="1" applyFill="1" applyBorder="1" applyAlignment="1">
      <alignment horizontal="center" vertical="center"/>
    </xf>
    <xf numFmtId="0" fontId="2" fillId="3" borderId="2" xfId="1" applyFill="1" applyBorder="1" applyAlignment="1">
      <alignment horizontal="center" vertical="center"/>
    </xf>
    <xf numFmtId="0" fontId="2" fillId="0" borderId="16" xfId="1" applyBorder="1" applyAlignment="1">
      <alignment horizontal="center" vertical="center"/>
    </xf>
    <xf numFmtId="0" fontId="2" fillId="3" borderId="20" xfId="1" applyFill="1" applyBorder="1" applyAlignment="1">
      <alignment horizontal="center" vertical="center"/>
    </xf>
    <xf numFmtId="0" fontId="2" fillId="3" borderId="21" xfId="1" applyFill="1" applyBorder="1" applyAlignment="1">
      <alignment horizontal="center" vertical="center"/>
    </xf>
    <xf numFmtId="0" fontId="4" fillId="4" borderId="0" xfId="1" applyFont="1" applyFill="1" applyAlignment="1" applyProtection="1">
      <alignment horizontal="center" vertical="center" wrapText="1"/>
    </xf>
    <xf numFmtId="0" fontId="26" fillId="0" borderId="0" xfId="0" applyFont="1" applyAlignment="1" applyProtection="1">
      <alignment horizontal="center" vertical="center"/>
    </xf>
    <xf numFmtId="43" fontId="0" fillId="0" borderId="17" xfId="0" applyNumberFormat="1" applyBorder="1" applyAlignment="1">
      <alignment horizontal="center" vertical="center"/>
    </xf>
    <xf numFmtId="0" fontId="0" fillId="0" borderId="16" xfId="0" applyBorder="1" applyAlignment="1">
      <alignment horizontal="center" vertical="center"/>
    </xf>
    <xf numFmtId="0" fontId="34" fillId="0" borderId="17" xfId="0" applyFont="1" applyBorder="1" applyAlignment="1">
      <alignment horizontal="center" wrapText="1"/>
    </xf>
    <xf numFmtId="0" fontId="0" fillId="0" borderId="16" xfId="0" applyBorder="1" applyAlignment="1">
      <alignment horizontal="center"/>
    </xf>
    <xf numFmtId="0" fontId="0" fillId="0" borderId="14" xfId="0" applyBorder="1" applyAlignment="1">
      <alignment horizontal="center" vertical="center"/>
    </xf>
    <xf numFmtId="0" fontId="0" fillId="0" borderId="12" xfId="0" applyBorder="1" applyAlignment="1">
      <alignment horizontal="center" vertical="center"/>
    </xf>
    <xf numFmtId="0" fontId="0" fillId="0" borderId="11" xfId="0" applyBorder="1" applyAlignment="1">
      <alignment horizontal="center" vertical="center"/>
    </xf>
    <xf numFmtId="0" fontId="0" fillId="0" borderId="10" xfId="0" applyBorder="1" applyAlignment="1">
      <alignment horizontal="center" vertical="center"/>
    </xf>
    <xf numFmtId="0" fontId="0" fillId="0" borderId="5" xfId="0" applyBorder="1" applyAlignment="1">
      <alignment horizontal="center" vertical="center"/>
    </xf>
    <xf numFmtId="0" fontId="0" fillId="0" borderId="3" xfId="0" applyBorder="1" applyAlignment="1">
      <alignment horizontal="center" vertical="center"/>
    </xf>
    <xf numFmtId="0" fontId="0" fillId="0" borderId="17" xfId="0" applyBorder="1" applyAlignment="1">
      <alignment horizontal="center" vertical="center"/>
    </xf>
    <xf numFmtId="0" fontId="0" fillId="0" borderId="57" xfId="0" applyBorder="1" applyAlignment="1">
      <alignment horizontal="center" vertical="center"/>
    </xf>
    <xf numFmtId="0" fontId="0" fillId="0" borderId="14" xfId="0" applyBorder="1" applyAlignment="1">
      <alignment horizontal="center" vertical="center" wrapText="1"/>
    </xf>
    <xf numFmtId="0" fontId="0" fillId="0" borderId="13" xfId="0" applyBorder="1" applyAlignment="1">
      <alignment horizontal="center" vertical="center"/>
    </xf>
    <xf numFmtId="0" fontId="0" fillId="0" borderId="0" xfId="0" applyBorder="1" applyAlignment="1">
      <alignment horizontal="center" vertical="center"/>
    </xf>
    <xf numFmtId="0" fontId="0" fillId="0" borderId="4" xfId="0" applyBorder="1" applyAlignment="1">
      <alignment horizontal="center" vertical="center"/>
    </xf>
    <xf numFmtId="0" fontId="0" fillId="0" borderId="12" xfId="0" applyBorder="1" applyAlignment="1">
      <alignment horizontal="center" vertical="center" wrapText="1"/>
    </xf>
    <xf numFmtId="0" fontId="0" fillId="0" borderId="5" xfId="0" applyBorder="1" applyAlignment="1">
      <alignment horizontal="center" vertical="center" wrapText="1"/>
    </xf>
    <xf numFmtId="0" fontId="0" fillId="0" borderId="3" xfId="0" applyBorder="1" applyAlignment="1">
      <alignment horizontal="center" vertical="center" wrapText="1"/>
    </xf>
    <xf numFmtId="0" fontId="0" fillId="0" borderId="17" xfId="0" applyFont="1" applyBorder="1" applyAlignment="1" applyProtection="1">
      <alignment horizontal="center" vertical="center" wrapText="1"/>
      <protection locked="0"/>
    </xf>
    <xf numFmtId="0" fontId="0" fillId="0" borderId="16" xfId="0" applyFont="1" applyBorder="1" applyAlignment="1" applyProtection="1">
      <alignment horizontal="center" vertical="center"/>
      <protection locked="0"/>
    </xf>
    <xf numFmtId="0" fontId="0" fillId="13" borderId="2" xfId="0" applyFill="1" applyBorder="1" applyAlignment="1">
      <alignment horizontal="center" vertical="center"/>
    </xf>
    <xf numFmtId="0" fontId="38" fillId="0" borderId="0" xfId="3" applyBorder="1" applyAlignment="1">
      <alignment horizontal="center" wrapText="1"/>
    </xf>
    <xf numFmtId="0" fontId="38" fillId="0" borderId="0" xfId="3" applyAlignment="1">
      <alignment horizontal="center"/>
    </xf>
    <xf numFmtId="0" fontId="38" fillId="0" borderId="25" xfId="3" applyBorder="1" applyAlignment="1">
      <alignment horizontal="center"/>
    </xf>
    <xf numFmtId="0" fontId="38" fillId="0" borderId="9" xfId="3" applyBorder="1" applyAlignment="1">
      <alignment horizontal="center"/>
    </xf>
    <xf numFmtId="0" fontId="38" fillId="0" borderId="8" xfId="3" applyBorder="1" applyAlignment="1">
      <alignment horizontal="center"/>
    </xf>
    <xf numFmtId="0" fontId="38" fillId="0" borderId="7" xfId="3" applyBorder="1" applyAlignment="1">
      <alignment horizontal="center"/>
    </xf>
    <xf numFmtId="0" fontId="38" fillId="0" borderId="17" xfId="3" applyBorder="1" applyAlignment="1">
      <alignment horizontal="center" vertical="center"/>
    </xf>
    <xf numFmtId="0" fontId="38" fillId="0" borderId="16" xfId="3" applyBorder="1" applyAlignment="1">
      <alignment horizontal="center" vertical="center"/>
    </xf>
    <xf numFmtId="0" fontId="38" fillId="17" borderId="22" xfId="3" applyFill="1" applyBorder="1" applyAlignment="1" applyProtection="1">
      <alignment horizontal="center"/>
      <protection locked="0"/>
    </xf>
    <xf numFmtId="0" fontId="38" fillId="17" borderId="24" xfId="3" applyFill="1" applyBorder="1" applyAlignment="1" applyProtection="1">
      <alignment horizontal="center"/>
      <protection locked="0"/>
    </xf>
    <xf numFmtId="0" fontId="38" fillId="17" borderId="23" xfId="3" applyFill="1" applyBorder="1" applyAlignment="1" applyProtection="1">
      <alignment horizontal="center"/>
      <protection locked="0"/>
    </xf>
    <xf numFmtId="2" fontId="38" fillId="0" borderId="9" xfId="3" applyNumberFormat="1" applyBorder="1" applyAlignment="1" applyProtection="1">
      <alignment horizontal="center"/>
    </xf>
    <xf numFmtId="2" fontId="38" fillId="0" borderId="7" xfId="3" applyNumberFormat="1" applyBorder="1" applyAlignment="1" applyProtection="1">
      <alignment horizontal="center"/>
    </xf>
    <xf numFmtId="0" fontId="40" fillId="0" borderId="9" xfId="3" applyFont="1" applyFill="1" applyBorder="1" applyAlignment="1">
      <alignment horizontal="center"/>
    </xf>
    <xf numFmtId="0" fontId="40" fillId="0" borderId="8" xfId="3" applyFont="1" applyFill="1" applyBorder="1" applyAlignment="1">
      <alignment horizontal="center"/>
    </xf>
    <xf numFmtId="0" fontId="40" fillId="0" borderId="7" xfId="3" applyFont="1" applyFill="1" applyBorder="1" applyAlignment="1">
      <alignment horizontal="center"/>
    </xf>
    <xf numFmtId="2" fontId="41" fillId="0" borderId="9" xfId="3" applyNumberFormat="1" applyFont="1" applyFill="1" applyBorder="1" applyAlignment="1" applyProtection="1">
      <alignment horizontal="center" vertical="center"/>
    </xf>
    <xf numFmtId="2" fontId="41" fillId="0" borderId="69" xfId="3" applyNumberFormat="1" applyFont="1" applyFill="1" applyBorder="1" applyAlignment="1" applyProtection="1">
      <alignment horizontal="center" vertical="center"/>
    </xf>
    <xf numFmtId="0" fontId="41" fillId="19" borderId="9" xfId="3" applyFont="1" applyFill="1" applyBorder="1" applyAlignment="1" applyProtection="1">
      <alignment horizontal="center"/>
      <protection locked="0"/>
    </xf>
    <xf numFmtId="0" fontId="41" fillId="19" borderId="69" xfId="3" applyFont="1" applyFill="1" applyBorder="1" applyAlignment="1" applyProtection="1">
      <alignment horizontal="center"/>
      <protection locked="0"/>
    </xf>
    <xf numFmtId="2" fontId="41" fillId="17" borderId="22" xfId="3" applyNumberFormat="1" applyFont="1" applyFill="1" applyBorder="1" applyAlignment="1" applyProtection="1">
      <alignment horizontal="center"/>
      <protection locked="0"/>
    </xf>
    <xf numFmtId="2" fontId="41" fillId="17" borderId="23" xfId="3" applyNumberFormat="1" applyFont="1" applyFill="1" applyBorder="1" applyAlignment="1" applyProtection="1">
      <alignment horizontal="center"/>
      <protection locked="0"/>
    </xf>
    <xf numFmtId="0" fontId="38" fillId="0" borderId="0" xfId="3" applyBorder="1" applyAlignment="1">
      <alignment horizontal="center"/>
    </xf>
    <xf numFmtId="2" fontId="38" fillId="18" borderId="22" xfId="3" applyNumberFormat="1" applyFill="1" applyBorder="1" applyAlignment="1" applyProtection="1">
      <alignment horizontal="center"/>
    </xf>
    <xf numFmtId="2" fontId="38" fillId="18" borderId="23" xfId="3" applyNumberFormat="1" applyFill="1" applyBorder="1" applyAlignment="1" applyProtection="1">
      <alignment horizontal="center"/>
    </xf>
    <xf numFmtId="2" fontId="38" fillId="17" borderId="22" xfId="3" applyNumberFormat="1" applyFill="1" applyBorder="1" applyAlignment="1" applyProtection="1">
      <alignment horizontal="center"/>
      <protection locked="0"/>
    </xf>
    <xf numFmtId="2" fontId="38" fillId="17" borderId="23" xfId="3" applyNumberFormat="1" applyFill="1" applyBorder="1" applyAlignment="1" applyProtection="1">
      <alignment horizontal="center"/>
      <protection locked="0"/>
    </xf>
    <xf numFmtId="2" fontId="41" fillId="0" borderId="22" xfId="3" applyNumberFormat="1" applyFont="1" applyFill="1" applyBorder="1" applyAlignment="1">
      <alignment horizontal="center" vertical="center"/>
    </xf>
    <xf numFmtId="2" fontId="41" fillId="0" borderId="23" xfId="3" applyNumberFormat="1" applyFont="1" applyFill="1" applyBorder="1" applyAlignment="1">
      <alignment horizontal="center" vertical="center"/>
    </xf>
    <xf numFmtId="0" fontId="40" fillId="17" borderId="22" xfId="3" applyFont="1" applyFill="1" applyBorder="1" applyAlignment="1" applyProtection="1">
      <alignment horizontal="center"/>
      <protection locked="0"/>
    </xf>
    <xf numFmtId="0" fontId="40" fillId="17" borderId="24" xfId="3" applyFont="1" applyFill="1" applyBorder="1" applyAlignment="1" applyProtection="1">
      <alignment horizontal="center"/>
      <protection locked="0"/>
    </xf>
    <xf numFmtId="0" fontId="40" fillId="17" borderId="23" xfId="3" applyFont="1" applyFill="1" applyBorder="1" applyAlignment="1" applyProtection="1">
      <alignment horizontal="center"/>
      <protection locked="0"/>
    </xf>
    <xf numFmtId="0" fontId="39" fillId="0" borderId="24" xfId="3" applyFont="1" applyBorder="1" applyAlignment="1">
      <alignment horizontal="center" vertical="center"/>
    </xf>
    <xf numFmtId="0" fontId="38" fillId="0" borderId="69" xfId="3" applyBorder="1" applyAlignment="1">
      <alignment horizontal="center"/>
    </xf>
    <xf numFmtId="0" fontId="38" fillId="0" borderId="0" xfId="3" applyAlignment="1">
      <alignment horizontal="center" vertical="center" wrapText="1"/>
    </xf>
  </cellXfs>
  <cellStyles count="4">
    <cellStyle name="Milliers" xfId="2" builtinId="3"/>
    <cellStyle name="Normal" xfId="0" builtinId="0"/>
    <cellStyle name="Normal 2" xfId="1" xr:uid="{00000000-0005-0000-0000-000002000000}"/>
    <cellStyle name="Normal 3" xfId="3" xr:uid="{9BBCE3FE-224C-42F6-A15E-04C931C593C1}"/>
  </cellStyles>
  <dxfs count="8">
    <dxf>
      <fill>
        <patternFill>
          <bgColor rgb="FFFF0000"/>
        </patternFill>
      </fill>
    </dxf>
    <dxf>
      <fill>
        <patternFill>
          <bgColor rgb="FF00B050"/>
        </patternFill>
      </fill>
    </dxf>
    <dxf>
      <fill>
        <patternFill>
          <bgColor rgb="FFFF0000"/>
        </patternFill>
      </fill>
    </dxf>
    <dxf>
      <fill>
        <patternFill>
          <bgColor rgb="FF00B050"/>
        </patternFill>
      </fill>
    </dxf>
    <dxf>
      <font>
        <b/>
        <i val="0"/>
      </font>
    </dxf>
    <dxf>
      <font>
        <b/>
        <i val="0"/>
      </font>
    </dxf>
    <dxf>
      <fill>
        <gradientFill degree="90">
          <stop position="0">
            <color rgb="FF00B0F0"/>
          </stop>
          <stop position="1">
            <color rgb="FFFFFF00"/>
          </stop>
        </gradientFill>
      </fill>
    </dxf>
    <dxf>
      <fill>
        <patternFill>
          <bgColor rgb="FFFFFF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vmlDrawing1.vml.rels><?xml version="1.0" encoding="UTF-8" standalone="yes"?>
<Relationships xmlns="http://schemas.openxmlformats.org/package/2006/relationships"><Relationship Id="rId1" Type="http://schemas.openxmlformats.org/officeDocument/2006/relationships/image" Target="../media/image1.jpeg"/></Relationships>
</file>

<file path=xl/drawings/_rels/vmlDrawing2.vml.rels><?xml version="1.0" encoding="UTF-8" standalone="yes"?>
<Relationships xmlns="http://schemas.openxmlformats.org/package/2006/relationships"><Relationship Id="rId1" Type="http://schemas.openxmlformats.org/officeDocument/2006/relationships/image" Target="../media/image1.jpeg"/></Relationships>
</file>

<file path=xl/drawings/_rels/vmlDrawing3.vml.rels><?xml version="1.0" encoding="UTF-8" standalone="yes"?>
<Relationships xmlns="http://schemas.openxmlformats.org/package/2006/relationships"><Relationship Id="rId1" Type="http://schemas.openxmlformats.org/officeDocument/2006/relationships/image" Target="../media/image1.jpeg"/></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evis%20prototype%20-%20Copi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Dossier%20pour%20devis/Futur%20document%20devis%20prototype%202.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istance "/>
      <sheetName val="Tarif Transport "/>
      <sheetName val="calculs des couts transports"/>
      <sheetName val="Blocs et Accessoires"/>
      <sheetName val="Plancher"/>
      <sheetName val="PRIX M2"/>
      <sheetName val="Offre de prix Entreprise"/>
      <sheetName val="Bibliotheque"/>
    </sheetNames>
    <sheetDataSet>
      <sheetData sheetId="0" refreshError="1"/>
      <sheetData sheetId="1" refreshError="1"/>
      <sheetData sheetId="2" refreshError="1"/>
      <sheetData sheetId="3" refreshError="1"/>
      <sheetData sheetId="4" refreshError="1"/>
      <sheetData sheetId="5" refreshError="1"/>
      <sheetData sheetId="6" refreshError="1"/>
      <sheetData sheetId="7">
        <row r="2">
          <cell r="A2" t="str">
            <v>ENTREVOUS BETON 08X57X20</v>
          </cell>
        </row>
        <row r="3">
          <cell r="A3" t="str">
            <v>ENTREVOUS BETON 12X57X20</v>
          </cell>
        </row>
        <row r="4">
          <cell r="A4" t="str">
            <v>ENTREVOUS BETON 16X57X20</v>
          </cell>
        </row>
        <row r="5">
          <cell r="A5" t="str">
            <v>ENTREVOUS BETON 20X57X20</v>
          </cell>
        </row>
        <row r="6">
          <cell r="A6" t="str">
            <v>Polyseac 12x57x120 UP 80</v>
          </cell>
        </row>
        <row r="7">
          <cell r="A7" t="str">
            <v>Polyseac 12x57x120 UP 30</v>
          </cell>
        </row>
        <row r="8">
          <cell r="A8" t="str">
            <v>Polyseac 12x57x120 UP 27</v>
          </cell>
        </row>
        <row r="9">
          <cell r="A9" t="str">
            <v>Polyseac 12x57x120 UP 23</v>
          </cell>
        </row>
        <row r="10">
          <cell r="A10" t="str">
            <v>Polyseac 12x57x120 UP 19</v>
          </cell>
        </row>
        <row r="11">
          <cell r="A11" t="str">
            <v>Polyseac 12x57x120 UP 15</v>
          </cell>
        </row>
        <row r="12">
          <cell r="A12" t="str">
            <v>Polyseac 12x57x120 UP 11</v>
          </cell>
        </row>
        <row r="13">
          <cell r="A13" t="str">
            <v xml:space="preserve">Polyseac 15x57x120 UP 76 / 86 </v>
          </cell>
        </row>
        <row r="14">
          <cell r="A14" t="str">
            <v>Polyseac 15x57x120 UP 30</v>
          </cell>
        </row>
        <row r="15">
          <cell r="A15" t="str">
            <v>Polyseac 15x57x120 UP 27</v>
          </cell>
        </row>
        <row r="16">
          <cell r="A16" t="str">
            <v>Polyseac 15x57x120 UP 23</v>
          </cell>
        </row>
        <row r="17">
          <cell r="A17" t="str">
            <v>Polyseac 15x57x120 UP 19</v>
          </cell>
        </row>
        <row r="18">
          <cell r="A18" t="str">
            <v>Polyseac 15x57x120 UP 15</v>
          </cell>
        </row>
        <row r="19">
          <cell r="A19" t="str">
            <v>Polyseac 15x57x120 UP 11</v>
          </cell>
        </row>
        <row r="20">
          <cell r="A20" t="str">
            <v>Polyseac 15x57x120 UP 30 GL</v>
          </cell>
        </row>
        <row r="21">
          <cell r="A21" t="str">
            <v>Polyseac 15x57x120 UP 27 GL</v>
          </cell>
        </row>
        <row r="22">
          <cell r="A22" t="str">
            <v>Polyseac 15x57x120 UP 23 GL</v>
          </cell>
        </row>
        <row r="23">
          <cell r="A23" t="str">
            <v>Polyseac 15x57x120 UP 19 GL</v>
          </cell>
        </row>
        <row r="24">
          <cell r="A24" t="str">
            <v>Polyseac 15x57x120 UP 15 GL</v>
          </cell>
        </row>
        <row r="25">
          <cell r="A25" t="str">
            <v>Polyseac 15x57x120 UP 11 GL</v>
          </cell>
        </row>
        <row r="26">
          <cell r="A26" t="str">
            <v>Seacbois 12x57x125</v>
          </cell>
        </row>
        <row r="27">
          <cell r="A27" t="str">
            <v>Seacbois 15x57x125</v>
          </cell>
        </row>
        <row r="28">
          <cell r="A28" t="str">
            <v xml:space="preserve">Seacbois 20x57x125 </v>
          </cell>
        </row>
        <row r="29">
          <cell r="A29" t="str">
            <v>EBS 12x57x125</v>
          </cell>
        </row>
        <row r="30">
          <cell r="A30" t="str">
            <v>EBS 15x57x125</v>
          </cell>
        </row>
        <row r="31">
          <cell r="A31" t="str">
            <v>EBS 20x57x125</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quête Google Maps"/>
      <sheetName val="Guide"/>
      <sheetName val="Itinéraires"/>
      <sheetName val="Tarif Transport "/>
      <sheetName val="TblTR"/>
    </sheetNames>
    <sheetDataSet>
      <sheetData sheetId="0" refreshError="1"/>
      <sheetData sheetId="1" refreshError="1"/>
      <sheetData sheetId="2">
        <row r="1">
          <cell r="K1" t="str">
            <v>picDrive</v>
          </cell>
        </row>
      </sheetData>
      <sheetData sheetId="3" refreshError="1"/>
      <sheetData sheetId="4"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vmlDrawing" Target="../drawings/vmlDrawing2.v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vmlDrawing" Target="../drawings/vmlDrawing3.v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F14"/>
  <sheetViews>
    <sheetView zoomScaleNormal="100" workbookViewId="0">
      <selection activeCell="A14" sqref="A14"/>
    </sheetView>
  </sheetViews>
  <sheetFormatPr baseColWidth="10" defaultColWidth="10.88671875" defaultRowHeight="14.4" x14ac:dyDescent="0.3"/>
  <cols>
    <col min="1" max="1" width="71.88671875" style="2" customWidth="1"/>
    <col min="2" max="2" width="45.44140625" style="2" bestFit="1" customWidth="1"/>
    <col min="3" max="3" width="7.6640625" style="2" customWidth="1"/>
    <col min="4" max="4" width="11.5546875" style="2" bestFit="1" customWidth="1"/>
    <col min="5" max="5" width="10.88671875" style="2"/>
    <col min="6" max="6" width="19.88671875" style="2" customWidth="1"/>
    <col min="7" max="16384" width="10.88671875" style="2"/>
  </cols>
  <sheetData>
    <row r="1" spans="1:6" x14ac:dyDescent="0.3">
      <c r="A1" s="5" t="s">
        <v>0</v>
      </c>
      <c r="B1" s="5" t="s">
        <v>1</v>
      </c>
      <c r="C1" s="6" t="s">
        <v>2</v>
      </c>
      <c r="D1" s="6" t="s">
        <v>3</v>
      </c>
    </row>
    <row r="2" spans="1:6" ht="15" customHeight="1" x14ac:dyDescent="0.3">
      <c r="A2" s="443" t="s">
        <v>121</v>
      </c>
      <c r="B2" s="1" t="str">
        <f>'calculs des couts transports'!B4</f>
        <v>Olivet 45160</v>
      </c>
      <c r="C2" s="3" t="str">
        <f>_xlfn.WEBSERVICE("https://maps.googleapis.com/maps/api/distancematrix/xml?origins="&amp;A2&amp;"&amp;destinations="&amp;'calculs des couts transports'!B4&amp;"&amp;mode=driving")</f>
        <v xml:space="preserve">&lt;?xml version="1.0" encoding="UTF-8"?&gt;
&lt;DistanceMatrixResponse&gt;
 &lt;status&gt;OK&lt;/status&gt;
 &lt;origin_address&gt;Rue du Général de Gaulle, 28310 Le Puiset, France&lt;/origin_address&gt;
 &lt;destination_address&gt;45160 Olivet, France&lt;/destination_address&gt;
 &lt;row&gt;
  &lt;element&gt;
   &lt;status&gt;OK&lt;/status&gt;
   &lt;duration&gt;
    &lt;value&gt;2113&lt;/value&gt;
    &lt;text&gt;35 mins&lt;/text&gt;
   &lt;/duration&gt;
   &lt;distance&gt;
    &lt;value&gt;49499&lt;/value&gt;
    &lt;text&gt;49.5 km&lt;/text&gt;
   &lt;/distance&gt;
  &lt;/element&gt;
 &lt;/row&gt;
&lt;/DistanceMatrixResponse&gt;
</v>
      </c>
      <c r="D2" s="4">
        <f>ROUND(_xlfn.FILTERXML(C2,"/DistanceMatrixResponse/row/element/distance/value")/1000,1)</f>
        <v>49.5</v>
      </c>
      <c r="F2" s="36" t="s">
        <v>533</v>
      </c>
    </row>
    <row r="3" spans="1:6" x14ac:dyDescent="0.3">
      <c r="A3" s="443" t="s">
        <v>120</v>
      </c>
      <c r="B3" s="1" t="str">
        <f>'calculs des couts transports'!B5</f>
        <v>Orléans</v>
      </c>
      <c r="C3" s="3" t="str">
        <f>_xlfn.WEBSERVICE("https://maps.googleapis.com/maps/api/distancematrix/xml?origins="&amp;A3&amp;"&amp;destinations="&amp;'calculs des couts transports'!B5&amp;"&amp;mode=driving")</f>
        <v xml:space="preserve">&lt;?xml version="1.0" encoding="UTF-8"?&gt;
&lt;DistanceMatrixResponse&gt;
 &lt;status&gt;OVER_QUERY_LIMIT&lt;/status&gt;
 &lt;error_message&gt;Keyless access to Google Maps Platform is deprecated. Please use an API key with all your API calls to avoid service interruption. For further details please refer to http://g.co/dev/maps-no-account&lt;/error_message&gt;
&lt;/DistanceMatrixResponse&gt;
</v>
      </c>
      <c r="D3" s="4" t="e">
        <f t="shared" ref="D3:D6" si="0">ROUND(_xlfn.FILTERXML(C3,"/DistanceMatrixResponse/row/element/distance/value")/1000,1)</f>
        <v>#VALUE!</v>
      </c>
      <c r="F3" s="36" t="s">
        <v>111</v>
      </c>
    </row>
    <row r="4" spans="1:6" x14ac:dyDescent="0.3">
      <c r="A4" s="443" t="s">
        <v>119</v>
      </c>
      <c r="B4" s="1" t="str">
        <f>'calculs des couts transports'!B6</f>
        <v xml:space="preserve">Plaisir </v>
      </c>
      <c r="C4" s="3" t="str">
        <f>_xlfn.WEBSERVICE("https://maps.googleapis.com/maps/api/distancematrix/xml?origins="&amp;A4&amp;"&amp;destinations="&amp;'calculs des couts transports'!B6&amp;"&amp;mode=driving")</f>
        <v xml:space="preserve">&lt;?xml version="1.0" encoding="UTF-8"?&gt;
&lt;DistanceMatrixResponse&gt;
 &lt;status&gt;OK&lt;/status&gt;
 &lt;origin_address&gt;84 faubourg d'orleans ZA, Les Dentelles, 45260 Lorris, France&lt;/origin_address&gt;
 &lt;destination_address&gt;78370 Plaisir, France&lt;/destination_address&gt;
 &lt;row&gt;
  &lt;element&gt;
   &lt;status&gt;OK&lt;/status&gt;
   &lt;duration&gt;
    &lt;value&gt;6296&lt;/value&gt;
    &lt;text&gt;1 hour 45 mins&lt;/text&gt;
   &lt;/duration&gt;
   &lt;distance&gt;
    &lt;value&gt;154934&lt;/value&gt;
    &lt;text&gt;155 km&lt;/text&gt;
   &lt;/distance&gt;
  &lt;/element&gt;
 &lt;/row&gt;
&lt;/DistanceMatrixResponse&gt;
</v>
      </c>
      <c r="D4" s="4">
        <f t="shared" si="0"/>
        <v>154.9</v>
      </c>
      <c r="F4" s="36" t="s">
        <v>534</v>
      </c>
    </row>
    <row r="5" spans="1:6" x14ac:dyDescent="0.3">
      <c r="A5" s="443" t="s">
        <v>118</v>
      </c>
      <c r="B5" s="1" t="str">
        <f>'calculs des couts transports'!B7</f>
        <v xml:space="preserve">Plaisir </v>
      </c>
      <c r="C5" s="3" t="str">
        <f>_xlfn.WEBSERVICE("https://maps.googleapis.com/maps/api/distancematrix/xml?origins="&amp;A5&amp;"&amp;destinations="&amp;'calculs des couts transports'!B7&amp;"&amp;mode=driving")</f>
        <v xml:space="preserve">&lt;?xml version="1.0" encoding="UTF-8"?&gt;
&lt;DistanceMatrixResponse&gt;
 &lt;status&gt;OK&lt;/status&gt;
 &lt;origin_address&gt;Zoning Industriel Les Sablons, 45130 Meung-sur-Loire, France&lt;/origin_address&gt;
 &lt;destination_address&gt;78370 Plaisir, France&lt;/destination_address&gt;
 &lt;row&gt;
  &lt;element&gt;
   &lt;status&gt;OK&lt;/status&gt;
   &lt;duration&gt;
    &lt;value&gt;5815&lt;/value&gt;
    &lt;text&gt;1 hour 37 mins&lt;/text&gt;
   &lt;/duration&gt;
   &lt;distance&gt;
    &lt;value&gt;135807&lt;/value&gt;
    &lt;text&gt;136 km&lt;/text&gt;
   &lt;/distance&gt;
  &lt;/element&gt;
 &lt;/row&gt;
&lt;/DistanceMatrixResponse&gt;
</v>
      </c>
      <c r="D5" s="4">
        <f t="shared" si="0"/>
        <v>135.80000000000001</v>
      </c>
      <c r="F5" s="36" t="s">
        <v>535</v>
      </c>
    </row>
    <row r="6" spans="1:6" x14ac:dyDescent="0.3">
      <c r="A6" s="443" t="s">
        <v>117</v>
      </c>
      <c r="B6" s="1" t="str">
        <f>'calculs des couts transports'!B8</f>
        <v xml:space="preserve">Plaisir </v>
      </c>
      <c r="C6" s="3" t="str">
        <f>_xlfn.WEBSERVICE("https://maps.googleapis.com/maps/api/distancematrix/xml?origins="&amp;A6&amp;"&amp;destinations="&amp;'calculs des couts transports'!B8&amp;"&amp;mode=driving")</f>
        <v xml:space="preserve">&lt;?xml version="1.0" encoding="UTF-8"?&gt;
&lt;DistanceMatrixResponse&gt;
 &lt;status&gt;OK&lt;/status&gt;
 &lt;origin_address&gt;20 Route des Gorres, 94380 Bonneuil-sur-Marne, France&lt;/origin_address&gt;
 &lt;destination_address&gt;78370 Plaisir, France&lt;/destination_address&gt;
 &lt;row&gt;
  &lt;element&gt;
   &lt;status&gt;OK&lt;/status&gt;
   &lt;duration&gt;
    &lt;value&gt;3007&lt;/value&gt;
    &lt;text&gt;50 mins&lt;/text&gt;
   &lt;/duration&gt;
   &lt;distance&gt;
    &lt;value&gt;48541&lt;/value&gt;
    &lt;text&gt;48.5 km&lt;/text&gt;
   &lt;/distance&gt;
  &lt;/element&gt;
 &lt;/row&gt;
&lt;/DistanceMatrixResponse&gt;
</v>
      </c>
      <c r="D6" s="4">
        <f t="shared" si="0"/>
        <v>48.5</v>
      </c>
      <c r="F6" s="36" t="s">
        <v>537</v>
      </c>
    </row>
    <row r="7" spans="1:6" x14ac:dyDescent="0.3">
      <c r="A7" s="443" t="s">
        <v>406</v>
      </c>
      <c r="B7" s="1" t="str">
        <f>'calculs des couts transports'!B9</f>
        <v xml:space="preserve">Plaisir </v>
      </c>
      <c r="C7" s="3" t="str">
        <f>_xlfn.WEBSERVICE("https://maps.googleapis.com/maps/api/distancematrix/xml?origins="&amp;A7&amp;"&amp;destinations="&amp;'calculs des couts transports'!B9&amp;"&amp;mode=driving")</f>
        <v xml:space="preserve">&lt;?xml version="1.0" encoding="UTF-8"?&gt;
&lt;DistanceMatrixResponse&gt;
 &lt;status&gt;OK&lt;/status&gt;
 &lt;origin_address&gt;Les Quatre Routes, 35390 Grand-Fougeray, France&lt;/origin_address&gt;
 &lt;destination_address&gt;78370 Plaisir, France&lt;/destination_address&gt;
 &lt;row&gt;
  &lt;element&gt;
   &lt;status&gt;OK&lt;/status&gt;
   &lt;duration&gt;
    &lt;value&gt;12625&lt;/value&gt;
    &lt;text&gt;3 hours 30 mins&lt;/text&gt;
   &lt;/duration&gt;
   &lt;distance&gt;
    &lt;value&gt;366035&lt;/value&gt;
    &lt;text&gt;366 km&lt;/text&gt;
   &lt;/distance&gt;
  &lt;/element&gt;
 &lt;/row&gt;
&lt;/DistanceMatrixResponse&gt;
</v>
      </c>
      <c r="D7" s="4">
        <f>ROUND(_xlfn.FILTERXML(C7,"/DistanceMatrixResponse/row/element/distance/value")/1000,1)</f>
        <v>366</v>
      </c>
      <c r="F7" s="36" t="s">
        <v>536</v>
      </c>
    </row>
    <row r="8" spans="1:6" x14ac:dyDescent="0.3">
      <c r="A8" s="444" t="s">
        <v>539</v>
      </c>
      <c r="B8" s="1" t="str">
        <f>'calculs des couts transports'!B10:C10</f>
        <v>Orléans</v>
      </c>
      <c r="C8" s="3" t="str">
        <f>_xlfn.WEBSERVICE("https://maps.googleapis.com/maps/api/distancematrix/xml?origins="&amp;A8&amp;"&amp;destinations="&amp;'calculs des couts transports'!B10&amp;"&amp;mode=driving")</f>
        <v xml:space="preserve">&lt;?xml version="1.0" encoding="UTF-8"?&gt;
&lt;DistanceMatrixResponse&gt;
 &lt;status&gt;OK&lt;/status&gt;
 &lt;origin_address&gt;2128 Route des Platanes, 31330 Merville, France&lt;/origin_address&gt;
 &lt;destination_address&gt;Orléans, France&lt;/destination_address&gt;
 &lt;row&gt;
  &lt;element&gt;
   &lt;status&gt;OK&lt;/status&gt;
   &lt;duration&gt;
    &lt;value&gt;18530&lt;/value&gt;
    &lt;text&gt;5 hours 9 mins&lt;/text&gt;
   &lt;/duration&gt;
   &lt;distance&gt;
    &lt;value&gt;538494&lt;/value&gt;
    &lt;text&gt;538 km&lt;/text&gt;
   &lt;/distance&gt;
  &lt;/element&gt;
 &lt;/row&gt;
&lt;/DistanceMatrixResponse&gt;
</v>
      </c>
      <c r="D8" s="4">
        <f t="shared" ref="D8:D9" si="1">ROUND(_xlfn.FILTERXML(C8,"/DistanceMatrixResponse/row/element/distance/value")/1000,1)</f>
        <v>538.5</v>
      </c>
      <c r="F8" s="446" t="s">
        <v>538</v>
      </c>
    </row>
    <row r="9" spans="1:6" x14ac:dyDescent="0.3">
      <c r="A9" s="445" t="s">
        <v>540</v>
      </c>
      <c r="B9" s="1" t="str">
        <f>'calculs des couts transports'!B11:C11</f>
        <v xml:space="preserve">Plaisir </v>
      </c>
      <c r="C9" s="3" t="str">
        <f>_xlfn.WEBSERVICE("https://maps.googleapis.com/maps/api/distancematrix/xml?origins="&amp;A9&amp;"&amp;destinations="&amp;'calculs des couts transports'!B11&amp;"&amp;mode=driving")</f>
        <v xml:space="preserve">&lt;?xml version="1.0" encoding="UTF-8"?&gt;
&lt;DistanceMatrixResponse&gt;
 &lt;status&gt;OK&lt;/status&gt;
 &lt;origin_address&gt;10 Rue de la Gare, 77114 Hermé, France&lt;/origin_address&gt;
 &lt;destination_address&gt;78370 Plaisir, France&lt;/destination_address&gt;
 &lt;row&gt;
  &lt;element&gt;
   &lt;status&gt;OK&lt;/status&gt;
   &lt;duration&gt;
    &lt;value&gt;5955&lt;/value&gt;
    &lt;text&gt;1 hour 39 mins&lt;/text&gt;
   &lt;/duration&gt;
   &lt;distance&gt;
    &lt;value&gt;143423&lt;/value&gt;
    &lt;text&gt;143 km&lt;/text&gt;
   &lt;/distance&gt;
  &lt;/element&gt;
 &lt;/row&gt;
&lt;/DistanceMatrixResponse&gt;
</v>
      </c>
      <c r="D9" s="4">
        <f t="shared" si="1"/>
        <v>143.4</v>
      </c>
      <c r="F9" s="446" t="s">
        <v>541</v>
      </c>
    </row>
    <row r="10" spans="1:6" x14ac:dyDescent="0.3">
      <c r="A10" s="445" t="s">
        <v>544</v>
      </c>
      <c r="B10" s="1" t="str">
        <f>'calculs des couts transports'!B12:C12</f>
        <v xml:space="preserve">Plaisir </v>
      </c>
      <c r="C10" s="3" t="str">
        <f>_xlfn.WEBSERVICE("https://maps.googleapis.com/maps/api/distancematrix/xml?origins="&amp;A10&amp;"&amp;destinations="&amp;'calculs des couts transports'!B12&amp;"&amp;mode=driving")</f>
        <v xml:space="preserve">&lt;?xml version="1.0" encoding="UTF-8"?&gt;
&lt;DistanceMatrixResponse&gt;
 &lt;status&gt;OK&lt;/status&gt;
 &lt;origin_address&gt;Route de Boissy l'Aillerie - CD22, 95650 Puiseux-Pontoise, France&lt;/origin_address&gt;
 &lt;destination_address&gt;78370 Plaisir, France&lt;/destination_address&gt;
 &lt;row&gt;
  &lt;element&gt;
   &lt;status&gt;OK&lt;/status&gt;
   &lt;duration&gt;
    &lt;value&gt;2879&lt;/value&gt;
    &lt;text&gt;48 mins&lt;/text&gt;
   &lt;/duration&gt;
   &lt;distance&gt;
    &lt;value&gt;40905&lt;/value&gt;
    &lt;text&gt;40.9 km&lt;/text&gt;
   &lt;/distance&gt;
  &lt;/element&gt;
 &lt;/row&gt;
&lt;/DistanceMatrixResponse&gt;
</v>
      </c>
      <c r="D10" s="4">
        <f>ROUND(_xlfn.FILTERXML(C10,"/DistanceMatrixResponse/row/element/distance/value")/1000,1)</f>
        <v>40.9</v>
      </c>
      <c r="F10" s="447" t="s">
        <v>543</v>
      </c>
    </row>
    <row r="11" spans="1:6" x14ac:dyDescent="0.3">
      <c r="A11" s="448" t="s">
        <v>548</v>
      </c>
      <c r="B11" s="1" t="str">
        <f>'calculs des couts transports'!B13:C13</f>
        <v>Bordeau</v>
      </c>
      <c r="C11" s="3" t="str">
        <f>_xlfn.WEBSERVICE("https://maps.googleapis.com/maps/api/distancematrix/xml?origins="&amp;A11&amp;"&amp;destinations="&amp;'calculs des couts transports'!B13&amp;"&amp;mode=driving")</f>
        <v xml:space="preserve">&lt;?xml version="1.0" encoding="UTF-8"?&gt;
&lt;DistanceMatrixResponse&gt;
 &lt;status&gt;OK&lt;/status&gt;
 &lt;origin_address&gt;112 Avenue du Général de Gaulle, 33190 Gironde-sur-Dropt, France&lt;/origin_address&gt;
 &lt;destination_address&gt;Bordeaux, France&lt;/destination_address&gt;
 &lt;row&gt;
  &lt;element&gt;
   &lt;status&gt;OK&lt;/status&gt;
   &lt;duration&gt;
    &lt;value&gt;3611&lt;/value&gt;
    &lt;text&gt;1 hour 0 mins&lt;/text&gt;
   &lt;/duration&gt;
   &lt;distance&gt;
    &lt;value&gt;63173&lt;/value&gt;
    &lt;text&gt;63.2 km&lt;/text&gt;
   &lt;/distance&gt;
  &lt;/element&gt;
 &lt;/row&gt;
&lt;/DistanceMatrixResponse&gt;
</v>
      </c>
      <c r="D11" s="4">
        <f>ROUND(_xlfn.FILTERXML(C11,"/DistanceMatrixResponse/row/element/distance/value")/1000,1)</f>
        <v>63.2</v>
      </c>
      <c r="F11" s="447" t="s">
        <v>547</v>
      </c>
    </row>
    <row r="12" spans="1:6" x14ac:dyDescent="0.3">
      <c r="A12" s="2" t="s">
        <v>550</v>
      </c>
      <c r="B12" s="1" t="str">
        <f>'calculs des couts transports'!B14:C14</f>
        <v>Brignoles</v>
      </c>
      <c r="C12" s="3" t="str">
        <f>_xlfn.WEBSERVICE("https://maps.googleapis.com/maps/api/distancematrix/xml?origins="&amp;A12&amp;"&amp;destinations="&amp;'calculs des couts transports'!B14&amp;"&amp;mode=driving")</f>
        <v xml:space="preserve">&lt;?xml version="1.0" encoding="UTF-8"?&gt;
&lt;DistanceMatrixResponse&gt;
 &lt;status&gt;OK&lt;/status&gt;
 &lt;origin_address&gt;Domaine et Golf de Pont-Royal, Route de Charleval, 13370 Mallemort, France&lt;/origin_address&gt;
 &lt;destination_address&gt;83170 Brignoles, France&lt;/destination_address&gt;
 &lt;row&gt;
  &lt;element&gt;
   &lt;status&gt;OK&lt;/status&gt;
   &lt;duration&gt;
    &lt;value&gt;4128&lt;/value&gt;
    &lt;text&gt;1 hour 9 mins&lt;/text&gt;
   &lt;/duration&gt;
   &lt;distance&gt;
    &lt;value&gt;90953&lt;/value&gt;
    &lt;text&gt;91.0 km&lt;/text&gt;
   &lt;/distance&gt;
  &lt;/element&gt;
 &lt;/row&gt;
&lt;/DistanceMatrixResponse&gt;
</v>
      </c>
      <c r="D12" s="4">
        <f>ROUND(_xlfn.FILTERXML(C12,"/DistanceMatrixResponse/row/element/distance/value")/1000,1)</f>
        <v>91</v>
      </c>
      <c r="F12" s="447" t="s">
        <v>551</v>
      </c>
    </row>
    <row r="13" spans="1:6" x14ac:dyDescent="0.3">
      <c r="A13" s="2" t="s">
        <v>654</v>
      </c>
      <c r="B13" s="1" t="str">
        <f>'calculs des couts transports'!B16:C16</f>
        <v>Auxerre</v>
      </c>
      <c r="C13" s="3" t="str">
        <f>_xlfn.WEBSERVICE("https://maps.googleapis.com/maps/api/distancematrix/xml?origins="&amp;A13&amp;"&amp;destinations="&amp;'calculs des couts transports'!B15&amp;"&amp;mode=driving")</f>
        <v xml:space="preserve">&lt;?xml version="1.0" encoding="UTF-8"?&gt;
&lt;DistanceMatrixResponse&gt;
 &lt;status&gt;OK&lt;/status&gt;
 &lt;origin_address&gt;La Bonnette, 85240 Saint-Hilaire-des-Loges, France&lt;/origin_address&gt;
 &lt;destination_address&gt;Auxerre, France&lt;/destination_address&gt;
 &lt;row&gt;
  &lt;element&gt;
   &lt;status&gt;OK&lt;/status&gt;
   &lt;duration&gt;
    &lt;value&gt;15758&lt;/value&gt;
    &lt;text&gt;4 hours 23 mins&lt;/text&gt;
   &lt;/duration&gt;
   &lt;distance&gt;
    &lt;value&gt;479722&lt;/value&gt;
    &lt;text&gt;480 km&lt;/text&gt;
   &lt;/distance&gt;
  &lt;/element&gt;
 &lt;/row&gt;
&lt;/DistanceMatrixResponse&gt;
</v>
      </c>
      <c r="D13" s="4">
        <f>ROUND(_xlfn.FILTERXML(C13,"/DistanceMatrixResponse/row/element/distance/value")/1000,1)</f>
        <v>479.7</v>
      </c>
      <c r="F13" s="447" t="s">
        <v>650</v>
      </c>
    </row>
    <row r="14" spans="1:6" x14ac:dyDescent="0.3">
      <c r="A14" s="2" t="s">
        <v>653</v>
      </c>
      <c r="B14" s="1" t="str">
        <f>'calculs des couts transports'!B16:C16</f>
        <v>Auxerre</v>
      </c>
      <c r="C14" s="3" t="str">
        <f>_xlfn.WEBSERVICE("https://maps.googleapis.com/maps/api/distancematrix/xml?origins="&amp;A14&amp;"&amp;destinations="&amp;'calculs des couts transports'!B16&amp;"&amp;mode=driving")</f>
        <v xml:space="preserve">&lt;?xml version="1.0" encoding="UTF-8"?&gt;
&lt;DistanceMatrixResponse&gt;
 &lt;status&gt;OK&lt;/status&gt;
 &lt;origin_address&gt;2 Avenue des Cèdres, 38280 Villette-d'Anthon, France&lt;/origin_address&gt;
 &lt;destination_address&gt;Auxerre, France&lt;/destination_address&gt;
 &lt;row&gt;
  &lt;element&gt;
   &lt;status&gt;OK&lt;/status&gt;
   &lt;duration&gt;
    &lt;value&gt;10383&lt;/value&gt;
    &lt;text&gt;2 hours 53 mins&lt;/text&gt;
   &lt;/duration&gt;
   &lt;distance&gt;
    &lt;value&gt;319689&lt;/value&gt;
    &lt;text&gt;320 km&lt;/text&gt;
   &lt;/distance&gt;
  &lt;/element&gt;
 &lt;/row&gt;
&lt;/DistanceMatrixResponse&gt;
</v>
      </c>
      <c r="D14" s="4">
        <f>ROUND(_xlfn.FILTERXML(C14,"/DistanceMatrixResponse/row/element/distance/value")/1000,1)</f>
        <v>319.7</v>
      </c>
      <c r="F14" s="447" t="s">
        <v>652</v>
      </c>
    </row>
  </sheetData>
  <sheetProtection sheet="1" objects="1" scenarios="1"/>
  <pageMargins left="0.7" right="0.7" top="0.75" bottom="0.75" header="0.3" footer="0.3"/>
  <pageSetup paperSize="9" orientation="portrait"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dimension ref="A1:K99"/>
  <sheetViews>
    <sheetView workbookViewId="0">
      <selection activeCell="D26" sqref="D26"/>
    </sheetView>
  </sheetViews>
  <sheetFormatPr baseColWidth="10" defaultRowHeight="12" x14ac:dyDescent="0.25"/>
  <cols>
    <col min="1" max="1" width="11.5546875" style="7"/>
    <col min="2" max="2" width="11.44140625" style="7" customWidth="1"/>
    <col min="3" max="3" width="20" style="7" customWidth="1"/>
    <col min="4" max="4" width="20.21875" style="7" customWidth="1"/>
    <col min="5" max="9" width="11.5546875" style="7"/>
    <col min="10" max="10" width="8.6640625" style="7" customWidth="1"/>
    <col min="11" max="11" width="11.5546875" style="8"/>
    <col min="12" max="16384" width="11.5546875" style="7"/>
  </cols>
  <sheetData>
    <row r="1" spans="1:11" ht="12" customHeight="1" x14ac:dyDescent="0.25">
      <c r="A1" s="10"/>
      <c r="B1" s="536" t="s">
        <v>110</v>
      </c>
      <c r="C1" s="536"/>
      <c r="D1" s="536"/>
      <c r="E1" s="530" t="s">
        <v>109</v>
      </c>
      <c r="F1" s="531"/>
      <c r="G1" s="531"/>
      <c r="H1" s="531"/>
      <c r="I1" s="532"/>
      <c r="J1" s="32" t="s">
        <v>108</v>
      </c>
    </row>
    <row r="2" spans="1:11" ht="58.2" customHeight="1" x14ac:dyDescent="0.25">
      <c r="A2" s="10"/>
      <c r="B2" s="31" t="s">
        <v>107</v>
      </c>
      <c r="C2" s="30" t="s">
        <v>106</v>
      </c>
      <c r="D2" s="30" t="s">
        <v>105</v>
      </c>
      <c r="E2" s="533"/>
      <c r="F2" s="534"/>
      <c r="G2" s="534"/>
      <c r="H2" s="534"/>
      <c r="I2" s="535"/>
      <c r="J2" s="31" t="s">
        <v>104</v>
      </c>
      <c r="K2" s="30" t="s">
        <v>103</v>
      </c>
    </row>
    <row r="3" spans="1:11" x14ac:dyDescent="0.25">
      <c r="A3" s="15" t="s">
        <v>102</v>
      </c>
      <c r="B3" s="10">
        <v>7.67</v>
      </c>
      <c r="C3" s="10">
        <v>215</v>
      </c>
      <c r="D3" s="10">
        <v>381</v>
      </c>
      <c r="E3" s="28" t="s">
        <v>5</v>
      </c>
      <c r="F3" s="27">
        <v>0</v>
      </c>
      <c r="G3" s="26"/>
      <c r="H3" s="26" t="s">
        <v>4</v>
      </c>
      <c r="I3" s="17">
        <v>20</v>
      </c>
      <c r="J3" s="10">
        <v>168</v>
      </c>
      <c r="K3" s="29">
        <f>ROW()</f>
        <v>3</v>
      </c>
    </row>
    <row r="4" spans="1:11" x14ac:dyDescent="0.25">
      <c r="A4" s="15" t="s">
        <v>101</v>
      </c>
      <c r="B4" s="10">
        <v>8.52</v>
      </c>
      <c r="C4" s="10">
        <v>239</v>
      </c>
      <c r="D4" s="10">
        <v>405</v>
      </c>
      <c r="E4" s="20" t="s">
        <v>5</v>
      </c>
      <c r="F4" s="19">
        <v>21</v>
      </c>
      <c r="G4" s="18"/>
      <c r="H4" s="18" t="s">
        <v>4</v>
      </c>
      <c r="I4" s="17">
        <v>40</v>
      </c>
      <c r="J4" s="10">
        <v>176</v>
      </c>
      <c r="K4" s="16">
        <f>ROW()</f>
        <v>4</v>
      </c>
    </row>
    <row r="5" spans="1:11" x14ac:dyDescent="0.25">
      <c r="A5" s="15" t="s">
        <v>100</v>
      </c>
      <c r="B5" s="10">
        <v>10.64</v>
      </c>
      <c r="C5" s="10">
        <v>298</v>
      </c>
      <c r="D5" s="10">
        <v>464</v>
      </c>
      <c r="E5" s="20" t="s">
        <v>5</v>
      </c>
      <c r="F5" s="19">
        <v>41</v>
      </c>
      <c r="G5" s="18"/>
      <c r="H5" s="18" t="s">
        <v>4</v>
      </c>
      <c r="I5" s="17">
        <v>60</v>
      </c>
      <c r="J5" s="10">
        <v>200</v>
      </c>
      <c r="K5" s="16">
        <f>ROW()</f>
        <v>5</v>
      </c>
    </row>
    <row r="6" spans="1:11" x14ac:dyDescent="0.25">
      <c r="A6" s="15" t="s">
        <v>99</v>
      </c>
      <c r="B6" s="10">
        <v>12.78</v>
      </c>
      <c r="C6" s="10">
        <v>358</v>
      </c>
      <c r="D6" s="10">
        <v>524</v>
      </c>
      <c r="E6" s="20" t="s">
        <v>5</v>
      </c>
      <c r="F6" s="19">
        <v>61</v>
      </c>
      <c r="G6" s="18"/>
      <c r="H6" s="18" t="s">
        <v>4</v>
      </c>
      <c r="I6" s="17">
        <v>80</v>
      </c>
      <c r="J6" s="10">
        <v>238</v>
      </c>
      <c r="K6" s="16">
        <f>ROW()</f>
        <v>6</v>
      </c>
    </row>
    <row r="7" spans="1:11" x14ac:dyDescent="0.25">
      <c r="A7" s="15" t="s">
        <v>98</v>
      </c>
      <c r="B7" s="10">
        <v>14.87</v>
      </c>
      <c r="C7" s="10">
        <v>416</v>
      </c>
      <c r="D7" s="10">
        <v>583</v>
      </c>
      <c r="E7" s="20" t="s">
        <v>5</v>
      </c>
      <c r="F7" s="19">
        <v>81</v>
      </c>
      <c r="G7" s="18"/>
      <c r="H7" s="18" t="s">
        <v>4</v>
      </c>
      <c r="I7" s="17">
        <v>100</v>
      </c>
      <c r="J7" s="10">
        <v>250</v>
      </c>
      <c r="K7" s="16">
        <f>ROW()</f>
        <v>7</v>
      </c>
    </row>
    <row r="8" spans="1:11" x14ac:dyDescent="0.25">
      <c r="A8" s="15" t="s">
        <v>97</v>
      </c>
      <c r="B8" s="10">
        <v>15.5</v>
      </c>
      <c r="C8" s="10">
        <v>434</v>
      </c>
      <c r="D8" s="10">
        <v>600</v>
      </c>
      <c r="E8" s="20" t="s">
        <v>5</v>
      </c>
      <c r="F8" s="19">
        <v>101</v>
      </c>
      <c r="G8" s="18"/>
      <c r="H8" s="18" t="s">
        <v>4</v>
      </c>
      <c r="I8" s="17">
        <v>110</v>
      </c>
      <c r="J8" s="10">
        <v>260</v>
      </c>
      <c r="K8" s="16">
        <f>ROW()</f>
        <v>8</v>
      </c>
    </row>
    <row r="9" spans="1:11" x14ac:dyDescent="0.25">
      <c r="A9" s="15" t="s">
        <v>96</v>
      </c>
      <c r="B9" s="10">
        <v>16.760000000000002</v>
      </c>
      <c r="C9" s="10">
        <v>469</v>
      </c>
      <c r="D9" s="10">
        <v>636</v>
      </c>
      <c r="E9" s="20" t="s">
        <v>5</v>
      </c>
      <c r="F9" s="19">
        <v>111</v>
      </c>
      <c r="G9" s="18"/>
      <c r="H9" s="18" t="s">
        <v>4</v>
      </c>
      <c r="I9" s="17">
        <v>120</v>
      </c>
      <c r="J9" s="10">
        <v>271</v>
      </c>
      <c r="K9" s="16">
        <f>ROW()</f>
        <v>9</v>
      </c>
    </row>
    <row r="10" spans="1:11" x14ac:dyDescent="0.25">
      <c r="A10" s="15" t="s">
        <v>95</v>
      </c>
      <c r="B10" s="10">
        <v>18</v>
      </c>
      <c r="C10" s="10">
        <v>504</v>
      </c>
      <c r="D10" s="10">
        <v>670</v>
      </c>
      <c r="E10" s="20" t="s">
        <v>5</v>
      </c>
      <c r="F10" s="19">
        <v>121</v>
      </c>
      <c r="G10" s="18"/>
      <c r="H10" s="18" t="s">
        <v>4</v>
      </c>
      <c r="I10" s="17">
        <v>130</v>
      </c>
      <c r="J10" s="10">
        <v>288</v>
      </c>
      <c r="K10" s="16">
        <f>ROW()</f>
        <v>10</v>
      </c>
    </row>
    <row r="11" spans="1:11" x14ac:dyDescent="0.25">
      <c r="A11" s="15" t="s">
        <v>94</v>
      </c>
      <c r="B11" s="10">
        <v>19.27</v>
      </c>
      <c r="C11" s="10">
        <v>540</v>
      </c>
      <c r="D11" s="10">
        <v>706</v>
      </c>
      <c r="E11" s="20" t="s">
        <v>5</v>
      </c>
      <c r="F11" s="19">
        <v>131</v>
      </c>
      <c r="G11" s="18"/>
      <c r="H11" s="18" t="s">
        <v>4</v>
      </c>
      <c r="I11" s="17">
        <v>140</v>
      </c>
      <c r="J11" s="10">
        <v>303</v>
      </c>
      <c r="K11" s="16">
        <f>ROW()</f>
        <v>11</v>
      </c>
    </row>
    <row r="12" spans="1:11" x14ac:dyDescent="0.25">
      <c r="A12" s="15" t="s">
        <v>93</v>
      </c>
      <c r="B12" s="10">
        <v>20.36</v>
      </c>
      <c r="C12" s="10">
        <v>570</v>
      </c>
      <c r="D12" s="10">
        <v>736</v>
      </c>
      <c r="E12" s="20" t="s">
        <v>5</v>
      </c>
      <c r="F12" s="19">
        <v>141</v>
      </c>
      <c r="G12" s="18"/>
      <c r="H12" s="18" t="s">
        <v>4</v>
      </c>
      <c r="I12" s="17">
        <v>150</v>
      </c>
      <c r="J12" s="10">
        <v>315</v>
      </c>
      <c r="K12" s="16">
        <f>ROW()</f>
        <v>12</v>
      </c>
    </row>
    <row r="13" spans="1:11" x14ac:dyDescent="0.25">
      <c r="A13" s="15" t="s">
        <v>92</v>
      </c>
      <c r="B13" s="10">
        <v>20.45</v>
      </c>
      <c r="C13" s="10">
        <v>573</v>
      </c>
      <c r="D13" s="10">
        <v>739</v>
      </c>
      <c r="E13" s="20" t="s">
        <v>5</v>
      </c>
      <c r="F13" s="19">
        <v>151</v>
      </c>
      <c r="G13" s="18"/>
      <c r="H13" s="18" t="s">
        <v>4</v>
      </c>
      <c r="I13" s="17">
        <v>160</v>
      </c>
      <c r="J13" s="10">
        <v>321</v>
      </c>
      <c r="K13" s="16">
        <f>ROW()</f>
        <v>13</v>
      </c>
    </row>
    <row r="14" spans="1:11" x14ac:dyDescent="0.25">
      <c r="A14" s="15" t="s">
        <v>91</v>
      </c>
      <c r="B14" s="10">
        <v>21.44</v>
      </c>
      <c r="C14" s="10">
        <v>600</v>
      </c>
      <c r="D14" s="10">
        <v>767</v>
      </c>
      <c r="E14" s="20" t="s">
        <v>5</v>
      </c>
      <c r="F14" s="19">
        <v>161</v>
      </c>
      <c r="G14" s="18"/>
      <c r="H14" s="18" t="s">
        <v>4</v>
      </c>
      <c r="I14" s="17">
        <v>170</v>
      </c>
      <c r="J14" s="10">
        <v>328</v>
      </c>
      <c r="K14" s="16">
        <f>ROW()</f>
        <v>14</v>
      </c>
    </row>
    <row r="15" spans="1:11" x14ac:dyDescent="0.25">
      <c r="A15" s="15" t="s">
        <v>90</v>
      </c>
      <c r="B15" s="10">
        <v>22.47</v>
      </c>
      <c r="C15" s="10">
        <v>629</v>
      </c>
      <c r="D15" s="10">
        <v>795</v>
      </c>
      <c r="E15" s="24" t="s">
        <v>5</v>
      </c>
      <c r="F15" s="23">
        <v>171</v>
      </c>
      <c r="G15" s="22"/>
      <c r="H15" s="22" t="s">
        <v>4</v>
      </c>
      <c r="I15" s="21">
        <v>180</v>
      </c>
      <c r="J15" s="10">
        <v>342</v>
      </c>
      <c r="K15" s="16">
        <f>ROW()</f>
        <v>15</v>
      </c>
    </row>
    <row r="16" spans="1:11" x14ac:dyDescent="0.25">
      <c r="A16" s="15" t="s">
        <v>89</v>
      </c>
      <c r="B16" s="10">
        <v>23.46</v>
      </c>
      <c r="C16" s="10">
        <v>657</v>
      </c>
      <c r="D16" s="10">
        <v>823</v>
      </c>
      <c r="E16" s="20" t="s">
        <v>5</v>
      </c>
      <c r="F16" s="19">
        <v>181</v>
      </c>
      <c r="G16" s="18"/>
      <c r="H16" s="18" t="s">
        <v>4</v>
      </c>
      <c r="I16" s="17">
        <v>190</v>
      </c>
      <c r="J16" s="10">
        <v>353</v>
      </c>
      <c r="K16" s="16">
        <f>ROW()</f>
        <v>16</v>
      </c>
    </row>
    <row r="17" spans="1:11" x14ac:dyDescent="0.25">
      <c r="A17" s="15" t="s">
        <v>88</v>
      </c>
      <c r="B17" s="10">
        <v>24.47</v>
      </c>
      <c r="C17" s="10">
        <v>685</v>
      </c>
      <c r="D17" s="10">
        <v>851</v>
      </c>
      <c r="E17" s="24" t="s">
        <v>5</v>
      </c>
      <c r="F17" s="23">
        <v>191</v>
      </c>
      <c r="G17" s="22"/>
      <c r="H17" s="22" t="s">
        <v>4</v>
      </c>
      <c r="I17" s="21">
        <v>200</v>
      </c>
      <c r="J17" s="10">
        <v>365</v>
      </c>
      <c r="K17" s="16">
        <f>ROW()</f>
        <v>17</v>
      </c>
    </row>
    <row r="18" spans="1:11" x14ac:dyDescent="0.25">
      <c r="A18" s="15" t="s">
        <v>87</v>
      </c>
      <c r="B18" s="10">
        <v>25.16</v>
      </c>
      <c r="C18" s="10">
        <v>704</v>
      </c>
      <c r="D18" s="10">
        <v>871</v>
      </c>
      <c r="E18" s="20" t="s">
        <v>5</v>
      </c>
      <c r="F18" s="19">
        <v>201</v>
      </c>
      <c r="G18" s="18"/>
      <c r="H18" s="18" t="s">
        <v>4</v>
      </c>
      <c r="I18" s="17">
        <v>210</v>
      </c>
      <c r="J18" s="10">
        <v>373</v>
      </c>
      <c r="K18" s="16">
        <f>ROW()</f>
        <v>18</v>
      </c>
    </row>
    <row r="19" spans="1:11" x14ac:dyDescent="0.25">
      <c r="A19" s="15" t="s">
        <v>86</v>
      </c>
      <c r="B19" s="10">
        <v>25.84</v>
      </c>
      <c r="C19" s="10">
        <v>724</v>
      </c>
      <c r="D19" s="10">
        <v>890</v>
      </c>
      <c r="E19" s="24" t="s">
        <v>5</v>
      </c>
      <c r="F19" s="23">
        <v>211</v>
      </c>
      <c r="G19" s="22"/>
      <c r="H19" s="22" t="s">
        <v>4</v>
      </c>
      <c r="I19" s="21">
        <v>220</v>
      </c>
      <c r="J19" s="10">
        <v>380</v>
      </c>
      <c r="K19" s="16">
        <f>ROW()</f>
        <v>19</v>
      </c>
    </row>
    <row r="20" spans="1:11" x14ac:dyDescent="0.25">
      <c r="A20" s="15" t="s">
        <v>85</v>
      </c>
      <c r="B20" s="10">
        <v>26.5</v>
      </c>
      <c r="C20" s="10">
        <v>742</v>
      </c>
      <c r="D20" s="10">
        <v>908</v>
      </c>
      <c r="E20" s="20" t="s">
        <v>5</v>
      </c>
      <c r="F20" s="19">
        <v>221</v>
      </c>
      <c r="G20" s="18"/>
      <c r="H20" s="18" t="s">
        <v>4</v>
      </c>
      <c r="I20" s="17">
        <v>230</v>
      </c>
      <c r="J20" s="10">
        <v>389</v>
      </c>
      <c r="K20" s="16">
        <f>ROW()</f>
        <v>20</v>
      </c>
    </row>
    <row r="21" spans="1:11" x14ac:dyDescent="0.25">
      <c r="A21" s="15" t="s">
        <v>84</v>
      </c>
      <c r="B21" s="10">
        <v>27.19</v>
      </c>
      <c r="C21" s="10">
        <v>761</v>
      </c>
      <c r="D21" s="10">
        <v>928</v>
      </c>
      <c r="E21" s="24" t="s">
        <v>5</v>
      </c>
      <c r="F21" s="23">
        <v>231</v>
      </c>
      <c r="G21" s="22"/>
      <c r="H21" s="22" t="s">
        <v>4</v>
      </c>
      <c r="I21" s="21">
        <v>240</v>
      </c>
      <c r="J21" s="10">
        <v>398</v>
      </c>
      <c r="K21" s="16">
        <f>ROW()</f>
        <v>21</v>
      </c>
    </row>
    <row r="22" spans="1:11" x14ac:dyDescent="0.25">
      <c r="A22" s="15" t="s">
        <v>83</v>
      </c>
      <c r="B22" s="10">
        <v>27.88</v>
      </c>
      <c r="C22" s="10">
        <v>781</v>
      </c>
      <c r="D22" s="10">
        <v>947</v>
      </c>
      <c r="E22" s="20" t="s">
        <v>5</v>
      </c>
      <c r="F22" s="19">
        <v>241</v>
      </c>
      <c r="G22" s="18"/>
      <c r="H22" s="18" t="s">
        <v>4</v>
      </c>
      <c r="I22" s="17">
        <v>250</v>
      </c>
      <c r="J22" s="10">
        <v>407</v>
      </c>
      <c r="K22" s="16">
        <f>ROW()</f>
        <v>22</v>
      </c>
    </row>
    <row r="23" spans="1:11" x14ac:dyDescent="0.25">
      <c r="A23" s="15" t="s">
        <v>82</v>
      </c>
      <c r="B23" s="10">
        <v>28.55</v>
      </c>
      <c r="C23" s="10">
        <v>799</v>
      </c>
      <c r="D23" s="10">
        <v>966</v>
      </c>
      <c r="E23" s="24" t="s">
        <v>5</v>
      </c>
      <c r="F23" s="23">
        <v>251</v>
      </c>
      <c r="G23" s="22"/>
      <c r="H23" s="22" t="s">
        <v>4</v>
      </c>
      <c r="I23" s="21">
        <v>260</v>
      </c>
      <c r="J23" s="10">
        <v>414</v>
      </c>
      <c r="K23" s="16">
        <f>ROW()</f>
        <v>23</v>
      </c>
    </row>
    <row r="24" spans="1:11" x14ac:dyDescent="0.25">
      <c r="A24" s="15" t="s">
        <v>81</v>
      </c>
      <c r="B24" s="10">
        <v>29.22</v>
      </c>
      <c r="C24" s="10">
        <v>818</v>
      </c>
      <c r="D24" s="10">
        <v>984</v>
      </c>
      <c r="E24" s="20" t="s">
        <v>5</v>
      </c>
      <c r="F24" s="19">
        <v>261</v>
      </c>
      <c r="G24" s="18"/>
      <c r="H24" s="18" t="s">
        <v>4</v>
      </c>
      <c r="I24" s="17">
        <v>270</v>
      </c>
      <c r="J24" s="10">
        <v>422</v>
      </c>
      <c r="K24" s="16">
        <f>ROW()</f>
        <v>24</v>
      </c>
    </row>
    <row r="25" spans="1:11" x14ac:dyDescent="0.25">
      <c r="A25" s="15" t="s">
        <v>80</v>
      </c>
      <c r="B25" s="10">
        <v>29.9</v>
      </c>
      <c r="C25" s="10">
        <v>837</v>
      </c>
      <c r="D25" s="10">
        <v>1004</v>
      </c>
      <c r="E25" s="24" t="s">
        <v>5</v>
      </c>
      <c r="F25" s="23">
        <v>271</v>
      </c>
      <c r="G25" s="22"/>
      <c r="H25" s="22" t="s">
        <v>4</v>
      </c>
      <c r="I25" s="21">
        <v>280</v>
      </c>
      <c r="J25" s="10">
        <v>429</v>
      </c>
      <c r="K25" s="16">
        <f>ROW()</f>
        <v>25</v>
      </c>
    </row>
    <row r="26" spans="1:11" x14ac:dyDescent="0.25">
      <c r="A26" s="15" t="s">
        <v>79</v>
      </c>
      <c r="B26" s="10">
        <v>30.6</v>
      </c>
      <c r="C26" s="10">
        <v>857</v>
      </c>
      <c r="D26" s="10">
        <v>1023</v>
      </c>
      <c r="E26" s="20" t="s">
        <v>5</v>
      </c>
      <c r="F26" s="19">
        <v>281</v>
      </c>
      <c r="G26" s="18"/>
      <c r="H26" s="18" t="s">
        <v>4</v>
      </c>
      <c r="I26" s="17">
        <v>290</v>
      </c>
      <c r="J26" s="10">
        <v>438</v>
      </c>
      <c r="K26" s="16">
        <f>ROW()</f>
        <v>26</v>
      </c>
    </row>
    <row r="27" spans="1:11" x14ac:dyDescent="0.25">
      <c r="A27" s="15" t="s">
        <v>78</v>
      </c>
      <c r="B27" s="10">
        <v>31.23</v>
      </c>
      <c r="C27" s="10">
        <v>874</v>
      </c>
      <c r="D27" s="10">
        <v>1041</v>
      </c>
      <c r="E27" s="24" t="s">
        <v>5</v>
      </c>
      <c r="F27" s="23">
        <v>291</v>
      </c>
      <c r="G27" s="22"/>
      <c r="H27" s="22" t="s">
        <v>4</v>
      </c>
      <c r="I27" s="21">
        <v>300</v>
      </c>
      <c r="J27" s="10">
        <v>446</v>
      </c>
      <c r="K27" s="16">
        <f>ROW()</f>
        <v>27</v>
      </c>
    </row>
    <row r="28" spans="1:11" x14ac:dyDescent="0.25">
      <c r="A28" s="15" t="s">
        <v>77</v>
      </c>
      <c r="B28" s="10">
        <v>31.94</v>
      </c>
      <c r="C28" s="10">
        <v>894</v>
      </c>
      <c r="D28" s="10">
        <v>1061</v>
      </c>
      <c r="E28" s="20" t="s">
        <v>5</v>
      </c>
      <c r="F28" s="19">
        <v>301</v>
      </c>
      <c r="G28" s="18"/>
      <c r="H28" s="18" t="s">
        <v>4</v>
      </c>
      <c r="I28" s="17">
        <v>310</v>
      </c>
      <c r="J28" s="10">
        <v>455</v>
      </c>
      <c r="K28" s="16">
        <f>ROW()</f>
        <v>28</v>
      </c>
    </row>
    <row r="29" spans="1:11" x14ac:dyDescent="0.25">
      <c r="A29" s="15" t="s">
        <v>76</v>
      </c>
      <c r="B29" s="10">
        <v>32.65</v>
      </c>
      <c r="C29" s="10">
        <v>914</v>
      </c>
      <c r="D29" s="10">
        <v>1081</v>
      </c>
      <c r="E29" s="24" t="s">
        <v>5</v>
      </c>
      <c r="F29" s="23">
        <v>311</v>
      </c>
      <c r="G29" s="22"/>
      <c r="H29" s="22" t="s">
        <v>4</v>
      </c>
      <c r="I29" s="21">
        <v>320</v>
      </c>
      <c r="J29" s="10">
        <v>463</v>
      </c>
      <c r="K29" s="16">
        <f>ROW()</f>
        <v>29</v>
      </c>
    </row>
    <row r="30" spans="1:11" x14ac:dyDescent="0.25">
      <c r="A30" s="15" t="s">
        <v>75</v>
      </c>
      <c r="B30" s="10">
        <v>33.299999999999997</v>
      </c>
      <c r="C30" s="10">
        <v>932</v>
      </c>
      <c r="D30" s="10">
        <v>1099</v>
      </c>
      <c r="E30" s="20" t="s">
        <v>5</v>
      </c>
      <c r="F30" s="19">
        <v>321</v>
      </c>
      <c r="G30" s="18"/>
      <c r="H30" s="18" t="s">
        <v>4</v>
      </c>
      <c r="I30" s="17">
        <v>330</v>
      </c>
      <c r="J30" s="10">
        <v>471</v>
      </c>
      <c r="K30" s="16">
        <f>ROW()</f>
        <v>30</v>
      </c>
    </row>
    <row r="31" spans="1:11" x14ac:dyDescent="0.25">
      <c r="A31" s="15" t="s">
        <v>74</v>
      </c>
      <c r="B31" s="10">
        <v>33.99</v>
      </c>
      <c r="C31" s="10">
        <v>952</v>
      </c>
      <c r="D31" s="10">
        <v>1118</v>
      </c>
      <c r="E31" s="24" t="s">
        <v>5</v>
      </c>
      <c r="F31" s="23">
        <v>331</v>
      </c>
      <c r="G31" s="22"/>
      <c r="H31" s="22" t="s">
        <v>4</v>
      </c>
      <c r="I31" s="21">
        <v>340</v>
      </c>
      <c r="J31" s="10">
        <v>478</v>
      </c>
      <c r="K31" s="16">
        <f>ROW()</f>
        <v>31</v>
      </c>
    </row>
    <row r="32" spans="1:11" x14ac:dyDescent="0.25">
      <c r="A32" s="15" t="s">
        <v>73</v>
      </c>
      <c r="B32" s="10">
        <v>34.67</v>
      </c>
      <c r="C32" s="10">
        <v>971</v>
      </c>
      <c r="D32" s="10">
        <v>1137</v>
      </c>
      <c r="E32" s="20" t="s">
        <v>5</v>
      </c>
      <c r="F32" s="19">
        <v>341</v>
      </c>
      <c r="G32" s="18"/>
      <c r="H32" s="18" t="s">
        <v>4</v>
      </c>
      <c r="I32" s="17">
        <v>350</v>
      </c>
      <c r="J32" s="10">
        <v>487</v>
      </c>
      <c r="K32" s="16">
        <f>ROW()</f>
        <v>32</v>
      </c>
    </row>
    <row r="33" spans="1:11" x14ac:dyDescent="0.25">
      <c r="A33" s="15" t="s">
        <v>72</v>
      </c>
      <c r="B33" s="10">
        <v>35.32</v>
      </c>
      <c r="C33" s="10">
        <v>989</v>
      </c>
      <c r="D33" s="10">
        <v>1155</v>
      </c>
      <c r="E33" s="24" t="s">
        <v>5</v>
      </c>
      <c r="F33" s="23">
        <v>351</v>
      </c>
      <c r="G33" s="22"/>
      <c r="H33" s="22" t="s">
        <v>4</v>
      </c>
      <c r="I33" s="21">
        <v>360</v>
      </c>
      <c r="J33" s="10">
        <v>496</v>
      </c>
      <c r="K33" s="16">
        <f>ROW()</f>
        <v>33</v>
      </c>
    </row>
    <row r="34" spans="1:11" x14ac:dyDescent="0.25">
      <c r="A34" s="15" t="s">
        <v>71</v>
      </c>
      <c r="B34" s="10">
        <v>35.96</v>
      </c>
      <c r="C34" s="10">
        <v>1007</v>
      </c>
      <c r="D34" s="10">
        <v>1173</v>
      </c>
      <c r="E34" s="20" t="s">
        <v>5</v>
      </c>
      <c r="F34" s="19">
        <v>361</v>
      </c>
      <c r="G34" s="18"/>
      <c r="H34" s="18" t="s">
        <v>4</v>
      </c>
      <c r="I34" s="17">
        <v>370</v>
      </c>
      <c r="J34" s="10">
        <v>503</v>
      </c>
      <c r="K34" s="16">
        <f>ROW()</f>
        <v>34</v>
      </c>
    </row>
    <row r="35" spans="1:11" x14ac:dyDescent="0.25">
      <c r="A35" s="15" t="s">
        <v>70</v>
      </c>
      <c r="B35" s="10">
        <v>36.6</v>
      </c>
      <c r="C35" s="10">
        <v>1025</v>
      </c>
      <c r="D35" s="10">
        <v>1191</v>
      </c>
      <c r="E35" s="24" t="s">
        <v>5</v>
      </c>
      <c r="F35" s="23">
        <v>371</v>
      </c>
      <c r="G35" s="22"/>
      <c r="H35" s="22" t="s">
        <v>4</v>
      </c>
      <c r="I35" s="21">
        <v>380</v>
      </c>
      <c r="J35" s="10">
        <v>511</v>
      </c>
      <c r="K35" s="16">
        <f>ROW()</f>
        <v>35</v>
      </c>
    </row>
    <row r="36" spans="1:11" x14ac:dyDescent="0.25">
      <c r="A36" s="15" t="s">
        <v>69</v>
      </c>
      <c r="B36" s="10">
        <v>37.26</v>
      </c>
      <c r="C36" s="10">
        <v>1043</v>
      </c>
      <c r="D36" s="10">
        <v>1210</v>
      </c>
      <c r="E36" s="20" t="s">
        <v>5</v>
      </c>
      <c r="F36" s="19">
        <v>381</v>
      </c>
      <c r="G36" s="18"/>
      <c r="H36" s="18" t="s">
        <v>4</v>
      </c>
      <c r="I36" s="17">
        <v>390</v>
      </c>
      <c r="J36" s="10">
        <v>518</v>
      </c>
      <c r="K36" s="16">
        <f>ROW()</f>
        <v>36</v>
      </c>
    </row>
    <row r="37" spans="1:11" x14ac:dyDescent="0.25">
      <c r="A37" s="15" t="s">
        <v>68</v>
      </c>
      <c r="B37" s="10">
        <v>37.92</v>
      </c>
      <c r="C37" s="10">
        <v>1062</v>
      </c>
      <c r="D37" s="10">
        <v>1228</v>
      </c>
      <c r="E37" s="24" t="s">
        <v>5</v>
      </c>
      <c r="F37" s="23">
        <v>391</v>
      </c>
      <c r="G37" s="22"/>
      <c r="H37" s="22" t="s">
        <v>4</v>
      </c>
      <c r="I37" s="21">
        <v>400</v>
      </c>
      <c r="J37" s="10">
        <v>526</v>
      </c>
      <c r="K37" s="16">
        <f>ROW()</f>
        <v>37</v>
      </c>
    </row>
    <row r="38" spans="1:11" x14ac:dyDescent="0.25">
      <c r="A38" s="15" t="s">
        <v>67</v>
      </c>
      <c r="B38" s="10">
        <v>38.590000000000003</v>
      </c>
      <c r="C38" s="10">
        <v>1081</v>
      </c>
      <c r="D38" s="10">
        <v>1247</v>
      </c>
      <c r="E38" s="20" t="s">
        <v>5</v>
      </c>
      <c r="F38" s="19">
        <v>401</v>
      </c>
      <c r="G38" s="18"/>
      <c r="H38" s="18" t="s">
        <v>4</v>
      </c>
      <c r="I38" s="17">
        <v>410</v>
      </c>
      <c r="J38" s="10">
        <v>534</v>
      </c>
      <c r="K38" s="16">
        <f>ROW()</f>
        <v>38</v>
      </c>
    </row>
    <row r="39" spans="1:11" x14ac:dyDescent="0.25">
      <c r="A39" s="15" t="s">
        <v>66</v>
      </c>
      <c r="B39" s="10">
        <v>39.21</v>
      </c>
      <c r="C39" s="10">
        <v>1098</v>
      </c>
      <c r="D39" s="10">
        <v>1264</v>
      </c>
      <c r="E39" s="24" t="s">
        <v>5</v>
      </c>
      <c r="F39" s="23">
        <v>411</v>
      </c>
      <c r="G39" s="22"/>
      <c r="H39" s="22" t="s">
        <v>4</v>
      </c>
      <c r="I39" s="21">
        <v>420</v>
      </c>
      <c r="J39" s="10">
        <v>542</v>
      </c>
      <c r="K39" s="16">
        <f>ROW()</f>
        <v>39</v>
      </c>
    </row>
    <row r="40" spans="1:11" x14ac:dyDescent="0.25">
      <c r="A40" s="15" t="s">
        <v>65</v>
      </c>
      <c r="B40" s="10">
        <v>39.86</v>
      </c>
      <c r="C40" s="10">
        <v>1116</v>
      </c>
      <c r="D40" s="10">
        <v>1282</v>
      </c>
      <c r="E40" s="20" t="s">
        <v>5</v>
      </c>
      <c r="F40" s="19">
        <v>421</v>
      </c>
      <c r="G40" s="18"/>
      <c r="H40" s="18" t="s">
        <v>4</v>
      </c>
      <c r="I40" s="17">
        <v>430</v>
      </c>
      <c r="J40" s="10">
        <v>550</v>
      </c>
      <c r="K40" s="16">
        <f>ROW()</f>
        <v>40</v>
      </c>
    </row>
    <row r="41" spans="1:11" x14ac:dyDescent="0.25">
      <c r="A41" s="15" t="s">
        <v>64</v>
      </c>
      <c r="B41" s="10">
        <v>40.51</v>
      </c>
      <c r="C41" s="10">
        <v>1134</v>
      </c>
      <c r="D41" s="10">
        <v>1301</v>
      </c>
      <c r="E41" s="24" t="s">
        <v>5</v>
      </c>
      <c r="F41" s="23">
        <v>431</v>
      </c>
      <c r="G41" s="22"/>
      <c r="H41" s="22" t="s">
        <v>4</v>
      </c>
      <c r="I41" s="21">
        <v>440</v>
      </c>
      <c r="J41" s="10">
        <v>558</v>
      </c>
      <c r="K41" s="16">
        <f>ROW()</f>
        <v>41</v>
      </c>
    </row>
    <row r="42" spans="1:11" x14ac:dyDescent="0.25">
      <c r="A42" s="15" t="s">
        <v>63</v>
      </c>
      <c r="B42" s="10">
        <v>41.17</v>
      </c>
      <c r="C42" s="10">
        <v>1153</v>
      </c>
      <c r="D42" s="10">
        <v>1319</v>
      </c>
      <c r="E42" s="20" t="s">
        <v>5</v>
      </c>
      <c r="F42" s="19">
        <v>441</v>
      </c>
      <c r="G42" s="18"/>
      <c r="H42" s="18" t="s">
        <v>4</v>
      </c>
      <c r="I42" s="17">
        <v>450</v>
      </c>
      <c r="J42" s="10">
        <v>565</v>
      </c>
      <c r="K42" s="16">
        <f>ROW()</f>
        <v>42</v>
      </c>
    </row>
    <row r="43" spans="1:11" x14ac:dyDescent="0.25">
      <c r="A43" s="15" t="s">
        <v>62</v>
      </c>
      <c r="B43" s="10">
        <v>41.79</v>
      </c>
      <c r="C43" s="10">
        <v>1170</v>
      </c>
      <c r="D43" s="10">
        <v>1336</v>
      </c>
      <c r="E43" s="24" t="s">
        <v>5</v>
      </c>
      <c r="F43" s="23">
        <v>451</v>
      </c>
      <c r="G43" s="22"/>
      <c r="H43" s="22" t="s">
        <v>4</v>
      </c>
      <c r="I43" s="21">
        <v>460</v>
      </c>
      <c r="J43" s="10">
        <v>572</v>
      </c>
      <c r="K43" s="16">
        <f>ROW()</f>
        <v>43</v>
      </c>
    </row>
    <row r="44" spans="1:11" x14ac:dyDescent="0.25">
      <c r="A44" s="15" t="s">
        <v>61</v>
      </c>
      <c r="B44" s="10">
        <v>42.47</v>
      </c>
      <c r="C44" s="10">
        <v>1189</v>
      </c>
      <c r="D44" s="10">
        <v>1355</v>
      </c>
      <c r="E44" s="20" t="s">
        <v>5</v>
      </c>
      <c r="F44" s="19">
        <v>461</v>
      </c>
      <c r="G44" s="18"/>
      <c r="H44" s="18" t="s">
        <v>4</v>
      </c>
      <c r="I44" s="17">
        <v>470</v>
      </c>
      <c r="J44" s="10">
        <v>581</v>
      </c>
      <c r="K44" s="16">
        <f>ROW()</f>
        <v>44</v>
      </c>
    </row>
    <row r="45" spans="1:11" x14ac:dyDescent="0.25">
      <c r="A45" s="15" t="s">
        <v>60</v>
      </c>
      <c r="B45" s="10">
        <v>43.12</v>
      </c>
      <c r="C45" s="10">
        <v>1207</v>
      </c>
      <c r="D45" s="10">
        <v>1374</v>
      </c>
      <c r="E45" s="24" t="s">
        <v>5</v>
      </c>
      <c r="F45" s="23">
        <v>471</v>
      </c>
      <c r="G45" s="22"/>
      <c r="H45" s="22" t="s">
        <v>4</v>
      </c>
      <c r="I45" s="21">
        <v>480</v>
      </c>
      <c r="J45" s="10">
        <v>589</v>
      </c>
      <c r="K45" s="16">
        <f>ROW()</f>
        <v>45</v>
      </c>
    </row>
    <row r="46" spans="1:11" x14ac:dyDescent="0.25">
      <c r="A46" s="15" t="s">
        <v>59</v>
      </c>
      <c r="B46" s="10">
        <v>43.75</v>
      </c>
      <c r="C46" s="10">
        <v>1225</v>
      </c>
      <c r="D46" s="10">
        <v>1391</v>
      </c>
      <c r="E46" s="20" t="s">
        <v>5</v>
      </c>
      <c r="F46" s="19">
        <v>481</v>
      </c>
      <c r="G46" s="18"/>
      <c r="H46" s="18" t="s">
        <v>4</v>
      </c>
      <c r="I46" s="17">
        <v>490</v>
      </c>
      <c r="J46" s="10">
        <v>596</v>
      </c>
      <c r="K46" s="16">
        <f>ROW()</f>
        <v>46</v>
      </c>
    </row>
    <row r="47" spans="1:11" x14ac:dyDescent="0.25">
      <c r="A47" s="15" t="s">
        <v>58</v>
      </c>
      <c r="B47" s="10">
        <v>44.36</v>
      </c>
      <c r="C47" s="10">
        <v>1242</v>
      </c>
      <c r="D47" s="10">
        <v>1408</v>
      </c>
      <c r="E47" s="24" t="s">
        <v>5</v>
      </c>
      <c r="F47" s="23">
        <v>491</v>
      </c>
      <c r="G47" s="22"/>
      <c r="H47" s="22" t="s">
        <v>4</v>
      </c>
      <c r="I47" s="21">
        <v>500</v>
      </c>
      <c r="J47" s="10">
        <v>604</v>
      </c>
      <c r="K47" s="16">
        <f>ROW()</f>
        <v>47</v>
      </c>
    </row>
    <row r="48" spans="1:11" x14ac:dyDescent="0.25">
      <c r="A48" s="15" t="s">
        <v>57</v>
      </c>
      <c r="B48" s="10">
        <v>45.04</v>
      </c>
      <c r="C48" s="10">
        <v>1261</v>
      </c>
      <c r="D48" s="10">
        <v>1427</v>
      </c>
      <c r="E48" s="20" t="s">
        <v>5</v>
      </c>
      <c r="F48" s="19">
        <v>501</v>
      </c>
      <c r="G48" s="18"/>
      <c r="H48" s="18" t="s">
        <v>4</v>
      </c>
      <c r="I48" s="17">
        <v>510</v>
      </c>
      <c r="J48" s="10">
        <v>612</v>
      </c>
      <c r="K48" s="16">
        <f>ROW()</f>
        <v>48</v>
      </c>
    </row>
    <row r="49" spans="1:11" x14ac:dyDescent="0.25">
      <c r="A49" s="15" t="s">
        <v>56</v>
      </c>
      <c r="B49" s="10">
        <v>45.69</v>
      </c>
      <c r="C49" s="10">
        <v>1279</v>
      </c>
      <c r="D49" s="10">
        <v>1446</v>
      </c>
      <c r="E49" s="24" t="s">
        <v>5</v>
      </c>
      <c r="F49" s="23">
        <v>511</v>
      </c>
      <c r="G49" s="22"/>
      <c r="H49" s="22" t="s">
        <v>4</v>
      </c>
      <c r="I49" s="21">
        <v>520</v>
      </c>
      <c r="J49" s="10">
        <v>620</v>
      </c>
      <c r="K49" s="16">
        <f>ROW()</f>
        <v>49</v>
      </c>
    </row>
    <row r="50" spans="1:11" x14ac:dyDescent="0.25">
      <c r="A50" s="15" t="s">
        <v>55</v>
      </c>
      <c r="B50" s="10">
        <v>46.35</v>
      </c>
      <c r="C50" s="10">
        <v>1298</v>
      </c>
      <c r="D50" s="10">
        <v>1464</v>
      </c>
      <c r="E50" s="20" t="s">
        <v>5</v>
      </c>
      <c r="F50" s="19">
        <v>521</v>
      </c>
      <c r="G50" s="18"/>
      <c r="H50" s="18" t="s">
        <v>4</v>
      </c>
      <c r="I50" s="17">
        <v>530</v>
      </c>
      <c r="J50" s="10">
        <v>627</v>
      </c>
      <c r="K50" s="16">
        <f>ROW()</f>
        <v>50</v>
      </c>
    </row>
    <row r="51" spans="1:11" x14ac:dyDescent="0.25">
      <c r="A51" s="15" t="s">
        <v>54</v>
      </c>
      <c r="B51" s="10">
        <v>46.98</v>
      </c>
      <c r="C51" s="10">
        <v>1315</v>
      </c>
      <c r="D51" s="10">
        <v>1482</v>
      </c>
      <c r="E51" s="24" t="s">
        <v>5</v>
      </c>
      <c r="F51" s="23">
        <v>531</v>
      </c>
      <c r="G51" s="22"/>
      <c r="H51" s="22" t="s">
        <v>4</v>
      </c>
      <c r="I51" s="21">
        <v>540</v>
      </c>
      <c r="J51" s="10">
        <v>635</v>
      </c>
      <c r="K51" s="16">
        <f>ROW()</f>
        <v>51</v>
      </c>
    </row>
    <row r="52" spans="1:11" x14ac:dyDescent="0.25">
      <c r="A52" s="15" t="s">
        <v>53</v>
      </c>
      <c r="B52" s="10">
        <v>47.64</v>
      </c>
      <c r="C52" s="10">
        <v>1334</v>
      </c>
      <c r="D52" s="10">
        <v>1500</v>
      </c>
      <c r="E52" s="20" t="s">
        <v>5</v>
      </c>
      <c r="F52" s="19">
        <v>541</v>
      </c>
      <c r="G52" s="18"/>
      <c r="H52" s="18" t="s">
        <v>4</v>
      </c>
      <c r="I52" s="17">
        <v>550</v>
      </c>
      <c r="J52" s="10">
        <v>643</v>
      </c>
      <c r="K52" s="16">
        <f>ROW()</f>
        <v>52</v>
      </c>
    </row>
    <row r="53" spans="1:11" x14ac:dyDescent="0.25">
      <c r="A53" s="15" t="s">
        <v>52</v>
      </c>
      <c r="B53" s="10">
        <v>48.29</v>
      </c>
      <c r="C53" s="10">
        <v>1352</v>
      </c>
      <c r="D53" s="10">
        <v>1518</v>
      </c>
      <c r="E53" s="24" t="s">
        <v>5</v>
      </c>
      <c r="F53" s="23">
        <v>551</v>
      </c>
      <c r="G53" s="22"/>
      <c r="H53" s="22" t="s">
        <v>4</v>
      </c>
      <c r="I53" s="21">
        <v>560</v>
      </c>
      <c r="J53" s="10">
        <v>651</v>
      </c>
      <c r="K53" s="16">
        <f>ROW()</f>
        <v>53</v>
      </c>
    </row>
    <row r="54" spans="1:11" x14ac:dyDescent="0.25">
      <c r="A54" s="15" t="s">
        <v>51</v>
      </c>
      <c r="B54" s="10">
        <v>48.94</v>
      </c>
      <c r="C54" s="10">
        <v>1370</v>
      </c>
      <c r="D54" s="10">
        <v>1537</v>
      </c>
      <c r="E54" s="20" t="s">
        <v>5</v>
      </c>
      <c r="F54" s="19">
        <v>561</v>
      </c>
      <c r="G54" s="18"/>
      <c r="H54" s="18" t="s">
        <v>4</v>
      </c>
      <c r="I54" s="17">
        <v>570</v>
      </c>
      <c r="J54" s="10">
        <v>659</v>
      </c>
      <c r="K54" s="16">
        <f>ROW()</f>
        <v>54</v>
      </c>
    </row>
    <row r="55" spans="1:11" x14ac:dyDescent="0.25">
      <c r="A55" s="15" t="s">
        <v>50</v>
      </c>
      <c r="B55" s="10">
        <v>49.56</v>
      </c>
      <c r="C55" s="10">
        <v>1388</v>
      </c>
      <c r="D55" s="10">
        <v>1554</v>
      </c>
      <c r="E55" s="24" t="s">
        <v>5</v>
      </c>
      <c r="F55" s="23">
        <v>571</v>
      </c>
      <c r="G55" s="22"/>
      <c r="H55" s="22" t="s">
        <v>4</v>
      </c>
      <c r="I55" s="21">
        <v>580</v>
      </c>
      <c r="J55" s="10">
        <v>667</v>
      </c>
      <c r="K55" s="16">
        <f>ROW()</f>
        <v>55</v>
      </c>
    </row>
    <row r="56" spans="1:11" x14ac:dyDescent="0.25">
      <c r="A56" s="15" t="s">
        <v>49</v>
      </c>
      <c r="B56" s="10">
        <v>50.25</v>
      </c>
      <c r="C56" s="10">
        <v>1407</v>
      </c>
      <c r="D56" s="10">
        <v>1573</v>
      </c>
      <c r="E56" s="20" t="s">
        <v>5</v>
      </c>
      <c r="F56" s="19">
        <v>581</v>
      </c>
      <c r="G56" s="18"/>
      <c r="H56" s="18" t="s">
        <v>4</v>
      </c>
      <c r="I56" s="17">
        <v>590</v>
      </c>
      <c r="J56" s="10">
        <v>674</v>
      </c>
      <c r="K56" s="16">
        <f>ROW()</f>
        <v>56</v>
      </c>
    </row>
    <row r="57" spans="1:11" x14ac:dyDescent="0.25">
      <c r="A57" s="15" t="s">
        <v>48</v>
      </c>
      <c r="B57" s="10">
        <v>50.89</v>
      </c>
      <c r="C57" s="10">
        <v>1425</v>
      </c>
      <c r="D57" s="10">
        <v>1591</v>
      </c>
      <c r="E57" s="24" t="s">
        <v>5</v>
      </c>
      <c r="F57" s="23">
        <v>591</v>
      </c>
      <c r="G57" s="22"/>
      <c r="H57" s="22" t="s">
        <v>4</v>
      </c>
      <c r="I57" s="21">
        <v>600</v>
      </c>
      <c r="J57" s="10">
        <v>681</v>
      </c>
      <c r="K57" s="16">
        <f>ROW()</f>
        <v>57</v>
      </c>
    </row>
    <row r="58" spans="1:11" x14ac:dyDescent="0.25">
      <c r="A58" s="15" t="s">
        <v>47</v>
      </c>
      <c r="B58" s="10">
        <v>51.52</v>
      </c>
      <c r="C58" s="10">
        <v>1443</v>
      </c>
      <c r="D58" s="10">
        <v>1609</v>
      </c>
      <c r="E58" s="20" t="s">
        <v>5</v>
      </c>
      <c r="F58" s="19">
        <v>601</v>
      </c>
      <c r="G58" s="18"/>
      <c r="H58" s="18" t="s">
        <v>4</v>
      </c>
      <c r="I58" s="17">
        <v>610</v>
      </c>
      <c r="J58" s="10">
        <v>690</v>
      </c>
      <c r="K58" s="16">
        <f>ROW()</f>
        <v>58</v>
      </c>
    </row>
    <row r="59" spans="1:11" x14ac:dyDescent="0.25">
      <c r="A59" s="15" t="s">
        <v>46</v>
      </c>
      <c r="B59" s="10">
        <v>52.18</v>
      </c>
      <c r="C59" s="10">
        <v>1461</v>
      </c>
      <c r="D59" s="10">
        <v>1627</v>
      </c>
      <c r="E59" s="24" t="s">
        <v>5</v>
      </c>
      <c r="F59" s="23">
        <v>611</v>
      </c>
      <c r="G59" s="22"/>
      <c r="H59" s="22" t="s">
        <v>4</v>
      </c>
      <c r="I59" s="21">
        <v>620</v>
      </c>
      <c r="J59" s="10">
        <v>697</v>
      </c>
      <c r="K59" s="16">
        <f>ROW()</f>
        <v>59</v>
      </c>
    </row>
    <row r="60" spans="1:11" x14ac:dyDescent="0.25">
      <c r="A60" s="15" t="s">
        <v>45</v>
      </c>
      <c r="B60" s="10">
        <v>52.84</v>
      </c>
      <c r="C60" s="10">
        <v>1480</v>
      </c>
      <c r="D60" s="10">
        <v>1646</v>
      </c>
      <c r="E60" s="20" t="s">
        <v>5</v>
      </c>
      <c r="F60" s="19">
        <v>621</v>
      </c>
      <c r="G60" s="18"/>
      <c r="H60" s="18" t="s">
        <v>4</v>
      </c>
      <c r="I60" s="17">
        <v>630</v>
      </c>
      <c r="J60" s="10">
        <v>706</v>
      </c>
      <c r="K60" s="16">
        <f>ROW()</f>
        <v>60</v>
      </c>
    </row>
    <row r="61" spans="1:11" x14ac:dyDescent="0.25">
      <c r="A61" s="15" t="s">
        <v>44</v>
      </c>
      <c r="B61" s="10">
        <v>53.47</v>
      </c>
      <c r="C61" s="10">
        <v>1497</v>
      </c>
      <c r="D61" s="10">
        <v>1663</v>
      </c>
      <c r="E61" s="24" t="s">
        <v>5</v>
      </c>
      <c r="F61" s="23">
        <v>631</v>
      </c>
      <c r="G61" s="22"/>
      <c r="H61" s="22" t="s">
        <v>4</v>
      </c>
      <c r="I61" s="21">
        <v>640</v>
      </c>
      <c r="J61" s="10">
        <v>714</v>
      </c>
      <c r="K61" s="16">
        <f>ROW()</f>
        <v>61</v>
      </c>
    </row>
    <row r="62" spans="1:11" x14ac:dyDescent="0.25">
      <c r="A62" s="15" t="s">
        <v>43</v>
      </c>
      <c r="B62" s="10">
        <v>54.11</v>
      </c>
      <c r="C62" s="10">
        <v>1515</v>
      </c>
      <c r="D62" s="10">
        <v>1681</v>
      </c>
      <c r="E62" s="20" t="s">
        <v>5</v>
      </c>
      <c r="F62" s="19">
        <v>641</v>
      </c>
      <c r="G62" s="18"/>
      <c r="H62" s="18" t="s">
        <v>4</v>
      </c>
      <c r="I62" s="17">
        <v>650</v>
      </c>
      <c r="J62" s="10">
        <v>721</v>
      </c>
      <c r="K62" s="16">
        <f>ROW()</f>
        <v>62</v>
      </c>
    </row>
    <row r="63" spans="1:11" x14ac:dyDescent="0.25">
      <c r="A63" s="15" t="s">
        <v>42</v>
      </c>
      <c r="B63" s="10">
        <v>54.77</v>
      </c>
      <c r="C63" s="10">
        <v>1534</v>
      </c>
      <c r="D63" s="10">
        <v>1700</v>
      </c>
      <c r="E63" s="20" t="s">
        <v>5</v>
      </c>
      <c r="F63" s="19">
        <v>651</v>
      </c>
      <c r="G63" s="18"/>
      <c r="H63" s="18" t="s">
        <v>4</v>
      </c>
      <c r="I63" s="17">
        <v>660</v>
      </c>
      <c r="J63" s="10">
        <v>728</v>
      </c>
      <c r="K63" s="16">
        <f>ROW()</f>
        <v>63</v>
      </c>
    </row>
    <row r="64" spans="1:11" x14ac:dyDescent="0.25">
      <c r="A64" s="15" t="s">
        <v>41</v>
      </c>
      <c r="B64" s="10">
        <v>55.41</v>
      </c>
      <c r="C64" s="10">
        <v>1551</v>
      </c>
      <c r="D64" s="10">
        <v>1718</v>
      </c>
      <c r="E64" s="20" t="s">
        <v>5</v>
      </c>
      <c r="F64" s="19">
        <v>661</v>
      </c>
      <c r="G64" s="18"/>
      <c r="H64" s="18" t="s">
        <v>4</v>
      </c>
      <c r="I64" s="17">
        <v>670</v>
      </c>
      <c r="J64" s="10">
        <v>735</v>
      </c>
      <c r="K64" s="16">
        <f>ROW()</f>
        <v>64</v>
      </c>
    </row>
    <row r="65" spans="1:11" x14ac:dyDescent="0.25">
      <c r="A65" s="15" t="s">
        <v>40</v>
      </c>
      <c r="B65" s="10">
        <v>56.05</v>
      </c>
      <c r="C65" s="10">
        <v>1569</v>
      </c>
      <c r="D65" s="10">
        <v>1736</v>
      </c>
      <c r="E65" s="20" t="s">
        <v>5</v>
      </c>
      <c r="F65" s="19">
        <v>671</v>
      </c>
      <c r="G65" s="18"/>
      <c r="H65" s="18" t="s">
        <v>4</v>
      </c>
      <c r="I65" s="17">
        <v>680</v>
      </c>
      <c r="J65" s="10">
        <v>744</v>
      </c>
      <c r="K65" s="16">
        <f>ROW()</f>
        <v>65</v>
      </c>
    </row>
    <row r="66" spans="1:11" x14ac:dyDescent="0.25">
      <c r="A66" s="15" t="s">
        <v>39</v>
      </c>
      <c r="B66" s="10">
        <v>56.72</v>
      </c>
      <c r="C66" s="10">
        <v>1588</v>
      </c>
      <c r="D66" s="10">
        <v>1754</v>
      </c>
      <c r="E66" s="28" t="s">
        <v>5</v>
      </c>
      <c r="F66" s="27">
        <v>681</v>
      </c>
      <c r="G66" s="26"/>
      <c r="H66" s="26" t="s">
        <v>4</v>
      </c>
      <c r="I66" s="25">
        <v>690</v>
      </c>
      <c r="J66" s="10">
        <v>752</v>
      </c>
      <c r="K66" s="16">
        <f>ROW()</f>
        <v>66</v>
      </c>
    </row>
    <row r="67" spans="1:11" x14ac:dyDescent="0.25">
      <c r="A67" s="15" t="s">
        <v>38</v>
      </c>
      <c r="B67" s="10">
        <v>57.38</v>
      </c>
      <c r="C67" s="10">
        <v>1607</v>
      </c>
      <c r="D67" s="10">
        <v>1773</v>
      </c>
      <c r="E67" s="28" t="s">
        <v>5</v>
      </c>
      <c r="F67" s="27">
        <v>691</v>
      </c>
      <c r="G67" s="26"/>
      <c r="H67" s="26" t="s">
        <v>4</v>
      </c>
      <c r="I67" s="25">
        <v>700</v>
      </c>
      <c r="J67" s="10">
        <v>760</v>
      </c>
      <c r="K67" s="16">
        <f>ROW()</f>
        <v>67</v>
      </c>
    </row>
    <row r="68" spans="1:11" x14ac:dyDescent="0.25">
      <c r="A68" s="15" t="s">
        <v>37</v>
      </c>
      <c r="B68" s="10">
        <v>57.98</v>
      </c>
      <c r="C68" s="10">
        <v>1623</v>
      </c>
      <c r="D68" s="10">
        <v>1790</v>
      </c>
      <c r="E68" s="20" t="s">
        <v>5</v>
      </c>
      <c r="F68" s="19">
        <v>701</v>
      </c>
      <c r="G68" s="18"/>
      <c r="H68" s="18" t="s">
        <v>4</v>
      </c>
      <c r="I68" s="17">
        <v>710</v>
      </c>
      <c r="J68" s="10">
        <v>767</v>
      </c>
      <c r="K68" s="16">
        <f>ROW()</f>
        <v>68</v>
      </c>
    </row>
    <row r="69" spans="1:11" x14ac:dyDescent="0.25">
      <c r="A69" s="15" t="s">
        <v>36</v>
      </c>
      <c r="B69" s="10">
        <v>58.64</v>
      </c>
      <c r="C69" s="10">
        <v>1642</v>
      </c>
      <c r="D69" s="10">
        <v>1808</v>
      </c>
      <c r="E69" s="14" t="s">
        <v>5</v>
      </c>
      <c r="F69" s="13">
        <v>711</v>
      </c>
      <c r="G69" s="12"/>
      <c r="H69" s="12" t="s">
        <v>4</v>
      </c>
      <c r="I69" s="11">
        <v>720</v>
      </c>
      <c r="J69" s="10">
        <v>775</v>
      </c>
      <c r="K69" s="16">
        <f>ROW()</f>
        <v>69</v>
      </c>
    </row>
    <row r="70" spans="1:11" x14ac:dyDescent="0.25">
      <c r="A70" s="15" t="s">
        <v>35</v>
      </c>
      <c r="B70" s="10">
        <v>59.31</v>
      </c>
      <c r="C70" s="10">
        <v>1661</v>
      </c>
      <c r="D70" s="10">
        <v>1827</v>
      </c>
      <c r="E70" s="20" t="s">
        <v>5</v>
      </c>
      <c r="F70" s="19">
        <v>721</v>
      </c>
      <c r="G70" s="18"/>
      <c r="H70" s="18" t="s">
        <v>4</v>
      </c>
      <c r="I70" s="17">
        <v>730</v>
      </c>
      <c r="J70" s="10">
        <v>782</v>
      </c>
      <c r="K70" s="16">
        <f>ROW()</f>
        <v>70</v>
      </c>
    </row>
    <row r="71" spans="1:11" x14ac:dyDescent="0.25">
      <c r="A71" s="15" t="s">
        <v>34</v>
      </c>
      <c r="B71" s="10">
        <v>59.96</v>
      </c>
      <c r="C71" s="10">
        <v>1679</v>
      </c>
      <c r="D71" s="10">
        <v>1845</v>
      </c>
      <c r="E71" s="14" t="s">
        <v>5</v>
      </c>
      <c r="F71" s="13">
        <v>731</v>
      </c>
      <c r="G71" s="12"/>
      <c r="H71" s="12" t="s">
        <v>4</v>
      </c>
      <c r="I71" s="11">
        <v>740</v>
      </c>
      <c r="J71" s="10">
        <v>791</v>
      </c>
      <c r="K71" s="16">
        <f>ROW()</f>
        <v>71</v>
      </c>
    </row>
    <row r="72" spans="1:11" x14ac:dyDescent="0.25">
      <c r="A72" s="15" t="s">
        <v>33</v>
      </c>
      <c r="B72" s="10">
        <v>60.58</v>
      </c>
      <c r="C72" s="10">
        <v>1696</v>
      </c>
      <c r="D72" s="10">
        <v>1863</v>
      </c>
      <c r="E72" s="24" t="s">
        <v>5</v>
      </c>
      <c r="F72" s="23">
        <v>741</v>
      </c>
      <c r="G72" s="22"/>
      <c r="H72" s="22" t="s">
        <v>4</v>
      </c>
      <c r="I72" s="21">
        <v>750</v>
      </c>
      <c r="J72" s="10">
        <v>799</v>
      </c>
      <c r="K72" s="16">
        <f>ROW()</f>
        <v>72</v>
      </c>
    </row>
    <row r="73" spans="1:11" x14ac:dyDescent="0.25">
      <c r="A73" s="15" t="s">
        <v>32</v>
      </c>
      <c r="B73" s="10">
        <v>61.25</v>
      </c>
      <c r="C73" s="10">
        <v>1715</v>
      </c>
      <c r="D73" s="10">
        <v>1881</v>
      </c>
      <c r="E73" s="20" t="s">
        <v>5</v>
      </c>
      <c r="F73" s="19">
        <v>751</v>
      </c>
      <c r="G73" s="18"/>
      <c r="H73" s="18" t="s">
        <v>4</v>
      </c>
      <c r="I73" s="17">
        <v>760</v>
      </c>
      <c r="J73" s="10">
        <v>807</v>
      </c>
      <c r="K73" s="16">
        <f>ROW()</f>
        <v>73</v>
      </c>
    </row>
    <row r="74" spans="1:11" x14ac:dyDescent="0.25">
      <c r="A74" s="15" t="s">
        <v>31</v>
      </c>
      <c r="B74" s="10">
        <v>61.88</v>
      </c>
      <c r="C74" s="10">
        <v>1733</v>
      </c>
      <c r="D74" s="10">
        <v>1899</v>
      </c>
      <c r="E74" s="24" t="s">
        <v>5</v>
      </c>
      <c r="F74" s="23">
        <v>761</v>
      </c>
      <c r="G74" s="22"/>
      <c r="H74" s="22" t="s">
        <v>4</v>
      </c>
      <c r="I74" s="21">
        <v>770</v>
      </c>
      <c r="J74" s="10">
        <v>814</v>
      </c>
      <c r="K74" s="16">
        <f>ROW()</f>
        <v>74</v>
      </c>
    </row>
    <row r="75" spans="1:11" x14ac:dyDescent="0.25">
      <c r="A75" s="15" t="s">
        <v>30</v>
      </c>
      <c r="B75" s="10">
        <v>62.56</v>
      </c>
      <c r="C75" s="10">
        <v>1752</v>
      </c>
      <c r="D75" s="10">
        <v>1918</v>
      </c>
      <c r="E75" s="20" t="s">
        <v>5</v>
      </c>
      <c r="F75" s="19">
        <v>771</v>
      </c>
      <c r="G75" s="18"/>
      <c r="H75" s="18" t="s">
        <v>4</v>
      </c>
      <c r="I75" s="17">
        <v>780</v>
      </c>
      <c r="J75" s="10">
        <v>822</v>
      </c>
      <c r="K75" s="16">
        <f>ROW()</f>
        <v>75</v>
      </c>
    </row>
    <row r="76" spans="1:11" x14ac:dyDescent="0.25">
      <c r="A76" s="15" t="s">
        <v>29</v>
      </c>
      <c r="B76" s="10">
        <v>63.18</v>
      </c>
      <c r="C76" s="10">
        <v>1769</v>
      </c>
      <c r="D76" s="10">
        <v>1935</v>
      </c>
      <c r="E76" s="20" t="s">
        <v>5</v>
      </c>
      <c r="F76" s="19">
        <v>781</v>
      </c>
      <c r="G76" s="18"/>
      <c r="H76" s="18" t="s">
        <v>4</v>
      </c>
      <c r="I76" s="17">
        <v>790</v>
      </c>
      <c r="J76" s="10">
        <v>829</v>
      </c>
      <c r="K76" s="16">
        <f>ROW()</f>
        <v>76</v>
      </c>
    </row>
    <row r="77" spans="1:11" x14ac:dyDescent="0.25">
      <c r="A77" s="15" t="s">
        <v>28</v>
      </c>
      <c r="B77" s="10">
        <v>63.86</v>
      </c>
      <c r="C77" s="10">
        <v>1788</v>
      </c>
      <c r="D77" s="10">
        <v>1954</v>
      </c>
      <c r="E77" s="20" t="s">
        <v>5</v>
      </c>
      <c r="F77" s="19">
        <v>791</v>
      </c>
      <c r="G77" s="18"/>
      <c r="H77" s="18" t="s">
        <v>4</v>
      </c>
      <c r="I77" s="17">
        <v>800</v>
      </c>
      <c r="J77" s="10">
        <v>837</v>
      </c>
      <c r="K77" s="16">
        <f>ROW()</f>
        <v>77</v>
      </c>
    </row>
    <row r="78" spans="1:11" x14ac:dyDescent="0.25">
      <c r="A78" s="15" t="s">
        <v>27</v>
      </c>
      <c r="B78" s="10">
        <v>64.48</v>
      </c>
      <c r="C78" s="10">
        <v>1805</v>
      </c>
      <c r="D78" s="10">
        <v>1972</v>
      </c>
      <c r="E78" s="20" t="s">
        <v>5</v>
      </c>
      <c r="F78" s="19">
        <v>801</v>
      </c>
      <c r="G78" s="18"/>
      <c r="H78" s="18" t="s">
        <v>4</v>
      </c>
      <c r="I78" s="17">
        <v>810</v>
      </c>
      <c r="J78" s="10">
        <v>845</v>
      </c>
      <c r="K78" s="16">
        <f>ROW()</f>
        <v>78</v>
      </c>
    </row>
    <row r="79" spans="1:11" x14ac:dyDescent="0.25">
      <c r="A79" s="15" t="s">
        <v>26</v>
      </c>
      <c r="B79" s="10">
        <v>65.14</v>
      </c>
      <c r="C79" s="10">
        <v>1824</v>
      </c>
      <c r="D79" s="10">
        <v>1990</v>
      </c>
      <c r="E79" s="14" t="s">
        <v>5</v>
      </c>
      <c r="F79" s="13">
        <v>811</v>
      </c>
      <c r="G79" s="12"/>
      <c r="H79" s="12" t="s">
        <v>4</v>
      </c>
      <c r="I79" s="11">
        <v>820</v>
      </c>
      <c r="J79" s="10">
        <v>853</v>
      </c>
      <c r="K79" s="16">
        <f>ROW()</f>
        <v>79</v>
      </c>
    </row>
    <row r="80" spans="1:11" x14ac:dyDescent="0.25">
      <c r="A80" s="15" t="s">
        <v>25</v>
      </c>
      <c r="B80" s="10">
        <v>65.790000000000006</v>
      </c>
      <c r="C80" s="10">
        <v>1842</v>
      </c>
      <c r="D80" s="10">
        <v>2008</v>
      </c>
      <c r="E80" s="20" t="s">
        <v>5</v>
      </c>
      <c r="F80" s="19">
        <v>821</v>
      </c>
      <c r="G80" s="18"/>
      <c r="H80" s="18" t="s">
        <v>4</v>
      </c>
      <c r="I80" s="17">
        <v>830</v>
      </c>
      <c r="J80" s="10">
        <v>861</v>
      </c>
      <c r="K80" s="16">
        <f>ROW()</f>
        <v>80</v>
      </c>
    </row>
    <row r="81" spans="1:11" x14ac:dyDescent="0.25">
      <c r="A81" s="15" t="s">
        <v>24</v>
      </c>
      <c r="B81" s="10">
        <v>66.430000000000007</v>
      </c>
      <c r="C81" s="10">
        <v>1860</v>
      </c>
      <c r="D81" s="10">
        <v>2026</v>
      </c>
      <c r="E81" s="20" t="s">
        <v>5</v>
      </c>
      <c r="F81" s="19">
        <v>831</v>
      </c>
      <c r="G81" s="18"/>
      <c r="H81" s="18" t="s">
        <v>4</v>
      </c>
      <c r="I81" s="17">
        <v>840</v>
      </c>
      <c r="J81" s="10">
        <v>868</v>
      </c>
      <c r="K81" s="16">
        <f>ROW()</f>
        <v>81</v>
      </c>
    </row>
    <row r="82" spans="1:11" x14ac:dyDescent="0.25">
      <c r="A82" s="15" t="s">
        <v>23</v>
      </c>
      <c r="B82" s="10">
        <v>67.08</v>
      </c>
      <c r="C82" s="10">
        <v>1878</v>
      </c>
      <c r="D82" s="10">
        <v>2045</v>
      </c>
      <c r="E82" s="14" t="s">
        <v>5</v>
      </c>
      <c r="F82" s="13">
        <v>841</v>
      </c>
      <c r="G82" s="12"/>
      <c r="H82" s="12" t="s">
        <v>4</v>
      </c>
      <c r="I82" s="11">
        <v>850</v>
      </c>
      <c r="J82" s="10">
        <v>877</v>
      </c>
      <c r="K82" s="16">
        <f>ROW()</f>
        <v>82</v>
      </c>
    </row>
    <row r="83" spans="1:11" x14ac:dyDescent="0.25">
      <c r="A83" s="15" t="s">
        <v>22</v>
      </c>
      <c r="B83" s="10">
        <v>67.709999999999994</v>
      </c>
      <c r="C83" s="10">
        <v>1896</v>
      </c>
      <c r="D83" s="10">
        <v>2062</v>
      </c>
      <c r="E83" s="20" t="s">
        <v>5</v>
      </c>
      <c r="F83" s="19">
        <v>851</v>
      </c>
      <c r="G83" s="18"/>
      <c r="H83" s="18" t="s">
        <v>4</v>
      </c>
      <c r="I83" s="17">
        <v>860</v>
      </c>
      <c r="J83" s="10">
        <v>884</v>
      </c>
      <c r="K83" s="16">
        <f>ROW()</f>
        <v>83</v>
      </c>
    </row>
    <row r="84" spans="1:11" x14ac:dyDescent="0.25">
      <c r="A84" s="15" t="s">
        <v>21</v>
      </c>
      <c r="B84" s="10">
        <v>68.38</v>
      </c>
      <c r="C84" s="10">
        <v>1915</v>
      </c>
      <c r="D84" s="10">
        <v>2081</v>
      </c>
      <c r="E84" s="20" t="s">
        <v>5</v>
      </c>
      <c r="F84" s="19">
        <v>861</v>
      </c>
      <c r="G84" s="18"/>
      <c r="H84" s="18" t="s">
        <v>4</v>
      </c>
      <c r="I84" s="17">
        <v>870</v>
      </c>
      <c r="J84" s="10">
        <v>891</v>
      </c>
      <c r="K84" s="16">
        <f>ROW()</f>
        <v>84</v>
      </c>
    </row>
    <row r="85" spans="1:11" x14ac:dyDescent="0.25">
      <c r="A85" s="15" t="s">
        <v>20</v>
      </c>
      <c r="B85" s="10">
        <v>69.010000000000005</v>
      </c>
      <c r="C85" s="10">
        <v>1932</v>
      </c>
      <c r="D85" s="10">
        <v>2099</v>
      </c>
      <c r="E85" s="20" t="s">
        <v>5</v>
      </c>
      <c r="F85" s="19">
        <v>871</v>
      </c>
      <c r="G85" s="18"/>
      <c r="H85" s="18" t="s">
        <v>4</v>
      </c>
      <c r="I85" s="17">
        <v>880</v>
      </c>
      <c r="J85" s="10">
        <v>899</v>
      </c>
      <c r="K85" s="16">
        <f>ROW()</f>
        <v>85</v>
      </c>
    </row>
    <row r="86" spans="1:11" x14ac:dyDescent="0.25">
      <c r="A86" s="15" t="s">
        <v>19</v>
      </c>
      <c r="B86" s="10">
        <v>69.67</v>
      </c>
      <c r="C86" s="10">
        <v>1951</v>
      </c>
      <c r="D86" s="10">
        <v>2117</v>
      </c>
      <c r="E86" s="14" t="s">
        <v>5</v>
      </c>
      <c r="F86" s="13">
        <v>881</v>
      </c>
      <c r="G86" s="12"/>
      <c r="H86" s="12" t="s">
        <v>4</v>
      </c>
      <c r="I86" s="11">
        <v>890</v>
      </c>
      <c r="J86" s="10">
        <v>907</v>
      </c>
      <c r="K86" s="16">
        <f>ROW()</f>
        <v>86</v>
      </c>
    </row>
    <row r="87" spans="1:11" x14ac:dyDescent="0.25">
      <c r="A87" s="15" t="s">
        <v>18</v>
      </c>
      <c r="B87" s="10">
        <v>70.33</v>
      </c>
      <c r="C87" s="10">
        <v>1969</v>
      </c>
      <c r="D87" s="10">
        <v>2136</v>
      </c>
      <c r="E87" s="20" t="s">
        <v>5</v>
      </c>
      <c r="F87" s="19">
        <v>891</v>
      </c>
      <c r="G87" s="18"/>
      <c r="H87" s="18" t="s">
        <v>4</v>
      </c>
      <c r="I87" s="17">
        <v>900</v>
      </c>
      <c r="J87" s="10">
        <v>915</v>
      </c>
      <c r="K87" s="16">
        <f>ROW()</f>
        <v>87</v>
      </c>
    </row>
    <row r="88" spans="1:11" x14ac:dyDescent="0.25">
      <c r="A88" s="15" t="s">
        <v>17</v>
      </c>
      <c r="B88" s="10">
        <v>70.97</v>
      </c>
      <c r="C88" s="10">
        <v>1987</v>
      </c>
      <c r="D88" s="10">
        <v>2153</v>
      </c>
      <c r="E88" s="20" t="s">
        <v>5</v>
      </c>
      <c r="F88" s="19">
        <v>901</v>
      </c>
      <c r="G88" s="18"/>
      <c r="H88" s="18" t="s">
        <v>4</v>
      </c>
      <c r="I88" s="17">
        <v>910</v>
      </c>
      <c r="J88" s="10">
        <v>924</v>
      </c>
      <c r="K88" s="16">
        <f>ROW()</f>
        <v>88</v>
      </c>
    </row>
    <row r="89" spans="1:11" x14ac:dyDescent="0.25">
      <c r="A89" s="15" t="s">
        <v>16</v>
      </c>
      <c r="B89" s="10">
        <v>71.62</v>
      </c>
      <c r="C89" s="10">
        <v>2005</v>
      </c>
      <c r="D89" s="10">
        <v>2172</v>
      </c>
      <c r="E89" s="20" t="s">
        <v>5</v>
      </c>
      <c r="F89" s="19">
        <v>911</v>
      </c>
      <c r="G89" s="18"/>
      <c r="H89" s="18" t="s">
        <v>4</v>
      </c>
      <c r="I89" s="17">
        <v>920</v>
      </c>
      <c r="J89" s="10">
        <v>931</v>
      </c>
      <c r="K89" s="16">
        <f>ROW()</f>
        <v>89</v>
      </c>
    </row>
    <row r="90" spans="1:11" x14ac:dyDescent="0.25">
      <c r="A90" s="15" t="s">
        <v>15</v>
      </c>
      <c r="B90" s="10">
        <v>72.239999999999995</v>
      </c>
      <c r="C90" s="10">
        <v>2023</v>
      </c>
      <c r="D90" s="10">
        <v>2189</v>
      </c>
      <c r="E90" s="20" t="s">
        <v>5</v>
      </c>
      <c r="F90" s="19">
        <v>921</v>
      </c>
      <c r="G90" s="18"/>
      <c r="H90" s="18" t="s">
        <v>4</v>
      </c>
      <c r="I90" s="17">
        <v>930</v>
      </c>
      <c r="J90" s="10">
        <v>938</v>
      </c>
      <c r="K90" s="16">
        <f>ROW()</f>
        <v>90</v>
      </c>
    </row>
    <row r="91" spans="1:11" x14ac:dyDescent="0.25">
      <c r="A91" s="15" t="s">
        <v>14</v>
      </c>
      <c r="B91" s="10">
        <v>72.89</v>
      </c>
      <c r="C91" s="10">
        <v>2041</v>
      </c>
      <c r="D91" s="10">
        <v>2207</v>
      </c>
      <c r="E91" s="20" t="s">
        <v>5</v>
      </c>
      <c r="F91" s="19">
        <v>931</v>
      </c>
      <c r="G91" s="18"/>
      <c r="H91" s="18" t="s">
        <v>4</v>
      </c>
      <c r="I91" s="17">
        <v>940</v>
      </c>
      <c r="J91" s="10">
        <v>946</v>
      </c>
      <c r="K91" s="16">
        <f>ROW()</f>
        <v>91</v>
      </c>
    </row>
    <row r="92" spans="1:11" x14ac:dyDescent="0.25">
      <c r="A92" s="15" t="s">
        <v>13</v>
      </c>
      <c r="B92" s="10">
        <v>73.540000000000006</v>
      </c>
      <c r="C92" s="10">
        <v>2059</v>
      </c>
      <c r="D92" s="10">
        <v>2225</v>
      </c>
      <c r="E92" s="20" t="s">
        <v>5</v>
      </c>
      <c r="F92" s="19">
        <v>941</v>
      </c>
      <c r="G92" s="18"/>
      <c r="H92" s="18" t="s">
        <v>4</v>
      </c>
      <c r="I92" s="17">
        <v>950</v>
      </c>
      <c r="J92" s="10">
        <v>953</v>
      </c>
      <c r="K92" s="16">
        <f>ROW()</f>
        <v>92</v>
      </c>
    </row>
    <row r="93" spans="1:11" x14ac:dyDescent="0.25">
      <c r="A93" s="15" t="s">
        <v>12</v>
      </c>
      <c r="B93" s="10">
        <v>74.19</v>
      </c>
      <c r="C93" s="10">
        <v>2077</v>
      </c>
      <c r="D93" s="10">
        <v>2244</v>
      </c>
      <c r="E93" s="20" t="s">
        <v>5</v>
      </c>
      <c r="F93" s="19">
        <v>951</v>
      </c>
      <c r="G93" s="18"/>
      <c r="H93" s="18" t="s">
        <v>4</v>
      </c>
      <c r="I93" s="17">
        <v>960</v>
      </c>
      <c r="J93" s="10">
        <v>963</v>
      </c>
      <c r="K93" s="16">
        <f>ROW()</f>
        <v>93</v>
      </c>
    </row>
    <row r="94" spans="1:11" x14ac:dyDescent="0.25">
      <c r="A94" s="15" t="s">
        <v>11</v>
      </c>
      <c r="B94" s="10">
        <v>74.83</v>
      </c>
      <c r="C94" s="10">
        <v>2095</v>
      </c>
      <c r="D94" s="10">
        <v>2262</v>
      </c>
      <c r="E94" s="20" t="s">
        <v>5</v>
      </c>
      <c r="F94" s="19">
        <v>961</v>
      </c>
      <c r="G94" s="18"/>
      <c r="H94" s="18" t="s">
        <v>4</v>
      </c>
      <c r="I94" s="17">
        <v>970</v>
      </c>
      <c r="J94" s="10">
        <v>970</v>
      </c>
      <c r="K94" s="16">
        <f>ROW()</f>
        <v>94</v>
      </c>
    </row>
    <row r="95" spans="1:11" x14ac:dyDescent="0.25">
      <c r="A95" s="15" t="s">
        <v>10</v>
      </c>
      <c r="B95" s="10">
        <v>75.48</v>
      </c>
      <c r="C95" s="10">
        <v>2113</v>
      </c>
      <c r="D95" s="10">
        <v>2280</v>
      </c>
      <c r="E95" s="20" t="s">
        <v>5</v>
      </c>
      <c r="F95" s="19">
        <v>971</v>
      </c>
      <c r="G95" s="18"/>
      <c r="H95" s="18" t="s">
        <v>4</v>
      </c>
      <c r="I95" s="17">
        <v>980</v>
      </c>
      <c r="J95" s="10">
        <v>977</v>
      </c>
      <c r="K95" s="16">
        <f>ROW()</f>
        <v>95</v>
      </c>
    </row>
    <row r="96" spans="1:11" x14ac:dyDescent="0.25">
      <c r="A96" s="15" t="s">
        <v>9</v>
      </c>
      <c r="B96" s="10">
        <v>76.14</v>
      </c>
      <c r="C96" s="10">
        <v>2132</v>
      </c>
      <c r="D96" s="10">
        <v>2298</v>
      </c>
      <c r="E96" s="20" t="s">
        <v>5</v>
      </c>
      <c r="F96" s="19">
        <v>981</v>
      </c>
      <c r="G96" s="18"/>
      <c r="H96" s="18" t="s">
        <v>4</v>
      </c>
      <c r="I96" s="17">
        <v>990</v>
      </c>
      <c r="J96" s="10">
        <v>985</v>
      </c>
      <c r="K96" s="16">
        <f>ROW()</f>
        <v>96</v>
      </c>
    </row>
    <row r="97" spans="1:11" x14ac:dyDescent="0.25">
      <c r="A97" s="15" t="s">
        <v>8</v>
      </c>
      <c r="B97" s="10">
        <v>76.77</v>
      </c>
      <c r="C97" s="10">
        <v>2150</v>
      </c>
      <c r="D97" s="10">
        <v>2316</v>
      </c>
      <c r="E97" s="20" t="s">
        <v>5</v>
      </c>
      <c r="F97" s="19">
        <v>991</v>
      </c>
      <c r="G97" s="18"/>
      <c r="H97" s="18" t="s">
        <v>4</v>
      </c>
      <c r="I97" s="17">
        <v>1000</v>
      </c>
      <c r="J97" s="10">
        <v>992</v>
      </c>
      <c r="K97" s="16">
        <f>ROW()</f>
        <v>97</v>
      </c>
    </row>
    <row r="98" spans="1:11" x14ac:dyDescent="0.25">
      <c r="A98" s="15" t="s">
        <v>7</v>
      </c>
      <c r="B98" s="10">
        <v>77.42</v>
      </c>
      <c r="C98" s="10">
        <v>2168</v>
      </c>
      <c r="D98" s="10">
        <v>2334</v>
      </c>
      <c r="E98" s="20" t="s">
        <v>5</v>
      </c>
      <c r="F98" s="19">
        <v>1001</v>
      </c>
      <c r="G98" s="18"/>
      <c r="H98" s="18" t="s">
        <v>4</v>
      </c>
      <c r="I98" s="17">
        <v>1010</v>
      </c>
      <c r="J98" s="10">
        <v>1000</v>
      </c>
      <c r="K98" s="16">
        <f>ROW()</f>
        <v>98</v>
      </c>
    </row>
    <row r="99" spans="1:11" x14ac:dyDescent="0.25">
      <c r="A99" s="15" t="s">
        <v>6</v>
      </c>
      <c r="B99" s="10">
        <v>78.069999999999993</v>
      </c>
      <c r="C99" s="10">
        <v>2186</v>
      </c>
      <c r="D99" s="10">
        <v>2352</v>
      </c>
      <c r="E99" s="14" t="s">
        <v>5</v>
      </c>
      <c r="F99" s="13">
        <v>1011</v>
      </c>
      <c r="G99" s="12"/>
      <c r="H99" s="12" t="s">
        <v>4</v>
      </c>
      <c r="I99" s="11">
        <v>1020</v>
      </c>
      <c r="J99" s="10">
        <v>1008</v>
      </c>
      <c r="K99" s="9">
        <f>ROW()</f>
        <v>99</v>
      </c>
    </row>
  </sheetData>
  <sheetProtection sheet="1" objects="1" scenarios="1"/>
  <mergeCells count="2">
    <mergeCell ref="E1:I2"/>
    <mergeCell ref="B1:D1"/>
  </mergeCells>
  <pageMargins left="0.7" right="0.7" top="0.75" bottom="0.75" header="0.3" footer="0.3"/>
  <pageSetup paperSize="9" orientation="portrait"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pageSetUpPr autoPageBreaks="0"/>
  </sheetPr>
  <dimension ref="A1:N356"/>
  <sheetViews>
    <sheetView tabSelected="1" zoomScale="140" zoomScaleNormal="140" workbookViewId="0">
      <selection activeCell="B6" sqref="B6:C6"/>
    </sheetView>
  </sheetViews>
  <sheetFormatPr baseColWidth="10" defaultRowHeight="12" x14ac:dyDescent="0.25"/>
  <cols>
    <col min="1" max="1" width="17.6640625" style="7" customWidth="1"/>
    <col min="2" max="2" width="19.21875" style="33" customWidth="1"/>
    <col min="3" max="3" width="11.5546875" style="7"/>
    <col min="4" max="4" width="11.5546875" style="8"/>
    <col min="5" max="5" width="13.109375" style="7" customWidth="1"/>
    <col min="6" max="6" width="16.44140625" style="7" customWidth="1"/>
    <col min="7" max="7" width="25.44140625" style="7" customWidth="1"/>
    <col min="8" max="8" width="13.109375" style="7" customWidth="1"/>
    <col min="9" max="9" width="17.109375" style="7" customWidth="1"/>
    <col min="10" max="16384" width="11.5546875" style="7"/>
  </cols>
  <sheetData>
    <row r="1" spans="1:14" ht="14.4" customHeight="1" thickBot="1" x14ac:dyDescent="0.3">
      <c r="A1" s="545" t="s">
        <v>116</v>
      </c>
      <c r="B1" s="546"/>
      <c r="C1" s="546"/>
      <c r="D1" s="546"/>
      <c r="E1" s="546"/>
      <c r="F1" s="547"/>
      <c r="G1" s="38"/>
      <c r="H1" s="543" t="s">
        <v>130</v>
      </c>
      <c r="I1" s="544"/>
    </row>
    <row r="2" spans="1:14" x14ac:dyDescent="0.25">
      <c r="A2" s="550" t="s">
        <v>115</v>
      </c>
      <c r="B2" s="548" t="s">
        <v>114</v>
      </c>
      <c r="C2" s="549"/>
      <c r="D2" s="550" t="s">
        <v>122</v>
      </c>
      <c r="E2" s="552" t="s">
        <v>123</v>
      </c>
      <c r="F2" s="552" t="s">
        <v>124</v>
      </c>
      <c r="H2" s="554" t="s">
        <v>123</v>
      </c>
      <c r="I2" s="554" t="s">
        <v>124</v>
      </c>
    </row>
    <row r="3" spans="1:14" ht="12.6" thickBot="1" x14ac:dyDescent="0.3">
      <c r="A3" s="553"/>
      <c r="B3" s="37" t="s">
        <v>113</v>
      </c>
      <c r="C3" s="37" t="s">
        <v>112</v>
      </c>
      <c r="D3" s="551"/>
      <c r="E3" s="552"/>
      <c r="F3" s="552"/>
      <c r="H3" s="555"/>
      <c r="I3" s="555"/>
    </row>
    <row r="4" spans="1:14" ht="12.6" thickBot="1" x14ac:dyDescent="0.3">
      <c r="A4" s="35" t="s">
        <v>533</v>
      </c>
      <c r="B4" s="537" t="s">
        <v>658</v>
      </c>
      <c r="C4" s="538"/>
      <c r="D4" s="34">
        <f>'Distance '!D2</f>
        <v>49.5</v>
      </c>
      <c r="E4" s="10">
        <f>INDEX('Tarif Transport '!B:B,VLOOKUP(D4,'Tarif Transport '!$F$3:$K$99,6))</f>
        <v>10.64</v>
      </c>
      <c r="F4" s="10">
        <f>INDEX('Tarif Transport '!C:C,VLOOKUP(D4,'Tarif Transport '!$F$3:$K$99,6))</f>
        <v>298</v>
      </c>
      <c r="H4" s="169">
        <v>10.64</v>
      </c>
      <c r="I4" s="169">
        <v>298</v>
      </c>
    </row>
    <row r="5" spans="1:14" x14ac:dyDescent="0.25">
      <c r="A5" s="35" t="s">
        <v>111</v>
      </c>
      <c r="B5" s="537" t="s">
        <v>542</v>
      </c>
      <c r="C5" s="538"/>
      <c r="D5" s="34" t="e">
        <f>'Distance '!D3</f>
        <v>#VALUE!</v>
      </c>
      <c r="E5" s="10" t="e">
        <f>INDEX('Tarif Transport '!B:B,VLOOKUP(D5,'Tarif Transport '!$F$3:$K$99,6))</f>
        <v>#VALUE!</v>
      </c>
      <c r="F5" s="10" t="e">
        <f>INDEX('Tarif Transport '!C:C,VLOOKUP(D5,'Tarif Transport '!$F$3:$K$99,6))</f>
        <v>#VALUE!</v>
      </c>
      <c r="H5" s="170"/>
      <c r="I5" s="170"/>
    </row>
    <row r="6" spans="1:14" x14ac:dyDescent="0.25">
      <c r="A6" s="35" t="s">
        <v>534</v>
      </c>
      <c r="B6" s="537" t="s">
        <v>657</v>
      </c>
      <c r="C6" s="538"/>
      <c r="D6" s="34">
        <f>'Distance '!D4</f>
        <v>154.9</v>
      </c>
      <c r="E6" s="10">
        <f>INDEX('Tarif Transport '!B:B,VLOOKUP(D6,'Tarif Transport '!$F$3:$K$99,6))</f>
        <v>20.45</v>
      </c>
      <c r="F6" s="10">
        <f>INDEX('Tarif Transport '!C:C,VLOOKUP(D6,'Tarif Transport '!$F$3:$K$99,6))</f>
        <v>573</v>
      </c>
    </row>
    <row r="7" spans="1:14" x14ac:dyDescent="0.25">
      <c r="A7" s="36" t="s">
        <v>535</v>
      </c>
      <c r="B7" s="537" t="s">
        <v>657</v>
      </c>
      <c r="C7" s="538"/>
      <c r="D7" s="34">
        <f>'Distance '!D5</f>
        <v>135.80000000000001</v>
      </c>
      <c r="E7" s="10">
        <f>INDEX('Tarif Transport '!B:B,VLOOKUP(D7,'Tarif Transport '!$F$3:$K$99,6))</f>
        <v>19.27</v>
      </c>
      <c r="F7" s="10">
        <f>INDEX('Tarif Transport '!C:C,VLOOKUP(D7,'Tarif Transport '!$F$3:$K$99,6))</f>
        <v>540</v>
      </c>
    </row>
    <row r="8" spans="1:14" x14ac:dyDescent="0.25">
      <c r="A8" s="35" t="s">
        <v>537</v>
      </c>
      <c r="B8" s="537" t="s">
        <v>657</v>
      </c>
      <c r="C8" s="538"/>
      <c r="D8" s="34">
        <f>'Distance '!D6</f>
        <v>48.5</v>
      </c>
      <c r="E8" s="10">
        <f>INDEX('Tarif Transport '!B:B,VLOOKUP(D8,'Tarif Transport '!$F$3:$K$99,6))</f>
        <v>10.64</v>
      </c>
      <c r="F8" s="10">
        <f>INDEX('Tarif Transport '!C:C,VLOOKUP(D8,'Tarif Transport '!$F$3:$K$99,6))</f>
        <v>298</v>
      </c>
    </row>
    <row r="9" spans="1:14" x14ac:dyDescent="0.25">
      <c r="A9" s="35" t="s">
        <v>536</v>
      </c>
      <c r="B9" s="541" t="s">
        <v>657</v>
      </c>
      <c r="C9" s="542"/>
      <c r="D9" s="34">
        <f>'Distance '!D7</f>
        <v>366</v>
      </c>
      <c r="E9" s="10">
        <f>INDEX('Tarif Transport '!B:B,VLOOKUP(D9,'Tarif Transport '!$F$3:$K$99,6))</f>
        <v>35.96</v>
      </c>
      <c r="F9" s="10">
        <f>INDEX('Tarif Transport '!C:C,VLOOKUP(D9,'Tarif Transport '!$F$3:$K$99,6))</f>
        <v>1007</v>
      </c>
    </row>
    <row r="10" spans="1:14" x14ac:dyDescent="0.25">
      <c r="A10" s="446" t="s">
        <v>538</v>
      </c>
      <c r="B10" s="539" t="s">
        <v>542</v>
      </c>
      <c r="C10" s="540"/>
      <c r="D10" s="34">
        <f>'Distance '!D8</f>
        <v>538.5</v>
      </c>
      <c r="E10" s="10">
        <f>INDEX('Tarif Transport '!B:B,VLOOKUP(D10,'Tarif Transport '!$F$3:$K$99,6))</f>
        <v>46.98</v>
      </c>
      <c r="F10" s="10">
        <f>INDEX('Tarif Transport '!C:C,VLOOKUP(D10,'Tarif Transport '!$F$3:$K$99,6))</f>
        <v>1315</v>
      </c>
      <c r="G10" s="39"/>
      <c r="H10" s="39"/>
      <c r="I10" s="39"/>
      <c r="J10" s="39"/>
      <c r="K10" s="39"/>
      <c r="L10" s="39"/>
      <c r="M10" s="39"/>
      <c r="N10" s="39"/>
    </row>
    <row r="11" spans="1:14" x14ac:dyDescent="0.25">
      <c r="A11" s="446" t="s">
        <v>541</v>
      </c>
      <c r="B11" s="537" t="s">
        <v>657</v>
      </c>
      <c r="C11" s="538"/>
      <c r="D11" s="34">
        <f>'Distance '!D9</f>
        <v>143.4</v>
      </c>
      <c r="E11" s="10">
        <f>INDEX('Tarif Transport '!B:B,VLOOKUP(D11,'Tarif Transport '!$F$3:$K$99,6))</f>
        <v>20.36</v>
      </c>
      <c r="F11" s="10">
        <f>INDEX('Tarif Transport '!C:C,VLOOKUP(D11,'Tarif Transport '!$F$3:$K$99,6))</f>
        <v>570</v>
      </c>
      <c r="K11" s="39"/>
      <c r="L11" s="39"/>
      <c r="M11" s="39"/>
      <c r="N11" s="39"/>
    </row>
    <row r="12" spans="1:14" x14ac:dyDescent="0.25">
      <c r="A12" s="447" t="s">
        <v>543</v>
      </c>
      <c r="B12" s="537" t="s">
        <v>657</v>
      </c>
      <c r="C12" s="538"/>
      <c r="D12" s="34">
        <f>'Distance '!D10</f>
        <v>40.9</v>
      </c>
      <c r="E12" s="10">
        <f>INDEX('Tarif Transport '!B:B,VLOOKUP(D12,'Tarif Transport '!$F$3:$K$99,6))</f>
        <v>8.52</v>
      </c>
      <c r="F12" s="10">
        <f>INDEX('Tarif Transport '!C:C,VLOOKUP(D12,'Tarif Transport '!$F$3:$K$99,6))</f>
        <v>239</v>
      </c>
      <c r="K12" s="39"/>
      <c r="L12" s="39"/>
      <c r="M12" s="39"/>
      <c r="N12" s="39"/>
    </row>
    <row r="13" spans="1:14" ht="10.8" customHeight="1" x14ac:dyDescent="0.25">
      <c r="A13" s="447" t="s">
        <v>547</v>
      </c>
      <c r="B13" s="536" t="s">
        <v>549</v>
      </c>
      <c r="C13" s="536"/>
      <c r="D13" s="34">
        <f>'Distance '!D11</f>
        <v>63.2</v>
      </c>
      <c r="E13" s="10">
        <f>INDEX('Tarif Transport '!B:B,VLOOKUP(D13,'Tarif Transport '!$F$3:$K$99,6))</f>
        <v>12.78</v>
      </c>
      <c r="F13" s="10">
        <f>INDEX('Tarif Transport '!C:C,VLOOKUP(D13,'Tarif Transport '!$F$3:$K$99,6))</f>
        <v>358</v>
      </c>
      <c r="K13" s="39"/>
      <c r="L13" s="39"/>
      <c r="M13" s="39"/>
      <c r="N13" s="39"/>
    </row>
    <row r="14" spans="1:14" x14ac:dyDescent="0.25">
      <c r="A14" s="447" t="s">
        <v>551</v>
      </c>
      <c r="B14" s="536" t="s">
        <v>552</v>
      </c>
      <c r="C14" s="536"/>
      <c r="D14" s="34">
        <f>'Distance '!D12</f>
        <v>91</v>
      </c>
      <c r="E14" s="10">
        <f>INDEX('Tarif Transport '!B:B,VLOOKUP(D14,'Tarif Transport '!$F$3:$K$99,6))</f>
        <v>14.87</v>
      </c>
      <c r="F14" s="10">
        <f>INDEX('Tarif Transport '!C:C,VLOOKUP(D14,'Tarif Transport '!$F$3:$K$99,6))</f>
        <v>416</v>
      </c>
      <c r="K14" s="39"/>
      <c r="L14" s="39"/>
      <c r="M14" s="39"/>
      <c r="N14" s="39"/>
    </row>
    <row r="15" spans="1:14" x14ac:dyDescent="0.25">
      <c r="A15" s="446" t="s">
        <v>648</v>
      </c>
      <c r="B15" s="536" t="s">
        <v>649</v>
      </c>
      <c r="C15" s="536"/>
      <c r="D15" s="34">
        <f>'Distance '!D13</f>
        <v>479.7</v>
      </c>
      <c r="E15" s="10">
        <f>INDEX('Tarif Transport '!B:B,VLOOKUP(D15,'Tarif Transport '!$F$3:$K$99,6))</f>
        <v>43.12</v>
      </c>
      <c r="F15" s="10">
        <f>INDEX('Tarif Transport '!C:C,VLOOKUP(D15,'Tarif Transport '!$F$3:$K$99,6))</f>
        <v>1207</v>
      </c>
      <c r="G15" s="7" t="s">
        <v>655</v>
      </c>
      <c r="K15" s="39"/>
      <c r="L15" s="39"/>
      <c r="M15" s="39"/>
      <c r="N15" s="39"/>
    </row>
    <row r="16" spans="1:14" x14ac:dyDescent="0.25">
      <c r="A16" s="446" t="s">
        <v>651</v>
      </c>
      <c r="B16" s="536" t="s">
        <v>649</v>
      </c>
      <c r="C16" s="536"/>
      <c r="D16" s="34">
        <f>'Distance '!D14</f>
        <v>319.7</v>
      </c>
      <c r="E16" s="10">
        <f>INDEX('Tarif Transport '!B:B,VLOOKUP(D16,'Tarif Transport '!$F$3:$K$99,6))</f>
        <v>32.65</v>
      </c>
      <c r="F16" s="10">
        <f>INDEX('Tarif Transport '!C:C,VLOOKUP(D16,'Tarif Transport '!$F$3:$K$99,6))</f>
        <v>914</v>
      </c>
      <c r="G16" s="7" t="s">
        <v>656</v>
      </c>
      <c r="K16" s="39"/>
      <c r="L16" s="39"/>
      <c r="M16" s="39"/>
      <c r="N16" s="39"/>
    </row>
    <row r="17" spans="11:14" x14ac:dyDescent="0.25">
      <c r="K17" s="39"/>
      <c r="L17" s="39"/>
      <c r="M17" s="39"/>
      <c r="N17" s="39"/>
    </row>
    <row r="18" spans="11:14" x14ac:dyDescent="0.25">
      <c r="K18" s="39"/>
      <c r="L18" s="39"/>
      <c r="M18" s="39"/>
      <c r="N18" s="39"/>
    </row>
    <row r="19" spans="11:14" x14ac:dyDescent="0.25">
      <c r="K19" s="39"/>
      <c r="L19" s="39"/>
      <c r="M19" s="39"/>
      <c r="N19" s="39"/>
    </row>
    <row r="20" spans="11:14" x14ac:dyDescent="0.25">
      <c r="K20" s="39"/>
      <c r="L20" s="39"/>
      <c r="M20" s="39"/>
      <c r="N20" s="39"/>
    </row>
    <row r="21" spans="11:14" x14ac:dyDescent="0.25">
      <c r="K21" s="39"/>
      <c r="L21" s="39"/>
      <c r="M21" s="39"/>
      <c r="N21" s="39"/>
    </row>
    <row r="22" spans="11:14" x14ac:dyDescent="0.25">
      <c r="K22" s="39"/>
      <c r="L22" s="39"/>
      <c r="M22" s="39"/>
      <c r="N22" s="39"/>
    </row>
    <row r="23" spans="11:14" ht="12" customHeight="1" x14ac:dyDescent="0.25">
      <c r="K23" s="39"/>
      <c r="L23" s="39"/>
      <c r="M23" s="39"/>
      <c r="N23" s="39"/>
    </row>
    <row r="24" spans="11:14" ht="12" customHeight="1" x14ac:dyDescent="0.25">
      <c r="K24" s="39"/>
      <c r="L24" s="39"/>
      <c r="M24" s="39"/>
      <c r="N24" s="39"/>
    </row>
    <row r="25" spans="11:14" ht="15" customHeight="1" x14ac:dyDescent="0.25">
      <c r="K25" s="39"/>
      <c r="L25" s="39"/>
      <c r="M25" s="39"/>
      <c r="N25" s="39"/>
    </row>
    <row r="26" spans="11:14" ht="15.6" customHeight="1" x14ac:dyDescent="0.25">
      <c r="K26" s="39"/>
      <c r="L26" s="39"/>
      <c r="M26" s="39"/>
      <c r="N26" s="39"/>
    </row>
    <row r="27" spans="11:14" ht="15" customHeight="1" x14ac:dyDescent="0.25">
      <c r="K27" s="39"/>
      <c r="L27" s="39"/>
      <c r="M27" s="39"/>
      <c r="N27" s="39"/>
    </row>
    <row r="28" spans="11:14" ht="15" customHeight="1" x14ac:dyDescent="0.25">
      <c r="K28" s="39"/>
      <c r="L28" s="39"/>
      <c r="M28" s="39"/>
      <c r="N28" s="39"/>
    </row>
    <row r="29" spans="11:14" ht="16.2" customHeight="1" x14ac:dyDescent="0.25">
      <c r="K29" s="39"/>
      <c r="L29" s="39"/>
      <c r="M29" s="39"/>
      <c r="N29" s="39"/>
    </row>
    <row r="30" spans="11:14" x14ac:dyDescent="0.25">
      <c r="K30" s="39"/>
      <c r="L30" s="39"/>
      <c r="M30" s="39"/>
      <c r="N30" s="39"/>
    </row>
    <row r="31" spans="11:14" ht="15.6" customHeight="1" x14ac:dyDescent="0.25">
      <c r="K31" s="39"/>
      <c r="L31" s="39"/>
      <c r="M31" s="39"/>
      <c r="N31" s="39"/>
    </row>
    <row r="32" spans="11:14" ht="15" customHeight="1" x14ac:dyDescent="0.25">
      <c r="K32" s="39"/>
      <c r="L32" s="39"/>
      <c r="M32" s="39"/>
      <c r="N32" s="39"/>
    </row>
    <row r="33" spans="2:14" ht="15.6" customHeight="1" x14ac:dyDescent="0.25">
      <c r="K33" s="39"/>
      <c r="L33" s="39"/>
      <c r="M33" s="39"/>
      <c r="N33" s="39"/>
    </row>
    <row r="34" spans="2:14" ht="17.399999999999999" customHeight="1" x14ac:dyDescent="0.25">
      <c r="K34" s="39"/>
      <c r="L34" s="39"/>
      <c r="M34" s="39"/>
      <c r="N34" s="39"/>
    </row>
    <row r="35" spans="2:14" ht="15" customHeight="1" x14ac:dyDescent="0.25">
      <c r="K35" s="39"/>
      <c r="L35" s="39"/>
      <c r="M35" s="39"/>
      <c r="N35" s="39"/>
    </row>
    <row r="36" spans="2:14" ht="17.399999999999999" customHeight="1" x14ac:dyDescent="0.25">
      <c r="K36" s="39"/>
      <c r="L36" s="39"/>
      <c r="M36" s="39"/>
      <c r="N36" s="39"/>
    </row>
    <row r="37" spans="2:14" ht="17.399999999999999" customHeight="1" x14ac:dyDescent="0.25">
      <c r="K37" s="39"/>
      <c r="L37" s="39"/>
      <c r="M37" s="39"/>
      <c r="N37" s="39"/>
    </row>
    <row r="38" spans="2:14" ht="16.8" customHeight="1" x14ac:dyDescent="0.25">
      <c r="K38" s="39"/>
      <c r="L38" s="39"/>
      <c r="M38" s="39"/>
      <c r="N38" s="39"/>
    </row>
    <row r="39" spans="2:14" ht="17.399999999999999" customHeight="1" x14ac:dyDescent="0.25">
      <c r="K39" s="39"/>
      <c r="L39" s="39"/>
      <c r="M39" s="39"/>
      <c r="N39" s="39"/>
    </row>
    <row r="40" spans="2:14" ht="17.399999999999999" customHeight="1" x14ac:dyDescent="0.25">
      <c r="K40" s="39"/>
      <c r="L40" s="39"/>
      <c r="M40" s="39"/>
      <c r="N40" s="39"/>
    </row>
    <row r="41" spans="2:14" ht="16.2" customHeight="1" x14ac:dyDescent="0.25">
      <c r="K41" s="39"/>
      <c r="L41" s="39"/>
      <c r="M41" s="39"/>
      <c r="N41" s="39"/>
    </row>
    <row r="42" spans="2:14" ht="15" customHeight="1" x14ac:dyDescent="0.25">
      <c r="K42" s="39"/>
      <c r="L42" s="39"/>
      <c r="M42" s="39"/>
      <c r="N42" s="39"/>
    </row>
    <row r="43" spans="2:14" ht="15" customHeight="1" x14ac:dyDescent="0.25">
      <c r="K43" s="39"/>
      <c r="L43" s="39"/>
      <c r="M43" s="39"/>
      <c r="N43" s="39"/>
    </row>
    <row r="44" spans="2:14" x14ac:dyDescent="0.25">
      <c r="K44" s="39"/>
      <c r="L44" s="39"/>
      <c r="M44" s="39"/>
      <c r="N44" s="39"/>
    </row>
    <row r="45" spans="2:14" ht="15.6" customHeight="1" x14ac:dyDescent="0.25">
      <c r="K45" s="39"/>
      <c r="L45" s="39"/>
      <c r="M45" s="39"/>
      <c r="N45" s="39"/>
    </row>
    <row r="46" spans="2:14" ht="17.399999999999999" customHeight="1" x14ac:dyDescent="0.25">
      <c r="B46" s="7"/>
      <c r="D46" s="7"/>
      <c r="K46" s="39"/>
      <c r="L46" s="39"/>
      <c r="M46" s="39"/>
      <c r="N46" s="39"/>
    </row>
    <row r="47" spans="2:14" ht="17.399999999999999" customHeight="1" x14ac:dyDescent="0.25">
      <c r="B47" s="7"/>
      <c r="D47" s="7"/>
      <c r="K47" s="39"/>
      <c r="L47" s="39"/>
      <c r="M47" s="39"/>
      <c r="N47" s="39"/>
    </row>
    <row r="48" spans="2:14" ht="17.399999999999999" customHeight="1" x14ac:dyDescent="0.25">
      <c r="B48" s="7"/>
      <c r="D48" s="7"/>
      <c r="K48" s="39"/>
      <c r="L48" s="39"/>
      <c r="M48" s="39"/>
      <c r="N48" s="39"/>
    </row>
    <row r="49" spans="2:14" x14ac:dyDescent="0.25">
      <c r="B49" s="7"/>
      <c r="D49" s="7"/>
      <c r="K49" s="39"/>
      <c r="L49" s="39"/>
      <c r="M49" s="39"/>
      <c r="N49" s="39"/>
    </row>
    <row r="50" spans="2:14" x14ac:dyDescent="0.25">
      <c r="B50" s="7"/>
      <c r="D50" s="7"/>
      <c r="K50" s="39"/>
      <c r="L50" s="39"/>
      <c r="M50" s="39"/>
      <c r="N50" s="39"/>
    </row>
    <row r="51" spans="2:14" x14ac:dyDescent="0.25">
      <c r="B51" s="7"/>
      <c r="D51" s="7"/>
      <c r="K51" s="39"/>
      <c r="L51" s="39"/>
      <c r="M51" s="39"/>
      <c r="N51" s="39"/>
    </row>
    <row r="52" spans="2:14" x14ac:dyDescent="0.25">
      <c r="B52" s="7"/>
      <c r="D52" s="7"/>
      <c r="K52" s="39"/>
      <c r="L52" s="39"/>
      <c r="M52" s="39"/>
      <c r="N52" s="39"/>
    </row>
    <row r="53" spans="2:14" x14ac:dyDescent="0.25">
      <c r="B53" s="7"/>
      <c r="D53" s="7"/>
      <c r="K53" s="39"/>
      <c r="L53" s="39"/>
      <c r="M53" s="39"/>
      <c r="N53" s="39"/>
    </row>
    <row r="54" spans="2:14" x14ac:dyDescent="0.25">
      <c r="B54" s="7"/>
      <c r="D54" s="7"/>
      <c r="K54" s="39"/>
      <c r="L54" s="39"/>
      <c r="M54" s="39"/>
      <c r="N54" s="39"/>
    </row>
    <row r="55" spans="2:14" x14ac:dyDescent="0.25">
      <c r="B55" s="7"/>
      <c r="D55" s="7"/>
      <c r="K55" s="39"/>
      <c r="L55" s="39"/>
      <c r="M55" s="39"/>
      <c r="N55" s="39"/>
    </row>
    <row r="56" spans="2:14" x14ac:dyDescent="0.25">
      <c r="B56" s="7"/>
      <c r="D56" s="7"/>
      <c r="K56" s="39"/>
      <c r="L56" s="39"/>
      <c r="M56" s="39"/>
      <c r="N56" s="39"/>
    </row>
    <row r="57" spans="2:14" x14ac:dyDescent="0.25">
      <c r="B57" s="7"/>
      <c r="D57" s="7"/>
      <c r="K57" s="39"/>
      <c r="L57" s="39"/>
      <c r="M57" s="39"/>
      <c r="N57" s="39"/>
    </row>
    <row r="58" spans="2:14" ht="12" customHeight="1" x14ac:dyDescent="0.25">
      <c r="B58" s="7"/>
      <c r="D58" s="7"/>
      <c r="K58" s="39"/>
      <c r="L58" s="39"/>
      <c r="M58" s="39"/>
      <c r="N58" s="39"/>
    </row>
    <row r="59" spans="2:14" ht="17.399999999999999" customHeight="1" x14ac:dyDescent="0.25">
      <c r="B59" s="7"/>
      <c r="D59" s="7"/>
      <c r="K59" s="39"/>
      <c r="L59" s="39"/>
      <c r="M59" s="39"/>
      <c r="N59" s="39"/>
    </row>
    <row r="60" spans="2:14" x14ac:dyDescent="0.25">
      <c r="B60" s="7"/>
      <c r="D60" s="7"/>
      <c r="K60" s="39"/>
      <c r="L60" s="39"/>
      <c r="M60" s="39"/>
      <c r="N60" s="39"/>
    </row>
    <row r="61" spans="2:14" ht="17.399999999999999" customHeight="1" x14ac:dyDescent="0.25">
      <c r="B61" s="7"/>
      <c r="D61" s="7"/>
      <c r="K61" s="39"/>
      <c r="L61" s="39"/>
      <c r="M61" s="39"/>
      <c r="N61" s="39"/>
    </row>
    <row r="62" spans="2:14" x14ac:dyDescent="0.25">
      <c r="B62" s="7"/>
      <c r="D62" s="7"/>
      <c r="K62" s="39"/>
      <c r="L62" s="39"/>
      <c r="M62" s="39"/>
      <c r="N62" s="39"/>
    </row>
    <row r="63" spans="2:14" x14ac:dyDescent="0.25">
      <c r="B63" s="7"/>
      <c r="D63" s="7"/>
      <c r="K63" s="39"/>
      <c r="L63" s="39"/>
      <c r="M63" s="39"/>
      <c r="N63" s="39"/>
    </row>
    <row r="64" spans="2:14" x14ac:dyDescent="0.25">
      <c r="B64" s="7"/>
      <c r="D64" s="7"/>
      <c r="K64" s="39"/>
      <c r="L64" s="39"/>
      <c r="M64" s="39"/>
      <c r="N64" s="39"/>
    </row>
    <row r="65" spans="1:14" x14ac:dyDescent="0.25">
      <c r="B65" s="7"/>
      <c r="D65" s="7"/>
      <c r="K65" s="39"/>
      <c r="L65" s="39"/>
      <c r="M65" s="39"/>
      <c r="N65" s="39"/>
    </row>
    <row r="66" spans="1:14" x14ac:dyDescent="0.25">
      <c r="B66" s="7"/>
      <c r="D66" s="7"/>
      <c r="K66" s="39"/>
      <c r="L66" s="39"/>
      <c r="M66" s="39"/>
      <c r="N66" s="39"/>
    </row>
    <row r="67" spans="1:14" x14ac:dyDescent="0.25">
      <c r="B67" s="7"/>
      <c r="D67" s="7"/>
      <c r="K67" s="39"/>
      <c r="L67" s="39"/>
      <c r="M67" s="39"/>
      <c r="N67" s="39"/>
    </row>
    <row r="68" spans="1:14" x14ac:dyDescent="0.25">
      <c r="B68" s="7"/>
      <c r="D68" s="7"/>
      <c r="K68" s="39"/>
      <c r="L68" s="39"/>
      <c r="M68" s="39"/>
      <c r="N68" s="39"/>
    </row>
    <row r="69" spans="1:14" x14ac:dyDescent="0.25">
      <c r="B69" s="7"/>
      <c r="D69" s="7"/>
      <c r="K69" s="39"/>
      <c r="L69" s="39"/>
      <c r="M69" s="39"/>
      <c r="N69" s="39"/>
    </row>
    <row r="70" spans="1:14" x14ac:dyDescent="0.25">
      <c r="B70" s="7"/>
      <c r="D70" s="7"/>
      <c r="K70" s="39"/>
      <c r="L70" s="39"/>
      <c r="M70" s="39"/>
      <c r="N70" s="39"/>
    </row>
    <row r="71" spans="1:14" x14ac:dyDescent="0.25">
      <c r="B71" s="7"/>
      <c r="D71" s="7"/>
      <c r="K71" s="39"/>
      <c r="L71" s="39"/>
      <c r="M71" s="39"/>
      <c r="N71" s="39"/>
    </row>
    <row r="72" spans="1:14" x14ac:dyDescent="0.25">
      <c r="B72" s="7"/>
      <c r="D72" s="7"/>
      <c r="K72" s="39"/>
      <c r="L72" s="39"/>
      <c r="M72" s="39"/>
      <c r="N72" s="39"/>
    </row>
    <row r="73" spans="1:14" x14ac:dyDescent="0.25">
      <c r="B73" s="7"/>
      <c r="D73" s="7"/>
      <c r="K73" s="39"/>
      <c r="L73" s="39"/>
      <c r="M73" s="39"/>
      <c r="N73" s="39"/>
    </row>
    <row r="74" spans="1:14" x14ac:dyDescent="0.25">
      <c r="B74" s="7"/>
      <c r="D74" s="7"/>
      <c r="K74" s="39"/>
      <c r="L74" s="39"/>
      <c r="M74" s="39"/>
      <c r="N74" s="39"/>
    </row>
    <row r="75" spans="1:14" x14ac:dyDescent="0.25">
      <c r="B75" s="7"/>
      <c r="D75" s="7"/>
      <c r="K75" s="39"/>
      <c r="L75" s="39"/>
      <c r="M75" s="39"/>
      <c r="N75" s="39"/>
    </row>
    <row r="76" spans="1:14" x14ac:dyDescent="0.25">
      <c r="A76" s="39"/>
      <c r="B76" s="40"/>
      <c r="C76" s="39"/>
      <c r="D76" s="41"/>
      <c r="E76" s="39"/>
      <c r="F76" s="39"/>
      <c r="G76" s="39"/>
      <c r="H76" s="39"/>
      <c r="I76" s="39"/>
      <c r="J76" s="39"/>
      <c r="K76" s="39"/>
      <c r="L76" s="39"/>
      <c r="M76" s="39"/>
      <c r="N76" s="39"/>
    </row>
    <row r="77" spans="1:14" x14ac:dyDescent="0.25">
      <c r="A77" s="39"/>
      <c r="B77" s="40"/>
      <c r="C77" s="39"/>
      <c r="D77" s="41"/>
      <c r="E77" s="39"/>
      <c r="F77" s="39"/>
      <c r="G77" s="39"/>
      <c r="H77" s="39"/>
      <c r="I77" s="39"/>
      <c r="J77" s="39"/>
      <c r="K77" s="39"/>
      <c r="L77" s="39"/>
      <c r="M77" s="39"/>
      <c r="N77" s="39"/>
    </row>
    <row r="78" spans="1:14" x14ac:dyDescent="0.25">
      <c r="A78" s="39"/>
      <c r="B78" s="40"/>
      <c r="C78" s="39"/>
      <c r="D78" s="41"/>
      <c r="E78" s="39"/>
      <c r="F78" s="39"/>
      <c r="G78" s="39"/>
      <c r="H78" s="39"/>
      <c r="I78" s="39"/>
      <c r="J78" s="39"/>
      <c r="K78" s="39"/>
      <c r="L78" s="39"/>
      <c r="M78" s="39"/>
      <c r="N78" s="39"/>
    </row>
    <row r="79" spans="1:14" x14ac:dyDescent="0.25">
      <c r="A79" s="39"/>
      <c r="B79" s="40"/>
      <c r="C79" s="39"/>
      <c r="D79" s="41"/>
      <c r="E79" s="39"/>
      <c r="F79" s="39"/>
      <c r="G79" s="39"/>
      <c r="H79" s="39"/>
      <c r="I79" s="39"/>
      <c r="J79" s="39"/>
      <c r="K79" s="39"/>
      <c r="L79" s="39"/>
      <c r="M79" s="39"/>
      <c r="N79" s="39"/>
    </row>
    <row r="80" spans="1:14" x14ac:dyDescent="0.25">
      <c r="A80" s="39"/>
      <c r="B80" s="40"/>
      <c r="C80" s="39"/>
      <c r="D80" s="41"/>
      <c r="E80" s="39"/>
      <c r="F80" s="39"/>
      <c r="G80" s="39"/>
      <c r="H80" s="39"/>
      <c r="I80" s="39"/>
      <c r="J80" s="39"/>
      <c r="K80" s="39"/>
      <c r="L80" s="39"/>
      <c r="M80" s="39"/>
      <c r="N80" s="39"/>
    </row>
    <row r="81" spans="1:14" x14ac:dyDescent="0.25">
      <c r="A81" s="39"/>
      <c r="B81" s="40"/>
      <c r="C81" s="39"/>
      <c r="D81" s="41"/>
      <c r="E81" s="39"/>
      <c r="F81" s="39"/>
      <c r="G81" s="39"/>
      <c r="H81" s="39"/>
      <c r="I81" s="39"/>
      <c r="J81" s="39"/>
      <c r="K81" s="39"/>
      <c r="L81" s="39"/>
      <c r="M81" s="39"/>
      <c r="N81" s="39"/>
    </row>
    <row r="82" spans="1:14" x14ac:dyDescent="0.25">
      <c r="A82" s="39"/>
      <c r="B82" s="40"/>
      <c r="C82" s="39"/>
      <c r="D82" s="41"/>
      <c r="E82" s="39"/>
      <c r="F82" s="39"/>
      <c r="G82" s="39"/>
      <c r="H82" s="39"/>
      <c r="I82" s="39"/>
      <c r="J82" s="39"/>
      <c r="K82" s="39"/>
      <c r="L82" s="39"/>
      <c r="M82" s="39"/>
      <c r="N82" s="39"/>
    </row>
    <row r="83" spans="1:14" x14ac:dyDescent="0.25">
      <c r="A83" s="39"/>
      <c r="B83" s="40"/>
      <c r="C83" s="39"/>
      <c r="D83" s="41"/>
      <c r="E83" s="39"/>
      <c r="F83" s="39"/>
      <c r="G83" s="39"/>
      <c r="H83" s="39"/>
      <c r="I83" s="39"/>
      <c r="J83" s="39"/>
      <c r="K83" s="39"/>
      <c r="L83" s="39"/>
      <c r="M83" s="39"/>
      <c r="N83" s="39"/>
    </row>
    <row r="84" spans="1:14" x14ac:dyDescent="0.25">
      <c r="A84" s="39"/>
      <c r="B84" s="40"/>
      <c r="C84" s="39"/>
      <c r="D84" s="41"/>
      <c r="E84" s="39"/>
      <c r="F84" s="39"/>
      <c r="G84" s="39"/>
      <c r="H84" s="39"/>
      <c r="I84" s="39"/>
      <c r="J84" s="39"/>
      <c r="K84" s="39"/>
      <c r="L84" s="39"/>
      <c r="M84" s="39"/>
      <c r="N84" s="39"/>
    </row>
    <row r="85" spans="1:14" x14ac:dyDescent="0.25">
      <c r="A85" s="39"/>
      <c r="B85" s="40"/>
      <c r="C85" s="39"/>
      <c r="D85" s="41"/>
      <c r="E85" s="39"/>
      <c r="F85" s="39"/>
      <c r="G85" s="39"/>
      <c r="H85" s="39"/>
      <c r="I85" s="39"/>
      <c r="J85" s="39"/>
      <c r="K85" s="39"/>
      <c r="L85" s="39"/>
      <c r="M85" s="39"/>
      <c r="N85" s="39"/>
    </row>
    <row r="86" spans="1:14" x14ac:dyDescent="0.25">
      <c r="A86" s="39"/>
      <c r="B86" s="40"/>
      <c r="C86" s="39"/>
      <c r="D86" s="41"/>
      <c r="E86" s="39"/>
      <c r="F86" s="39"/>
      <c r="G86" s="39"/>
      <c r="H86" s="39"/>
      <c r="I86" s="39"/>
      <c r="J86" s="39"/>
      <c r="K86" s="39"/>
      <c r="L86" s="39"/>
      <c r="M86" s="39"/>
      <c r="N86" s="39"/>
    </row>
    <row r="87" spans="1:14" x14ac:dyDescent="0.25">
      <c r="A87" s="39"/>
      <c r="B87" s="40"/>
      <c r="C87" s="39"/>
      <c r="D87" s="41"/>
      <c r="E87" s="39"/>
      <c r="F87" s="39"/>
      <c r="G87" s="39"/>
      <c r="H87" s="39"/>
      <c r="I87" s="39"/>
      <c r="J87" s="39"/>
      <c r="K87" s="39"/>
      <c r="L87" s="39"/>
      <c r="M87" s="39"/>
      <c r="N87" s="39"/>
    </row>
    <row r="88" spans="1:14" x14ac:dyDescent="0.25">
      <c r="A88" s="39"/>
      <c r="B88" s="40"/>
      <c r="C88" s="39"/>
      <c r="D88" s="41"/>
      <c r="E88" s="39"/>
      <c r="F88" s="39"/>
      <c r="G88" s="39"/>
      <c r="H88" s="39"/>
      <c r="I88" s="39"/>
      <c r="J88" s="39"/>
      <c r="K88" s="39"/>
      <c r="L88" s="39"/>
      <c r="M88" s="39"/>
      <c r="N88" s="39"/>
    </row>
    <row r="89" spans="1:14" x14ac:dyDescent="0.25">
      <c r="A89" s="39"/>
      <c r="B89" s="40"/>
      <c r="C89" s="39"/>
      <c r="D89" s="41"/>
      <c r="E89" s="39"/>
      <c r="F89" s="39"/>
      <c r="G89" s="39"/>
      <c r="H89" s="39"/>
      <c r="I89" s="39"/>
      <c r="J89" s="39"/>
      <c r="K89" s="39"/>
      <c r="L89" s="39"/>
      <c r="M89" s="39"/>
      <c r="N89" s="39"/>
    </row>
    <row r="90" spans="1:14" x14ac:dyDescent="0.25">
      <c r="A90" s="39"/>
      <c r="B90" s="40"/>
      <c r="C90" s="39"/>
      <c r="D90" s="41"/>
      <c r="E90" s="39"/>
      <c r="F90" s="39"/>
      <c r="G90" s="39"/>
      <c r="H90" s="39"/>
      <c r="I90" s="39"/>
      <c r="J90" s="39"/>
      <c r="K90" s="39"/>
      <c r="L90" s="39"/>
      <c r="M90" s="39"/>
      <c r="N90" s="39"/>
    </row>
    <row r="91" spans="1:14" x14ac:dyDescent="0.25">
      <c r="A91" s="39"/>
      <c r="B91" s="40"/>
      <c r="C91" s="39"/>
      <c r="D91" s="41"/>
      <c r="E91" s="39"/>
      <c r="F91" s="39"/>
      <c r="G91" s="39"/>
      <c r="H91" s="39"/>
      <c r="I91" s="39"/>
      <c r="J91" s="39"/>
      <c r="K91" s="39"/>
      <c r="L91" s="39"/>
      <c r="M91" s="39"/>
      <c r="N91" s="39"/>
    </row>
    <row r="92" spans="1:14" x14ac:dyDescent="0.25">
      <c r="A92" s="39"/>
      <c r="B92" s="40"/>
      <c r="C92" s="39"/>
      <c r="D92" s="41"/>
      <c r="E92" s="39"/>
      <c r="F92" s="39"/>
      <c r="G92" s="39"/>
      <c r="H92" s="39"/>
      <c r="I92" s="39"/>
      <c r="J92" s="39"/>
      <c r="K92" s="39"/>
      <c r="L92" s="39"/>
      <c r="M92" s="39"/>
      <c r="N92" s="39"/>
    </row>
    <row r="93" spans="1:14" x14ac:dyDescent="0.25">
      <c r="A93" s="39"/>
      <c r="B93" s="40"/>
      <c r="C93" s="39"/>
      <c r="D93" s="41"/>
      <c r="E93" s="39"/>
      <c r="F93" s="39"/>
      <c r="G93" s="39"/>
      <c r="H93" s="39"/>
      <c r="I93" s="39"/>
      <c r="J93" s="39"/>
      <c r="K93" s="39"/>
      <c r="L93" s="39"/>
      <c r="M93" s="39"/>
      <c r="N93" s="39"/>
    </row>
    <row r="94" spans="1:14" x14ac:dyDescent="0.25">
      <c r="A94" s="39"/>
      <c r="B94" s="40"/>
      <c r="C94" s="39"/>
      <c r="D94" s="41"/>
      <c r="E94" s="39"/>
      <c r="F94" s="39"/>
      <c r="G94" s="39"/>
      <c r="H94" s="39"/>
      <c r="I94" s="39"/>
      <c r="J94" s="39"/>
      <c r="K94" s="39"/>
      <c r="L94" s="39"/>
      <c r="M94" s="39"/>
      <c r="N94" s="39"/>
    </row>
    <row r="95" spans="1:14" x14ac:dyDescent="0.25">
      <c r="A95" s="39"/>
      <c r="B95" s="40"/>
      <c r="C95" s="39"/>
      <c r="D95" s="41"/>
      <c r="E95" s="39"/>
      <c r="F95" s="39"/>
      <c r="G95" s="39"/>
      <c r="H95" s="39"/>
      <c r="I95" s="39"/>
      <c r="J95" s="39"/>
      <c r="K95" s="39"/>
      <c r="L95" s="39"/>
      <c r="M95" s="39"/>
      <c r="N95" s="39"/>
    </row>
    <row r="96" spans="1:14" x14ac:dyDescent="0.25">
      <c r="A96" s="39"/>
      <c r="B96" s="40"/>
      <c r="C96" s="39"/>
      <c r="D96" s="41"/>
      <c r="E96" s="39"/>
      <c r="F96" s="39"/>
      <c r="G96" s="39"/>
      <c r="H96" s="39"/>
      <c r="I96" s="39"/>
      <c r="J96" s="39"/>
      <c r="K96" s="39"/>
      <c r="L96" s="39"/>
      <c r="M96" s="39"/>
      <c r="N96" s="39"/>
    </row>
    <row r="97" spans="1:14" x14ac:dyDescent="0.25">
      <c r="A97" s="39"/>
      <c r="B97" s="40"/>
      <c r="C97" s="39"/>
      <c r="D97" s="41"/>
      <c r="E97" s="39"/>
      <c r="F97" s="39"/>
      <c r="G97" s="39"/>
      <c r="H97" s="39"/>
      <c r="I97" s="39"/>
      <c r="J97" s="39"/>
      <c r="K97" s="39"/>
      <c r="L97" s="39"/>
      <c r="M97" s="39"/>
      <c r="N97" s="39"/>
    </row>
    <row r="98" spans="1:14" x14ac:dyDescent="0.25">
      <c r="A98" s="39"/>
      <c r="B98" s="40"/>
      <c r="C98" s="39"/>
      <c r="D98" s="41"/>
      <c r="E98" s="39"/>
      <c r="F98" s="39"/>
      <c r="G98" s="39"/>
      <c r="H98" s="39"/>
      <c r="I98" s="39"/>
      <c r="J98" s="39"/>
      <c r="K98" s="39"/>
      <c r="L98" s="39"/>
      <c r="M98" s="39"/>
      <c r="N98" s="39"/>
    </row>
    <row r="99" spans="1:14" x14ac:dyDescent="0.25">
      <c r="A99" s="39"/>
      <c r="B99" s="40"/>
      <c r="C99" s="39"/>
      <c r="D99" s="41"/>
      <c r="E99" s="39"/>
      <c r="F99" s="39"/>
      <c r="G99" s="39"/>
      <c r="H99" s="39"/>
      <c r="I99" s="39"/>
      <c r="J99" s="39"/>
      <c r="K99" s="39"/>
      <c r="L99" s="39"/>
      <c r="M99" s="39"/>
      <c r="N99" s="39"/>
    </row>
    <row r="100" spans="1:14" x14ac:dyDescent="0.25">
      <c r="A100" s="39"/>
      <c r="B100" s="40"/>
      <c r="C100" s="39"/>
      <c r="D100" s="41"/>
      <c r="E100" s="39"/>
      <c r="F100" s="39"/>
      <c r="G100" s="39"/>
      <c r="H100" s="39"/>
      <c r="I100" s="39"/>
      <c r="J100" s="39"/>
      <c r="K100" s="39"/>
      <c r="L100" s="39"/>
      <c r="M100" s="39"/>
      <c r="N100" s="39"/>
    </row>
    <row r="101" spans="1:14" x14ac:dyDescent="0.25">
      <c r="A101" s="39"/>
      <c r="B101" s="40"/>
      <c r="C101" s="39"/>
      <c r="D101" s="41"/>
      <c r="E101" s="39"/>
      <c r="F101" s="39"/>
      <c r="G101" s="39"/>
      <c r="H101" s="39"/>
      <c r="I101" s="39"/>
      <c r="J101" s="39"/>
      <c r="K101" s="39"/>
      <c r="L101" s="39"/>
      <c r="M101" s="39"/>
      <c r="N101" s="39"/>
    </row>
    <row r="102" spans="1:14" x14ac:dyDescent="0.25">
      <c r="A102" s="39"/>
      <c r="B102" s="40"/>
      <c r="C102" s="39"/>
      <c r="D102" s="41"/>
      <c r="E102" s="39"/>
      <c r="F102" s="39"/>
      <c r="G102" s="39"/>
      <c r="H102" s="39"/>
      <c r="I102" s="39"/>
      <c r="J102" s="39"/>
      <c r="K102" s="39"/>
      <c r="L102" s="39"/>
      <c r="M102" s="39"/>
      <c r="N102" s="39"/>
    </row>
    <row r="103" spans="1:14" x14ac:dyDescent="0.25">
      <c r="A103" s="39"/>
      <c r="B103" s="40"/>
      <c r="C103" s="39"/>
      <c r="D103" s="41"/>
      <c r="E103" s="39"/>
      <c r="F103" s="39"/>
      <c r="G103" s="39"/>
      <c r="H103" s="39"/>
      <c r="I103" s="39"/>
      <c r="J103" s="39"/>
      <c r="K103" s="39"/>
      <c r="L103" s="39"/>
      <c r="M103" s="39"/>
      <c r="N103" s="39"/>
    </row>
    <row r="104" spans="1:14" x14ac:dyDescent="0.25">
      <c r="A104" s="39"/>
      <c r="B104" s="40"/>
      <c r="C104" s="39"/>
      <c r="D104" s="41"/>
      <c r="E104" s="39"/>
      <c r="F104" s="39"/>
      <c r="G104" s="39"/>
      <c r="H104" s="39"/>
      <c r="I104" s="39"/>
      <c r="J104" s="39"/>
      <c r="K104" s="39"/>
      <c r="L104" s="39"/>
      <c r="M104" s="39"/>
      <c r="N104" s="39"/>
    </row>
    <row r="105" spans="1:14" x14ac:dyDescent="0.25">
      <c r="A105" s="39"/>
      <c r="B105" s="40"/>
      <c r="C105" s="39"/>
      <c r="D105" s="41"/>
      <c r="E105" s="39"/>
      <c r="F105" s="39"/>
      <c r="G105" s="39"/>
      <c r="H105" s="39"/>
      <c r="I105" s="39"/>
      <c r="J105" s="39"/>
      <c r="K105" s="39"/>
      <c r="L105" s="39"/>
      <c r="M105" s="39"/>
      <c r="N105" s="39"/>
    </row>
    <row r="106" spans="1:14" x14ac:dyDescent="0.25">
      <c r="A106" s="39"/>
      <c r="B106" s="40"/>
      <c r="C106" s="39"/>
      <c r="D106" s="41"/>
      <c r="E106" s="39"/>
      <c r="F106" s="39"/>
      <c r="G106" s="39"/>
      <c r="H106" s="39"/>
      <c r="I106" s="39"/>
      <c r="J106" s="39"/>
      <c r="K106" s="39"/>
      <c r="L106" s="39"/>
      <c r="M106" s="39"/>
      <c r="N106" s="39"/>
    </row>
    <row r="107" spans="1:14" x14ac:dyDescent="0.25">
      <c r="A107" s="39"/>
      <c r="B107" s="40"/>
      <c r="C107" s="39"/>
      <c r="D107" s="41"/>
      <c r="E107" s="39"/>
      <c r="F107" s="39"/>
      <c r="G107" s="39"/>
      <c r="H107" s="39"/>
      <c r="I107" s="39"/>
      <c r="J107" s="39"/>
      <c r="K107" s="39"/>
      <c r="L107" s="39"/>
      <c r="M107" s="39"/>
      <c r="N107" s="39"/>
    </row>
    <row r="108" spans="1:14" x14ac:dyDescent="0.25">
      <c r="A108" s="39"/>
      <c r="B108" s="40"/>
      <c r="C108" s="39"/>
      <c r="D108" s="41"/>
      <c r="E108" s="39"/>
      <c r="F108" s="39"/>
      <c r="G108" s="39"/>
      <c r="H108" s="39"/>
      <c r="I108" s="39"/>
      <c r="J108" s="39"/>
      <c r="K108" s="39"/>
      <c r="L108" s="39"/>
      <c r="M108" s="39"/>
      <c r="N108" s="39"/>
    </row>
    <row r="109" spans="1:14" x14ac:dyDescent="0.25">
      <c r="A109" s="39"/>
      <c r="B109" s="40"/>
      <c r="C109" s="39"/>
      <c r="D109" s="41"/>
      <c r="E109" s="39"/>
      <c r="F109" s="39"/>
      <c r="G109" s="39"/>
      <c r="H109" s="39"/>
      <c r="I109" s="39"/>
      <c r="J109" s="39"/>
      <c r="K109" s="39"/>
      <c r="L109" s="39"/>
      <c r="M109" s="39"/>
      <c r="N109" s="39"/>
    </row>
    <row r="110" spans="1:14" x14ac:dyDescent="0.25">
      <c r="A110" s="39"/>
      <c r="B110" s="40"/>
      <c r="C110" s="39"/>
      <c r="D110" s="41"/>
      <c r="E110" s="39"/>
      <c r="F110" s="39"/>
      <c r="G110" s="39"/>
      <c r="H110" s="39"/>
      <c r="I110" s="39"/>
      <c r="J110" s="39"/>
      <c r="K110" s="39"/>
      <c r="L110" s="39"/>
      <c r="M110" s="39"/>
      <c r="N110" s="39"/>
    </row>
    <row r="111" spans="1:14" x14ac:dyDescent="0.25">
      <c r="A111" s="39"/>
      <c r="B111" s="40"/>
      <c r="C111" s="39"/>
      <c r="D111" s="41"/>
      <c r="E111" s="39"/>
      <c r="F111" s="39"/>
      <c r="G111" s="39"/>
      <c r="H111" s="39"/>
      <c r="I111" s="39"/>
      <c r="J111" s="39"/>
      <c r="K111" s="39"/>
      <c r="L111" s="39"/>
      <c r="M111" s="39"/>
      <c r="N111" s="39"/>
    </row>
    <row r="112" spans="1:14" x14ac:dyDescent="0.25">
      <c r="A112" s="39"/>
      <c r="B112" s="40"/>
      <c r="C112" s="39"/>
      <c r="D112" s="41"/>
      <c r="E112" s="39"/>
      <c r="F112" s="39"/>
      <c r="G112" s="39"/>
      <c r="H112" s="39"/>
      <c r="I112" s="39"/>
      <c r="J112" s="39"/>
      <c r="K112" s="39"/>
      <c r="L112" s="39"/>
      <c r="M112" s="39"/>
      <c r="N112" s="39"/>
    </row>
    <row r="113" spans="1:14" x14ac:dyDescent="0.25">
      <c r="A113" s="39"/>
      <c r="B113" s="40"/>
      <c r="C113" s="39"/>
      <c r="D113" s="41"/>
      <c r="E113" s="39"/>
      <c r="F113" s="39"/>
      <c r="G113" s="39"/>
      <c r="H113" s="39"/>
      <c r="I113" s="39"/>
      <c r="J113" s="39"/>
      <c r="K113" s="39"/>
      <c r="L113" s="39"/>
      <c r="M113" s="39"/>
      <c r="N113" s="39"/>
    </row>
    <row r="114" spans="1:14" x14ac:dyDescent="0.25">
      <c r="A114" s="39"/>
      <c r="B114" s="40"/>
      <c r="C114" s="39"/>
      <c r="D114" s="41"/>
      <c r="E114" s="39"/>
      <c r="F114" s="39"/>
      <c r="G114" s="39"/>
      <c r="H114" s="39"/>
      <c r="I114" s="39"/>
      <c r="J114" s="39"/>
      <c r="K114" s="39"/>
      <c r="L114" s="39"/>
      <c r="M114" s="39"/>
      <c r="N114" s="39"/>
    </row>
    <row r="115" spans="1:14" x14ac:dyDescent="0.25">
      <c r="A115" s="39"/>
      <c r="B115" s="40"/>
      <c r="C115" s="39"/>
      <c r="D115" s="41"/>
      <c r="E115" s="39"/>
      <c r="F115" s="39"/>
      <c r="G115" s="39"/>
      <c r="H115" s="39"/>
      <c r="I115" s="39"/>
      <c r="J115" s="39"/>
      <c r="K115" s="39"/>
      <c r="L115" s="39"/>
      <c r="M115" s="39"/>
      <c r="N115" s="39"/>
    </row>
    <row r="116" spans="1:14" x14ac:dyDescent="0.25">
      <c r="A116" s="39"/>
      <c r="B116" s="40"/>
      <c r="C116" s="39"/>
      <c r="D116" s="41"/>
      <c r="E116" s="39"/>
      <c r="F116" s="39"/>
      <c r="G116" s="39"/>
      <c r="H116" s="39"/>
      <c r="I116" s="39"/>
      <c r="J116" s="39"/>
      <c r="K116" s="39"/>
      <c r="L116" s="39"/>
      <c r="M116" s="39"/>
      <c r="N116" s="39"/>
    </row>
    <row r="117" spans="1:14" x14ac:dyDescent="0.25">
      <c r="A117" s="39"/>
      <c r="B117" s="40"/>
      <c r="C117" s="39"/>
      <c r="D117" s="41"/>
      <c r="E117" s="39"/>
      <c r="F117" s="39"/>
      <c r="G117" s="39"/>
      <c r="H117" s="39"/>
      <c r="I117" s="39"/>
      <c r="J117" s="39"/>
      <c r="K117" s="39"/>
      <c r="L117" s="39"/>
      <c r="M117" s="39"/>
      <c r="N117" s="39"/>
    </row>
    <row r="118" spans="1:14" x14ac:dyDescent="0.25">
      <c r="A118" s="39"/>
      <c r="B118" s="40"/>
      <c r="C118" s="39"/>
      <c r="D118" s="41"/>
      <c r="E118" s="39"/>
      <c r="F118" s="39"/>
      <c r="G118" s="39"/>
      <c r="H118" s="39"/>
      <c r="I118" s="39"/>
      <c r="J118" s="39"/>
      <c r="K118" s="39"/>
      <c r="L118" s="39"/>
      <c r="M118" s="39"/>
      <c r="N118" s="39"/>
    </row>
    <row r="119" spans="1:14" x14ac:dyDescent="0.25">
      <c r="A119" s="39"/>
      <c r="B119" s="40"/>
      <c r="C119" s="39"/>
      <c r="D119" s="41"/>
      <c r="E119" s="39"/>
      <c r="F119" s="39"/>
      <c r="G119" s="39"/>
      <c r="H119" s="39"/>
      <c r="I119" s="39"/>
      <c r="J119" s="39"/>
      <c r="K119" s="39"/>
      <c r="L119" s="39"/>
      <c r="M119" s="39"/>
      <c r="N119" s="39"/>
    </row>
    <row r="120" spans="1:14" x14ac:dyDescent="0.25">
      <c r="A120" s="39"/>
      <c r="B120" s="40"/>
      <c r="C120" s="39"/>
      <c r="D120" s="41"/>
      <c r="E120" s="39"/>
      <c r="F120" s="39"/>
      <c r="G120" s="39"/>
      <c r="H120" s="39"/>
      <c r="I120" s="39"/>
      <c r="J120" s="39"/>
      <c r="K120" s="39"/>
      <c r="L120" s="39"/>
      <c r="M120" s="39"/>
      <c r="N120" s="39"/>
    </row>
    <row r="121" spans="1:14" x14ac:dyDescent="0.25">
      <c r="A121" s="39"/>
      <c r="B121" s="40"/>
      <c r="C121" s="39"/>
      <c r="D121" s="41"/>
      <c r="E121" s="39"/>
      <c r="F121" s="39"/>
      <c r="G121" s="39"/>
      <c r="H121" s="39"/>
      <c r="I121" s="39"/>
      <c r="J121" s="39"/>
      <c r="K121" s="39"/>
      <c r="L121" s="39"/>
      <c r="M121" s="39"/>
      <c r="N121" s="39"/>
    </row>
    <row r="122" spans="1:14" x14ac:dyDescent="0.25">
      <c r="A122" s="39"/>
      <c r="B122" s="40"/>
      <c r="C122" s="39"/>
      <c r="D122" s="41"/>
      <c r="E122" s="39"/>
      <c r="F122" s="39"/>
      <c r="G122" s="39"/>
      <c r="H122" s="39"/>
      <c r="I122" s="39"/>
      <c r="J122" s="39"/>
      <c r="K122" s="39"/>
      <c r="L122" s="39"/>
      <c r="M122" s="39"/>
      <c r="N122" s="39"/>
    </row>
    <row r="123" spans="1:14" x14ac:dyDescent="0.25">
      <c r="A123" s="39"/>
      <c r="B123" s="40"/>
      <c r="C123" s="39"/>
      <c r="D123" s="41"/>
      <c r="E123" s="39"/>
      <c r="F123" s="39"/>
      <c r="G123" s="39"/>
      <c r="H123" s="39"/>
      <c r="I123" s="39"/>
      <c r="J123" s="39"/>
      <c r="K123" s="39"/>
      <c r="L123" s="39"/>
      <c r="M123" s="39"/>
      <c r="N123" s="39"/>
    </row>
    <row r="124" spans="1:14" x14ac:dyDescent="0.25">
      <c r="A124" s="39"/>
      <c r="B124" s="40"/>
      <c r="C124" s="39"/>
      <c r="D124" s="41"/>
      <c r="E124" s="39"/>
      <c r="F124" s="39"/>
      <c r="G124" s="39"/>
      <c r="H124" s="39"/>
      <c r="I124" s="39"/>
      <c r="J124" s="39"/>
      <c r="K124" s="39"/>
      <c r="L124" s="39"/>
      <c r="M124" s="39"/>
      <c r="N124" s="39"/>
    </row>
    <row r="125" spans="1:14" x14ac:dyDescent="0.25">
      <c r="A125" s="39"/>
      <c r="B125" s="40"/>
      <c r="C125" s="39"/>
      <c r="D125" s="41"/>
      <c r="E125" s="39"/>
      <c r="F125" s="39"/>
      <c r="G125" s="39"/>
      <c r="H125" s="39"/>
      <c r="I125" s="39"/>
      <c r="J125" s="39"/>
      <c r="K125" s="39"/>
      <c r="L125" s="39"/>
      <c r="M125" s="39"/>
      <c r="N125" s="39"/>
    </row>
    <row r="126" spans="1:14" x14ac:dyDescent="0.25">
      <c r="A126" s="39"/>
      <c r="B126" s="40"/>
      <c r="C126" s="39"/>
      <c r="D126" s="41"/>
      <c r="E126" s="39"/>
      <c r="F126" s="39"/>
      <c r="G126" s="39"/>
      <c r="H126" s="39"/>
      <c r="I126" s="39"/>
      <c r="J126" s="39"/>
      <c r="K126" s="39"/>
      <c r="L126" s="39"/>
      <c r="M126" s="39"/>
      <c r="N126" s="39"/>
    </row>
    <row r="127" spans="1:14" x14ac:dyDescent="0.25">
      <c r="A127" s="39"/>
      <c r="B127" s="40"/>
      <c r="C127" s="39"/>
      <c r="D127" s="41"/>
      <c r="E127" s="39"/>
      <c r="F127" s="39"/>
      <c r="G127" s="39"/>
      <c r="H127" s="39"/>
      <c r="I127" s="39"/>
      <c r="J127" s="39"/>
      <c r="K127" s="39"/>
      <c r="L127" s="39"/>
      <c r="M127" s="39"/>
      <c r="N127" s="39"/>
    </row>
    <row r="128" spans="1:14" x14ac:dyDescent="0.25">
      <c r="A128" s="39"/>
      <c r="B128" s="40"/>
      <c r="C128" s="39"/>
      <c r="D128" s="41"/>
      <c r="E128" s="39"/>
      <c r="F128" s="39"/>
      <c r="G128" s="39"/>
      <c r="H128" s="39"/>
      <c r="I128" s="39"/>
      <c r="J128" s="39"/>
      <c r="K128" s="39"/>
      <c r="L128" s="39"/>
      <c r="M128" s="39"/>
      <c r="N128" s="39"/>
    </row>
    <row r="129" spans="1:14" x14ac:dyDescent="0.25">
      <c r="A129" s="39"/>
      <c r="B129" s="40"/>
      <c r="C129" s="39"/>
      <c r="D129" s="41"/>
      <c r="E129" s="39"/>
      <c r="F129" s="39"/>
      <c r="G129" s="39"/>
      <c r="H129" s="39"/>
      <c r="I129" s="39"/>
      <c r="J129" s="39"/>
      <c r="K129" s="39"/>
      <c r="L129" s="39"/>
      <c r="M129" s="39"/>
      <c r="N129" s="39"/>
    </row>
    <row r="130" spans="1:14" x14ac:dyDescent="0.25">
      <c r="A130" s="39"/>
      <c r="B130" s="40"/>
      <c r="C130" s="39"/>
      <c r="D130" s="41"/>
      <c r="E130" s="39"/>
      <c r="F130" s="39"/>
      <c r="G130" s="39"/>
      <c r="H130" s="39"/>
      <c r="I130" s="39"/>
      <c r="J130" s="39"/>
      <c r="K130" s="39"/>
      <c r="L130" s="39"/>
      <c r="M130" s="39"/>
      <c r="N130" s="39"/>
    </row>
    <row r="131" spans="1:14" x14ac:dyDescent="0.25">
      <c r="A131" s="39"/>
      <c r="B131" s="40"/>
      <c r="C131" s="39"/>
      <c r="D131" s="41"/>
      <c r="E131" s="39"/>
      <c r="F131" s="39"/>
      <c r="G131" s="39"/>
      <c r="H131" s="39"/>
      <c r="I131" s="39"/>
      <c r="J131" s="39"/>
      <c r="K131" s="39"/>
      <c r="L131" s="39"/>
      <c r="M131" s="39"/>
      <c r="N131" s="39"/>
    </row>
    <row r="132" spans="1:14" x14ac:dyDescent="0.25">
      <c r="A132" s="39"/>
      <c r="B132" s="40"/>
      <c r="C132" s="39"/>
      <c r="D132" s="41"/>
      <c r="E132" s="39"/>
      <c r="F132" s="39"/>
      <c r="G132" s="39"/>
      <c r="H132" s="39"/>
      <c r="I132" s="39"/>
      <c r="J132" s="39"/>
      <c r="K132" s="39"/>
      <c r="L132" s="39"/>
      <c r="M132" s="39"/>
      <c r="N132" s="39"/>
    </row>
    <row r="133" spans="1:14" x14ac:dyDescent="0.25">
      <c r="A133" s="39"/>
      <c r="B133" s="40"/>
      <c r="C133" s="39"/>
      <c r="D133" s="41"/>
      <c r="E133" s="39"/>
      <c r="F133" s="39"/>
      <c r="G133" s="39"/>
      <c r="H133" s="39"/>
      <c r="I133" s="39"/>
      <c r="J133" s="39"/>
      <c r="K133" s="39"/>
      <c r="L133" s="39"/>
      <c r="M133" s="39"/>
      <c r="N133" s="39"/>
    </row>
    <row r="134" spans="1:14" x14ac:dyDescent="0.25">
      <c r="A134" s="39"/>
      <c r="B134" s="40"/>
      <c r="C134" s="39"/>
      <c r="D134" s="41"/>
      <c r="E134" s="39"/>
      <c r="F134" s="39"/>
      <c r="G134" s="39"/>
      <c r="H134" s="39"/>
      <c r="I134" s="39"/>
      <c r="J134" s="39"/>
      <c r="K134" s="39"/>
      <c r="L134" s="39"/>
      <c r="M134" s="39"/>
      <c r="N134" s="39"/>
    </row>
    <row r="135" spans="1:14" x14ac:dyDescent="0.25">
      <c r="A135" s="39"/>
      <c r="B135" s="40"/>
      <c r="C135" s="39"/>
      <c r="D135" s="41"/>
      <c r="E135" s="39"/>
      <c r="F135" s="39"/>
      <c r="G135" s="39"/>
      <c r="H135" s="39"/>
      <c r="I135" s="39"/>
      <c r="J135" s="39"/>
      <c r="K135" s="39"/>
      <c r="L135" s="39"/>
      <c r="M135" s="39"/>
      <c r="N135" s="39"/>
    </row>
    <row r="136" spans="1:14" x14ac:dyDescent="0.25">
      <c r="A136" s="39"/>
      <c r="B136" s="40"/>
      <c r="C136" s="39"/>
      <c r="D136" s="41"/>
      <c r="E136" s="39"/>
      <c r="F136" s="39"/>
      <c r="G136" s="39"/>
      <c r="H136" s="39"/>
      <c r="I136" s="39"/>
      <c r="J136" s="39"/>
      <c r="K136" s="39"/>
      <c r="L136" s="39"/>
      <c r="M136" s="39"/>
      <c r="N136" s="39"/>
    </row>
    <row r="137" spans="1:14" x14ac:dyDescent="0.25">
      <c r="A137" s="39"/>
      <c r="B137" s="40"/>
      <c r="C137" s="39"/>
      <c r="D137" s="41"/>
      <c r="E137" s="39"/>
      <c r="F137" s="39"/>
      <c r="G137" s="39"/>
      <c r="H137" s="39"/>
      <c r="I137" s="39"/>
      <c r="J137" s="39"/>
      <c r="K137" s="39"/>
      <c r="L137" s="39"/>
      <c r="M137" s="39"/>
      <c r="N137" s="39"/>
    </row>
    <row r="138" spans="1:14" x14ac:dyDescent="0.25">
      <c r="A138" s="39"/>
      <c r="B138" s="40"/>
      <c r="C138" s="39"/>
      <c r="D138" s="41"/>
      <c r="E138" s="39"/>
      <c r="F138" s="39"/>
      <c r="G138" s="39"/>
      <c r="H138" s="39"/>
      <c r="I138" s="39"/>
      <c r="J138" s="39"/>
      <c r="K138" s="39"/>
      <c r="L138" s="39"/>
      <c r="M138" s="39"/>
      <c r="N138" s="39"/>
    </row>
    <row r="139" spans="1:14" x14ac:dyDescent="0.25">
      <c r="A139" s="39"/>
      <c r="B139" s="40"/>
      <c r="C139" s="39"/>
      <c r="D139" s="41"/>
      <c r="E139" s="39"/>
      <c r="F139" s="39"/>
      <c r="G139" s="39"/>
      <c r="H139" s="39"/>
      <c r="I139" s="39"/>
      <c r="J139" s="39"/>
      <c r="K139" s="39"/>
      <c r="L139" s="39"/>
      <c r="M139" s="39"/>
      <c r="N139" s="39"/>
    </row>
    <row r="140" spans="1:14" x14ac:dyDescent="0.25">
      <c r="A140" s="39"/>
      <c r="B140" s="40"/>
      <c r="C140" s="39"/>
      <c r="D140" s="41"/>
      <c r="E140" s="39"/>
      <c r="F140" s="39"/>
      <c r="G140" s="39"/>
      <c r="H140" s="39"/>
      <c r="I140" s="39"/>
      <c r="J140" s="39"/>
      <c r="K140" s="39"/>
      <c r="L140" s="39"/>
      <c r="M140" s="39"/>
      <c r="N140" s="39"/>
    </row>
    <row r="141" spans="1:14" x14ac:dyDescent="0.25">
      <c r="A141" s="39"/>
      <c r="B141" s="40"/>
      <c r="C141" s="39"/>
      <c r="D141" s="41"/>
      <c r="E141" s="39"/>
      <c r="F141" s="39"/>
      <c r="G141" s="39"/>
      <c r="H141" s="39"/>
      <c r="I141" s="39"/>
      <c r="J141" s="39"/>
      <c r="K141" s="39"/>
      <c r="L141" s="39"/>
      <c r="M141" s="39"/>
      <c r="N141" s="39"/>
    </row>
    <row r="142" spans="1:14" x14ac:dyDescent="0.25">
      <c r="A142" s="39"/>
      <c r="B142" s="40"/>
      <c r="C142" s="39"/>
      <c r="D142" s="41"/>
      <c r="E142" s="39"/>
      <c r="F142" s="39"/>
      <c r="G142" s="39"/>
      <c r="H142" s="39"/>
      <c r="I142" s="39"/>
      <c r="J142" s="39"/>
      <c r="K142" s="39"/>
      <c r="L142" s="39"/>
      <c r="M142" s="39"/>
      <c r="N142" s="39"/>
    </row>
    <row r="143" spans="1:14" x14ac:dyDescent="0.25">
      <c r="A143" s="39"/>
      <c r="B143" s="40"/>
      <c r="C143" s="39"/>
      <c r="D143" s="41"/>
      <c r="E143" s="39"/>
      <c r="F143" s="39"/>
      <c r="G143" s="39"/>
      <c r="H143" s="39"/>
      <c r="I143" s="39"/>
      <c r="J143" s="39"/>
      <c r="K143" s="39"/>
      <c r="L143" s="39"/>
      <c r="M143" s="39"/>
      <c r="N143" s="39"/>
    </row>
    <row r="144" spans="1:14" x14ac:dyDescent="0.25">
      <c r="A144" s="39"/>
      <c r="B144" s="40"/>
      <c r="C144" s="39"/>
      <c r="D144" s="41"/>
      <c r="E144" s="39"/>
      <c r="F144" s="39"/>
      <c r="G144" s="39"/>
      <c r="H144" s="39"/>
      <c r="I144" s="39"/>
      <c r="J144" s="39"/>
      <c r="K144" s="39"/>
      <c r="L144" s="39"/>
      <c r="M144" s="39"/>
      <c r="N144" s="39"/>
    </row>
    <row r="145" spans="1:14" x14ac:dyDescent="0.25">
      <c r="A145" s="39"/>
      <c r="B145" s="40"/>
      <c r="C145" s="39"/>
      <c r="D145" s="41"/>
      <c r="E145" s="39"/>
      <c r="F145" s="39"/>
      <c r="G145" s="39"/>
      <c r="H145" s="39"/>
      <c r="I145" s="39"/>
      <c r="J145" s="39"/>
      <c r="K145" s="39"/>
      <c r="L145" s="39"/>
      <c r="M145" s="39"/>
      <c r="N145" s="39"/>
    </row>
    <row r="146" spans="1:14" x14ac:dyDescent="0.25">
      <c r="A146" s="39"/>
      <c r="B146" s="40"/>
      <c r="C146" s="39"/>
      <c r="D146" s="41"/>
      <c r="E146" s="39"/>
      <c r="F146" s="39"/>
      <c r="G146" s="39"/>
      <c r="H146" s="39"/>
      <c r="I146" s="39"/>
      <c r="J146" s="39"/>
      <c r="K146" s="39"/>
      <c r="L146" s="39"/>
      <c r="M146" s="39"/>
      <c r="N146" s="39"/>
    </row>
    <row r="147" spans="1:14" x14ac:dyDescent="0.25">
      <c r="A147" s="39"/>
      <c r="B147" s="40"/>
      <c r="C147" s="39"/>
      <c r="D147" s="41"/>
      <c r="E147" s="39"/>
      <c r="F147" s="39"/>
      <c r="G147" s="39"/>
      <c r="H147" s="39"/>
      <c r="I147" s="39"/>
      <c r="J147" s="39"/>
      <c r="K147" s="39"/>
      <c r="L147" s="39"/>
      <c r="M147" s="39"/>
      <c r="N147" s="39"/>
    </row>
    <row r="148" spans="1:14" x14ac:dyDescent="0.25">
      <c r="A148" s="39"/>
      <c r="B148" s="40"/>
      <c r="C148" s="39"/>
      <c r="D148" s="41"/>
      <c r="E148" s="39"/>
      <c r="F148" s="39"/>
      <c r="G148" s="39"/>
      <c r="H148" s="39"/>
      <c r="I148" s="39"/>
      <c r="J148" s="39"/>
      <c r="K148" s="39"/>
      <c r="L148" s="39"/>
      <c r="M148" s="39"/>
      <c r="N148" s="39"/>
    </row>
    <row r="149" spans="1:14" x14ac:dyDescent="0.25">
      <c r="A149" s="39"/>
      <c r="B149" s="40"/>
      <c r="C149" s="39"/>
      <c r="D149" s="41"/>
      <c r="E149" s="39"/>
      <c r="F149" s="39"/>
      <c r="G149" s="39"/>
      <c r="H149" s="39"/>
      <c r="I149" s="39"/>
      <c r="J149" s="39"/>
      <c r="K149" s="39"/>
      <c r="L149" s="39"/>
      <c r="M149" s="39"/>
      <c r="N149" s="39"/>
    </row>
    <row r="150" spans="1:14" x14ac:dyDescent="0.25">
      <c r="A150" s="39"/>
      <c r="B150" s="40"/>
      <c r="C150" s="39"/>
      <c r="D150" s="41"/>
      <c r="E150" s="39"/>
      <c r="F150" s="39"/>
      <c r="G150" s="39"/>
      <c r="H150" s="39"/>
      <c r="I150" s="39"/>
      <c r="J150" s="39"/>
      <c r="K150" s="39"/>
      <c r="L150" s="39"/>
      <c r="M150" s="39"/>
      <c r="N150" s="39"/>
    </row>
    <row r="151" spans="1:14" x14ac:dyDescent="0.25">
      <c r="A151" s="39"/>
      <c r="B151" s="40"/>
      <c r="C151" s="39"/>
      <c r="D151" s="41"/>
      <c r="E151" s="39"/>
      <c r="F151" s="39"/>
      <c r="G151" s="39"/>
      <c r="H151" s="39"/>
      <c r="I151" s="39"/>
      <c r="J151" s="39"/>
      <c r="K151" s="39"/>
      <c r="L151" s="39"/>
      <c r="M151" s="39"/>
      <c r="N151" s="39"/>
    </row>
    <row r="152" spans="1:14" x14ac:dyDescent="0.25">
      <c r="A152" s="39"/>
      <c r="B152" s="40"/>
      <c r="C152" s="39"/>
      <c r="D152" s="41"/>
      <c r="E152" s="39"/>
      <c r="F152" s="39"/>
      <c r="G152" s="39"/>
      <c r="H152" s="39"/>
      <c r="I152" s="39"/>
      <c r="J152" s="39"/>
      <c r="K152" s="39"/>
      <c r="L152" s="39"/>
      <c r="M152" s="39"/>
      <c r="N152" s="39"/>
    </row>
    <row r="153" spans="1:14" x14ac:dyDescent="0.25">
      <c r="A153" s="39"/>
      <c r="B153" s="40"/>
      <c r="C153" s="39"/>
      <c r="D153" s="41"/>
      <c r="E153" s="39"/>
      <c r="F153" s="39"/>
      <c r="G153" s="39"/>
      <c r="H153" s="39"/>
      <c r="I153" s="39"/>
      <c r="J153" s="39"/>
      <c r="K153" s="39"/>
      <c r="L153" s="39"/>
      <c r="M153" s="39"/>
      <c r="N153" s="39"/>
    </row>
    <row r="154" spans="1:14" x14ac:dyDescent="0.25">
      <c r="A154" s="39"/>
      <c r="B154" s="40"/>
      <c r="C154" s="39"/>
      <c r="D154" s="41"/>
      <c r="E154" s="39"/>
      <c r="F154" s="39"/>
      <c r="G154" s="39"/>
      <c r="H154" s="39"/>
      <c r="I154" s="39"/>
      <c r="J154" s="39"/>
      <c r="K154" s="39"/>
      <c r="L154" s="39"/>
      <c r="M154" s="39"/>
      <c r="N154" s="39"/>
    </row>
    <row r="155" spans="1:14" x14ac:dyDescent="0.25">
      <c r="A155" s="39"/>
      <c r="B155" s="40"/>
      <c r="C155" s="39"/>
      <c r="D155" s="41"/>
      <c r="E155" s="39"/>
      <c r="F155" s="39"/>
      <c r="G155" s="39"/>
      <c r="H155" s="39"/>
      <c r="I155" s="39"/>
      <c r="J155" s="39"/>
      <c r="K155" s="39"/>
      <c r="L155" s="39"/>
      <c r="M155" s="39"/>
      <c r="N155" s="39"/>
    </row>
    <row r="156" spans="1:14" x14ac:dyDescent="0.25">
      <c r="A156" s="39"/>
      <c r="B156" s="40"/>
      <c r="C156" s="39"/>
      <c r="D156" s="41"/>
      <c r="E156" s="39"/>
      <c r="F156" s="39"/>
      <c r="G156" s="39"/>
      <c r="H156" s="39"/>
      <c r="I156" s="39"/>
      <c r="J156" s="39"/>
      <c r="K156" s="39"/>
      <c r="L156" s="39"/>
      <c r="M156" s="39"/>
      <c r="N156" s="39"/>
    </row>
    <row r="157" spans="1:14" x14ac:dyDescent="0.25">
      <c r="A157" s="39"/>
      <c r="B157" s="40"/>
      <c r="C157" s="39"/>
      <c r="D157" s="41"/>
      <c r="E157" s="39"/>
      <c r="F157" s="39"/>
      <c r="G157" s="39"/>
      <c r="H157" s="39"/>
      <c r="I157" s="39"/>
      <c r="J157" s="39"/>
      <c r="K157" s="39"/>
      <c r="L157" s="39"/>
      <c r="M157" s="39"/>
      <c r="N157" s="39"/>
    </row>
    <row r="158" spans="1:14" x14ac:dyDescent="0.25">
      <c r="A158" s="39"/>
      <c r="B158" s="40"/>
      <c r="C158" s="39"/>
      <c r="D158" s="41"/>
      <c r="E158" s="39"/>
      <c r="F158" s="39"/>
      <c r="G158" s="39"/>
      <c r="H158" s="39"/>
      <c r="I158" s="39"/>
      <c r="J158" s="39"/>
      <c r="K158" s="39"/>
      <c r="L158" s="39"/>
      <c r="M158" s="39"/>
      <c r="N158" s="39"/>
    </row>
    <row r="159" spans="1:14" x14ac:dyDescent="0.25">
      <c r="A159" s="39"/>
      <c r="B159" s="40"/>
      <c r="C159" s="39"/>
      <c r="D159" s="41"/>
      <c r="E159" s="39"/>
      <c r="F159" s="39"/>
      <c r="G159" s="39"/>
      <c r="H159" s="39"/>
      <c r="I159" s="39"/>
      <c r="J159" s="39"/>
      <c r="K159" s="39"/>
      <c r="L159" s="39"/>
      <c r="M159" s="39"/>
      <c r="N159" s="39"/>
    </row>
    <row r="160" spans="1:14" x14ac:dyDescent="0.25">
      <c r="A160" s="39"/>
      <c r="B160" s="40"/>
      <c r="C160" s="39"/>
      <c r="D160" s="41"/>
      <c r="E160" s="39"/>
      <c r="F160" s="39"/>
      <c r="G160" s="39"/>
      <c r="H160" s="39"/>
      <c r="I160" s="39"/>
      <c r="J160" s="39"/>
      <c r="K160" s="39"/>
      <c r="L160" s="39"/>
      <c r="M160" s="39"/>
      <c r="N160" s="39"/>
    </row>
    <row r="161" spans="1:14" x14ac:dyDescent="0.25">
      <c r="A161" s="39"/>
      <c r="B161" s="40"/>
      <c r="C161" s="39"/>
      <c r="D161" s="41"/>
      <c r="E161" s="39"/>
      <c r="F161" s="39"/>
      <c r="G161" s="39"/>
      <c r="H161" s="39"/>
      <c r="I161" s="39"/>
      <c r="J161" s="39"/>
      <c r="K161" s="39"/>
      <c r="L161" s="39"/>
      <c r="M161" s="39"/>
      <c r="N161" s="39"/>
    </row>
    <row r="162" spans="1:14" x14ac:dyDescent="0.25">
      <c r="A162" s="39"/>
      <c r="B162" s="40"/>
      <c r="C162" s="39"/>
      <c r="D162" s="41"/>
      <c r="E162" s="39"/>
      <c r="F162" s="39"/>
      <c r="G162" s="39"/>
      <c r="H162" s="39"/>
      <c r="I162" s="39"/>
      <c r="J162" s="39"/>
      <c r="K162" s="39"/>
      <c r="L162" s="39"/>
      <c r="M162" s="39"/>
      <c r="N162" s="39"/>
    </row>
    <row r="163" spans="1:14" x14ac:dyDescent="0.25">
      <c r="A163" s="39"/>
      <c r="B163" s="40"/>
      <c r="C163" s="39"/>
      <c r="D163" s="41"/>
      <c r="E163" s="39"/>
      <c r="F163" s="39"/>
      <c r="G163" s="39"/>
      <c r="H163" s="39"/>
      <c r="I163" s="39"/>
      <c r="J163" s="39"/>
      <c r="K163" s="39"/>
      <c r="L163" s="39"/>
      <c r="M163" s="39"/>
      <c r="N163" s="39"/>
    </row>
    <row r="164" spans="1:14" x14ac:dyDescent="0.25">
      <c r="A164" s="39"/>
      <c r="B164" s="40"/>
      <c r="C164" s="39"/>
      <c r="D164" s="41"/>
      <c r="E164" s="39"/>
      <c r="F164" s="39"/>
      <c r="G164" s="39"/>
      <c r="H164" s="39"/>
      <c r="I164" s="39"/>
      <c r="J164" s="39"/>
      <c r="K164" s="39"/>
      <c r="L164" s="39"/>
      <c r="M164" s="39"/>
      <c r="N164" s="39"/>
    </row>
    <row r="165" spans="1:14" x14ac:dyDescent="0.25">
      <c r="A165" s="39"/>
      <c r="B165" s="40"/>
      <c r="C165" s="39"/>
      <c r="D165" s="41"/>
      <c r="E165" s="39"/>
      <c r="F165" s="39"/>
      <c r="G165" s="39"/>
      <c r="H165" s="39"/>
      <c r="I165" s="39"/>
      <c r="J165" s="39"/>
      <c r="K165" s="39"/>
      <c r="L165" s="39"/>
      <c r="M165" s="39"/>
      <c r="N165" s="39"/>
    </row>
    <row r="166" spans="1:14" x14ac:dyDescent="0.25">
      <c r="A166" s="39"/>
      <c r="B166" s="40"/>
      <c r="C166" s="39"/>
      <c r="D166" s="41"/>
      <c r="E166" s="39"/>
      <c r="F166" s="39"/>
      <c r="G166" s="39"/>
      <c r="H166" s="39"/>
      <c r="I166" s="39"/>
      <c r="J166" s="39"/>
      <c r="K166" s="39"/>
      <c r="L166" s="39"/>
      <c r="M166" s="39"/>
      <c r="N166" s="39"/>
    </row>
    <row r="167" spans="1:14" x14ac:dyDescent="0.25">
      <c r="A167" s="39"/>
      <c r="B167" s="40"/>
      <c r="C167" s="39"/>
      <c r="D167" s="41"/>
      <c r="E167" s="39"/>
      <c r="F167" s="39"/>
      <c r="G167" s="39"/>
      <c r="H167" s="39"/>
      <c r="I167" s="39"/>
      <c r="J167" s="39"/>
      <c r="K167" s="39"/>
      <c r="L167" s="39"/>
      <c r="M167" s="39"/>
      <c r="N167" s="39"/>
    </row>
    <row r="168" spans="1:14" x14ac:dyDescent="0.25">
      <c r="A168" s="39"/>
      <c r="B168" s="40"/>
      <c r="C168" s="39"/>
      <c r="D168" s="41"/>
      <c r="E168" s="39"/>
      <c r="F168" s="39"/>
      <c r="G168" s="39"/>
      <c r="H168" s="39"/>
      <c r="I168" s="39"/>
      <c r="J168" s="39"/>
      <c r="K168" s="39"/>
      <c r="L168" s="39"/>
      <c r="M168" s="39"/>
      <c r="N168" s="39"/>
    </row>
    <row r="169" spans="1:14" x14ac:dyDescent="0.25">
      <c r="A169" s="39"/>
      <c r="B169" s="40"/>
      <c r="C169" s="39"/>
      <c r="D169" s="41"/>
      <c r="E169" s="39"/>
      <c r="F169" s="39"/>
      <c r="G169" s="39"/>
      <c r="H169" s="39"/>
      <c r="I169" s="39"/>
      <c r="J169" s="39"/>
      <c r="K169" s="39"/>
      <c r="L169" s="39"/>
      <c r="M169" s="39"/>
      <c r="N169" s="39"/>
    </row>
    <row r="170" spans="1:14" x14ac:dyDescent="0.25">
      <c r="A170" s="39"/>
      <c r="B170" s="40"/>
      <c r="C170" s="39"/>
      <c r="D170" s="41"/>
      <c r="E170" s="39"/>
      <c r="F170" s="39"/>
      <c r="G170" s="39"/>
      <c r="H170" s="39"/>
      <c r="I170" s="39"/>
      <c r="J170" s="39"/>
      <c r="K170" s="39"/>
      <c r="L170" s="39"/>
      <c r="M170" s="39"/>
      <c r="N170" s="39"/>
    </row>
    <row r="171" spans="1:14" x14ac:dyDescent="0.25">
      <c r="A171" s="39"/>
      <c r="B171" s="40"/>
      <c r="C171" s="39"/>
      <c r="D171" s="41"/>
      <c r="E171" s="39"/>
      <c r="F171" s="39"/>
      <c r="G171" s="39"/>
      <c r="H171" s="39"/>
      <c r="I171" s="39"/>
      <c r="J171" s="39"/>
      <c r="K171" s="39"/>
      <c r="L171" s="39"/>
      <c r="M171" s="39"/>
      <c r="N171" s="39"/>
    </row>
    <row r="172" spans="1:14" x14ac:dyDescent="0.25">
      <c r="A172" s="39"/>
      <c r="B172" s="40"/>
      <c r="C172" s="39"/>
      <c r="D172" s="41"/>
      <c r="E172" s="39"/>
      <c r="F172" s="39"/>
      <c r="G172" s="39"/>
      <c r="H172" s="39"/>
      <c r="I172" s="39"/>
      <c r="J172" s="39"/>
      <c r="K172" s="39"/>
      <c r="L172" s="39"/>
      <c r="M172" s="39"/>
      <c r="N172" s="39"/>
    </row>
    <row r="173" spans="1:14" x14ac:dyDescent="0.25">
      <c r="A173" s="39"/>
      <c r="B173" s="40"/>
      <c r="C173" s="39"/>
      <c r="D173" s="41"/>
      <c r="E173" s="39"/>
      <c r="F173" s="39"/>
      <c r="G173" s="39"/>
      <c r="H173" s="39"/>
      <c r="I173" s="39"/>
      <c r="J173" s="39"/>
      <c r="K173" s="39"/>
      <c r="L173" s="39"/>
      <c r="M173" s="39"/>
      <c r="N173" s="39"/>
    </row>
    <row r="174" spans="1:14" x14ac:dyDescent="0.25">
      <c r="A174" s="39"/>
      <c r="B174" s="40"/>
      <c r="C174" s="39"/>
      <c r="D174" s="41"/>
      <c r="E174" s="39"/>
      <c r="F174" s="39"/>
      <c r="G174" s="39"/>
      <c r="H174" s="39"/>
      <c r="I174" s="39"/>
      <c r="J174" s="39"/>
      <c r="K174" s="39"/>
      <c r="L174" s="39"/>
      <c r="M174" s="39"/>
      <c r="N174" s="39"/>
    </row>
    <row r="175" spans="1:14" x14ac:dyDescent="0.25">
      <c r="A175" s="39"/>
      <c r="B175" s="40"/>
      <c r="C175" s="39"/>
      <c r="D175" s="41"/>
      <c r="E175" s="39"/>
      <c r="F175" s="39"/>
      <c r="G175" s="39"/>
      <c r="H175" s="39"/>
      <c r="I175" s="39"/>
      <c r="J175" s="39"/>
      <c r="K175" s="39"/>
      <c r="L175" s="39"/>
      <c r="M175" s="39"/>
      <c r="N175" s="39"/>
    </row>
    <row r="176" spans="1:14" x14ac:dyDescent="0.25">
      <c r="A176" s="39"/>
      <c r="B176" s="40"/>
      <c r="C176" s="39"/>
      <c r="D176" s="41"/>
      <c r="E176" s="39"/>
      <c r="F176" s="39"/>
      <c r="G176" s="39"/>
      <c r="H176" s="39"/>
      <c r="I176" s="39"/>
      <c r="J176" s="39"/>
      <c r="K176" s="39"/>
      <c r="L176" s="39"/>
      <c r="M176" s="39"/>
      <c r="N176" s="39"/>
    </row>
    <row r="177" spans="1:14" x14ac:dyDescent="0.25">
      <c r="A177" s="39"/>
      <c r="B177" s="40"/>
      <c r="C177" s="39"/>
      <c r="D177" s="41"/>
      <c r="E177" s="39"/>
      <c r="F177" s="39"/>
      <c r="G177" s="39"/>
      <c r="H177" s="39"/>
      <c r="I177" s="39"/>
      <c r="J177" s="39"/>
      <c r="K177" s="39"/>
      <c r="L177" s="39"/>
      <c r="M177" s="39"/>
      <c r="N177" s="39"/>
    </row>
    <row r="178" spans="1:14" x14ac:dyDescent="0.25">
      <c r="A178" s="39"/>
      <c r="B178" s="40"/>
      <c r="C178" s="39"/>
      <c r="D178" s="41"/>
      <c r="E178" s="39"/>
      <c r="F178" s="39"/>
      <c r="G178" s="39"/>
      <c r="H178" s="39"/>
      <c r="I178" s="39"/>
      <c r="J178" s="39"/>
      <c r="K178" s="39"/>
      <c r="L178" s="39"/>
      <c r="M178" s="39"/>
      <c r="N178" s="39"/>
    </row>
    <row r="179" spans="1:14" x14ac:dyDescent="0.25">
      <c r="A179" s="39"/>
      <c r="B179" s="40"/>
      <c r="C179" s="39"/>
      <c r="D179" s="41"/>
      <c r="E179" s="39"/>
      <c r="F179" s="39"/>
      <c r="G179" s="39"/>
      <c r="H179" s="39"/>
      <c r="I179" s="39"/>
      <c r="J179" s="39"/>
      <c r="K179" s="39"/>
      <c r="L179" s="39"/>
      <c r="M179" s="39"/>
      <c r="N179" s="39"/>
    </row>
    <row r="180" spans="1:14" x14ac:dyDescent="0.25">
      <c r="A180" s="39"/>
      <c r="B180" s="40"/>
      <c r="C180" s="39"/>
      <c r="D180" s="41"/>
      <c r="E180" s="39"/>
      <c r="F180" s="39"/>
      <c r="G180" s="39"/>
      <c r="H180" s="39"/>
      <c r="I180" s="39"/>
      <c r="J180" s="39"/>
      <c r="K180" s="39"/>
      <c r="L180" s="39"/>
      <c r="M180" s="39"/>
      <c r="N180" s="39"/>
    </row>
    <row r="181" spans="1:14" x14ac:dyDescent="0.25">
      <c r="A181" s="39"/>
      <c r="B181" s="40"/>
      <c r="C181" s="39"/>
      <c r="D181" s="41"/>
      <c r="E181" s="39"/>
      <c r="F181" s="39"/>
      <c r="G181" s="39"/>
      <c r="H181" s="39"/>
      <c r="I181" s="39"/>
      <c r="J181" s="39"/>
      <c r="K181" s="39"/>
      <c r="L181" s="39"/>
      <c r="M181" s="39"/>
      <c r="N181" s="39"/>
    </row>
    <row r="182" spans="1:14" x14ac:dyDescent="0.25">
      <c r="A182" s="39"/>
      <c r="B182" s="40"/>
      <c r="C182" s="39"/>
      <c r="D182" s="41"/>
      <c r="E182" s="39"/>
      <c r="F182" s="39"/>
      <c r="G182" s="39"/>
      <c r="H182" s="39"/>
      <c r="I182" s="39"/>
      <c r="J182" s="39"/>
      <c r="K182" s="39"/>
      <c r="L182" s="39"/>
      <c r="M182" s="39"/>
      <c r="N182" s="39"/>
    </row>
    <row r="183" spans="1:14" x14ac:dyDescent="0.25">
      <c r="A183" s="39"/>
      <c r="B183" s="40"/>
      <c r="C183" s="39"/>
      <c r="D183" s="41"/>
      <c r="E183" s="39"/>
      <c r="F183" s="39"/>
      <c r="G183" s="39"/>
      <c r="H183" s="39"/>
      <c r="I183" s="39"/>
      <c r="J183" s="39"/>
      <c r="K183" s="39"/>
      <c r="L183" s="39"/>
      <c r="M183" s="39"/>
      <c r="N183" s="39"/>
    </row>
    <row r="184" spans="1:14" x14ac:dyDescent="0.25">
      <c r="A184" s="39"/>
      <c r="B184" s="40"/>
      <c r="C184" s="39"/>
      <c r="D184" s="41"/>
      <c r="E184" s="39"/>
      <c r="F184" s="39"/>
      <c r="G184" s="39"/>
      <c r="H184" s="39"/>
      <c r="I184" s="39"/>
      <c r="J184" s="39"/>
      <c r="K184" s="39"/>
      <c r="L184" s="39"/>
      <c r="M184" s="39"/>
      <c r="N184" s="39"/>
    </row>
    <row r="185" spans="1:14" x14ac:dyDescent="0.25">
      <c r="A185" s="39"/>
      <c r="B185" s="40"/>
      <c r="C185" s="39"/>
      <c r="D185" s="41"/>
      <c r="E185" s="39"/>
      <c r="F185" s="39"/>
      <c r="G185" s="39"/>
      <c r="H185" s="39"/>
      <c r="I185" s="39"/>
      <c r="J185" s="39"/>
      <c r="K185" s="39"/>
      <c r="L185" s="39"/>
      <c r="M185" s="39"/>
      <c r="N185" s="39"/>
    </row>
    <row r="186" spans="1:14" x14ac:dyDescent="0.25">
      <c r="A186" s="39"/>
      <c r="B186" s="40"/>
      <c r="C186" s="39"/>
      <c r="D186" s="41"/>
      <c r="E186" s="39"/>
      <c r="F186" s="39"/>
      <c r="G186" s="39"/>
      <c r="H186" s="39"/>
      <c r="I186" s="39"/>
      <c r="J186" s="39"/>
      <c r="K186" s="39"/>
      <c r="L186" s="39"/>
      <c r="M186" s="39"/>
      <c r="N186" s="39"/>
    </row>
    <row r="187" spans="1:14" x14ac:dyDescent="0.25">
      <c r="A187" s="39"/>
      <c r="B187" s="40"/>
      <c r="C187" s="39"/>
      <c r="D187" s="41"/>
      <c r="E187" s="39"/>
      <c r="F187" s="39"/>
      <c r="G187" s="39"/>
      <c r="H187" s="39"/>
      <c r="I187" s="39"/>
      <c r="J187" s="39"/>
      <c r="K187" s="39"/>
      <c r="L187" s="39"/>
      <c r="M187" s="39"/>
      <c r="N187" s="39"/>
    </row>
    <row r="188" spans="1:14" x14ac:dyDescent="0.25">
      <c r="A188" s="39"/>
      <c r="B188" s="40"/>
      <c r="C188" s="39"/>
      <c r="D188" s="41"/>
      <c r="E188" s="39"/>
      <c r="F188" s="39"/>
      <c r="G188" s="39"/>
      <c r="H188" s="39"/>
      <c r="I188" s="39"/>
      <c r="J188" s="39"/>
      <c r="K188" s="39"/>
      <c r="L188" s="39"/>
      <c r="M188" s="39"/>
      <c r="N188" s="39"/>
    </row>
    <row r="189" spans="1:14" x14ac:dyDescent="0.25">
      <c r="A189" s="39"/>
      <c r="B189" s="40"/>
      <c r="C189" s="39"/>
      <c r="D189" s="41"/>
      <c r="E189" s="39"/>
      <c r="F189" s="39"/>
      <c r="G189" s="39"/>
      <c r="H189" s="39"/>
      <c r="I189" s="39"/>
      <c r="J189" s="39"/>
      <c r="K189" s="39"/>
      <c r="L189" s="39"/>
      <c r="M189" s="39"/>
      <c r="N189" s="39"/>
    </row>
    <row r="190" spans="1:14" x14ac:dyDescent="0.25">
      <c r="A190" s="39"/>
      <c r="B190" s="40"/>
      <c r="C190" s="39"/>
      <c r="D190" s="41"/>
      <c r="E190" s="39"/>
      <c r="F190" s="39"/>
      <c r="G190" s="39"/>
      <c r="H190" s="39"/>
      <c r="I190" s="39"/>
      <c r="J190" s="39"/>
      <c r="K190" s="39"/>
      <c r="L190" s="39"/>
      <c r="M190" s="39"/>
      <c r="N190" s="39"/>
    </row>
    <row r="191" spans="1:14" x14ac:dyDescent="0.25">
      <c r="A191" s="39"/>
      <c r="B191" s="40"/>
      <c r="C191" s="39"/>
      <c r="D191" s="41"/>
      <c r="E191" s="39"/>
      <c r="F191" s="39"/>
      <c r="G191" s="39"/>
      <c r="H191" s="39"/>
      <c r="I191" s="39"/>
      <c r="J191" s="39"/>
      <c r="K191" s="39"/>
      <c r="L191" s="39"/>
      <c r="M191" s="39"/>
      <c r="N191" s="39"/>
    </row>
    <row r="192" spans="1:14" x14ac:dyDescent="0.25">
      <c r="A192" s="39"/>
      <c r="B192" s="40"/>
      <c r="C192" s="39"/>
      <c r="D192" s="41"/>
      <c r="E192" s="39"/>
      <c r="F192" s="39"/>
      <c r="G192" s="39"/>
      <c r="H192" s="39"/>
      <c r="I192" s="39"/>
      <c r="J192" s="39"/>
      <c r="K192" s="39"/>
      <c r="L192" s="39"/>
      <c r="M192" s="39"/>
      <c r="N192" s="39"/>
    </row>
    <row r="193" spans="1:14" x14ac:dyDescent="0.25">
      <c r="A193" s="39"/>
      <c r="B193" s="40"/>
      <c r="C193" s="39"/>
      <c r="D193" s="41"/>
      <c r="E193" s="39"/>
      <c r="F193" s="39"/>
      <c r="G193" s="39"/>
      <c r="H193" s="39"/>
      <c r="I193" s="39"/>
      <c r="J193" s="39"/>
      <c r="K193" s="39"/>
      <c r="L193" s="39"/>
      <c r="M193" s="39"/>
      <c r="N193" s="39"/>
    </row>
    <row r="194" spans="1:14" x14ac:dyDescent="0.25">
      <c r="A194" s="39"/>
      <c r="B194" s="40"/>
      <c r="C194" s="39"/>
      <c r="D194" s="41"/>
      <c r="E194" s="39"/>
      <c r="F194" s="39"/>
      <c r="G194" s="39"/>
      <c r="H194" s="39"/>
      <c r="I194" s="39"/>
      <c r="J194" s="39"/>
      <c r="K194" s="39"/>
      <c r="L194" s="39"/>
      <c r="M194" s="39"/>
      <c r="N194" s="39"/>
    </row>
    <row r="195" spans="1:14" x14ac:dyDescent="0.25">
      <c r="A195" s="39"/>
      <c r="B195" s="40"/>
      <c r="C195" s="39"/>
      <c r="D195" s="41"/>
      <c r="E195" s="39"/>
      <c r="F195" s="39"/>
      <c r="G195" s="39"/>
      <c r="H195" s="39"/>
      <c r="I195" s="39"/>
      <c r="J195" s="39"/>
      <c r="K195" s="39"/>
      <c r="L195" s="39"/>
      <c r="M195" s="39"/>
      <c r="N195" s="39"/>
    </row>
    <row r="196" spans="1:14" x14ac:dyDescent="0.25">
      <c r="A196" s="39"/>
      <c r="B196" s="40"/>
      <c r="C196" s="39"/>
      <c r="D196" s="41"/>
      <c r="E196" s="39"/>
      <c r="F196" s="39"/>
      <c r="G196" s="39"/>
      <c r="H196" s="39"/>
      <c r="I196" s="39"/>
      <c r="J196" s="39"/>
      <c r="K196" s="39"/>
      <c r="L196" s="39"/>
      <c r="M196" s="39"/>
      <c r="N196" s="39"/>
    </row>
    <row r="197" spans="1:14" x14ac:dyDescent="0.25">
      <c r="A197" s="39"/>
      <c r="B197" s="40"/>
      <c r="C197" s="39"/>
      <c r="D197" s="41"/>
      <c r="E197" s="39"/>
      <c r="F197" s="39"/>
      <c r="G197" s="39"/>
      <c r="H197" s="39"/>
      <c r="I197" s="39"/>
      <c r="J197" s="39"/>
      <c r="K197" s="39"/>
      <c r="L197" s="39"/>
      <c r="M197" s="39"/>
      <c r="N197" s="39"/>
    </row>
    <row r="198" spans="1:14" x14ac:dyDescent="0.25">
      <c r="A198" s="39"/>
      <c r="B198" s="40"/>
      <c r="C198" s="39"/>
      <c r="D198" s="41"/>
      <c r="E198" s="39"/>
      <c r="F198" s="39"/>
      <c r="G198" s="39"/>
      <c r="H198" s="39"/>
      <c r="I198" s="39"/>
      <c r="J198" s="39"/>
      <c r="K198" s="39"/>
      <c r="L198" s="39"/>
      <c r="M198" s="39"/>
      <c r="N198" s="39"/>
    </row>
    <row r="199" spans="1:14" x14ac:dyDescent="0.25">
      <c r="A199" s="39"/>
      <c r="B199" s="40"/>
      <c r="C199" s="39"/>
      <c r="D199" s="41"/>
      <c r="E199" s="39"/>
      <c r="F199" s="39"/>
      <c r="G199" s="39"/>
      <c r="H199" s="39"/>
      <c r="I199" s="39"/>
      <c r="J199" s="39"/>
      <c r="K199" s="39"/>
      <c r="L199" s="39"/>
      <c r="M199" s="39"/>
      <c r="N199" s="39"/>
    </row>
    <row r="200" spans="1:14" x14ac:dyDescent="0.25">
      <c r="A200" s="39"/>
      <c r="B200" s="40"/>
      <c r="C200" s="39"/>
      <c r="D200" s="41"/>
      <c r="E200" s="39"/>
      <c r="F200" s="39"/>
      <c r="G200" s="39"/>
      <c r="H200" s="39"/>
      <c r="I200" s="39"/>
      <c r="J200" s="39"/>
      <c r="K200" s="39"/>
      <c r="L200" s="39"/>
      <c r="M200" s="39"/>
      <c r="N200" s="39"/>
    </row>
    <row r="201" spans="1:14" x14ac:dyDescent="0.25">
      <c r="A201" s="39"/>
      <c r="B201" s="40"/>
      <c r="C201" s="39"/>
      <c r="D201" s="41"/>
      <c r="E201" s="39"/>
      <c r="F201" s="39"/>
      <c r="G201" s="39"/>
      <c r="H201" s="39"/>
      <c r="I201" s="39"/>
      <c r="J201" s="39"/>
      <c r="K201" s="39"/>
      <c r="L201" s="39"/>
      <c r="M201" s="39"/>
      <c r="N201" s="39"/>
    </row>
    <row r="202" spans="1:14" x14ac:dyDescent="0.25">
      <c r="A202" s="39"/>
      <c r="B202" s="40"/>
      <c r="C202" s="39"/>
      <c r="D202" s="41"/>
      <c r="E202" s="39"/>
      <c r="F202" s="39"/>
      <c r="G202" s="39"/>
      <c r="H202" s="39"/>
      <c r="I202" s="39"/>
      <c r="J202" s="39"/>
      <c r="K202" s="39"/>
      <c r="L202" s="39"/>
      <c r="M202" s="39"/>
      <c r="N202" s="39"/>
    </row>
    <row r="203" spans="1:14" x14ac:dyDescent="0.25">
      <c r="A203" s="39"/>
      <c r="B203" s="40"/>
      <c r="C203" s="39"/>
      <c r="D203" s="41"/>
      <c r="E203" s="39"/>
      <c r="F203" s="39"/>
      <c r="G203" s="39"/>
      <c r="H203" s="39"/>
      <c r="I203" s="39"/>
      <c r="J203" s="39"/>
      <c r="K203" s="39"/>
      <c r="L203" s="39"/>
      <c r="M203" s="39"/>
      <c r="N203" s="39"/>
    </row>
    <row r="204" spans="1:14" x14ac:dyDescent="0.25">
      <c r="A204" s="39"/>
      <c r="B204" s="40"/>
      <c r="C204" s="39"/>
      <c r="D204" s="41"/>
      <c r="E204" s="39"/>
      <c r="F204" s="39"/>
      <c r="G204" s="39"/>
      <c r="H204" s="39"/>
      <c r="I204" s="39"/>
      <c r="J204" s="39"/>
      <c r="K204" s="39"/>
      <c r="L204" s="39"/>
      <c r="M204" s="39"/>
      <c r="N204" s="39"/>
    </row>
    <row r="205" spans="1:14" x14ac:dyDescent="0.25">
      <c r="A205" s="39"/>
      <c r="B205" s="40"/>
      <c r="C205" s="39"/>
      <c r="D205" s="41"/>
      <c r="E205" s="39"/>
      <c r="F205" s="39"/>
      <c r="G205" s="39"/>
      <c r="H205" s="39"/>
      <c r="I205" s="39"/>
      <c r="J205" s="39"/>
      <c r="K205" s="39"/>
      <c r="L205" s="39"/>
      <c r="M205" s="39"/>
      <c r="N205" s="39"/>
    </row>
    <row r="206" spans="1:14" x14ac:dyDescent="0.25">
      <c r="A206" s="39"/>
      <c r="B206" s="40"/>
      <c r="C206" s="39"/>
      <c r="D206" s="41"/>
      <c r="E206" s="39"/>
      <c r="F206" s="39"/>
      <c r="G206" s="39"/>
      <c r="H206" s="39"/>
      <c r="I206" s="39"/>
      <c r="J206" s="39"/>
      <c r="K206" s="39"/>
      <c r="L206" s="39"/>
      <c r="M206" s="39"/>
      <c r="N206" s="39"/>
    </row>
    <row r="207" spans="1:14" x14ac:dyDescent="0.25">
      <c r="A207" s="39"/>
      <c r="B207" s="40"/>
      <c r="C207" s="39"/>
      <c r="D207" s="41"/>
      <c r="E207" s="39"/>
      <c r="F207" s="39"/>
      <c r="G207" s="39"/>
      <c r="H207" s="39"/>
      <c r="I207" s="39"/>
      <c r="J207" s="39"/>
      <c r="K207" s="39"/>
      <c r="L207" s="39"/>
      <c r="M207" s="39"/>
      <c r="N207" s="39"/>
    </row>
    <row r="208" spans="1:14" x14ac:dyDescent="0.25">
      <c r="A208" s="39"/>
      <c r="B208" s="40"/>
      <c r="C208" s="39"/>
      <c r="D208" s="41"/>
      <c r="E208" s="39"/>
      <c r="F208" s="39"/>
      <c r="G208" s="39"/>
      <c r="H208" s="39"/>
      <c r="I208" s="39"/>
      <c r="J208" s="39"/>
      <c r="K208" s="39"/>
      <c r="L208" s="39"/>
      <c r="M208" s="39"/>
      <c r="N208" s="39"/>
    </row>
    <row r="209" spans="1:14" x14ac:dyDescent="0.25">
      <c r="A209" s="39"/>
      <c r="B209" s="40"/>
      <c r="C209" s="39"/>
      <c r="D209" s="41"/>
      <c r="E209" s="39"/>
      <c r="F209" s="39"/>
      <c r="G209" s="39"/>
      <c r="H209" s="39"/>
      <c r="I209" s="39"/>
      <c r="J209" s="39"/>
      <c r="K209" s="39"/>
      <c r="L209" s="39"/>
      <c r="M209" s="39"/>
      <c r="N209" s="39"/>
    </row>
    <row r="210" spans="1:14" x14ac:dyDescent="0.25">
      <c r="A210" s="39"/>
      <c r="B210" s="40"/>
      <c r="C210" s="39"/>
      <c r="D210" s="41"/>
      <c r="E210" s="39"/>
      <c r="F210" s="39"/>
      <c r="G210" s="39"/>
      <c r="H210" s="39"/>
      <c r="I210" s="39"/>
      <c r="J210" s="39"/>
      <c r="K210" s="39"/>
      <c r="L210" s="39"/>
      <c r="M210" s="39"/>
      <c r="N210" s="39"/>
    </row>
    <row r="211" spans="1:14" x14ac:dyDescent="0.25">
      <c r="A211" s="39"/>
      <c r="B211" s="40"/>
      <c r="C211" s="39"/>
      <c r="D211" s="41"/>
      <c r="E211" s="39"/>
      <c r="F211" s="39"/>
      <c r="G211" s="39"/>
      <c r="H211" s="39"/>
      <c r="I211" s="39"/>
      <c r="J211" s="39"/>
      <c r="K211" s="39"/>
      <c r="L211" s="39"/>
      <c r="M211" s="39"/>
      <c r="N211" s="39"/>
    </row>
    <row r="212" spans="1:14" x14ac:dyDescent="0.25">
      <c r="A212" s="39"/>
      <c r="B212" s="40"/>
      <c r="C212" s="39"/>
      <c r="D212" s="41"/>
      <c r="E212" s="39"/>
      <c r="F212" s="39"/>
      <c r="G212" s="39"/>
      <c r="H212" s="39"/>
      <c r="I212" s="39"/>
      <c r="J212" s="39"/>
      <c r="K212" s="39"/>
      <c r="L212" s="39"/>
      <c r="M212" s="39"/>
      <c r="N212" s="39"/>
    </row>
    <row r="213" spans="1:14" x14ac:dyDescent="0.25">
      <c r="A213" s="39"/>
      <c r="B213" s="40"/>
      <c r="C213" s="39"/>
      <c r="D213" s="41"/>
      <c r="E213" s="39"/>
      <c r="F213" s="39"/>
      <c r="G213" s="39"/>
      <c r="H213" s="39"/>
      <c r="I213" s="39"/>
      <c r="J213" s="39"/>
      <c r="K213" s="39"/>
      <c r="L213" s="39"/>
      <c r="M213" s="39"/>
      <c r="N213" s="39"/>
    </row>
    <row r="214" spans="1:14" x14ac:dyDescent="0.25">
      <c r="A214" s="39"/>
      <c r="B214" s="40"/>
      <c r="C214" s="39"/>
      <c r="D214" s="41"/>
      <c r="E214" s="39"/>
      <c r="F214" s="39"/>
      <c r="G214" s="39"/>
      <c r="H214" s="39"/>
      <c r="I214" s="39"/>
      <c r="J214" s="39"/>
      <c r="K214" s="39"/>
      <c r="L214" s="39"/>
      <c r="M214" s="39"/>
      <c r="N214" s="39"/>
    </row>
    <row r="215" spans="1:14" x14ac:dyDescent="0.25">
      <c r="A215" s="39"/>
      <c r="B215" s="40"/>
      <c r="C215" s="39"/>
      <c r="D215" s="41"/>
      <c r="E215" s="39"/>
      <c r="F215" s="39"/>
      <c r="G215" s="39"/>
      <c r="H215" s="39"/>
      <c r="I215" s="39"/>
      <c r="J215" s="39"/>
      <c r="K215" s="39"/>
      <c r="L215" s="39"/>
      <c r="M215" s="39"/>
      <c r="N215" s="39"/>
    </row>
    <row r="216" spans="1:14" x14ac:dyDescent="0.25">
      <c r="A216" s="39"/>
      <c r="B216" s="40"/>
      <c r="C216" s="39"/>
      <c r="D216" s="41"/>
      <c r="E216" s="39"/>
      <c r="F216" s="39"/>
      <c r="G216" s="39"/>
      <c r="H216" s="39"/>
      <c r="I216" s="39"/>
      <c r="J216" s="39"/>
      <c r="K216" s="39"/>
      <c r="L216" s="39"/>
      <c r="M216" s="39"/>
      <c r="N216" s="39"/>
    </row>
    <row r="217" spans="1:14" x14ac:dyDescent="0.25">
      <c r="A217" s="39"/>
      <c r="B217" s="40"/>
      <c r="C217" s="39"/>
      <c r="D217" s="41"/>
      <c r="E217" s="39"/>
      <c r="F217" s="39"/>
      <c r="G217" s="39"/>
      <c r="H217" s="39"/>
      <c r="I217" s="39"/>
      <c r="J217" s="39"/>
      <c r="K217" s="39"/>
      <c r="L217" s="39"/>
      <c r="M217" s="39"/>
      <c r="N217" s="39"/>
    </row>
    <row r="218" spans="1:14" x14ac:dyDescent="0.25">
      <c r="A218" s="39"/>
      <c r="B218" s="40"/>
      <c r="C218" s="39"/>
      <c r="D218" s="41"/>
      <c r="E218" s="39"/>
      <c r="F218" s="39"/>
      <c r="G218" s="39"/>
      <c r="H218" s="39"/>
      <c r="I218" s="39"/>
      <c r="J218" s="39"/>
      <c r="K218" s="39"/>
      <c r="L218" s="39"/>
      <c r="M218" s="39"/>
      <c r="N218" s="39"/>
    </row>
    <row r="219" spans="1:14" x14ac:dyDescent="0.25">
      <c r="A219" s="39"/>
      <c r="B219" s="40"/>
      <c r="C219" s="39"/>
      <c r="D219" s="41"/>
      <c r="E219" s="39"/>
      <c r="F219" s="39"/>
      <c r="G219" s="39"/>
      <c r="H219" s="39"/>
      <c r="I219" s="39"/>
      <c r="J219" s="39"/>
      <c r="K219" s="39"/>
      <c r="L219" s="39"/>
      <c r="M219" s="39"/>
      <c r="N219" s="39"/>
    </row>
    <row r="220" spans="1:14" x14ac:dyDescent="0.25">
      <c r="A220" s="39"/>
      <c r="B220" s="40"/>
      <c r="C220" s="39"/>
      <c r="D220" s="41"/>
      <c r="E220" s="39"/>
      <c r="F220" s="39"/>
      <c r="G220" s="39"/>
      <c r="H220" s="39"/>
      <c r="I220" s="39"/>
      <c r="J220" s="39"/>
      <c r="K220" s="39"/>
      <c r="L220" s="39"/>
      <c r="M220" s="39"/>
      <c r="N220" s="39"/>
    </row>
    <row r="221" spans="1:14" x14ac:dyDescent="0.25">
      <c r="A221" s="39"/>
      <c r="B221" s="40"/>
      <c r="C221" s="39"/>
      <c r="D221" s="41"/>
      <c r="E221" s="39"/>
      <c r="F221" s="39"/>
      <c r="G221" s="39"/>
      <c r="H221" s="39"/>
      <c r="I221" s="39"/>
      <c r="J221" s="39"/>
      <c r="K221" s="39"/>
      <c r="L221" s="39"/>
      <c r="M221" s="39"/>
      <c r="N221" s="39"/>
    </row>
    <row r="222" spans="1:14" x14ac:dyDescent="0.25">
      <c r="A222" s="39"/>
      <c r="B222" s="40"/>
      <c r="C222" s="39"/>
      <c r="D222" s="41"/>
      <c r="E222" s="39"/>
      <c r="F222" s="39"/>
      <c r="G222" s="39"/>
      <c r="H222" s="39"/>
      <c r="I222" s="39"/>
      <c r="J222" s="39"/>
      <c r="K222" s="39"/>
      <c r="L222" s="39"/>
      <c r="M222" s="39"/>
      <c r="N222" s="39"/>
    </row>
    <row r="223" spans="1:14" x14ac:dyDescent="0.25">
      <c r="A223" s="39"/>
      <c r="B223" s="40"/>
      <c r="C223" s="39"/>
      <c r="D223" s="41"/>
      <c r="E223" s="39"/>
      <c r="F223" s="39"/>
      <c r="G223" s="39"/>
      <c r="H223" s="39"/>
      <c r="I223" s="39"/>
      <c r="J223" s="39"/>
      <c r="K223" s="39"/>
      <c r="L223" s="39"/>
      <c r="M223" s="39"/>
      <c r="N223" s="39"/>
    </row>
    <row r="224" spans="1:14" x14ac:dyDescent="0.25">
      <c r="A224" s="39"/>
      <c r="B224" s="40"/>
      <c r="C224" s="39"/>
      <c r="D224" s="41"/>
      <c r="E224" s="39"/>
      <c r="F224" s="39"/>
      <c r="G224" s="39"/>
      <c r="H224" s="39"/>
      <c r="I224" s="39"/>
      <c r="J224" s="39"/>
      <c r="K224" s="39"/>
      <c r="L224" s="39"/>
      <c r="M224" s="39"/>
      <c r="N224" s="39"/>
    </row>
    <row r="225" spans="1:14" x14ac:dyDescent="0.25">
      <c r="A225" s="39"/>
      <c r="B225" s="40"/>
      <c r="C225" s="39"/>
      <c r="D225" s="41"/>
      <c r="E225" s="39"/>
      <c r="F225" s="39"/>
      <c r="G225" s="39"/>
      <c r="H225" s="39"/>
      <c r="I225" s="39"/>
      <c r="J225" s="39"/>
      <c r="K225" s="39"/>
      <c r="L225" s="39"/>
      <c r="M225" s="39"/>
      <c r="N225" s="39"/>
    </row>
    <row r="226" spans="1:14" x14ac:dyDescent="0.25">
      <c r="A226" s="39"/>
      <c r="B226" s="40"/>
      <c r="C226" s="39"/>
      <c r="D226" s="41"/>
      <c r="E226" s="39"/>
      <c r="F226" s="39"/>
      <c r="G226" s="39"/>
      <c r="H226" s="39"/>
      <c r="I226" s="39"/>
      <c r="J226" s="39"/>
      <c r="K226" s="39"/>
      <c r="L226" s="39"/>
      <c r="M226" s="39"/>
      <c r="N226" s="39"/>
    </row>
    <row r="227" spans="1:14" x14ac:dyDescent="0.25">
      <c r="A227" s="39"/>
      <c r="B227" s="40"/>
      <c r="C227" s="39"/>
      <c r="D227" s="41"/>
      <c r="E227" s="39"/>
      <c r="F227" s="39"/>
      <c r="G227" s="39"/>
      <c r="H227" s="39"/>
      <c r="I227" s="39"/>
      <c r="J227" s="39"/>
      <c r="K227" s="39"/>
      <c r="L227" s="39"/>
      <c r="M227" s="39"/>
      <c r="N227" s="39"/>
    </row>
    <row r="228" spans="1:14" x14ac:dyDescent="0.25">
      <c r="A228" s="39"/>
      <c r="B228" s="40"/>
      <c r="C228" s="39"/>
      <c r="D228" s="41"/>
      <c r="E228" s="39"/>
      <c r="F228" s="39"/>
      <c r="G228" s="39"/>
      <c r="H228" s="39"/>
      <c r="I228" s="39"/>
      <c r="J228" s="39"/>
      <c r="K228" s="39"/>
      <c r="L228" s="39"/>
      <c r="M228" s="39"/>
      <c r="N228" s="39"/>
    </row>
    <row r="229" spans="1:14" x14ac:dyDescent="0.25">
      <c r="A229" s="39"/>
      <c r="B229" s="40"/>
      <c r="C229" s="39"/>
      <c r="D229" s="41"/>
      <c r="E229" s="39"/>
      <c r="F229" s="39"/>
      <c r="G229" s="39"/>
      <c r="H229" s="39"/>
      <c r="I229" s="39"/>
      <c r="J229" s="39"/>
      <c r="K229" s="39"/>
      <c r="L229" s="39"/>
      <c r="M229" s="39"/>
      <c r="N229" s="39"/>
    </row>
    <row r="230" spans="1:14" x14ac:dyDescent="0.25">
      <c r="A230" s="39"/>
      <c r="B230" s="40"/>
      <c r="C230" s="39"/>
      <c r="D230" s="41"/>
      <c r="E230" s="39"/>
      <c r="F230" s="39"/>
      <c r="G230" s="39"/>
      <c r="H230" s="39"/>
      <c r="I230" s="39"/>
      <c r="J230" s="39"/>
      <c r="K230" s="39"/>
      <c r="L230" s="39"/>
      <c r="M230" s="39"/>
      <c r="N230" s="39"/>
    </row>
    <row r="231" spans="1:14" x14ac:dyDescent="0.25">
      <c r="A231" s="39"/>
      <c r="B231" s="40"/>
      <c r="C231" s="39"/>
      <c r="D231" s="41"/>
      <c r="E231" s="39"/>
      <c r="F231" s="39"/>
      <c r="G231" s="39"/>
      <c r="H231" s="39"/>
      <c r="I231" s="39"/>
      <c r="J231" s="39"/>
      <c r="K231" s="39"/>
      <c r="L231" s="39"/>
      <c r="M231" s="39"/>
      <c r="N231" s="39"/>
    </row>
    <row r="232" spans="1:14" x14ac:dyDescent="0.25">
      <c r="A232" s="39"/>
      <c r="B232" s="40"/>
      <c r="C232" s="39"/>
      <c r="D232" s="41"/>
      <c r="E232" s="39"/>
      <c r="F232" s="39"/>
      <c r="G232" s="39"/>
      <c r="H232" s="39"/>
      <c r="I232" s="39"/>
      <c r="J232" s="39"/>
      <c r="K232" s="39"/>
      <c r="L232" s="39"/>
      <c r="M232" s="39"/>
      <c r="N232" s="39"/>
    </row>
    <row r="233" spans="1:14" x14ac:dyDescent="0.25">
      <c r="A233" s="39"/>
      <c r="B233" s="40"/>
      <c r="C233" s="39"/>
      <c r="D233" s="41"/>
      <c r="E233" s="39"/>
      <c r="F233" s="39"/>
      <c r="G233" s="39"/>
      <c r="H233" s="39"/>
      <c r="I233" s="39"/>
      <c r="J233" s="39"/>
      <c r="K233" s="39"/>
      <c r="L233" s="39"/>
      <c r="M233" s="39"/>
      <c r="N233" s="39"/>
    </row>
    <row r="234" spans="1:14" x14ac:dyDescent="0.25">
      <c r="A234" s="39"/>
      <c r="B234" s="40"/>
      <c r="C234" s="39"/>
      <c r="D234" s="41"/>
      <c r="E234" s="39"/>
      <c r="F234" s="39"/>
      <c r="G234" s="39"/>
      <c r="H234" s="39"/>
      <c r="I234" s="39"/>
      <c r="J234" s="39"/>
      <c r="K234" s="39"/>
      <c r="L234" s="39"/>
      <c r="M234" s="39"/>
      <c r="N234" s="39"/>
    </row>
    <row r="235" spans="1:14" x14ac:dyDescent="0.25">
      <c r="A235" s="39"/>
      <c r="B235" s="40"/>
      <c r="C235" s="39"/>
      <c r="D235" s="41"/>
      <c r="E235" s="39"/>
      <c r="F235" s="39"/>
      <c r="G235" s="39"/>
      <c r="H235" s="39"/>
      <c r="I235" s="39"/>
      <c r="J235" s="39"/>
      <c r="K235" s="39"/>
      <c r="L235" s="39"/>
      <c r="M235" s="39"/>
      <c r="N235" s="39"/>
    </row>
    <row r="236" spans="1:14" x14ac:dyDescent="0.25">
      <c r="A236" s="39"/>
      <c r="B236" s="40"/>
      <c r="C236" s="39"/>
      <c r="D236" s="41"/>
      <c r="E236" s="39"/>
      <c r="F236" s="39"/>
      <c r="G236" s="39"/>
      <c r="H236" s="39"/>
      <c r="I236" s="39"/>
      <c r="J236" s="39"/>
      <c r="K236" s="39"/>
      <c r="L236" s="39"/>
      <c r="M236" s="39"/>
      <c r="N236" s="39"/>
    </row>
    <row r="237" spans="1:14" x14ac:dyDescent="0.25">
      <c r="A237" s="39"/>
      <c r="B237" s="40"/>
      <c r="C237" s="39"/>
      <c r="D237" s="41"/>
      <c r="E237" s="39"/>
      <c r="F237" s="39"/>
      <c r="G237" s="39"/>
      <c r="H237" s="39"/>
      <c r="I237" s="39"/>
      <c r="J237" s="39"/>
      <c r="K237" s="39"/>
      <c r="L237" s="39"/>
      <c r="M237" s="39"/>
      <c r="N237" s="39"/>
    </row>
    <row r="238" spans="1:14" x14ac:dyDescent="0.25">
      <c r="A238" s="39"/>
      <c r="B238" s="40"/>
      <c r="C238" s="39"/>
      <c r="D238" s="41"/>
      <c r="E238" s="39"/>
      <c r="F238" s="39"/>
      <c r="G238" s="39"/>
      <c r="H238" s="39"/>
      <c r="I238" s="39"/>
      <c r="J238" s="39"/>
      <c r="K238" s="39"/>
      <c r="L238" s="39"/>
      <c r="M238" s="39"/>
      <c r="N238" s="39"/>
    </row>
    <row r="239" spans="1:14" x14ac:dyDescent="0.25">
      <c r="A239" s="39"/>
      <c r="B239" s="40"/>
      <c r="C239" s="39"/>
      <c r="D239" s="41"/>
      <c r="E239" s="39"/>
      <c r="F239" s="39"/>
      <c r="G239" s="39"/>
      <c r="H239" s="39"/>
      <c r="I239" s="39"/>
      <c r="J239" s="39"/>
      <c r="K239" s="39"/>
      <c r="L239" s="39"/>
      <c r="M239" s="39"/>
      <c r="N239" s="39"/>
    </row>
    <row r="240" spans="1:14" x14ac:dyDescent="0.25">
      <c r="A240" s="39"/>
      <c r="B240" s="40"/>
      <c r="C240" s="39"/>
      <c r="D240" s="41"/>
      <c r="E240" s="39"/>
      <c r="F240" s="39"/>
      <c r="G240" s="39"/>
      <c r="H240" s="39"/>
      <c r="I240" s="39"/>
      <c r="J240" s="39"/>
      <c r="K240" s="39"/>
      <c r="L240" s="39"/>
      <c r="M240" s="39"/>
      <c r="N240" s="39"/>
    </row>
    <row r="241" spans="1:14" x14ac:dyDescent="0.25">
      <c r="A241" s="39"/>
      <c r="B241" s="40"/>
      <c r="C241" s="39"/>
      <c r="D241" s="41"/>
      <c r="E241" s="39"/>
      <c r="F241" s="39"/>
      <c r="G241" s="39"/>
      <c r="H241" s="39"/>
      <c r="I241" s="39"/>
      <c r="J241" s="39"/>
      <c r="K241" s="39"/>
      <c r="L241" s="39"/>
      <c r="M241" s="39"/>
      <c r="N241" s="39"/>
    </row>
    <row r="242" spans="1:14" x14ac:dyDescent="0.25">
      <c r="A242" s="39"/>
      <c r="B242" s="40"/>
      <c r="C242" s="39"/>
      <c r="D242" s="41"/>
      <c r="E242" s="39"/>
      <c r="F242" s="39"/>
      <c r="G242" s="39"/>
      <c r="H242" s="39"/>
      <c r="I242" s="39"/>
      <c r="J242" s="39"/>
      <c r="K242" s="39"/>
      <c r="L242" s="39"/>
      <c r="M242" s="39"/>
      <c r="N242" s="39"/>
    </row>
    <row r="243" spans="1:14" x14ac:dyDescent="0.25">
      <c r="A243" s="39"/>
      <c r="B243" s="40"/>
      <c r="C243" s="39"/>
      <c r="D243" s="41"/>
      <c r="E243" s="39"/>
      <c r="F243" s="39"/>
      <c r="G243" s="39"/>
      <c r="H243" s="39"/>
      <c r="I243" s="39"/>
      <c r="J243" s="39"/>
      <c r="K243" s="39"/>
      <c r="L243" s="39"/>
      <c r="M243" s="39"/>
      <c r="N243" s="39"/>
    </row>
    <row r="244" spans="1:14" x14ac:dyDescent="0.25">
      <c r="A244" s="39"/>
      <c r="B244" s="40"/>
      <c r="C244" s="39"/>
      <c r="D244" s="41"/>
      <c r="E244" s="39"/>
      <c r="F244" s="39"/>
      <c r="G244" s="39"/>
      <c r="H244" s="39"/>
      <c r="I244" s="39"/>
      <c r="J244" s="39"/>
      <c r="K244" s="39"/>
      <c r="L244" s="39"/>
      <c r="M244" s="39"/>
      <c r="N244" s="39"/>
    </row>
    <row r="245" spans="1:14" x14ac:dyDescent="0.25">
      <c r="A245" s="39"/>
      <c r="B245" s="40"/>
      <c r="C245" s="39"/>
      <c r="D245" s="41"/>
      <c r="E245" s="39"/>
      <c r="F245" s="39"/>
      <c r="G245" s="39"/>
      <c r="H245" s="39"/>
      <c r="I245" s="39"/>
      <c r="J245" s="39"/>
      <c r="K245" s="39"/>
      <c r="L245" s="39"/>
      <c r="M245" s="39"/>
      <c r="N245" s="39"/>
    </row>
    <row r="246" spans="1:14" x14ac:dyDescent="0.25">
      <c r="A246" s="39"/>
      <c r="B246" s="40"/>
      <c r="C246" s="39"/>
      <c r="D246" s="41"/>
      <c r="E246" s="39"/>
      <c r="F246" s="39"/>
      <c r="G246" s="39"/>
      <c r="H246" s="39"/>
      <c r="I246" s="39"/>
      <c r="J246" s="39"/>
      <c r="K246" s="39"/>
      <c r="L246" s="39"/>
      <c r="M246" s="39"/>
      <c r="N246" s="39"/>
    </row>
    <row r="247" spans="1:14" x14ac:dyDescent="0.25">
      <c r="A247" s="39"/>
      <c r="B247" s="40"/>
      <c r="C247" s="39"/>
      <c r="D247" s="41"/>
      <c r="E247" s="39"/>
      <c r="F247" s="39"/>
      <c r="G247" s="39"/>
      <c r="H247" s="39"/>
      <c r="I247" s="39"/>
      <c r="J247" s="39"/>
      <c r="K247" s="39"/>
      <c r="L247" s="39"/>
      <c r="M247" s="39"/>
      <c r="N247" s="39"/>
    </row>
    <row r="248" spans="1:14" x14ac:dyDescent="0.25">
      <c r="A248" s="39"/>
      <c r="B248" s="40"/>
      <c r="C248" s="39"/>
      <c r="D248" s="41"/>
      <c r="E248" s="39"/>
      <c r="F248" s="39"/>
      <c r="G248" s="39"/>
      <c r="H248" s="39"/>
      <c r="I248" s="39"/>
      <c r="J248" s="39"/>
      <c r="K248" s="39"/>
      <c r="L248" s="39"/>
      <c r="M248" s="39"/>
      <c r="N248" s="39"/>
    </row>
    <row r="249" spans="1:14" x14ac:dyDescent="0.25">
      <c r="A249" s="39"/>
      <c r="B249" s="40"/>
      <c r="C249" s="39"/>
      <c r="D249" s="41"/>
      <c r="E249" s="39"/>
      <c r="F249" s="39"/>
      <c r="G249" s="39"/>
      <c r="H249" s="39"/>
      <c r="I249" s="39"/>
      <c r="J249" s="39"/>
      <c r="K249" s="39"/>
      <c r="L249" s="39"/>
      <c r="M249" s="39"/>
      <c r="N249" s="39"/>
    </row>
    <row r="250" spans="1:14" x14ac:dyDescent="0.25">
      <c r="A250" s="39"/>
      <c r="B250" s="40"/>
      <c r="C250" s="39"/>
      <c r="D250" s="41"/>
      <c r="E250" s="39"/>
      <c r="F250" s="39"/>
      <c r="G250" s="39"/>
      <c r="H250" s="39"/>
      <c r="I250" s="39"/>
      <c r="J250" s="39"/>
      <c r="K250" s="39"/>
      <c r="L250" s="39"/>
      <c r="M250" s="39"/>
      <c r="N250" s="39"/>
    </row>
    <row r="251" spans="1:14" x14ac:dyDescent="0.25">
      <c r="A251" s="39"/>
      <c r="B251" s="40"/>
      <c r="C251" s="39"/>
      <c r="D251" s="41"/>
      <c r="E251" s="39"/>
      <c r="F251" s="39"/>
      <c r="G251" s="39"/>
      <c r="H251" s="39"/>
      <c r="I251" s="39"/>
      <c r="J251" s="39"/>
      <c r="K251" s="39"/>
      <c r="L251" s="39"/>
      <c r="M251" s="39"/>
      <c r="N251" s="39"/>
    </row>
    <row r="252" spans="1:14" x14ac:dyDescent="0.25">
      <c r="A252" s="39"/>
      <c r="B252" s="40"/>
      <c r="C252" s="39"/>
      <c r="D252" s="41"/>
      <c r="E252" s="39"/>
      <c r="F252" s="39"/>
      <c r="G252" s="39"/>
      <c r="H252" s="39"/>
      <c r="I252" s="39"/>
      <c r="J252" s="39"/>
      <c r="K252" s="39"/>
      <c r="L252" s="39"/>
      <c r="M252" s="39"/>
      <c r="N252" s="39"/>
    </row>
    <row r="253" spans="1:14" x14ac:dyDescent="0.25">
      <c r="A253" s="39"/>
      <c r="B253" s="40"/>
      <c r="C253" s="39"/>
      <c r="D253" s="41"/>
      <c r="E253" s="39"/>
      <c r="F253" s="39"/>
      <c r="G253" s="39"/>
      <c r="H253" s="39"/>
      <c r="I253" s="39"/>
      <c r="J253" s="39"/>
      <c r="K253" s="39"/>
      <c r="L253" s="39"/>
      <c r="M253" s="39"/>
      <c r="N253" s="39"/>
    </row>
    <row r="254" spans="1:14" x14ac:dyDescent="0.25">
      <c r="A254" s="39"/>
      <c r="B254" s="40"/>
      <c r="C254" s="39"/>
      <c r="D254" s="41"/>
      <c r="E254" s="39"/>
      <c r="F254" s="39"/>
      <c r="G254" s="39"/>
      <c r="H254" s="39"/>
      <c r="I254" s="39"/>
      <c r="J254" s="39"/>
      <c r="K254" s="39"/>
      <c r="L254" s="39"/>
      <c r="M254" s="39"/>
      <c r="N254" s="39"/>
    </row>
    <row r="255" spans="1:14" x14ac:dyDescent="0.25">
      <c r="A255" s="39"/>
      <c r="B255" s="40"/>
      <c r="C255" s="39"/>
      <c r="D255" s="41"/>
      <c r="E255" s="39"/>
      <c r="F255" s="39"/>
      <c r="G255" s="39"/>
      <c r="H255" s="39"/>
      <c r="I255" s="39"/>
      <c r="J255" s="39"/>
      <c r="K255" s="39"/>
      <c r="L255" s="39"/>
      <c r="M255" s="39"/>
      <c r="N255" s="39"/>
    </row>
    <row r="256" spans="1:14" x14ac:dyDescent="0.25">
      <c r="A256" s="39"/>
      <c r="B256" s="40"/>
      <c r="C256" s="39"/>
      <c r="D256" s="41"/>
      <c r="E256" s="39"/>
      <c r="F256" s="39"/>
      <c r="G256" s="39"/>
      <c r="H256" s="39"/>
      <c r="I256" s="39"/>
      <c r="J256" s="39"/>
      <c r="K256" s="39"/>
      <c r="L256" s="39"/>
      <c r="M256" s="39"/>
      <c r="N256" s="39"/>
    </row>
    <row r="257" spans="1:14" x14ac:dyDescent="0.25">
      <c r="A257" s="39"/>
      <c r="B257" s="40"/>
      <c r="C257" s="39"/>
      <c r="D257" s="41"/>
      <c r="E257" s="39"/>
      <c r="F257" s="39"/>
      <c r="G257" s="39"/>
      <c r="H257" s="39"/>
      <c r="I257" s="39"/>
      <c r="J257" s="39"/>
      <c r="K257" s="39"/>
      <c r="L257" s="39"/>
      <c r="M257" s="39"/>
      <c r="N257" s="39"/>
    </row>
    <row r="258" spans="1:14" x14ac:dyDescent="0.25">
      <c r="A258" s="39"/>
      <c r="B258" s="40"/>
      <c r="C258" s="39"/>
      <c r="D258" s="41"/>
      <c r="E258" s="39"/>
      <c r="F258" s="39"/>
      <c r="G258" s="39"/>
      <c r="H258" s="39"/>
      <c r="I258" s="39"/>
      <c r="J258" s="39"/>
      <c r="K258" s="39"/>
      <c r="L258" s="39"/>
      <c r="M258" s="39"/>
      <c r="N258" s="39"/>
    </row>
    <row r="259" spans="1:14" x14ac:dyDescent="0.25">
      <c r="A259" s="39"/>
      <c r="B259" s="40"/>
      <c r="C259" s="39"/>
      <c r="D259" s="41"/>
      <c r="E259" s="39"/>
      <c r="F259" s="39"/>
      <c r="G259" s="39"/>
      <c r="H259" s="39"/>
      <c r="I259" s="39"/>
      <c r="J259" s="39"/>
      <c r="K259" s="39"/>
      <c r="L259" s="39"/>
      <c r="M259" s="39"/>
      <c r="N259" s="39"/>
    </row>
    <row r="260" spans="1:14" x14ac:dyDescent="0.25">
      <c r="A260" s="39"/>
      <c r="B260" s="40"/>
      <c r="C260" s="39"/>
      <c r="D260" s="41"/>
      <c r="E260" s="39"/>
      <c r="F260" s="39"/>
      <c r="G260" s="39"/>
      <c r="H260" s="39"/>
      <c r="I260" s="39"/>
      <c r="J260" s="39"/>
      <c r="K260" s="39"/>
      <c r="L260" s="39"/>
      <c r="M260" s="39"/>
      <c r="N260" s="39"/>
    </row>
    <row r="261" spans="1:14" x14ac:dyDescent="0.25">
      <c r="A261" s="39"/>
      <c r="B261" s="40"/>
      <c r="C261" s="39"/>
      <c r="D261" s="41"/>
      <c r="E261" s="39"/>
      <c r="F261" s="39"/>
      <c r="G261" s="39"/>
      <c r="H261" s="39"/>
      <c r="I261" s="39"/>
      <c r="J261" s="39"/>
      <c r="K261" s="39"/>
      <c r="L261" s="39"/>
      <c r="M261" s="39"/>
      <c r="N261" s="39"/>
    </row>
    <row r="262" spans="1:14" x14ac:dyDescent="0.25">
      <c r="A262" s="39"/>
      <c r="B262" s="40"/>
      <c r="C262" s="39"/>
      <c r="D262" s="41"/>
      <c r="E262" s="39"/>
      <c r="F262" s="39"/>
      <c r="G262" s="39"/>
      <c r="H262" s="39"/>
      <c r="I262" s="39"/>
      <c r="J262" s="39"/>
      <c r="K262" s="39"/>
      <c r="L262" s="39"/>
      <c r="M262" s="39"/>
      <c r="N262" s="39"/>
    </row>
    <row r="263" spans="1:14" x14ac:dyDescent="0.25">
      <c r="A263" s="39"/>
      <c r="B263" s="40"/>
      <c r="C263" s="39"/>
      <c r="D263" s="41"/>
      <c r="E263" s="39"/>
      <c r="F263" s="39"/>
      <c r="G263" s="39"/>
      <c r="H263" s="39"/>
      <c r="I263" s="39"/>
      <c r="J263" s="39"/>
      <c r="K263" s="39"/>
      <c r="L263" s="39"/>
      <c r="M263" s="39"/>
      <c r="N263" s="39"/>
    </row>
    <row r="264" spans="1:14" x14ac:dyDescent="0.25">
      <c r="A264" s="39"/>
      <c r="B264" s="40"/>
      <c r="C264" s="39"/>
      <c r="D264" s="41"/>
      <c r="E264" s="39"/>
      <c r="F264" s="39"/>
      <c r="G264" s="39"/>
      <c r="H264" s="39"/>
      <c r="I264" s="39"/>
      <c r="J264" s="39"/>
      <c r="K264" s="39"/>
      <c r="L264" s="39"/>
      <c r="M264" s="39"/>
      <c r="N264" s="39"/>
    </row>
    <row r="265" spans="1:14" x14ac:dyDescent="0.25">
      <c r="A265" s="39"/>
      <c r="B265" s="40"/>
      <c r="C265" s="39"/>
      <c r="D265" s="41"/>
      <c r="E265" s="39"/>
      <c r="F265" s="39"/>
      <c r="G265" s="39"/>
      <c r="H265" s="39"/>
      <c r="I265" s="39"/>
      <c r="J265" s="39"/>
      <c r="K265" s="39"/>
      <c r="L265" s="39"/>
      <c r="M265" s="39"/>
      <c r="N265" s="39"/>
    </row>
    <row r="266" spans="1:14" x14ac:dyDescent="0.25">
      <c r="A266" s="39"/>
      <c r="B266" s="40"/>
      <c r="C266" s="39"/>
      <c r="D266" s="41"/>
      <c r="E266" s="39"/>
      <c r="F266" s="39"/>
      <c r="G266" s="39"/>
      <c r="H266" s="39"/>
      <c r="I266" s="39"/>
      <c r="J266" s="39"/>
      <c r="K266" s="39"/>
      <c r="L266" s="39"/>
      <c r="M266" s="39"/>
      <c r="N266" s="39"/>
    </row>
    <row r="267" spans="1:14" x14ac:dyDescent="0.25">
      <c r="A267" s="39"/>
      <c r="B267" s="40"/>
      <c r="C267" s="39"/>
      <c r="D267" s="41"/>
      <c r="E267" s="39"/>
      <c r="F267" s="39"/>
      <c r="G267" s="39"/>
      <c r="H267" s="39"/>
      <c r="I267" s="39"/>
      <c r="J267" s="39"/>
      <c r="K267" s="39"/>
      <c r="L267" s="39"/>
      <c r="M267" s="39"/>
      <c r="N267" s="39"/>
    </row>
    <row r="268" spans="1:14" x14ac:dyDescent="0.25">
      <c r="A268" s="39"/>
      <c r="B268" s="40"/>
      <c r="C268" s="39"/>
      <c r="D268" s="41"/>
      <c r="E268" s="39"/>
      <c r="F268" s="39"/>
      <c r="G268" s="39"/>
      <c r="H268" s="39"/>
      <c r="I268" s="39"/>
      <c r="J268" s="39"/>
      <c r="K268" s="39"/>
      <c r="L268" s="39"/>
      <c r="M268" s="39"/>
      <c r="N268" s="39"/>
    </row>
    <row r="269" spans="1:14" x14ac:dyDescent="0.25">
      <c r="A269" s="39"/>
      <c r="B269" s="40"/>
      <c r="C269" s="39"/>
      <c r="D269" s="41"/>
      <c r="E269" s="39"/>
      <c r="F269" s="39"/>
      <c r="G269" s="39"/>
      <c r="H269" s="39"/>
      <c r="I269" s="39"/>
      <c r="J269" s="39"/>
      <c r="K269" s="39"/>
      <c r="L269" s="39"/>
      <c r="M269" s="39"/>
      <c r="N269" s="39"/>
    </row>
    <row r="270" spans="1:14" x14ac:dyDescent="0.25">
      <c r="A270" s="39"/>
      <c r="B270" s="40"/>
      <c r="C270" s="39"/>
      <c r="D270" s="41"/>
      <c r="E270" s="39"/>
      <c r="F270" s="39"/>
      <c r="G270" s="39"/>
      <c r="H270" s="39"/>
      <c r="I270" s="39"/>
      <c r="J270" s="39"/>
      <c r="K270" s="39"/>
      <c r="L270" s="39"/>
      <c r="M270" s="39"/>
      <c r="N270" s="39"/>
    </row>
    <row r="271" spans="1:14" x14ac:dyDescent="0.25">
      <c r="A271" s="39"/>
      <c r="B271" s="40"/>
      <c r="C271" s="39"/>
      <c r="D271" s="41"/>
      <c r="E271" s="39"/>
      <c r="F271" s="39"/>
      <c r="G271" s="39"/>
      <c r="H271" s="39"/>
      <c r="I271" s="39"/>
      <c r="J271" s="39"/>
      <c r="K271" s="39"/>
      <c r="L271" s="39"/>
      <c r="M271" s="39"/>
      <c r="N271" s="39"/>
    </row>
    <row r="272" spans="1:14" x14ac:dyDescent="0.25">
      <c r="A272" s="39"/>
      <c r="B272" s="40"/>
      <c r="C272" s="39"/>
      <c r="D272" s="41"/>
      <c r="E272" s="39"/>
      <c r="F272" s="39"/>
      <c r="G272" s="39"/>
      <c r="H272" s="39"/>
      <c r="I272" s="39"/>
      <c r="J272" s="39"/>
      <c r="K272" s="39"/>
      <c r="L272" s="39"/>
      <c r="M272" s="39"/>
      <c r="N272" s="39"/>
    </row>
    <row r="273" spans="1:14" x14ac:dyDescent="0.25">
      <c r="A273" s="39"/>
      <c r="B273" s="40"/>
      <c r="C273" s="39"/>
      <c r="D273" s="41"/>
      <c r="E273" s="39"/>
      <c r="F273" s="39"/>
      <c r="G273" s="39"/>
      <c r="H273" s="39"/>
      <c r="I273" s="39"/>
      <c r="J273" s="39"/>
      <c r="K273" s="39"/>
      <c r="L273" s="39"/>
      <c r="M273" s="39"/>
      <c r="N273" s="39"/>
    </row>
    <row r="274" spans="1:14" x14ac:dyDescent="0.25">
      <c r="A274" s="39"/>
      <c r="B274" s="40"/>
      <c r="C274" s="39"/>
      <c r="D274" s="41"/>
      <c r="E274" s="39"/>
      <c r="F274" s="39"/>
      <c r="G274" s="39"/>
      <c r="H274" s="39"/>
      <c r="I274" s="39"/>
      <c r="J274" s="39"/>
      <c r="K274" s="39"/>
      <c r="L274" s="39"/>
      <c r="M274" s="39"/>
      <c r="N274" s="39"/>
    </row>
    <row r="275" spans="1:14" x14ac:dyDescent="0.25">
      <c r="A275" s="39"/>
      <c r="B275" s="40"/>
      <c r="C275" s="39"/>
      <c r="D275" s="41"/>
      <c r="E275" s="39"/>
      <c r="F275" s="39"/>
      <c r="G275" s="39"/>
      <c r="H275" s="39"/>
      <c r="I275" s="39"/>
      <c r="J275" s="39"/>
      <c r="K275" s="39"/>
      <c r="L275" s="39"/>
      <c r="M275" s="39"/>
      <c r="N275" s="39"/>
    </row>
    <row r="276" spans="1:14" x14ac:dyDescent="0.25">
      <c r="A276" s="39"/>
      <c r="B276" s="40"/>
      <c r="C276" s="39"/>
      <c r="D276" s="41"/>
      <c r="E276" s="39"/>
      <c r="F276" s="39"/>
      <c r="G276" s="39"/>
      <c r="H276" s="39"/>
      <c r="I276" s="39"/>
      <c r="J276" s="39"/>
      <c r="K276" s="39"/>
      <c r="L276" s="39"/>
      <c r="M276" s="39"/>
      <c r="N276" s="39"/>
    </row>
    <row r="277" spans="1:14" x14ac:dyDescent="0.25">
      <c r="A277" s="39"/>
      <c r="B277" s="40"/>
      <c r="C277" s="39"/>
      <c r="D277" s="41"/>
      <c r="E277" s="39"/>
      <c r="F277" s="39"/>
      <c r="G277" s="39"/>
      <c r="H277" s="39"/>
      <c r="I277" s="39"/>
      <c r="J277" s="39"/>
      <c r="K277" s="39"/>
      <c r="L277" s="39"/>
      <c r="M277" s="39"/>
      <c r="N277" s="39"/>
    </row>
    <row r="278" spans="1:14" x14ac:dyDescent="0.25">
      <c r="A278" s="39"/>
      <c r="B278" s="40"/>
      <c r="C278" s="39"/>
      <c r="D278" s="41"/>
      <c r="E278" s="39"/>
      <c r="F278" s="39"/>
      <c r="G278" s="39"/>
      <c r="H278" s="39"/>
      <c r="I278" s="39"/>
      <c r="J278" s="39"/>
      <c r="K278" s="39"/>
      <c r="L278" s="39"/>
      <c r="M278" s="39"/>
      <c r="N278" s="39"/>
    </row>
    <row r="279" spans="1:14" x14ac:dyDescent="0.25">
      <c r="A279" s="39"/>
      <c r="B279" s="40"/>
      <c r="C279" s="39"/>
      <c r="D279" s="41"/>
      <c r="E279" s="39"/>
      <c r="F279" s="39"/>
      <c r="G279" s="39"/>
      <c r="H279" s="39"/>
      <c r="I279" s="39"/>
      <c r="J279" s="39"/>
      <c r="K279" s="39"/>
      <c r="L279" s="39"/>
      <c r="M279" s="39"/>
      <c r="N279" s="39"/>
    </row>
    <row r="280" spans="1:14" x14ac:dyDescent="0.25">
      <c r="A280" s="39"/>
      <c r="B280" s="40"/>
      <c r="C280" s="39"/>
      <c r="D280" s="41"/>
      <c r="E280" s="39"/>
      <c r="F280" s="39"/>
      <c r="G280" s="39"/>
      <c r="H280" s="39"/>
      <c r="I280" s="39"/>
      <c r="J280" s="39"/>
      <c r="K280" s="39"/>
      <c r="L280" s="39"/>
      <c r="M280" s="39"/>
      <c r="N280" s="39"/>
    </row>
    <row r="281" spans="1:14" x14ac:dyDescent="0.25">
      <c r="A281" s="39"/>
      <c r="B281" s="40"/>
      <c r="C281" s="39"/>
      <c r="D281" s="41"/>
      <c r="E281" s="39"/>
      <c r="F281" s="39"/>
      <c r="G281" s="39"/>
      <c r="H281" s="39"/>
      <c r="I281" s="39"/>
      <c r="J281" s="39"/>
      <c r="K281" s="39"/>
      <c r="L281" s="39"/>
      <c r="M281" s="39"/>
      <c r="N281" s="39"/>
    </row>
    <row r="282" spans="1:14" x14ac:dyDescent="0.25">
      <c r="A282" s="39"/>
      <c r="B282" s="40"/>
      <c r="C282" s="39"/>
      <c r="D282" s="41"/>
      <c r="E282" s="39"/>
      <c r="F282" s="39"/>
      <c r="G282" s="39"/>
      <c r="H282" s="39"/>
      <c r="I282" s="39"/>
      <c r="J282" s="39"/>
      <c r="K282" s="39"/>
      <c r="L282" s="39"/>
      <c r="M282" s="39"/>
      <c r="N282" s="39"/>
    </row>
    <row r="283" spans="1:14" x14ac:dyDescent="0.25">
      <c r="A283" s="39"/>
      <c r="B283" s="40"/>
      <c r="C283" s="39"/>
      <c r="D283" s="41"/>
      <c r="E283" s="39"/>
      <c r="F283" s="39"/>
      <c r="G283" s="39"/>
      <c r="H283" s="39"/>
      <c r="I283" s="39"/>
      <c r="J283" s="39"/>
      <c r="K283" s="39"/>
      <c r="L283" s="39"/>
      <c r="M283" s="39"/>
      <c r="N283" s="39"/>
    </row>
    <row r="284" spans="1:14" x14ac:dyDescent="0.25">
      <c r="A284" s="39"/>
      <c r="B284" s="40"/>
      <c r="C284" s="39"/>
      <c r="D284" s="41"/>
      <c r="E284" s="39"/>
      <c r="F284" s="39"/>
      <c r="G284" s="39"/>
      <c r="H284" s="39"/>
      <c r="I284" s="39"/>
      <c r="J284" s="39"/>
      <c r="K284" s="39"/>
      <c r="L284" s="39"/>
      <c r="M284" s="39"/>
      <c r="N284" s="39"/>
    </row>
    <row r="285" spans="1:14" x14ac:dyDescent="0.25">
      <c r="A285" s="39"/>
      <c r="B285" s="40"/>
      <c r="C285" s="39"/>
      <c r="D285" s="41"/>
      <c r="E285" s="39"/>
      <c r="F285" s="39"/>
      <c r="G285" s="39"/>
      <c r="H285" s="39"/>
      <c r="I285" s="39"/>
      <c r="J285" s="39"/>
      <c r="K285" s="39"/>
      <c r="L285" s="39"/>
      <c r="M285" s="39"/>
      <c r="N285" s="39"/>
    </row>
    <row r="286" spans="1:14" x14ac:dyDescent="0.25">
      <c r="A286" s="39"/>
      <c r="B286" s="40"/>
      <c r="C286" s="39"/>
      <c r="D286" s="41"/>
      <c r="E286" s="39"/>
      <c r="F286" s="39"/>
      <c r="G286" s="39"/>
      <c r="H286" s="39"/>
      <c r="I286" s="39"/>
      <c r="J286" s="39"/>
      <c r="K286" s="39"/>
      <c r="L286" s="39"/>
      <c r="M286" s="39"/>
      <c r="N286" s="39"/>
    </row>
    <row r="287" spans="1:14" x14ac:dyDescent="0.25">
      <c r="A287" s="39"/>
      <c r="B287" s="40"/>
      <c r="C287" s="39"/>
      <c r="D287" s="41"/>
      <c r="E287" s="39"/>
      <c r="F287" s="39"/>
      <c r="G287" s="39"/>
      <c r="H287" s="39"/>
      <c r="I287" s="39"/>
      <c r="J287" s="39"/>
      <c r="K287" s="39"/>
      <c r="L287" s="39"/>
      <c r="M287" s="39"/>
      <c r="N287" s="39"/>
    </row>
    <row r="288" spans="1:14" x14ac:dyDescent="0.25">
      <c r="A288" s="39"/>
      <c r="B288" s="40"/>
      <c r="C288" s="39"/>
      <c r="D288" s="41"/>
      <c r="E288" s="39"/>
      <c r="F288" s="39"/>
      <c r="G288" s="39"/>
      <c r="H288" s="39"/>
      <c r="I288" s="39"/>
      <c r="J288" s="39"/>
      <c r="K288" s="39"/>
      <c r="L288" s="39"/>
      <c r="M288" s="39"/>
      <c r="N288" s="39"/>
    </row>
    <row r="289" spans="1:14" x14ac:dyDescent="0.25">
      <c r="A289" s="39"/>
      <c r="B289" s="40"/>
      <c r="C289" s="39"/>
      <c r="D289" s="41"/>
      <c r="E289" s="39"/>
      <c r="F289" s="39"/>
      <c r="G289" s="39"/>
      <c r="H289" s="39"/>
      <c r="I289" s="39"/>
      <c r="J289" s="39"/>
      <c r="K289" s="39"/>
      <c r="L289" s="39"/>
      <c r="M289" s="39"/>
      <c r="N289" s="39"/>
    </row>
    <row r="290" spans="1:14" x14ac:dyDescent="0.25">
      <c r="A290" s="39"/>
      <c r="B290" s="40"/>
      <c r="C290" s="39"/>
      <c r="D290" s="41"/>
      <c r="E290" s="39"/>
      <c r="F290" s="39"/>
      <c r="G290" s="39"/>
      <c r="H290" s="39"/>
      <c r="I290" s="39"/>
      <c r="J290" s="39"/>
      <c r="K290" s="39"/>
      <c r="L290" s="39"/>
      <c r="M290" s="39"/>
      <c r="N290" s="39"/>
    </row>
    <row r="291" spans="1:14" x14ac:dyDescent="0.25">
      <c r="A291" s="39"/>
      <c r="B291" s="40"/>
      <c r="C291" s="39"/>
      <c r="D291" s="41"/>
      <c r="E291" s="39"/>
      <c r="F291" s="39"/>
      <c r="G291" s="39"/>
      <c r="H291" s="39"/>
      <c r="I291" s="39"/>
      <c r="J291" s="39"/>
      <c r="K291" s="39"/>
      <c r="L291" s="39"/>
      <c r="M291" s="39"/>
      <c r="N291" s="39"/>
    </row>
    <row r="292" spans="1:14" x14ac:dyDescent="0.25">
      <c r="A292" s="39"/>
      <c r="B292" s="40"/>
      <c r="C292" s="39"/>
      <c r="D292" s="41"/>
      <c r="E292" s="39"/>
      <c r="F292" s="39"/>
      <c r="G292" s="39"/>
      <c r="H292" s="39"/>
      <c r="I292" s="39"/>
      <c r="J292" s="39"/>
      <c r="K292" s="39"/>
      <c r="L292" s="39"/>
      <c r="M292" s="39"/>
      <c r="N292" s="39"/>
    </row>
    <row r="293" spans="1:14" x14ac:dyDescent="0.25">
      <c r="A293" s="39"/>
      <c r="B293" s="40"/>
      <c r="C293" s="39"/>
      <c r="D293" s="41"/>
      <c r="E293" s="39"/>
      <c r="F293" s="39"/>
      <c r="G293" s="39"/>
      <c r="H293" s="39"/>
      <c r="I293" s="39"/>
      <c r="J293" s="39"/>
      <c r="K293" s="39"/>
      <c r="L293" s="39"/>
      <c r="M293" s="39"/>
      <c r="N293" s="39"/>
    </row>
    <row r="294" spans="1:14" x14ac:dyDescent="0.25">
      <c r="A294" s="39"/>
      <c r="B294" s="40"/>
      <c r="C294" s="39"/>
      <c r="D294" s="41"/>
      <c r="E294" s="39"/>
      <c r="F294" s="39"/>
      <c r="G294" s="39"/>
      <c r="H294" s="39"/>
      <c r="I294" s="39"/>
      <c r="J294" s="39"/>
      <c r="K294" s="39"/>
      <c r="L294" s="39"/>
      <c r="M294" s="39"/>
      <c r="N294" s="39"/>
    </row>
    <row r="295" spans="1:14" x14ac:dyDescent="0.25">
      <c r="A295" s="39"/>
      <c r="B295" s="40"/>
      <c r="C295" s="39"/>
      <c r="D295" s="41"/>
      <c r="E295" s="39"/>
      <c r="F295" s="39"/>
      <c r="G295" s="39"/>
      <c r="H295" s="39"/>
      <c r="I295" s="39"/>
      <c r="J295" s="39"/>
      <c r="K295" s="39"/>
      <c r="L295" s="39"/>
      <c r="M295" s="39"/>
      <c r="N295" s="39"/>
    </row>
    <row r="296" spans="1:14" x14ac:dyDescent="0.25">
      <c r="A296" s="39"/>
      <c r="B296" s="40"/>
      <c r="C296" s="39"/>
      <c r="D296" s="41"/>
      <c r="E296" s="39"/>
      <c r="F296" s="39"/>
      <c r="G296" s="39"/>
      <c r="H296" s="39"/>
      <c r="I296" s="39"/>
      <c r="J296" s="39"/>
      <c r="K296" s="39"/>
      <c r="L296" s="39"/>
      <c r="M296" s="39"/>
      <c r="N296" s="39"/>
    </row>
    <row r="297" spans="1:14" x14ac:dyDescent="0.25">
      <c r="A297" s="39"/>
      <c r="B297" s="40"/>
      <c r="C297" s="39"/>
      <c r="D297" s="41"/>
      <c r="E297" s="39"/>
      <c r="F297" s="39"/>
      <c r="G297" s="39"/>
      <c r="H297" s="39"/>
      <c r="I297" s="39"/>
      <c r="J297" s="39"/>
      <c r="K297" s="39"/>
      <c r="L297" s="39"/>
      <c r="M297" s="39"/>
      <c r="N297" s="39"/>
    </row>
    <row r="298" spans="1:14" x14ac:dyDescent="0.25">
      <c r="A298" s="39"/>
      <c r="B298" s="40"/>
      <c r="C298" s="39"/>
      <c r="D298" s="41"/>
      <c r="E298" s="39"/>
      <c r="F298" s="39"/>
      <c r="G298" s="39"/>
      <c r="H298" s="39"/>
      <c r="I298" s="39"/>
      <c r="J298" s="39"/>
      <c r="K298" s="39"/>
      <c r="L298" s="39"/>
      <c r="M298" s="39"/>
      <c r="N298" s="39"/>
    </row>
    <row r="299" spans="1:14" x14ac:dyDescent="0.25">
      <c r="A299" s="39"/>
      <c r="B299" s="40"/>
      <c r="C299" s="39"/>
      <c r="D299" s="41"/>
      <c r="E299" s="39"/>
      <c r="F299" s="39"/>
      <c r="G299" s="39"/>
      <c r="H299" s="39"/>
      <c r="I299" s="39"/>
      <c r="J299" s="39"/>
      <c r="K299" s="39"/>
      <c r="L299" s="39"/>
      <c r="M299" s="39"/>
      <c r="N299" s="39"/>
    </row>
    <row r="300" spans="1:14" x14ac:dyDescent="0.25">
      <c r="A300" s="39"/>
      <c r="B300" s="40"/>
      <c r="C300" s="39"/>
      <c r="D300" s="41"/>
      <c r="E300" s="39"/>
      <c r="F300" s="39"/>
      <c r="G300" s="39"/>
      <c r="H300" s="39"/>
      <c r="I300" s="39"/>
      <c r="J300" s="39"/>
      <c r="K300" s="39"/>
      <c r="L300" s="39"/>
      <c r="M300" s="39"/>
      <c r="N300" s="39"/>
    </row>
    <row r="301" spans="1:14" x14ac:dyDescent="0.25">
      <c r="A301" s="39"/>
      <c r="B301" s="40"/>
      <c r="C301" s="39"/>
      <c r="D301" s="41"/>
      <c r="E301" s="39"/>
      <c r="F301" s="39"/>
      <c r="G301" s="39"/>
      <c r="H301" s="39"/>
      <c r="I301" s="39"/>
      <c r="J301" s="39"/>
      <c r="K301" s="39"/>
      <c r="L301" s="39"/>
      <c r="M301" s="39"/>
      <c r="N301" s="39"/>
    </row>
    <row r="302" spans="1:14" x14ac:dyDescent="0.25">
      <c r="A302" s="39"/>
      <c r="B302" s="40"/>
      <c r="C302" s="39"/>
      <c r="D302" s="41"/>
      <c r="E302" s="39"/>
      <c r="F302" s="39"/>
      <c r="G302" s="39"/>
      <c r="H302" s="39"/>
      <c r="I302" s="39"/>
      <c r="J302" s="39"/>
      <c r="K302" s="39"/>
      <c r="L302" s="39"/>
      <c r="M302" s="39"/>
      <c r="N302" s="39"/>
    </row>
    <row r="303" spans="1:14" x14ac:dyDescent="0.25">
      <c r="A303" s="39"/>
      <c r="B303" s="40"/>
      <c r="C303" s="39"/>
      <c r="D303" s="41"/>
      <c r="E303" s="39"/>
      <c r="F303" s="39"/>
      <c r="G303" s="39"/>
      <c r="H303" s="39"/>
      <c r="I303" s="39"/>
      <c r="J303" s="39"/>
      <c r="K303" s="39"/>
      <c r="L303" s="39"/>
      <c r="M303" s="39"/>
      <c r="N303" s="39"/>
    </row>
    <row r="304" spans="1:14" x14ac:dyDescent="0.25">
      <c r="A304" s="39"/>
      <c r="B304" s="40"/>
      <c r="C304" s="39"/>
      <c r="D304" s="41"/>
      <c r="E304" s="39"/>
      <c r="F304" s="39"/>
      <c r="G304" s="39"/>
      <c r="H304" s="39"/>
      <c r="I304" s="39"/>
      <c r="J304" s="39"/>
      <c r="K304" s="39"/>
      <c r="L304" s="39"/>
      <c r="M304" s="39"/>
      <c r="N304" s="39"/>
    </row>
    <row r="305" spans="1:14" x14ac:dyDescent="0.25">
      <c r="A305" s="39"/>
      <c r="B305" s="40"/>
      <c r="C305" s="39"/>
      <c r="D305" s="41"/>
      <c r="E305" s="39"/>
      <c r="F305" s="39"/>
      <c r="G305" s="39"/>
      <c r="H305" s="39"/>
      <c r="I305" s="39"/>
      <c r="J305" s="39"/>
      <c r="K305" s="39"/>
      <c r="L305" s="39"/>
      <c r="M305" s="39"/>
      <c r="N305" s="39"/>
    </row>
    <row r="306" spans="1:14" x14ac:dyDescent="0.25">
      <c r="A306" s="39"/>
      <c r="B306" s="40"/>
      <c r="C306" s="39"/>
      <c r="D306" s="41"/>
      <c r="E306" s="39"/>
      <c r="F306" s="39"/>
      <c r="G306" s="39"/>
      <c r="H306" s="39"/>
      <c r="I306" s="39"/>
      <c r="J306" s="39"/>
      <c r="K306" s="39"/>
      <c r="L306" s="39"/>
      <c r="M306" s="39"/>
      <c r="N306" s="39"/>
    </row>
    <row r="307" spans="1:14" x14ac:dyDescent="0.25">
      <c r="A307" s="39"/>
      <c r="B307" s="40"/>
      <c r="C307" s="39"/>
      <c r="D307" s="41"/>
      <c r="E307" s="39"/>
      <c r="F307" s="39"/>
      <c r="G307" s="39"/>
      <c r="H307" s="39"/>
      <c r="I307" s="39"/>
      <c r="J307" s="39"/>
      <c r="K307" s="39"/>
      <c r="L307" s="39"/>
      <c r="M307" s="39"/>
      <c r="N307" s="39"/>
    </row>
    <row r="308" spans="1:14" x14ac:dyDescent="0.25">
      <c r="A308" s="39"/>
      <c r="B308" s="40"/>
      <c r="C308" s="39"/>
      <c r="D308" s="41"/>
      <c r="E308" s="39"/>
      <c r="F308" s="39"/>
      <c r="G308" s="39"/>
      <c r="H308" s="39"/>
      <c r="I308" s="39"/>
      <c r="J308" s="39"/>
      <c r="K308" s="39"/>
      <c r="L308" s="39"/>
      <c r="M308" s="39"/>
      <c r="N308" s="39"/>
    </row>
    <row r="309" spans="1:14" x14ac:dyDescent="0.25">
      <c r="A309" s="39"/>
      <c r="B309" s="40"/>
      <c r="C309" s="39"/>
      <c r="D309" s="41"/>
      <c r="E309" s="39"/>
      <c r="F309" s="39"/>
      <c r="G309" s="39"/>
      <c r="H309" s="39"/>
      <c r="I309" s="39"/>
      <c r="J309" s="39"/>
      <c r="K309" s="39"/>
      <c r="L309" s="39"/>
      <c r="M309" s="39"/>
      <c r="N309" s="39"/>
    </row>
    <row r="310" spans="1:14" x14ac:dyDescent="0.25">
      <c r="A310" s="39"/>
      <c r="B310" s="40"/>
      <c r="C310" s="39"/>
      <c r="D310" s="41"/>
      <c r="E310" s="39"/>
      <c r="F310" s="39"/>
      <c r="G310" s="39"/>
      <c r="H310" s="39"/>
      <c r="I310" s="39"/>
      <c r="J310" s="39"/>
      <c r="K310" s="39"/>
      <c r="L310" s="39"/>
      <c r="M310" s="39"/>
      <c r="N310" s="39"/>
    </row>
    <row r="311" spans="1:14" x14ac:dyDescent="0.25">
      <c r="A311" s="39"/>
      <c r="B311" s="40"/>
      <c r="C311" s="39"/>
      <c r="D311" s="41"/>
      <c r="E311" s="39"/>
      <c r="F311" s="39"/>
      <c r="G311" s="39"/>
      <c r="H311" s="39"/>
      <c r="I311" s="39"/>
      <c r="J311" s="39"/>
      <c r="K311" s="39"/>
      <c r="L311" s="39"/>
      <c r="M311" s="39"/>
      <c r="N311" s="39"/>
    </row>
    <row r="312" spans="1:14" x14ac:dyDescent="0.25">
      <c r="A312" s="39"/>
      <c r="B312" s="40"/>
      <c r="C312" s="39"/>
      <c r="D312" s="41"/>
      <c r="E312" s="39"/>
      <c r="F312" s="39"/>
      <c r="G312" s="39"/>
      <c r="H312" s="39"/>
      <c r="I312" s="39"/>
      <c r="J312" s="39"/>
      <c r="K312" s="39"/>
      <c r="L312" s="39"/>
      <c r="M312" s="39"/>
      <c r="N312" s="39"/>
    </row>
    <row r="313" spans="1:14" x14ac:dyDescent="0.25">
      <c r="A313" s="39"/>
      <c r="B313" s="40"/>
      <c r="C313" s="39"/>
      <c r="D313" s="41"/>
      <c r="E313" s="39"/>
      <c r="F313" s="39"/>
      <c r="G313" s="39"/>
      <c r="H313" s="39"/>
      <c r="I313" s="39"/>
      <c r="J313" s="39"/>
      <c r="K313" s="39"/>
      <c r="L313" s="39"/>
      <c r="M313" s="39"/>
      <c r="N313" s="39"/>
    </row>
    <row r="314" spans="1:14" x14ac:dyDescent="0.25">
      <c r="A314" s="39"/>
      <c r="B314" s="40"/>
      <c r="C314" s="39"/>
      <c r="D314" s="41"/>
      <c r="E314" s="39"/>
      <c r="F314" s="39"/>
      <c r="G314" s="39"/>
      <c r="H314" s="39"/>
      <c r="I314" s="39"/>
      <c r="J314" s="39"/>
      <c r="K314" s="39"/>
      <c r="L314" s="39"/>
      <c r="M314" s="39"/>
      <c r="N314" s="39"/>
    </row>
    <row r="315" spans="1:14" x14ac:dyDescent="0.25">
      <c r="A315" s="39"/>
      <c r="B315" s="40"/>
      <c r="C315" s="39"/>
      <c r="D315" s="41"/>
      <c r="E315" s="39"/>
      <c r="F315" s="39"/>
      <c r="G315" s="39"/>
      <c r="H315" s="39"/>
      <c r="I315" s="39"/>
      <c r="J315" s="39"/>
      <c r="K315" s="39"/>
      <c r="L315" s="39"/>
      <c r="M315" s="39"/>
      <c r="N315" s="39"/>
    </row>
    <row r="316" spans="1:14" x14ac:dyDescent="0.25">
      <c r="A316" s="39"/>
      <c r="B316" s="40"/>
      <c r="C316" s="39"/>
      <c r="D316" s="41"/>
      <c r="E316" s="39"/>
      <c r="F316" s="39"/>
      <c r="G316" s="39"/>
      <c r="H316" s="39"/>
      <c r="I316" s="39"/>
      <c r="J316" s="39"/>
      <c r="K316" s="39"/>
      <c r="L316" s="39"/>
      <c r="M316" s="39"/>
      <c r="N316" s="39"/>
    </row>
    <row r="317" spans="1:14" x14ac:dyDescent="0.25">
      <c r="A317" s="39"/>
      <c r="B317" s="40"/>
      <c r="C317" s="39"/>
      <c r="D317" s="41"/>
      <c r="E317" s="39"/>
      <c r="F317" s="39"/>
      <c r="G317" s="39"/>
      <c r="H317" s="39"/>
      <c r="I317" s="39"/>
      <c r="J317" s="39"/>
      <c r="K317" s="39"/>
      <c r="L317" s="39"/>
      <c r="M317" s="39"/>
      <c r="N317" s="39"/>
    </row>
    <row r="318" spans="1:14" x14ac:dyDescent="0.25">
      <c r="A318" s="39"/>
      <c r="B318" s="40"/>
      <c r="C318" s="39"/>
      <c r="D318" s="41"/>
      <c r="E318" s="39"/>
      <c r="F318" s="39"/>
      <c r="G318" s="39"/>
      <c r="H318" s="39"/>
      <c r="I318" s="39"/>
      <c r="J318" s="39"/>
      <c r="K318" s="39"/>
      <c r="L318" s="39"/>
      <c r="M318" s="39"/>
      <c r="N318" s="39"/>
    </row>
    <row r="319" spans="1:14" x14ac:dyDescent="0.25">
      <c r="A319" s="39"/>
      <c r="B319" s="40"/>
      <c r="C319" s="39"/>
      <c r="D319" s="41"/>
      <c r="E319" s="39"/>
      <c r="F319" s="39"/>
      <c r="G319" s="39"/>
      <c r="H319" s="39"/>
      <c r="I319" s="39"/>
      <c r="J319" s="39"/>
      <c r="K319" s="39"/>
      <c r="L319" s="39"/>
      <c r="M319" s="39"/>
      <c r="N319" s="39"/>
    </row>
    <row r="320" spans="1:14" x14ac:dyDescent="0.25">
      <c r="A320" s="39"/>
      <c r="B320" s="40"/>
      <c r="C320" s="39"/>
      <c r="D320" s="41"/>
      <c r="E320" s="39"/>
      <c r="F320" s="39"/>
      <c r="G320" s="39"/>
      <c r="H320" s="39"/>
      <c r="I320" s="39"/>
      <c r="J320" s="39"/>
      <c r="K320" s="39"/>
      <c r="L320" s="39"/>
      <c r="M320" s="39"/>
      <c r="N320" s="39"/>
    </row>
    <row r="321" spans="1:14" x14ac:dyDescent="0.25">
      <c r="A321" s="39"/>
      <c r="B321" s="40"/>
      <c r="C321" s="39"/>
      <c r="D321" s="41"/>
      <c r="E321" s="39"/>
      <c r="F321" s="39"/>
      <c r="G321" s="39"/>
      <c r="H321" s="39"/>
      <c r="I321" s="39"/>
      <c r="J321" s="39"/>
      <c r="K321" s="39"/>
      <c r="L321" s="39"/>
      <c r="M321" s="39"/>
      <c r="N321" s="39"/>
    </row>
    <row r="322" spans="1:14" x14ac:dyDescent="0.25">
      <c r="A322" s="39"/>
      <c r="B322" s="40"/>
      <c r="C322" s="39"/>
      <c r="D322" s="41"/>
      <c r="E322" s="39"/>
      <c r="F322" s="39"/>
      <c r="G322" s="39"/>
      <c r="H322" s="39"/>
      <c r="I322" s="39"/>
      <c r="J322" s="39"/>
      <c r="K322" s="39"/>
      <c r="L322" s="39"/>
      <c r="M322" s="39"/>
      <c r="N322" s="39"/>
    </row>
    <row r="323" spans="1:14" x14ac:dyDescent="0.25">
      <c r="A323" s="39"/>
      <c r="B323" s="40"/>
      <c r="C323" s="39"/>
      <c r="D323" s="41"/>
      <c r="E323" s="39"/>
      <c r="F323" s="39"/>
      <c r="G323" s="39"/>
      <c r="H323" s="39"/>
      <c r="I323" s="39"/>
      <c r="J323" s="39"/>
      <c r="K323" s="39"/>
      <c r="L323" s="39"/>
      <c r="M323" s="39"/>
      <c r="N323" s="39"/>
    </row>
    <row r="324" spans="1:14" x14ac:dyDescent="0.25">
      <c r="A324" s="39"/>
      <c r="B324" s="40"/>
      <c r="C324" s="39"/>
      <c r="D324" s="41"/>
      <c r="E324" s="39"/>
      <c r="F324" s="39"/>
      <c r="G324" s="39"/>
      <c r="H324" s="39"/>
      <c r="I324" s="39"/>
      <c r="J324" s="39"/>
      <c r="K324" s="39"/>
      <c r="L324" s="39"/>
      <c r="M324" s="39"/>
      <c r="N324" s="39"/>
    </row>
    <row r="325" spans="1:14" x14ac:dyDescent="0.25">
      <c r="A325" s="39"/>
      <c r="B325" s="40"/>
      <c r="C325" s="39"/>
      <c r="D325" s="41"/>
      <c r="E325" s="39"/>
      <c r="F325" s="39"/>
      <c r="G325" s="39"/>
      <c r="H325" s="39"/>
      <c r="I325" s="39"/>
      <c r="J325" s="39"/>
      <c r="K325" s="39"/>
      <c r="L325" s="39"/>
      <c r="M325" s="39"/>
      <c r="N325" s="39"/>
    </row>
    <row r="326" spans="1:14" x14ac:dyDescent="0.25">
      <c r="A326" s="39"/>
      <c r="B326" s="40"/>
      <c r="C326" s="39"/>
      <c r="D326" s="41"/>
      <c r="E326" s="39"/>
      <c r="F326" s="39"/>
      <c r="G326" s="39"/>
      <c r="H326" s="39"/>
      <c r="I326" s="39"/>
      <c r="J326" s="39"/>
      <c r="K326" s="39"/>
      <c r="L326" s="39"/>
      <c r="M326" s="39"/>
      <c r="N326" s="39"/>
    </row>
    <row r="327" spans="1:14" x14ac:dyDescent="0.25">
      <c r="A327" s="39"/>
      <c r="B327" s="40"/>
      <c r="C327" s="39"/>
      <c r="D327" s="41"/>
      <c r="E327" s="39"/>
      <c r="F327" s="39"/>
      <c r="G327" s="39"/>
      <c r="H327" s="39"/>
      <c r="I327" s="39"/>
      <c r="J327" s="39"/>
      <c r="K327" s="39"/>
      <c r="L327" s="39"/>
      <c r="M327" s="39"/>
      <c r="N327" s="39"/>
    </row>
    <row r="328" spans="1:14" x14ac:dyDescent="0.25">
      <c r="A328" s="39"/>
      <c r="B328" s="40"/>
      <c r="C328" s="39"/>
      <c r="D328" s="41"/>
      <c r="E328" s="39"/>
      <c r="F328" s="39"/>
      <c r="G328" s="39"/>
      <c r="H328" s="39"/>
      <c r="I328" s="39"/>
      <c r="J328" s="39"/>
      <c r="K328" s="39"/>
      <c r="L328" s="39"/>
      <c r="M328" s="39"/>
      <c r="N328" s="39"/>
    </row>
    <row r="329" spans="1:14" x14ac:dyDescent="0.25">
      <c r="A329" s="39"/>
      <c r="B329" s="40"/>
      <c r="C329" s="39"/>
      <c r="D329" s="41"/>
      <c r="E329" s="39"/>
      <c r="F329" s="39"/>
      <c r="G329" s="39"/>
      <c r="H329" s="39"/>
      <c r="I329" s="39"/>
      <c r="J329" s="39"/>
      <c r="K329" s="39"/>
      <c r="L329" s="39"/>
      <c r="M329" s="39"/>
      <c r="N329" s="39"/>
    </row>
    <row r="330" spans="1:14" x14ac:dyDescent="0.25">
      <c r="A330" s="39"/>
      <c r="B330" s="40"/>
      <c r="C330" s="39"/>
      <c r="D330" s="41"/>
      <c r="E330" s="39"/>
      <c r="F330" s="39"/>
      <c r="G330" s="39"/>
      <c r="H330" s="39"/>
      <c r="I330" s="39"/>
      <c r="J330" s="39"/>
      <c r="K330" s="39"/>
      <c r="L330" s="39"/>
      <c r="M330" s="39"/>
      <c r="N330" s="39"/>
    </row>
    <row r="331" spans="1:14" x14ac:dyDescent="0.25">
      <c r="A331" s="39"/>
      <c r="B331" s="40"/>
      <c r="C331" s="39"/>
      <c r="D331" s="41"/>
      <c r="E331" s="39"/>
      <c r="F331" s="39"/>
      <c r="G331" s="39"/>
      <c r="H331" s="39"/>
      <c r="I331" s="39"/>
      <c r="J331" s="39"/>
      <c r="K331" s="39"/>
      <c r="L331" s="39"/>
      <c r="M331" s="39"/>
      <c r="N331" s="39"/>
    </row>
    <row r="332" spans="1:14" x14ac:dyDescent="0.25">
      <c r="A332" s="39"/>
      <c r="B332" s="40"/>
      <c r="C332" s="39"/>
      <c r="D332" s="41"/>
      <c r="E332" s="39"/>
      <c r="F332" s="39"/>
      <c r="G332" s="39"/>
      <c r="H332" s="39"/>
      <c r="I332" s="39"/>
      <c r="J332" s="39"/>
      <c r="K332" s="39"/>
      <c r="L332" s="39"/>
      <c r="M332" s="39"/>
      <c r="N332" s="39"/>
    </row>
    <row r="333" spans="1:14" x14ac:dyDescent="0.25">
      <c r="A333" s="39"/>
      <c r="B333" s="40"/>
      <c r="C333" s="39"/>
      <c r="D333" s="41"/>
      <c r="E333" s="39"/>
      <c r="F333" s="39"/>
      <c r="G333" s="39"/>
      <c r="H333" s="39"/>
      <c r="I333" s="39"/>
      <c r="J333" s="39"/>
      <c r="K333" s="39"/>
      <c r="L333" s="39"/>
      <c r="M333" s="39"/>
      <c r="N333" s="39"/>
    </row>
    <row r="334" spans="1:14" x14ac:dyDescent="0.25">
      <c r="A334" s="39"/>
      <c r="B334" s="40"/>
      <c r="C334" s="39"/>
      <c r="D334" s="41"/>
      <c r="E334" s="39"/>
      <c r="F334" s="39"/>
      <c r="G334" s="39"/>
      <c r="H334" s="39"/>
      <c r="I334" s="39"/>
      <c r="J334" s="39"/>
      <c r="K334" s="39"/>
      <c r="L334" s="39"/>
      <c r="M334" s="39"/>
      <c r="N334" s="39"/>
    </row>
    <row r="335" spans="1:14" x14ac:dyDescent="0.25">
      <c r="A335" s="39"/>
      <c r="B335" s="40"/>
      <c r="C335" s="39"/>
      <c r="D335" s="41"/>
      <c r="E335" s="39"/>
      <c r="F335" s="39"/>
      <c r="G335" s="39"/>
      <c r="H335" s="39"/>
      <c r="I335" s="39"/>
      <c r="J335" s="39"/>
      <c r="K335" s="39"/>
      <c r="L335" s="39"/>
      <c r="M335" s="39"/>
      <c r="N335" s="39"/>
    </row>
    <row r="336" spans="1:14" x14ac:dyDescent="0.25">
      <c r="A336" s="39"/>
      <c r="B336" s="40"/>
      <c r="C336" s="39"/>
      <c r="D336" s="41"/>
      <c r="E336" s="39"/>
      <c r="F336" s="39"/>
      <c r="G336" s="39"/>
      <c r="H336" s="39"/>
      <c r="I336" s="39"/>
      <c r="J336" s="39"/>
      <c r="K336" s="39"/>
      <c r="L336" s="39"/>
      <c r="M336" s="39"/>
      <c r="N336" s="39"/>
    </row>
    <row r="337" spans="1:14" x14ac:dyDescent="0.25">
      <c r="A337" s="39"/>
      <c r="B337" s="40"/>
      <c r="C337" s="39"/>
      <c r="D337" s="41"/>
      <c r="E337" s="39"/>
      <c r="F337" s="39"/>
      <c r="G337" s="39"/>
      <c r="H337" s="39"/>
      <c r="I337" s="39"/>
      <c r="J337" s="39"/>
      <c r="K337" s="39"/>
      <c r="L337" s="39"/>
      <c r="M337" s="39"/>
      <c r="N337" s="39"/>
    </row>
    <row r="338" spans="1:14" x14ac:dyDescent="0.25">
      <c r="A338" s="39"/>
      <c r="B338" s="40"/>
      <c r="C338" s="39"/>
      <c r="D338" s="41"/>
      <c r="E338" s="39"/>
      <c r="F338" s="39"/>
      <c r="G338" s="39"/>
      <c r="H338" s="39"/>
      <c r="I338" s="39"/>
      <c r="J338" s="39"/>
      <c r="K338" s="39"/>
      <c r="L338" s="39"/>
      <c r="M338" s="39"/>
      <c r="N338" s="39"/>
    </row>
    <row r="339" spans="1:14" x14ac:dyDescent="0.25">
      <c r="A339" s="39"/>
      <c r="B339" s="40"/>
      <c r="C339" s="39"/>
      <c r="D339" s="41"/>
      <c r="E339" s="39"/>
      <c r="F339" s="39"/>
      <c r="G339" s="39"/>
      <c r="H339" s="39"/>
      <c r="I339" s="39"/>
      <c r="J339" s="39"/>
      <c r="K339" s="39"/>
      <c r="L339" s="39"/>
      <c r="M339" s="39"/>
      <c r="N339" s="39"/>
    </row>
    <row r="340" spans="1:14" x14ac:dyDescent="0.25">
      <c r="A340" s="39"/>
      <c r="B340" s="40"/>
      <c r="C340" s="39"/>
      <c r="D340" s="41"/>
      <c r="E340" s="39"/>
      <c r="F340" s="39"/>
      <c r="G340" s="39"/>
      <c r="H340" s="39"/>
      <c r="I340" s="39"/>
      <c r="J340" s="39"/>
      <c r="K340" s="39"/>
      <c r="L340" s="39"/>
      <c r="M340" s="39"/>
      <c r="N340" s="39"/>
    </row>
    <row r="341" spans="1:14" x14ac:dyDescent="0.25">
      <c r="A341" s="39"/>
      <c r="B341" s="40"/>
      <c r="C341" s="39"/>
      <c r="D341" s="41"/>
      <c r="E341" s="39"/>
      <c r="F341" s="39"/>
      <c r="G341" s="39"/>
      <c r="H341" s="39"/>
      <c r="I341" s="39"/>
      <c r="J341" s="39"/>
      <c r="K341" s="39"/>
      <c r="L341" s="39"/>
      <c r="M341" s="39"/>
      <c r="N341" s="39"/>
    </row>
    <row r="342" spans="1:14" x14ac:dyDescent="0.25">
      <c r="A342" s="39"/>
      <c r="B342" s="40"/>
      <c r="C342" s="39"/>
      <c r="D342" s="41"/>
      <c r="E342" s="39"/>
      <c r="F342" s="39"/>
      <c r="G342" s="39"/>
      <c r="H342" s="39"/>
      <c r="I342" s="39"/>
      <c r="J342" s="39"/>
      <c r="K342" s="39"/>
      <c r="L342" s="39"/>
      <c r="M342" s="39"/>
      <c r="N342" s="39"/>
    </row>
    <row r="343" spans="1:14" x14ac:dyDescent="0.25">
      <c r="A343" s="39"/>
      <c r="B343" s="40"/>
      <c r="C343" s="39"/>
      <c r="D343" s="41"/>
      <c r="E343" s="39"/>
      <c r="F343" s="39"/>
      <c r="G343" s="39"/>
      <c r="H343" s="39"/>
      <c r="I343" s="39"/>
      <c r="J343" s="39"/>
      <c r="K343" s="39"/>
      <c r="L343" s="39"/>
      <c r="M343" s="39"/>
      <c r="N343" s="39"/>
    </row>
    <row r="344" spans="1:14" x14ac:dyDescent="0.25">
      <c r="A344" s="39"/>
      <c r="B344" s="40"/>
      <c r="C344" s="39"/>
      <c r="D344" s="41"/>
      <c r="E344" s="39"/>
      <c r="F344" s="39"/>
      <c r="G344" s="39"/>
      <c r="H344" s="39"/>
      <c r="I344" s="39"/>
      <c r="J344" s="39"/>
      <c r="K344" s="39"/>
      <c r="L344" s="39"/>
      <c r="M344" s="39"/>
      <c r="N344" s="39"/>
    </row>
    <row r="345" spans="1:14" x14ac:dyDescent="0.25">
      <c r="A345" s="39"/>
      <c r="B345" s="40"/>
      <c r="C345" s="39"/>
      <c r="D345" s="41"/>
      <c r="E345" s="39"/>
      <c r="F345" s="39"/>
      <c r="G345" s="39"/>
      <c r="H345" s="39"/>
      <c r="I345" s="39"/>
      <c r="J345" s="39"/>
      <c r="K345" s="39"/>
      <c r="L345" s="39"/>
      <c r="M345" s="39"/>
      <c r="N345" s="39"/>
    </row>
    <row r="346" spans="1:14" x14ac:dyDescent="0.25">
      <c r="A346" s="39"/>
      <c r="B346" s="40"/>
      <c r="C346" s="39"/>
      <c r="D346" s="41"/>
      <c r="E346" s="39"/>
      <c r="F346" s="39"/>
      <c r="G346" s="39"/>
      <c r="H346" s="39"/>
      <c r="I346" s="39"/>
      <c r="J346" s="39"/>
      <c r="K346" s="39"/>
      <c r="L346" s="39"/>
      <c r="M346" s="39"/>
      <c r="N346" s="39"/>
    </row>
    <row r="347" spans="1:14" x14ac:dyDescent="0.25">
      <c r="A347" s="39"/>
      <c r="B347" s="40"/>
      <c r="C347" s="39"/>
      <c r="D347" s="41"/>
      <c r="E347" s="39"/>
      <c r="F347" s="39"/>
      <c r="G347" s="39"/>
      <c r="H347" s="39"/>
      <c r="I347" s="39"/>
      <c r="J347" s="39"/>
      <c r="K347" s="39"/>
      <c r="L347" s="39"/>
      <c r="M347" s="39"/>
      <c r="N347" s="39"/>
    </row>
    <row r="348" spans="1:14" x14ac:dyDescent="0.25">
      <c r="A348" s="39"/>
      <c r="B348" s="40"/>
      <c r="C348" s="39"/>
      <c r="D348" s="41"/>
      <c r="E348" s="39"/>
      <c r="F348" s="39"/>
      <c r="G348" s="39"/>
      <c r="H348" s="39"/>
      <c r="I348" s="39"/>
      <c r="J348" s="39"/>
      <c r="K348" s="39"/>
      <c r="L348" s="39"/>
      <c r="M348" s="39"/>
      <c r="N348" s="39"/>
    </row>
    <row r="349" spans="1:14" x14ac:dyDescent="0.25">
      <c r="A349" s="39"/>
      <c r="B349" s="40"/>
      <c r="C349" s="39"/>
      <c r="D349" s="41"/>
      <c r="E349" s="39"/>
      <c r="F349" s="39"/>
      <c r="G349" s="39"/>
      <c r="H349" s="39"/>
      <c r="I349" s="39"/>
      <c r="J349" s="39"/>
      <c r="K349" s="39"/>
      <c r="L349" s="39"/>
      <c r="M349" s="39"/>
      <c r="N349" s="39"/>
    </row>
    <row r="350" spans="1:14" x14ac:dyDescent="0.25">
      <c r="A350" s="39"/>
      <c r="B350" s="40"/>
      <c r="C350" s="39"/>
      <c r="D350" s="41"/>
      <c r="E350" s="39"/>
      <c r="F350" s="39"/>
      <c r="G350" s="39"/>
      <c r="H350" s="39"/>
      <c r="I350" s="39"/>
      <c r="J350" s="39"/>
      <c r="K350" s="39"/>
      <c r="L350" s="39"/>
      <c r="M350" s="39"/>
      <c r="N350" s="39"/>
    </row>
    <row r="351" spans="1:14" x14ac:dyDescent="0.25">
      <c r="A351" s="39"/>
      <c r="B351" s="40"/>
      <c r="C351" s="39"/>
      <c r="D351" s="41"/>
      <c r="E351" s="39"/>
      <c r="F351" s="39"/>
      <c r="G351" s="39"/>
      <c r="H351" s="39"/>
      <c r="I351" s="39"/>
      <c r="J351" s="39"/>
      <c r="K351" s="39"/>
      <c r="L351" s="39"/>
      <c r="M351" s="39"/>
      <c r="N351" s="39"/>
    </row>
    <row r="352" spans="1:14" x14ac:dyDescent="0.25">
      <c r="A352" s="39"/>
      <c r="B352" s="40"/>
      <c r="C352" s="39"/>
      <c r="D352" s="41"/>
      <c r="E352" s="39"/>
      <c r="F352" s="39"/>
      <c r="G352" s="39"/>
      <c r="H352" s="39"/>
      <c r="I352" s="39"/>
      <c r="J352" s="39"/>
      <c r="K352" s="39"/>
      <c r="L352" s="39"/>
      <c r="M352" s="39"/>
      <c r="N352" s="39"/>
    </row>
    <row r="353" spans="1:14" x14ac:dyDescent="0.25">
      <c r="A353" s="39"/>
      <c r="B353" s="40"/>
      <c r="C353" s="39"/>
      <c r="D353" s="41"/>
      <c r="E353" s="39"/>
      <c r="F353" s="39"/>
      <c r="G353" s="39"/>
      <c r="H353" s="39"/>
      <c r="I353" s="39"/>
      <c r="J353" s="39"/>
      <c r="K353" s="39"/>
      <c r="L353" s="39"/>
      <c r="M353" s="39"/>
      <c r="N353" s="39"/>
    </row>
    <row r="354" spans="1:14" x14ac:dyDescent="0.25">
      <c r="A354" s="39"/>
      <c r="B354" s="40"/>
      <c r="C354" s="39"/>
      <c r="D354" s="41"/>
      <c r="E354" s="39"/>
      <c r="F354" s="39"/>
      <c r="G354" s="39"/>
      <c r="H354" s="39"/>
      <c r="I354" s="39"/>
      <c r="J354" s="39"/>
      <c r="K354" s="39"/>
      <c r="L354" s="39"/>
      <c r="M354" s="39"/>
      <c r="N354" s="39"/>
    </row>
    <row r="355" spans="1:14" x14ac:dyDescent="0.25">
      <c r="A355" s="39"/>
      <c r="B355" s="40"/>
      <c r="C355" s="39"/>
      <c r="D355" s="41"/>
      <c r="E355" s="39"/>
      <c r="F355" s="39"/>
      <c r="G355" s="39"/>
      <c r="H355" s="39"/>
      <c r="I355" s="39"/>
      <c r="J355" s="39"/>
      <c r="K355" s="39"/>
      <c r="L355" s="39"/>
      <c r="M355" s="39"/>
      <c r="N355" s="39"/>
    </row>
    <row r="356" spans="1:14" x14ac:dyDescent="0.25">
      <c r="A356" s="39"/>
      <c r="B356" s="40"/>
      <c r="C356" s="39"/>
      <c r="D356" s="41"/>
      <c r="E356" s="39"/>
      <c r="F356" s="39"/>
      <c r="G356" s="39"/>
      <c r="H356" s="39"/>
      <c r="I356" s="39"/>
      <c r="J356" s="39"/>
      <c r="K356" s="39"/>
      <c r="L356" s="39"/>
      <c r="M356" s="39"/>
      <c r="N356" s="39"/>
    </row>
  </sheetData>
  <mergeCells count="22">
    <mergeCell ref="H1:I1"/>
    <mergeCell ref="A1:F1"/>
    <mergeCell ref="B2:C2"/>
    <mergeCell ref="D2:D3"/>
    <mergeCell ref="E2:E3"/>
    <mergeCell ref="A2:A3"/>
    <mergeCell ref="F2:F3"/>
    <mergeCell ref="H2:H3"/>
    <mergeCell ref="I2:I3"/>
    <mergeCell ref="B16:C16"/>
    <mergeCell ref="B15:C15"/>
    <mergeCell ref="B4:C4"/>
    <mergeCell ref="B12:C12"/>
    <mergeCell ref="B10:C10"/>
    <mergeCell ref="B11:C11"/>
    <mergeCell ref="B9:C9"/>
    <mergeCell ref="B5:C5"/>
    <mergeCell ref="B14:C14"/>
    <mergeCell ref="B13:C13"/>
    <mergeCell ref="B6:C6"/>
    <mergeCell ref="B7:C7"/>
    <mergeCell ref="B8:C8"/>
  </mergeCells>
  <pageMargins left="0.7" right="0.7" top="0.75" bottom="0.75" header="0.3" footer="0.3"/>
  <pageSetup paperSize="9" orientation="portrait" verticalDpi="30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O199"/>
  <sheetViews>
    <sheetView topLeftCell="A48" zoomScaleNormal="100" workbookViewId="0">
      <selection activeCell="F76" sqref="F76"/>
    </sheetView>
  </sheetViews>
  <sheetFormatPr baseColWidth="10" defaultRowHeight="14.4" x14ac:dyDescent="0.3"/>
  <cols>
    <col min="1" max="1" width="14.109375" style="44" customWidth="1"/>
    <col min="2" max="2" width="34.33203125" style="44" customWidth="1"/>
    <col min="3" max="3" width="7" style="44" customWidth="1"/>
    <col min="4" max="4" width="11.5546875" style="44" customWidth="1"/>
    <col min="5" max="5" width="15.6640625" style="44" customWidth="1"/>
    <col min="6" max="6" width="8.77734375" style="47" customWidth="1"/>
    <col min="7" max="7" width="11" style="42" customWidth="1"/>
    <col min="8" max="8" width="16.77734375" style="46" customWidth="1"/>
    <col min="9" max="9" width="25" style="44" customWidth="1"/>
    <col min="10" max="10" width="11.5546875" style="44"/>
    <col min="11" max="11" width="38.21875" style="44" customWidth="1"/>
  </cols>
  <sheetData>
    <row r="1" spans="1:12" ht="23.4" x14ac:dyDescent="0.45">
      <c r="H1" s="158"/>
    </row>
    <row r="3" spans="1:12" x14ac:dyDescent="0.3">
      <c r="B3" s="149"/>
      <c r="C3" s="49"/>
      <c r="D3" s="50"/>
      <c r="E3" s="50"/>
      <c r="F3" s="50"/>
      <c r="G3" s="50"/>
      <c r="H3" s="58"/>
      <c r="I3" s="55"/>
      <c r="J3" s="55"/>
      <c r="K3" s="54"/>
      <c r="L3" s="54"/>
    </row>
    <row r="4" spans="1:12" x14ac:dyDescent="0.3">
      <c r="B4" s="149"/>
      <c r="C4" s="49"/>
      <c r="D4" s="51" t="s">
        <v>479</v>
      </c>
      <c r="E4" s="52"/>
      <c r="F4" s="52"/>
      <c r="G4" s="52"/>
      <c r="H4" s="154"/>
      <c r="I4" s="55"/>
      <c r="J4" s="55"/>
      <c r="K4" s="54"/>
      <c r="L4" s="54"/>
    </row>
    <row r="5" spans="1:12" x14ac:dyDescent="0.3">
      <c r="B5" s="149"/>
      <c r="C5" s="49"/>
      <c r="D5" s="157" t="s">
        <v>481</v>
      </c>
      <c r="E5" s="54"/>
      <c r="F5" s="54"/>
      <c r="G5" s="54"/>
      <c r="H5" s="155"/>
      <c r="I5" s="55"/>
      <c r="J5" s="55"/>
      <c r="K5" s="54"/>
      <c r="L5" s="54"/>
    </row>
    <row r="6" spans="1:12" x14ac:dyDescent="0.3">
      <c r="B6" s="149"/>
      <c r="C6" s="49"/>
      <c r="D6" s="53" t="s">
        <v>349</v>
      </c>
      <c r="E6" s="54"/>
      <c r="F6" s="54"/>
      <c r="G6" s="54"/>
      <c r="H6" s="155"/>
      <c r="I6" s="55"/>
      <c r="J6" s="55"/>
      <c r="K6" s="54"/>
      <c r="L6" s="54"/>
    </row>
    <row r="7" spans="1:12" x14ac:dyDescent="0.3">
      <c r="B7" s="149"/>
      <c r="C7" s="49"/>
      <c r="D7" s="157" t="s">
        <v>482</v>
      </c>
      <c r="E7" s="54"/>
      <c r="F7" s="54"/>
      <c r="G7" s="54"/>
      <c r="H7" s="155"/>
      <c r="I7" s="55"/>
      <c r="J7" s="55"/>
      <c r="K7" s="54"/>
      <c r="L7" s="54"/>
    </row>
    <row r="8" spans="1:12" x14ac:dyDescent="0.3">
      <c r="B8" s="149"/>
      <c r="C8" s="49"/>
      <c r="D8" s="53" t="s">
        <v>480</v>
      </c>
      <c r="E8" s="54"/>
      <c r="F8" s="54"/>
      <c r="G8" s="54"/>
      <c r="H8" s="155"/>
      <c r="I8" s="55"/>
      <c r="J8" s="55"/>
      <c r="K8" s="54"/>
      <c r="L8" s="54"/>
    </row>
    <row r="9" spans="1:12" x14ac:dyDescent="0.3">
      <c r="B9" s="149"/>
      <c r="C9" s="49"/>
      <c r="D9" s="56" t="s">
        <v>352</v>
      </c>
      <c r="E9" s="57"/>
      <c r="F9" s="57"/>
      <c r="G9" s="57"/>
      <c r="H9" s="156"/>
      <c r="I9" s="55"/>
      <c r="J9" s="55"/>
      <c r="K9" s="54"/>
      <c r="L9" s="54"/>
    </row>
    <row r="10" spans="1:12" x14ac:dyDescent="0.3">
      <c r="A10" s="77" t="s">
        <v>348</v>
      </c>
      <c r="B10" s="149"/>
      <c r="C10" s="149"/>
      <c r="D10" s="149"/>
      <c r="E10" s="149"/>
      <c r="F10" s="150"/>
      <c r="G10" s="151"/>
      <c r="H10" s="152"/>
      <c r="I10" s="149"/>
      <c r="J10" s="149"/>
      <c r="K10" s="149"/>
      <c r="L10" s="153"/>
    </row>
    <row r="11" spans="1:12" x14ac:dyDescent="0.3">
      <c r="A11" s="83">
        <f ca="1">TODAY()+30</f>
        <v>43385</v>
      </c>
      <c r="I11" s="149"/>
      <c r="J11" s="149"/>
      <c r="K11" s="149"/>
      <c r="L11" s="153"/>
    </row>
    <row r="12" spans="1:12" x14ac:dyDescent="0.3">
      <c r="I12" s="149"/>
      <c r="J12" s="149"/>
      <c r="K12" s="149"/>
      <c r="L12" s="153"/>
    </row>
    <row r="13" spans="1:12" ht="46.8" x14ac:dyDescent="0.3">
      <c r="A13" s="171" t="s">
        <v>392</v>
      </c>
      <c r="B13" s="172" t="s">
        <v>126</v>
      </c>
      <c r="C13" s="172" t="s">
        <v>125</v>
      </c>
      <c r="D13" s="171" t="s">
        <v>394</v>
      </c>
      <c r="E13" s="172" t="s">
        <v>127</v>
      </c>
      <c r="F13" s="173" t="s">
        <v>128</v>
      </c>
      <c r="G13" s="174" t="s">
        <v>393</v>
      </c>
      <c r="H13" s="175" t="s">
        <v>129</v>
      </c>
      <c r="I13" s="43"/>
      <c r="J13" s="43"/>
    </row>
    <row r="14" spans="1:12" ht="15.6" x14ac:dyDescent="0.3">
      <c r="A14" s="257" t="s">
        <v>398</v>
      </c>
      <c r="B14" s="291"/>
      <c r="C14" s="292"/>
      <c r="D14" s="293"/>
      <c r="E14" s="292"/>
      <c r="F14" s="294"/>
      <c r="G14" s="295"/>
      <c r="H14" s="296"/>
      <c r="I14" s="43"/>
      <c r="J14" s="43"/>
    </row>
    <row r="15" spans="1:12" ht="15.6" x14ac:dyDescent="0.3">
      <c r="A15" s="260" t="s">
        <v>158</v>
      </c>
      <c r="B15" s="291"/>
      <c r="C15" s="292"/>
      <c r="D15" s="293"/>
      <c r="E15" s="292"/>
      <c r="F15" s="294"/>
      <c r="G15" s="295"/>
      <c r="H15" s="296"/>
      <c r="I15" s="43"/>
      <c r="J15" s="43"/>
    </row>
    <row r="16" spans="1:12" ht="15" customHeight="1" x14ac:dyDescent="0.3">
      <c r="A16" s="176">
        <v>8537</v>
      </c>
      <c r="B16" s="177" t="s">
        <v>132</v>
      </c>
      <c r="C16" s="178">
        <v>5</v>
      </c>
      <c r="D16" s="179">
        <v>180</v>
      </c>
      <c r="E16" s="178">
        <v>1.28</v>
      </c>
      <c r="F16" s="208">
        <f>(1-($G16/$E16))*100</f>
        <v>14.0625</v>
      </c>
      <c r="G16" s="181">
        <v>1.1000000000000001</v>
      </c>
      <c r="H16" s="182">
        <f>$G16+($C16/1000)*'calculs des couts transports'!$H$4</f>
        <v>1.1532</v>
      </c>
      <c r="I16" s="43" t="s">
        <v>508</v>
      </c>
      <c r="J16" s="43"/>
    </row>
    <row r="17" spans="1:10" ht="15" customHeight="1" x14ac:dyDescent="0.3">
      <c r="A17" s="176">
        <v>6283</v>
      </c>
      <c r="B17" s="177" t="s">
        <v>133</v>
      </c>
      <c r="C17" s="178">
        <v>8</v>
      </c>
      <c r="D17" s="179">
        <v>180</v>
      </c>
      <c r="E17" s="178">
        <v>1.28</v>
      </c>
      <c r="F17" s="180"/>
      <c r="G17" s="181">
        <f t="shared" ref="G17:G109" si="0">$E17-$E17*($F17/100)</f>
        <v>1.28</v>
      </c>
      <c r="H17" s="182">
        <f>$G17+($C17/1000)*'calculs des couts transports'!$H$4</f>
        <v>1.3651200000000001</v>
      </c>
      <c r="I17" s="43"/>
      <c r="J17" s="43"/>
    </row>
    <row r="18" spans="1:10" ht="15" customHeight="1" x14ac:dyDescent="0.3">
      <c r="A18" s="176">
        <v>1921</v>
      </c>
      <c r="B18" s="177" t="s">
        <v>134</v>
      </c>
      <c r="C18" s="178">
        <v>8</v>
      </c>
      <c r="D18" s="179">
        <v>144</v>
      </c>
      <c r="E18" s="178">
        <v>0.99</v>
      </c>
      <c r="F18" s="180"/>
      <c r="G18" s="181">
        <f t="shared" si="0"/>
        <v>0.99</v>
      </c>
      <c r="H18" s="182">
        <f>$G18+($C18/1000)*'calculs des couts transports'!$H$4</f>
        <v>1.0751200000000001</v>
      </c>
      <c r="I18" s="43"/>
      <c r="J18" s="43"/>
    </row>
    <row r="19" spans="1:10" ht="15" customHeight="1" x14ac:dyDescent="0.3">
      <c r="A19" s="183">
        <v>13040</v>
      </c>
      <c r="B19" s="177" t="s">
        <v>135</v>
      </c>
      <c r="C19" s="178">
        <v>9.5</v>
      </c>
      <c r="D19" s="179">
        <v>156</v>
      </c>
      <c r="E19" s="178">
        <v>0.99</v>
      </c>
      <c r="F19" s="180"/>
      <c r="G19" s="181">
        <f t="shared" si="0"/>
        <v>0.99</v>
      </c>
      <c r="H19" s="182">
        <f>$G19+($C19/1000)*'calculs des couts transports'!$H$4</f>
        <v>1.09108</v>
      </c>
      <c r="I19" s="43"/>
      <c r="J19" s="43"/>
    </row>
    <row r="20" spans="1:10" ht="15" customHeight="1" x14ac:dyDescent="0.3">
      <c r="A20" s="176">
        <v>1924</v>
      </c>
      <c r="B20" s="177" t="s">
        <v>136</v>
      </c>
      <c r="C20" s="178">
        <v>9</v>
      </c>
      <c r="D20" s="179">
        <v>120</v>
      </c>
      <c r="E20" s="178">
        <v>1.1399999999999999</v>
      </c>
      <c r="F20" s="180"/>
      <c r="G20" s="181">
        <f t="shared" si="0"/>
        <v>1.1399999999999999</v>
      </c>
      <c r="H20" s="182">
        <f>$G20+($C20/1000)*'calculs des couts transports'!$H$4</f>
        <v>1.23576</v>
      </c>
      <c r="I20" s="43"/>
      <c r="J20" s="43"/>
    </row>
    <row r="21" spans="1:10" ht="15" customHeight="1" x14ac:dyDescent="0.3">
      <c r="A21" s="183">
        <v>13381</v>
      </c>
      <c r="B21" s="177" t="s">
        <v>137</v>
      </c>
      <c r="C21" s="178">
        <v>10.4</v>
      </c>
      <c r="D21" s="179">
        <v>120</v>
      </c>
      <c r="E21" s="178">
        <v>0.92</v>
      </c>
      <c r="F21" s="180"/>
      <c r="G21" s="181">
        <f t="shared" si="0"/>
        <v>0.92</v>
      </c>
      <c r="H21" s="182">
        <f>$G21+($C21/1000)*'calculs des couts transports'!$H$4</f>
        <v>1.030656</v>
      </c>
      <c r="I21" s="43"/>
      <c r="J21" s="43"/>
    </row>
    <row r="22" spans="1:10" ht="15" customHeight="1" x14ac:dyDescent="0.3">
      <c r="A22" s="183">
        <v>13005</v>
      </c>
      <c r="B22" s="177" t="s">
        <v>138</v>
      </c>
      <c r="C22" s="178">
        <v>12.35</v>
      </c>
      <c r="D22" s="179">
        <v>96</v>
      </c>
      <c r="E22" s="178">
        <v>1.4</v>
      </c>
      <c r="F22" s="180"/>
      <c r="G22" s="181">
        <f t="shared" si="0"/>
        <v>1.4</v>
      </c>
      <c r="H22" s="182">
        <f>$G22+($C22/1000)*'calculs des couts transports'!$H$4</f>
        <v>1.531404</v>
      </c>
      <c r="I22" s="43"/>
      <c r="J22" s="43"/>
    </row>
    <row r="23" spans="1:10" ht="15" customHeight="1" x14ac:dyDescent="0.3">
      <c r="A23" s="176">
        <v>1928</v>
      </c>
      <c r="B23" s="177" t="s">
        <v>139</v>
      </c>
      <c r="C23" s="178">
        <v>13</v>
      </c>
      <c r="D23" s="179">
        <v>84</v>
      </c>
      <c r="E23" s="178">
        <v>1.1299999999999999</v>
      </c>
      <c r="F23" s="180"/>
      <c r="G23" s="181">
        <f t="shared" si="0"/>
        <v>1.1299999999999999</v>
      </c>
      <c r="H23" s="182">
        <f>$G23+($C23/1000)*'calculs des couts transports'!$H$4</f>
        <v>1.2683199999999999</v>
      </c>
      <c r="I23" s="43"/>
      <c r="J23" s="43"/>
    </row>
    <row r="24" spans="1:10" ht="15" customHeight="1" x14ac:dyDescent="0.3">
      <c r="A24" s="183">
        <v>13008</v>
      </c>
      <c r="B24" s="177" t="s">
        <v>140</v>
      </c>
      <c r="C24" s="178">
        <v>14.2</v>
      </c>
      <c r="D24" s="179">
        <v>84</v>
      </c>
      <c r="E24" s="178">
        <v>1.47</v>
      </c>
      <c r="F24" s="180"/>
      <c r="G24" s="181">
        <f t="shared" si="0"/>
        <v>1.47</v>
      </c>
      <c r="H24" s="182">
        <f>$G24+($C24/1000)*'calculs des couts transports'!$H$4</f>
        <v>1.6210879999999999</v>
      </c>
      <c r="I24" s="43"/>
      <c r="J24" s="43"/>
    </row>
    <row r="25" spans="1:10" ht="15" customHeight="1" x14ac:dyDescent="0.3">
      <c r="A25" s="176">
        <v>1927</v>
      </c>
      <c r="B25" s="177" t="s">
        <v>141</v>
      </c>
      <c r="C25" s="178">
        <v>11</v>
      </c>
      <c r="D25" s="179">
        <v>98</v>
      </c>
      <c r="E25" s="178">
        <v>0.95</v>
      </c>
      <c r="F25" s="180"/>
      <c r="G25" s="181">
        <f t="shared" si="0"/>
        <v>0.95</v>
      </c>
      <c r="H25" s="182">
        <f>$G25+($C25/1000)*'calculs des couts transports'!$H$4</f>
        <v>1.06704</v>
      </c>
      <c r="I25" s="43"/>
      <c r="J25" s="43"/>
    </row>
    <row r="26" spans="1:10" ht="15" customHeight="1" x14ac:dyDescent="0.3">
      <c r="A26" s="176">
        <v>6716</v>
      </c>
      <c r="B26" s="177" t="s">
        <v>142</v>
      </c>
      <c r="C26" s="178">
        <v>18</v>
      </c>
      <c r="D26" s="179">
        <v>70</v>
      </c>
      <c r="E26" s="178">
        <v>1.42</v>
      </c>
      <c r="F26" s="180"/>
      <c r="G26" s="181">
        <f t="shared" si="0"/>
        <v>1.42</v>
      </c>
      <c r="H26" s="182">
        <f>$G26+($C26/1000)*'calculs des couts transports'!$H$4</f>
        <v>1.6115199999999998</v>
      </c>
      <c r="I26" s="43"/>
      <c r="J26" s="43"/>
    </row>
    <row r="27" spans="1:10" ht="15" customHeight="1" x14ac:dyDescent="0.3">
      <c r="A27" s="183">
        <v>13015</v>
      </c>
      <c r="B27" s="177" t="s">
        <v>143</v>
      </c>
      <c r="C27" s="178">
        <v>16.600000000000001</v>
      </c>
      <c r="D27" s="179">
        <v>72</v>
      </c>
      <c r="E27" s="178">
        <v>1.61</v>
      </c>
      <c r="F27" s="180"/>
      <c r="G27" s="181">
        <f t="shared" si="0"/>
        <v>1.61</v>
      </c>
      <c r="H27" s="182">
        <f>$G27+($C27/1000)*'calculs des couts transports'!$H$4</f>
        <v>1.7866240000000002</v>
      </c>
      <c r="I27" s="43"/>
      <c r="J27" s="43"/>
    </row>
    <row r="28" spans="1:10" ht="25.2" customHeight="1" x14ac:dyDescent="0.3">
      <c r="A28" s="299">
        <v>1939</v>
      </c>
      <c r="B28" s="185" t="s">
        <v>399</v>
      </c>
      <c r="C28" s="186">
        <v>15</v>
      </c>
      <c r="D28" s="187">
        <v>70</v>
      </c>
      <c r="E28" s="186">
        <v>1.18</v>
      </c>
      <c r="F28" s="188"/>
      <c r="G28" s="189">
        <f t="shared" si="0"/>
        <v>1.18</v>
      </c>
      <c r="H28" s="190">
        <f>$G28+($C28/1000)*'calculs des couts transports'!$H$4</f>
        <v>1.3395999999999999</v>
      </c>
      <c r="I28" s="43"/>
      <c r="J28" s="43"/>
    </row>
    <row r="29" spans="1:10" ht="24.6" customHeight="1" x14ac:dyDescent="0.3">
      <c r="A29" s="299">
        <v>12542</v>
      </c>
      <c r="B29" s="185" t="s">
        <v>400</v>
      </c>
      <c r="C29" s="186">
        <v>15</v>
      </c>
      <c r="D29" s="187">
        <v>70</v>
      </c>
      <c r="E29" s="186">
        <v>1.18</v>
      </c>
      <c r="F29" s="188"/>
      <c r="G29" s="189">
        <f t="shared" si="0"/>
        <v>1.18</v>
      </c>
      <c r="H29" s="190">
        <f>$G29+($C29/1000)*'calculs des couts transports'!$H$4</f>
        <v>1.3395999999999999</v>
      </c>
      <c r="I29" s="298" t="s">
        <v>404</v>
      </c>
      <c r="J29" s="43"/>
    </row>
    <row r="30" spans="1:10" ht="15" customHeight="1" x14ac:dyDescent="0.3">
      <c r="A30" s="183">
        <v>11457</v>
      </c>
      <c r="B30" s="177" t="s">
        <v>144</v>
      </c>
      <c r="C30" s="178">
        <v>15</v>
      </c>
      <c r="D30" s="179">
        <v>70</v>
      </c>
      <c r="E30" s="178">
        <v>1.23</v>
      </c>
      <c r="F30" s="180"/>
      <c r="G30" s="181">
        <f t="shared" si="0"/>
        <v>1.23</v>
      </c>
      <c r="H30" s="182">
        <f>$G30+($C30/1000)*'calculs des couts transports'!$H$4</f>
        <v>1.3895999999999999</v>
      </c>
      <c r="I30" s="43"/>
      <c r="J30" s="43"/>
    </row>
    <row r="31" spans="1:10" ht="15" customHeight="1" x14ac:dyDescent="0.3">
      <c r="A31" s="183">
        <v>13018</v>
      </c>
      <c r="B31" s="177" t="s">
        <v>145</v>
      </c>
      <c r="C31" s="178">
        <v>19.3</v>
      </c>
      <c r="D31" s="179">
        <v>70</v>
      </c>
      <c r="E31" s="178">
        <v>1.92</v>
      </c>
      <c r="F31" s="180"/>
      <c r="G31" s="181">
        <f t="shared" si="0"/>
        <v>1.92</v>
      </c>
      <c r="H31" s="182">
        <f>$G31+($C31/1000)*'calculs des couts transports'!$H$4</f>
        <v>2.1253519999999999</v>
      </c>
      <c r="I31" s="43"/>
      <c r="J31" s="43"/>
    </row>
    <row r="32" spans="1:10" ht="15" customHeight="1" x14ac:dyDescent="0.3">
      <c r="A32" s="183">
        <v>13020</v>
      </c>
      <c r="B32" s="177" t="s">
        <v>146</v>
      </c>
      <c r="C32" s="178">
        <v>17.5</v>
      </c>
      <c r="D32" s="179">
        <v>70</v>
      </c>
      <c r="E32" s="178">
        <v>1.63</v>
      </c>
      <c r="F32" s="180"/>
      <c r="G32" s="181">
        <f t="shared" si="0"/>
        <v>1.63</v>
      </c>
      <c r="H32" s="182">
        <f>$G32+($C32/1000)*'calculs des couts transports'!$H$4</f>
        <v>1.8161999999999998</v>
      </c>
      <c r="I32" s="43"/>
      <c r="J32" s="43"/>
    </row>
    <row r="33" spans="1:15" ht="15" customHeight="1" x14ac:dyDescent="0.3">
      <c r="A33" s="324">
        <v>2996</v>
      </c>
      <c r="B33" s="325" t="s">
        <v>147</v>
      </c>
      <c r="C33" s="326">
        <v>15</v>
      </c>
      <c r="D33" s="327">
        <v>70</v>
      </c>
      <c r="E33" s="326">
        <v>1.31</v>
      </c>
      <c r="F33" s="328"/>
      <c r="G33" s="181">
        <f t="shared" si="0"/>
        <v>1.31</v>
      </c>
      <c r="H33" s="329">
        <f>$G33+($C33/1000)*'calculs des couts transports'!$H$4</f>
        <v>1.4696</v>
      </c>
      <c r="I33" s="43" t="s">
        <v>501</v>
      </c>
      <c r="J33" s="43" t="s">
        <v>500</v>
      </c>
      <c r="M33" t="s">
        <v>502</v>
      </c>
      <c r="O33" t="s">
        <v>503</v>
      </c>
    </row>
    <row r="34" spans="1:15" ht="15" customHeight="1" x14ac:dyDescent="0.3">
      <c r="A34" s="183">
        <v>10124</v>
      </c>
      <c r="B34" s="177" t="s">
        <v>148</v>
      </c>
      <c r="C34" s="178">
        <v>17</v>
      </c>
      <c r="D34" s="179">
        <v>60</v>
      </c>
      <c r="E34" s="178">
        <v>1.31</v>
      </c>
      <c r="F34" s="180"/>
      <c r="G34" s="181">
        <f t="shared" si="0"/>
        <v>1.31</v>
      </c>
      <c r="H34" s="182">
        <f>$G34+($C34/1000)*'calculs des couts transports'!$H$4</f>
        <v>1.49088</v>
      </c>
      <c r="I34" s="43" t="s">
        <v>554</v>
      </c>
      <c r="J34" s="43"/>
    </row>
    <row r="35" spans="1:15" ht="15" customHeight="1" x14ac:dyDescent="0.3">
      <c r="A35" s="183">
        <v>12367</v>
      </c>
      <c r="B35" s="177" t="s">
        <v>149</v>
      </c>
      <c r="C35" s="178">
        <v>15</v>
      </c>
      <c r="D35" s="179">
        <v>70</v>
      </c>
      <c r="E35" s="178">
        <v>1.85</v>
      </c>
      <c r="F35" s="180"/>
      <c r="G35" s="181">
        <f t="shared" si="0"/>
        <v>1.85</v>
      </c>
      <c r="H35" s="182">
        <f>$G35+($C35/1000)*'calculs des couts transports'!$H$4</f>
        <v>2.0096000000000003</v>
      </c>
      <c r="I35" s="43"/>
      <c r="J35" s="43"/>
    </row>
    <row r="36" spans="1:15" ht="15" customHeight="1" x14ac:dyDescent="0.3">
      <c r="A36" s="183">
        <v>11953</v>
      </c>
      <c r="B36" s="177" t="s">
        <v>150</v>
      </c>
      <c r="C36" s="178">
        <v>17</v>
      </c>
      <c r="D36" s="179">
        <v>70</v>
      </c>
      <c r="E36" s="178">
        <v>1.85</v>
      </c>
      <c r="F36" s="180"/>
      <c r="G36" s="181">
        <f t="shared" si="0"/>
        <v>1.85</v>
      </c>
      <c r="H36" s="182">
        <f>$G36+($C36/1000)*'calculs des couts transports'!$H$4</f>
        <v>2.0308800000000002</v>
      </c>
      <c r="I36" s="43"/>
      <c r="J36" s="43"/>
    </row>
    <row r="37" spans="1:15" ht="22.8" customHeight="1" x14ac:dyDescent="0.3">
      <c r="A37" s="176">
        <v>7395</v>
      </c>
      <c r="B37" s="177" t="s">
        <v>151</v>
      </c>
      <c r="C37" s="178">
        <v>16</v>
      </c>
      <c r="D37" s="179">
        <v>70</v>
      </c>
      <c r="E37" s="178">
        <v>1.18</v>
      </c>
      <c r="F37" s="180"/>
      <c r="G37" s="181">
        <f t="shared" si="0"/>
        <v>1.18</v>
      </c>
      <c r="H37" s="182">
        <f>$G37+($C37/1000)*'calculs des couts transports'!$H$4</f>
        <v>1.3502399999999999</v>
      </c>
      <c r="I37" s="43"/>
      <c r="J37" s="43"/>
    </row>
    <row r="38" spans="1:15" ht="15" customHeight="1" x14ac:dyDescent="0.3">
      <c r="A38" s="184">
        <v>6650</v>
      </c>
      <c r="B38" s="185" t="s">
        <v>152</v>
      </c>
      <c r="C38" s="186">
        <v>21</v>
      </c>
      <c r="D38" s="187">
        <v>60</v>
      </c>
      <c r="E38" s="186">
        <v>1.49</v>
      </c>
      <c r="F38" s="188"/>
      <c r="G38" s="181">
        <f t="shared" si="0"/>
        <v>1.49</v>
      </c>
      <c r="H38" s="190">
        <f>$G38+($C38/1000)*'calculs des couts transports'!$H$4</f>
        <v>1.7134400000000001</v>
      </c>
      <c r="I38" s="43" t="s">
        <v>478</v>
      </c>
      <c r="J38" s="43" t="s">
        <v>499</v>
      </c>
    </row>
    <row r="39" spans="1:15" ht="15" customHeight="1" x14ac:dyDescent="0.3">
      <c r="A39" s="183">
        <v>13249</v>
      </c>
      <c r="B39" s="177" t="s">
        <v>153</v>
      </c>
      <c r="C39" s="178">
        <v>20.45</v>
      </c>
      <c r="D39" s="179">
        <v>60</v>
      </c>
      <c r="E39" s="178">
        <v>1.99</v>
      </c>
      <c r="F39" s="180"/>
      <c r="G39" s="181">
        <f t="shared" si="0"/>
        <v>1.99</v>
      </c>
      <c r="H39" s="182">
        <f>$G39+($C39/1000)*'calculs des couts transports'!$H$4</f>
        <v>2.2075879999999999</v>
      </c>
      <c r="I39" s="43"/>
      <c r="J39" s="43"/>
    </row>
    <row r="40" spans="1:15" ht="15" customHeight="1" x14ac:dyDescent="0.3">
      <c r="A40" s="183">
        <v>12528</v>
      </c>
      <c r="B40" s="177" t="s">
        <v>154</v>
      </c>
      <c r="C40" s="178">
        <v>23</v>
      </c>
      <c r="D40" s="179">
        <v>50</v>
      </c>
      <c r="E40" s="178">
        <v>2.78</v>
      </c>
      <c r="F40" s="180"/>
      <c r="G40" s="181">
        <f t="shared" si="0"/>
        <v>2.78</v>
      </c>
      <c r="H40" s="182">
        <f>$G40+($C40/1000)*'calculs des couts transports'!$H$4</f>
        <v>3.0247199999999999</v>
      </c>
      <c r="I40" s="43"/>
      <c r="J40" s="43"/>
    </row>
    <row r="41" spans="1:15" ht="15" customHeight="1" x14ac:dyDescent="0.3">
      <c r="A41" s="176">
        <v>1951</v>
      </c>
      <c r="B41" s="177" t="s">
        <v>155</v>
      </c>
      <c r="C41" s="178">
        <v>21</v>
      </c>
      <c r="D41" s="179">
        <v>56</v>
      </c>
      <c r="E41" s="178">
        <v>1.86</v>
      </c>
      <c r="F41" s="180"/>
      <c r="G41" s="181">
        <f t="shared" si="0"/>
        <v>1.86</v>
      </c>
      <c r="H41" s="182">
        <f>$G41+($C41/1000)*'calculs des couts transports'!$H$4</f>
        <v>2.08344</v>
      </c>
      <c r="I41" s="43"/>
      <c r="J41" s="43"/>
    </row>
    <row r="42" spans="1:15" ht="15" customHeight="1" x14ac:dyDescent="0.3">
      <c r="A42" s="183">
        <v>13031</v>
      </c>
      <c r="B42" s="177" t="s">
        <v>156</v>
      </c>
      <c r="C42" s="178">
        <v>18</v>
      </c>
      <c r="D42" s="179">
        <v>48</v>
      </c>
      <c r="E42" s="178">
        <v>3.2</v>
      </c>
      <c r="F42" s="180"/>
      <c r="G42" s="181">
        <f t="shared" si="0"/>
        <v>3.2</v>
      </c>
      <c r="H42" s="182">
        <f>$G42+($C42/1000)*'calculs des couts transports'!$H$4</f>
        <v>3.3915200000000003</v>
      </c>
      <c r="I42" s="43"/>
      <c r="J42" s="43"/>
    </row>
    <row r="43" spans="1:15" ht="15" customHeight="1" x14ac:dyDescent="0.3">
      <c r="A43" s="192">
        <v>1954</v>
      </c>
      <c r="B43" s="193" t="s">
        <v>157</v>
      </c>
      <c r="C43" s="194">
        <v>22</v>
      </c>
      <c r="D43" s="195">
        <v>48</v>
      </c>
      <c r="E43" s="194">
        <v>2.31</v>
      </c>
      <c r="F43" s="196"/>
      <c r="G43" s="197">
        <f t="shared" si="0"/>
        <v>2.31</v>
      </c>
      <c r="H43" s="198">
        <f>$G43+($C43/1000)*'calculs des couts transports'!$H$4</f>
        <v>2.5440800000000001</v>
      </c>
      <c r="I43" s="43"/>
      <c r="J43" s="43"/>
    </row>
    <row r="44" spans="1:15" ht="15" customHeight="1" x14ac:dyDescent="0.3">
      <c r="A44" s="259" t="s">
        <v>407</v>
      </c>
      <c r="B44" s="212"/>
      <c r="C44" s="213"/>
      <c r="D44" s="214"/>
      <c r="E44" s="213"/>
      <c r="F44" s="215"/>
      <c r="G44" s="204"/>
      <c r="H44" s="205">
        <f>$G44+($C44/1000)*'calculs des couts transports'!$H$4</f>
        <v>0</v>
      </c>
      <c r="I44" s="43"/>
      <c r="J44" s="43"/>
    </row>
    <row r="45" spans="1:15" ht="15" customHeight="1" x14ac:dyDescent="0.3">
      <c r="A45" s="216">
        <v>1931</v>
      </c>
      <c r="B45" s="224" t="s">
        <v>411</v>
      </c>
      <c r="C45" s="218">
        <v>17</v>
      </c>
      <c r="D45" s="219">
        <v>84</v>
      </c>
      <c r="E45" s="220">
        <v>1.87</v>
      </c>
      <c r="F45" s="180"/>
      <c r="G45" s="197">
        <f t="shared" si="0"/>
        <v>1.87</v>
      </c>
      <c r="H45" s="198">
        <f>$G45+($C45/1000)*'calculs des couts transports'!$H$4</f>
        <v>2.0508800000000003</v>
      </c>
      <c r="I45" s="43"/>
      <c r="J45" s="43"/>
    </row>
    <row r="46" spans="1:15" ht="14.4" customHeight="1" x14ac:dyDescent="0.3">
      <c r="A46" s="216">
        <v>1945</v>
      </c>
      <c r="B46" s="224" t="s">
        <v>410</v>
      </c>
      <c r="C46" s="218">
        <v>18.3</v>
      </c>
      <c r="D46" s="219">
        <v>60</v>
      </c>
      <c r="E46" s="220">
        <v>2.04</v>
      </c>
      <c r="F46" s="180"/>
      <c r="G46" s="197">
        <f t="shared" si="0"/>
        <v>2.04</v>
      </c>
      <c r="H46" s="198">
        <f>$G46+($C46/1000)*'calculs des couts transports'!$H$4</f>
        <v>2.234712</v>
      </c>
      <c r="I46" s="297" t="s">
        <v>477</v>
      </c>
      <c r="J46" s="44" t="s">
        <v>504</v>
      </c>
    </row>
    <row r="47" spans="1:15" ht="15" customHeight="1" x14ac:dyDescent="0.3">
      <c r="A47" s="217">
        <v>13025</v>
      </c>
      <c r="B47" s="225" t="s">
        <v>408</v>
      </c>
      <c r="C47" s="221">
        <v>24</v>
      </c>
      <c r="D47" s="222">
        <v>50</v>
      </c>
      <c r="E47" s="223">
        <v>2.9</v>
      </c>
      <c r="F47" s="196"/>
      <c r="G47" s="197">
        <f t="shared" si="0"/>
        <v>2.9</v>
      </c>
      <c r="H47" s="198">
        <f>$G47+($C47/1000)*'calculs des couts transports'!$H$4</f>
        <v>3.1553599999999999</v>
      </c>
      <c r="I47" s="43"/>
    </row>
    <row r="48" spans="1:15" ht="15" customHeight="1" x14ac:dyDescent="0.3">
      <c r="A48" s="258" t="s">
        <v>422</v>
      </c>
      <c r="B48" s="234"/>
      <c r="C48" s="235"/>
      <c r="D48" s="236"/>
      <c r="E48" s="237"/>
      <c r="F48" s="203"/>
      <c r="G48" s="197"/>
      <c r="H48" s="198">
        <f>$G48+($C48/1000)*'calculs des couts transports'!$H$4</f>
        <v>0</v>
      </c>
      <c r="I48" s="43"/>
    </row>
    <row r="49" spans="1:12" ht="15" customHeight="1" x14ac:dyDescent="0.3">
      <c r="A49" s="226">
        <v>8686</v>
      </c>
      <c r="B49" s="233" t="s">
        <v>423</v>
      </c>
      <c r="C49" s="218">
        <v>13</v>
      </c>
      <c r="D49" s="219">
        <v>60</v>
      </c>
      <c r="E49" s="220">
        <v>2.62</v>
      </c>
      <c r="F49" s="239"/>
      <c r="G49" s="197">
        <f t="shared" si="0"/>
        <v>2.62</v>
      </c>
      <c r="H49" s="198">
        <f>$G49+($C49/1000)*'calculs des couts transports'!$H$4</f>
        <v>2.7583200000000003</v>
      </c>
      <c r="I49" s="43"/>
      <c r="J49" s="43"/>
    </row>
    <row r="50" spans="1:12" ht="15" customHeight="1" x14ac:dyDescent="0.3">
      <c r="A50" s="226">
        <v>8536</v>
      </c>
      <c r="B50" s="233" t="s">
        <v>424</v>
      </c>
      <c r="C50" s="218">
        <v>15</v>
      </c>
      <c r="D50" s="219">
        <v>70</v>
      </c>
      <c r="E50" s="220">
        <v>1.4</v>
      </c>
      <c r="F50" s="239"/>
      <c r="G50" s="197">
        <f t="shared" si="0"/>
        <v>1.4</v>
      </c>
      <c r="H50" s="198">
        <f>$G50+($C50/1000)*'calculs des couts transports'!$H$4</f>
        <v>1.5595999999999999</v>
      </c>
      <c r="I50" s="43"/>
      <c r="J50" s="43"/>
    </row>
    <row r="51" spans="1:12" ht="15" customHeight="1" x14ac:dyDescent="0.3">
      <c r="A51" s="226">
        <v>6717</v>
      </c>
      <c r="B51" s="233" t="s">
        <v>425</v>
      </c>
      <c r="C51" s="218">
        <v>14</v>
      </c>
      <c r="D51" s="219">
        <v>84</v>
      </c>
      <c r="E51" s="220">
        <v>1.4</v>
      </c>
      <c r="F51" s="239"/>
      <c r="G51" s="197">
        <f t="shared" si="0"/>
        <v>1.4</v>
      </c>
      <c r="H51" s="198">
        <f>$G51+($C51/1000)*'calculs des couts transports'!$H$4</f>
        <v>1.5489599999999999</v>
      </c>
      <c r="I51" s="43"/>
      <c r="J51" s="43"/>
    </row>
    <row r="52" spans="1:12" ht="15" customHeight="1" x14ac:dyDescent="0.3">
      <c r="A52" s="226">
        <v>1941</v>
      </c>
      <c r="B52" s="233" t="s">
        <v>426</v>
      </c>
      <c r="C52" s="218">
        <v>15</v>
      </c>
      <c r="D52" s="219">
        <v>70</v>
      </c>
      <c r="E52" s="220">
        <v>1.45</v>
      </c>
      <c r="F52" s="239"/>
      <c r="G52" s="197">
        <f t="shared" si="0"/>
        <v>1.45</v>
      </c>
      <c r="H52" s="198">
        <f>$G52+($C52/1000)*'calculs des couts transports'!$H$4</f>
        <v>1.6095999999999999</v>
      </c>
      <c r="I52" s="43"/>
      <c r="J52" s="43"/>
    </row>
    <row r="53" spans="1:12" ht="15" customHeight="1" x14ac:dyDescent="0.3">
      <c r="A53" s="226">
        <v>6718</v>
      </c>
      <c r="B53" s="233" t="s">
        <v>427</v>
      </c>
      <c r="C53" s="218">
        <v>23</v>
      </c>
      <c r="D53" s="219">
        <v>50</v>
      </c>
      <c r="E53" s="220">
        <v>1.82</v>
      </c>
      <c r="F53" s="239"/>
      <c r="G53" s="197">
        <f t="shared" si="0"/>
        <v>1.82</v>
      </c>
      <c r="H53" s="198">
        <f>$G53+($C53/1000)*'calculs des couts transports'!$H$4</f>
        <v>2.0647199999999999</v>
      </c>
      <c r="I53" s="43"/>
      <c r="J53" s="43"/>
    </row>
    <row r="54" spans="1:12" ht="15" customHeight="1" x14ac:dyDescent="0.3">
      <c r="A54" s="229">
        <v>10017</v>
      </c>
      <c r="B54" s="233" t="s">
        <v>428</v>
      </c>
      <c r="C54" s="218">
        <v>16</v>
      </c>
      <c r="D54" s="219">
        <v>70</v>
      </c>
      <c r="E54" s="220">
        <v>1.52</v>
      </c>
      <c r="F54" s="239"/>
      <c r="G54" s="197">
        <f t="shared" si="0"/>
        <v>1.52</v>
      </c>
      <c r="H54" s="198">
        <f>$G54+($C54/1000)*'calculs des couts transports'!$H$4</f>
        <v>1.69024</v>
      </c>
      <c r="I54" s="43"/>
      <c r="J54" s="43"/>
    </row>
    <row r="55" spans="1:12" ht="15" customHeight="1" x14ac:dyDescent="0.3">
      <c r="A55" s="257" t="s">
        <v>409</v>
      </c>
      <c r="B55" s="230"/>
      <c r="C55" s="231"/>
      <c r="D55" s="232"/>
      <c r="E55" s="231"/>
      <c r="F55" s="203"/>
      <c r="G55" s="204"/>
      <c r="H55" s="205">
        <f>$G55+($C55/1000)*'calculs des couts transports'!$H$4</f>
        <v>0</v>
      </c>
      <c r="I55" s="43"/>
      <c r="J55" s="43"/>
    </row>
    <row r="56" spans="1:12" ht="15" customHeight="1" x14ac:dyDescent="0.3">
      <c r="A56" s="226">
        <v>8685</v>
      </c>
      <c r="B56" s="233" t="s">
        <v>412</v>
      </c>
      <c r="C56" s="218">
        <v>13</v>
      </c>
      <c r="D56" s="219">
        <v>100</v>
      </c>
      <c r="E56" s="220">
        <v>3.37</v>
      </c>
      <c r="F56" s="228"/>
      <c r="G56" s="197">
        <f t="shared" si="0"/>
        <v>3.37</v>
      </c>
      <c r="H56" s="198">
        <f>$G56+($C56/1000)*'calculs des couts transports'!$H$4</f>
        <v>3.5083200000000003</v>
      </c>
      <c r="I56" s="43"/>
      <c r="J56" s="43"/>
    </row>
    <row r="57" spans="1:12" ht="15" customHeight="1" x14ac:dyDescent="0.3">
      <c r="A57" s="226">
        <v>6723</v>
      </c>
      <c r="B57" s="233" t="s">
        <v>413</v>
      </c>
      <c r="C57" s="218">
        <v>7</v>
      </c>
      <c r="D57" s="219">
        <v>216</v>
      </c>
      <c r="E57" s="220">
        <v>1.28</v>
      </c>
      <c r="F57" s="228"/>
      <c r="G57" s="197">
        <f t="shared" si="0"/>
        <v>1.28</v>
      </c>
      <c r="H57" s="198">
        <f>$G57+($C57/1000)*'calculs des couts transports'!$H$4</f>
        <v>1.3544800000000001</v>
      </c>
      <c r="I57" s="43"/>
      <c r="J57" s="43"/>
    </row>
    <row r="58" spans="1:12" ht="15" customHeight="1" x14ac:dyDescent="0.3">
      <c r="A58" s="226">
        <v>6725</v>
      </c>
      <c r="B58" s="233" t="s">
        <v>414</v>
      </c>
      <c r="C58" s="218">
        <v>8</v>
      </c>
      <c r="D58" s="219">
        <v>180</v>
      </c>
      <c r="E58" s="220">
        <v>1.28</v>
      </c>
      <c r="F58" s="228"/>
      <c r="G58" s="197">
        <f t="shared" si="0"/>
        <v>1.28</v>
      </c>
      <c r="H58" s="198">
        <f>$G58+($C58/1000)*'calculs des couts transports'!$H$4</f>
        <v>1.3651200000000001</v>
      </c>
      <c r="I58" s="43"/>
      <c r="J58" s="43"/>
    </row>
    <row r="59" spans="1:12" ht="15" customHeight="1" x14ac:dyDescent="0.3">
      <c r="A59" s="229">
        <v>13004</v>
      </c>
      <c r="B59" s="233" t="s">
        <v>415</v>
      </c>
      <c r="C59" s="218">
        <v>16</v>
      </c>
      <c r="D59" s="219">
        <v>100</v>
      </c>
      <c r="E59" s="220">
        <v>1.79</v>
      </c>
      <c r="F59" s="228"/>
      <c r="G59" s="197">
        <f t="shared" si="0"/>
        <v>1.79</v>
      </c>
      <c r="H59" s="198">
        <f>$G59+($C59/1000)*'calculs des couts transports'!$H$4</f>
        <v>1.96024</v>
      </c>
      <c r="I59" s="43"/>
      <c r="J59" s="43"/>
    </row>
    <row r="60" spans="1:12" ht="15" customHeight="1" x14ac:dyDescent="0.3">
      <c r="A60" s="226">
        <v>1930</v>
      </c>
      <c r="B60" s="233" t="s">
        <v>416</v>
      </c>
      <c r="C60" s="218">
        <v>21</v>
      </c>
      <c r="D60" s="219">
        <v>70</v>
      </c>
      <c r="E60" s="220">
        <v>2.2000000000000002</v>
      </c>
      <c r="F60" s="228"/>
      <c r="G60" s="197">
        <f t="shared" si="0"/>
        <v>2.2000000000000002</v>
      </c>
      <c r="H60" s="198">
        <f>$G60+($C60/1000)*'calculs des couts transports'!$H$4</f>
        <v>2.4234400000000003</v>
      </c>
      <c r="I60" s="43"/>
      <c r="J60" s="43"/>
    </row>
    <row r="61" spans="1:12" ht="15" customHeight="1" x14ac:dyDescent="0.3">
      <c r="A61" s="229">
        <v>13012</v>
      </c>
      <c r="B61" s="233" t="s">
        <v>417</v>
      </c>
      <c r="C61" s="218">
        <v>23.5</v>
      </c>
      <c r="D61" s="219">
        <v>70</v>
      </c>
      <c r="E61" s="220">
        <v>2.11</v>
      </c>
      <c r="F61" s="228"/>
      <c r="G61" s="197">
        <f t="shared" si="0"/>
        <v>2.11</v>
      </c>
      <c r="H61" s="198">
        <f>$G61+($C61/1000)*'calculs des couts transports'!$H$4</f>
        <v>2.3600399999999997</v>
      </c>
      <c r="I61" s="43"/>
      <c r="J61" s="43"/>
    </row>
    <row r="62" spans="1:12" ht="15" customHeight="1" x14ac:dyDescent="0.3">
      <c r="A62" s="229">
        <v>13016</v>
      </c>
      <c r="B62" s="233" t="s">
        <v>418</v>
      </c>
      <c r="C62" s="218">
        <v>25.5</v>
      </c>
      <c r="D62" s="219">
        <v>60</v>
      </c>
      <c r="E62" s="220">
        <v>2.4500000000000002</v>
      </c>
      <c r="F62" s="228"/>
      <c r="G62" s="197">
        <f t="shared" si="0"/>
        <v>2.4500000000000002</v>
      </c>
      <c r="H62" s="198">
        <f>$G62+($C62/1000)*'calculs des couts transports'!$H$4</f>
        <v>2.7213200000000004</v>
      </c>
      <c r="I62" s="43"/>
      <c r="J62" s="43"/>
    </row>
    <row r="63" spans="1:12" ht="15" customHeight="1" x14ac:dyDescent="0.3">
      <c r="A63" s="226">
        <v>1943</v>
      </c>
      <c r="B63" s="233" t="s">
        <v>419</v>
      </c>
      <c r="C63" s="218">
        <v>28</v>
      </c>
      <c r="D63" s="219">
        <v>50</v>
      </c>
      <c r="E63" s="220">
        <v>2.4</v>
      </c>
      <c r="F63" s="228"/>
      <c r="G63" s="197">
        <f t="shared" si="0"/>
        <v>2.4</v>
      </c>
      <c r="H63" s="198">
        <f>$G63+($C63/1000)*'calculs des couts transports'!$H$4</f>
        <v>2.6979199999999999</v>
      </c>
      <c r="I63" s="43" t="s">
        <v>564</v>
      </c>
      <c r="J63" s="43"/>
      <c r="L63" t="s">
        <v>563</v>
      </c>
    </row>
    <row r="64" spans="1:12" ht="15" customHeight="1" x14ac:dyDescent="0.3">
      <c r="A64" s="229">
        <v>13023</v>
      </c>
      <c r="B64" s="233" t="s">
        <v>420</v>
      </c>
      <c r="C64" s="218">
        <v>30</v>
      </c>
      <c r="D64" s="219">
        <v>50</v>
      </c>
      <c r="E64" s="220">
        <v>2.64</v>
      </c>
      <c r="F64" s="228"/>
      <c r="G64" s="197">
        <f t="shared" si="0"/>
        <v>2.64</v>
      </c>
      <c r="H64" s="198">
        <f>$G64+($C64/1000)*'calculs des couts transports'!$H$4</f>
        <v>2.9592000000000001</v>
      </c>
      <c r="I64" s="43"/>
      <c r="J64" s="43"/>
    </row>
    <row r="65" spans="1:10" ht="15" customHeight="1" x14ac:dyDescent="0.3">
      <c r="A65" s="229">
        <v>13028</v>
      </c>
      <c r="B65" s="233" t="s">
        <v>421</v>
      </c>
      <c r="C65" s="218">
        <v>37</v>
      </c>
      <c r="D65" s="219">
        <v>40</v>
      </c>
      <c r="E65" s="220">
        <v>2.69</v>
      </c>
      <c r="F65" s="228"/>
      <c r="G65" s="197">
        <f t="shared" si="0"/>
        <v>2.69</v>
      </c>
      <c r="H65" s="198">
        <f>$G65+($C65/1000)*'calculs des couts transports'!$H$4</f>
        <v>3.0836799999999998</v>
      </c>
      <c r="I65" s="43"/>
      <c r="J65" s="43"/>
    </row>
    <row r="66" spans="1:10" ht="15" customHeight="1" x14ac:dyDescent="0.3">
      <c r="A66" s="256" t="s">
        <v>429</v>
      </c>
      <c r="B66" s="212"/>
      <c r="C66" s="213"/>
      <c r="D66" s="214"/>
      <c r="E66" s="213"/>
      <c r="F66" s="215"/>
      <c r="G66" s="204"/>
      <c r="H66" s="205">
        <f>$G66+($C66/1000)*'calculs des couts transports'!$H$4</f>
        <v>0</v>
      </c>
      <c r="I66" s="43"/>
      <c r="J66" s="43"/>
    </row>
    <row r="67" spans="1:10" ht="15" customHeight="1" x14ac:dyDescent="0.3">
      <c r="A67" s="226">
        <v>6726</v>
      </c>
      <c r="B67" s="233" t="s">
        <v>430</v>
      </c>
      <c r="C67" s="218">
        <v>28</v>
      </c>
      <c r="D67" s="219">
        <v>50</v>
      </c>
      <c r="E67" s="220">
        <v>2.62</v>
      </c>
      <c r="F67" s="240"/>
      <c r="G67" s="197">
        <f t="shared" si="0"/>
        <v>2.62</v>
      </c>
      <c r="H67" s="198">
        <f>$G67+($C67/1000)*'calculs des couts transports'!$H$4</f>
        <v>2.9179200000000001</v>
      </c>
      <c r="I67" s="43"/>
      <c r="J67" s="43"/>
    </row>
    <row r="68" spans="1:10" ht="15" customHeight="1" x14ac:dyDescent="0.3">
      <c r="A68" s="229">
        <v>13003</v>
      </c>
      <c r="B68" s="233" t="s">
        <v>431</v>
      </c>
      <c r="C68" s="218">
        <v>28.65</v>
      </c>
      <c r="D68" s="219">
        <v>48</v>
      </c>
      <c r="E68" s="220">
        <v>2.66</v>
      </c>
      <c r="F68" s="240"/>
      <c r="G68" s="197">
        <f t="shared" si="0"/>
        <v>2.66</v>
      </c>
      <c r="H68" s="198">
        <f>$G68+($C68/1000)*'calculs des couts transports'!$H$4</f>
        <v>2.964836</v>
      </c>
      <c r="I68" s="43" t="s">
        <v>555</v>
      </c>
      <c r="J68" s="43"/>
    </row>
    <row r="69" spans="1:10" ht="15" customHeight="1" x14ac:dyDescent="0.3">
      <c r="A69" s="229">
        <v>13033</v>
      </c>
      <c r="B69" s="233" t="s">
        <v>432</v>
      </c>
      <c r="C69" s="218">
        <v>8</v>
      </c>
      <c r="D69" s="219">
        <v>152</v>
      </c>
      <c r="E69" s="220">
        <v>1.1599999999999999</v>
      </c>
      <c r="F69" s="240"/>
      <c r="G69" s="197">
        <f t="shared" si="0"/>
        <v>1.1599999999999999</v>
      </c>
      <c r="H69" s="198">
        <f>$G69+($C69/1000)*'calculs des couts transports'!$H$4</f>
        <v>1.24512</v>
      </c>
      <c r="I69" s="43"/>
      <c r="J69" s="43"/>
    </row>
    <row r="70" spans="1:10" ht="15" customHeight="1" x14ac:dyDescent="0.3">
      <c r="A70" s="229">
        <v>13036</v>
      </c>
      <c r="B70" s="233" t="s">
        <v>433</v>
      </c>
      <c r="C70" s="218">
        <v>9.3000000000000007</v>
      </c>
      <c r="D70" s="219">
        <v>152</v>
      </c>
      <c r="E70" s="220">
        <v>1.29</v>
      </c>
      <c r="F70" s="240"/>
      <c r="G70" s="197">
        <f t="shared" si="0"/>
        <v>1.29</v>
      </c>
      <c r="H70" s="198">
        <f>$G70+($C70/1000)*'calculs des couts transports'!$H$4</f>
        <v>1.388952</v>
      </c>
      <c r="I70" s="43"/>
      <c r="J70" s="43"/>
    </row>
    <row r="71" spans="1:10" ht="15" customHeight="1" x14ac:dyDescent="0.3">
      <c r="A71" s="229">
        <v>13037</v>
      </c>
      <c r="B71" s="233" t="s">
        <v>434</v>
      </c>
      <c r="C71" s="218">
        <v>10.7</v>
      </c>
      <c r="D71" s="219">
        <v>152</v>
      </c>
      <c r="E71" s="220">
        <v>1.31</v>
      </c>
      <c r="F71" s="240"/>
      <c r="G71" s="197">
        <f t="shared" si="0"/>
        <v>1.31</v>
      </c>
      <c r="H71" s="198">
        <f>$G71+($C71/1000)*'calculs des couts transports'!$H$4</f>
        <v>1.423848</v>
      </c>
      <c r="I71" s="43"/>
      <c r="J71" s="43"/>
    </row>
    <row r="72" spans="1:10" ht="15" customHeight="1" x14ac:dyDescent="0.3">
      <c r="A72" s="229">
        <v>13038</v>
      </c>
      <c r="B72" s="233" t="s">
        <v>435</v>
      </c>
      <c r="C72" s="218">
        <v>12</v>
      </c>
      <c r="D72" s="219">
        <v>152</v>
      </c>
      <c r="E72" s="220">
        <v>1.44</v>
      </c>
      <c r="F72" s="240"/>
      <c r="G72" s="197">
        <f t="shared" si="0"/>
        <v>1.44</v>
      </c>
      <c r="H72" s="198">
        <f>$G72+($C72/1000)*'calculs des couts transports'!$H$4</f>
        <v>1.56768</v>
      </c>
      <c r="I72" s="43"/>
      <c r="J72" s="43"/>
    </row>
    <row r="73" spans="1:10" ht="15" customHeight="1" x14ac:dyDescent="0.3">
      <c r="A73" s="229">
        <v>13041</v>
      </c>
      <c r="B73" s="233" t="s">
        <v>436</v>
      </c>
      <c r="C73" s="218">
        <v>14.5</v>
      </c>
      <c r="D73" s="219">
        <v>104</v>
      </c>
      <c r="E73" s="220">
        <v>1.56</v>
      </c>
      <c r="F73" s="240"/>
      <c r="G73" s="197">
        <f t="shared" si="0"/>
        <v>1.56</v>
      </c>
      <c r="H73" s="198">
        <f>$G73+($C73/1000)*'calculs des couts transports'!$H$4</f>
        <v>1.71428</v>
      </c>
      <c r="I73" s="43"/>
      <c r="J73" s="43"/>
    </row>
    <row r="74" spans="1:10" ht="15" customHeight="1" x14ac:dyDescent="0.3">
      <c r="A74" s="226">
        <v>6727</v>
      </c>
      <c r="B74" s="233" t="s">
        <v>437</v>
      </c>
      <c r="C74" s="218">
        <v>17.5</v>
      </c>
      <c r="D74" s="219">
        <v>80</v>
      </c>
      <c r="E74" s="220">
        <v>1.59</v>
      </c>
      <c r="F74" s="240"/>
      <c r="G74" s="197">
        <f t="shared" si="0"/>
        <v>1.59</v>
      </c>
      <c r="H74" s="198">
        <f>$G74+($C74/1000)*'calculs des couts transports'!$H$4</f>
        <v>1.7762000000000002</v>
      </c>
      <c r="I74" s="43"/>
      <c r="J74" s="43"/>
    </row>
    <row r="75" spans="1:10" ht="15" customHeight="1" x14ac:dyDescent="0.3">
      <c r="A75" s="229">
        <v>13006</v>
      </c>
      <c r="B75" s="233" t="s">
        <v>438</v>
      </c>
      <c r="C75" s="218">
        <v>20.3</v>
      </c>
      <c r="D75" s="219">
        <v>64</v>
      </c>
      <c r="E75" s="220">
        <v>2.5099999999999998</v>
      </c>
      <c r="F75" s="240"/>
      <c r="G75" s="197">
        <f t="shared" si="0"/>
        <v>2.5099999999999998</v>
      </c>
      <c r="H75" s="198">
        <f>$G75+($C75/1000)*'calculs des couts transports'!$H$4</f>
        <v>2.7259919999999997</v>
      </c>
      <c r="I75" s="43"/>
      <c r="J75" s="43"/>
    </row>
    <row r="76" spans="1:10" ht="15" customHeight="1" x14ac:dyDescent="0.3">
      <c r="A76" s="226">
        <v>1929</v>
      </c>
      <c r="B76" s="233" t="s">
        <v>439</v>
      </c>
      <c r="C76" s="218">
        <v>28</v>
      </c>
      <c r="D76" s="219">
        <v>56</v>
      </c>
      <c r="E76" s="220">
        <v>2.11</v>
      </c>
      <c r="F76" s="240">
        <v>55</v>
      </c>
      <c r="G76" s="197">
        <f t="shared" si="0"/>
        <v>0.94949999999999979</v>
      </c>
      <c r="H76" s="198">
        <f>$G76+($C76/1000)*'calculs des couts transports'!$H$4</f>
        <v>1.2474199999999998</v>
      </c>
      <c r="I76" s="43" t="s">
        <v>561</v>
      </c>
      <c r="J76" s="43"/>
    </row>
    <row r="77" spans="1:10" ht="15" customHeight="1" x14ac:dyDescent="0.3">
      <c r="A77" s="229">
        <v>13188</v>
      </c>
      <c r="B77" s="233" t="s">
        <v>440</v>
      </c>
      <c r="C77" s="218">
        <v>30</v>
      </c>
      <c r="D77" s="219">
        <v>70</v>
      </c>
      <c r="E77" s="220">
        <v>2.59</v>
      </c>
      <c r="F77" s="240"/>
      <c r="G77" s="197">
        <f t="shared" si="0"/>
        <v>2.59</v>
      </c>
      <c r="H77" s="198">
        <f>$G77+($C77/1000)*'calculs des couts transports'!$H$4</f>
        <v>2.9091999999999998</v>
      </c>
      <c r="I77" s="43"/>
      <c r="J77" s="43"/>
    </row>
    <row r="78" spans="1:10" ht="15" customHeight="1" x14ac:dyDescent="0.3">
      <c r="A78" s="229">
        <v>13013</v>
      </c>
      <c r="B78" s="233" t="s">
        <v>441</v>
      </c>
      <c r="C78" s="218">
        <v>26.7</v>
      </c>
      <c r="D78" s="219">
        <v>56</v>
      </c>
      <c r="E78" s="220">
        <v>2.86</v>
      </c>
      <c r="F78" s="240"/>
      <c r="G78" s="197">
        <f t="shared" si="0"/>
        <v>2.86</v>
      </c>
      <c r="H78" s="198">
        <f>$G78+($C78/1000)*'calculs des couts transports'!$H$4</f>
        <v>3.144088</v>
      </c>
      <c r="I78" s="43"/>
      <c r="J78" s="43"/>
    </row>
    <row r="79" spans="1:10" ht="15" customHeight="1" x14ac:dyDescent="0.3">
      <c r="A79" s="229">
        <v>13017</v>
      </c>
      <c r="B79" s="233" t="s">
        <v>442</v>
      </c>
      <c r="C79" s="218">
        <v>31.3</v>
      </c>
      <c r="D79" s="219">
        <v>48</v>
      </c>
      <c r="E79" s="220">
        <v>3.49</v>
      </c>
      <c r="F79" s="240"/>
      <c r="G79" s="197">
        <f t="shared" si="0"/>
        <v>3.49</v>
      </c>
      <c r="H79" s="198">
        <f>$G79+($C79/1000)*'calculs des couts transports'!$H$4</f>
        <v>3.8230320000000004</v>
      </c>
      <c r="I79" s="43"/>
      <c r="J79" s="43"/>
    </row>
    <row r="80" spans="1:10" ht="15" customHeight="1" x14ac:dyDescent="0.3">
      <c r="A80" s="261">
        <v>13192</v>
      </c>
      <c r="B80" s="272" t="s">
        <v>443</v>
      </c>
      <c r="C80" s="221">
        <v>36</v>
      </c>
      <c r="D80" s="222">
        <v>40</v>
      </c>
      <c r="E80" s="223">
        <v>3.19</v>
      </c>
      <c r="F80" s="286"/>
      <c r="G80" s="197">
        <f t="shared" si="0"/>
        <v>3.19</v>
      </c>
      <c r="H80" s="198">
        <f>$G80+($C80/1000)*'calculs des couts transports'!$H$4</f>
        <v>3.5730399999999998</v>
      </c>
      <c r="I80" s="43"/>
      <c r="J80" s="43"/>
    </row>
    <row r="81" spans="1:10" ht="15" customHeight="1" x14ac:dyDescent="0.3">
      <c r="A81" s="255" t="s">
        <v>172</v>
      </c>
      <c r="B81" s="199"/>
      <c r="C81" s="200"/>
      <c r="D81" s="201"/>
      <c r="E81" s="202"/>
      <c r="F81" s="203"/>
      <c r="G81" s="204"/>
      <c r="H81" s="205">
        <f>$G81+($C81/1000)*'calculs des couts transports'!$H$4</f>
        <v>0</v>
      </c>
      <c r="I81" s="43"/>
      <c r="J81" s="43"/>
    </row>
    <row r="82" spans="1:10" ht="15.6" customHeight="1" x14ac:dyDescent="0.3">
      <c r="A82" s="301">
        <v>5558</v>
      </c>
      <c r="B82" s="287" t="s">
        <v>173</v>
      </c>
      <c r="C82" s="288">
        <v>18</v>
      </c>
      <c r="D82" s="289">
        <v>70</v>
      </c>
      <c r="E82" s="288">
        <v>1.97</v>
      </c>
      <c r="F82" s="290"/>
      <c r="G82" s="181">
        <f t="shared" si="0"/>
        <v>1.97</v>
      </c>
      <c r="H82" s="302">
        <f>$G82+($C82/1000)*'calculs des couts transports'!$H$4</f>
        <v>2.1615199999999999</v>
      </c>
      <c r="I82" s="300" t="s">
        <v>405</v>
      </c>
      <c r="J82" s="43"/>
    </row>
    <row r="83" spans="1:10" ht="15" customHeight="1" x14ac:dyDescent="0.3">
      <c r="A83" s="176">
        <v>5177</v>
      </c>
      <c r="B83" s="177" t="s">
        <v>174</v>
      </c>
      <c r="C83" s="178">
        <v>18</v>
      </c>
      <c r="D83" s="179">
        <v>60</v>
      </c>
      <c r="E83" s="178">
        <v>1.97</v>
      </c>
      <c r="F83" s="181"/>
      <c r="G83" s="181">
        <f t="shared" si="0"/>
        <v>1.97</v>
      </c>
      <c r="H83" s="182">
        <f>$G83+($C83/1000)*'calculs des couts transports'!$H$4</f>
        <v>2.1615199999999999</v>
      </c>
      <c r="I83" s="43"/>
      <c r="J83" s="43"/>
    </row>
    <row r="84" spans="1:10" ht="15" customHeight="1" x14ac:dyDescent="0.3">
      <c r="A84" s="176">
        <v>3107</v>
      </c>
      <c r="B84" s="177" t="s">
        <v>175</v>
      </c>
      <c r="C84" s="178">
        <v>18.5</v>
      </c>
      <c r="D84" s="179">
        <v>70</v>
      </c>
      <c r="E84" s="178">
        <v>1.97</v>
      </c>
      <c r="F84" s="208"/>
      <c r="G84" s="181">
        <f t="shared" si="0"/>
        <v>1.97</v>
      </c>
      <c r="H84" s="182">
        <f>$G84+($C84/1000)*'calculs des couts transports'!$H$4</f>
        <v>2.1668400000000001</v>
      </c>
      <c r="I84" s="45"/>
      <c r="J84" s="43"/>
    </row>
    <row r="85" spans="1:10" ht="13.2" customHeight="1" x14ac:dyDescent="0.3">
      <c r="A85" s="183">
        <v>12244</v>
      </c>
      <c r="B85" s="177" t="s">
        <v>176</v>
      </c>
      <c r="C85" s="178">
        <v>21.05</v>
      </c>
      <c r="D85" s="179">
        <v>50</v>
      </c>
      <c r="E85" s="178">
        <v>2.58</v>
      </c>
      <c r="F85" s="208"/>
      <c r="G85" s="181">
        <f t="shared" si="0"/>
        <v>2.58</v>
      </c>
      <c r="H85" s="182">
        <f>$G85+($C85/1000)*'calculs des couts transports'!$H$4</f>
        <v>2.8039719999999999</v>
      </c>
      <c r="I85" s="45"/>
      <c r="J85" s="43"/>
    </row>
    <row r="86" spans="1:10" ht="15" customHeight="1" x14ac:dyDescent="0.3">
      <c r="A86" s="176">
        <v>7656</v>
      </c>
      <c r="B86" s="177" t="s">
        <v>177</v>
      </c>
      <c r="C86" s="178">
        <v>21</v>
      </c>
      <c r="D86" s="179">
        <v>56</v>
      </c>
      <c r="E86" s="178">
        <v>2.44</v>
      </c>
      <c r="F86" s="208"/>
      <c r="G86" s="181">
        <f t="shared" si="0"/>
        <v>2.44</v>
      </c>
      <c r="H86" s="182">
        <f>$G86+($C86/1000)*'calculs des couts transports'!$H$4</f>
        <v>2.66344</v>
      </c>
      <c r="I86" s="45"/>
      <c r="J86" s="43"/>
    </row>
    <row r="87" spans="1:10" ht="15" customHeight="1" x14ac:dyDescent="0.3">
      <c r="A87" s="176">
        <v>5969</v>
      </c>
      <c r="B87" s="177" t="s">
        <v>178</v>
      </c>
      <c r="C87" s="178">
        <v>21</v>
      </c>
      <c r="D87" s="179">
        <v>42</v>
      </c>
      <c r="E87" s="178">
        <v>2.63</v>
      </c>
      <c r="F87" s="208"/>
      <c r="G87" s="181">
        <f t="shared" si="0"/>
        <v>2.63</v>
      </c>
      <c r="H87" s="182">
        <f>$G87+($C87/1000)*'calculs des couts transports'!$H$4</f>
        <v>2.85344</v>
      </c>
      <c r="I87" s="45"/>
      <c r="J87" s="43"/>
    </row>
    <row r="88" spans="1:10" ht="15" customHeight="1" x14ac:dyDescent="0.3">
      <c r="A88" s="183">
        <v>21737</v>
      </c>
      <c r="B88" s="177" t="s">
        <v>179</v>
      </c>
      <c r="C88" s="178">
        <v>14</v>
      </c>
      <c r="D88" s="179">
        <v>70</v>
      </c>
      <c r="E88" s="178">
        <v>4.08</v>
      </c>
      <c r="F88" s="208"/>
      <c r="G88" s="181">
        <f t="shared" si="0"/>
        <v>4.08</v>
      </c>
      <c r="H88" s="182">
        <f>$G88+($C88/1000)*'calculs des couts transports'!$H$4</f>
        <v>4.2289599999999998</v>
      </c>
      <c r="I88" s="45"/>
      <c r="J88" s="43"/>
    </row>
    <row r="89" spans="1:10" ht="15" customHeight="1" x14ac:dyDescent="0.3">
      <c r="A89" s="183">
        <v>13202</v>
      </c>
      <c r="B89" s="177" t="s">
        <v>180</v>
      </c>
      <c r="C89" s="178">
        <v>15</v>
      </c>
      <c r="D89" s="179">
        <v>84</v>
      </c>
      <c r="E89" s="178">
        <v>2.81</v>
      </c>
      <c r="F89" s="208"/>
      <c r="G89" s="181">
        <f t="shared" si="0"/>
        <v>2.81</v>
      </c>
      <c r="H89" s="182">
        <f>$G89+($C89/1000)*'calculs des couts transports'!$H$4</f>
        <v>2.9696000000000002</v>
      </c>
      <c r="I89" s="45"/>
      <c r="J89" s="43"/>
    </row>
    <row r="90" spans="1:10" ht="15" customHeight="1" x14ac:dyDescent="0.3">
      <c r="A90" s="183">
        <v>13193</v>
      </c>
      <c r="B90" s="177" t="s">
        <v>181</v>
      </c>
      <c r="C90" s="178">
        <v>16</v>
      </c>
      <c r="D90" s="179">
        <v>70</v>
      </c>
      <c r="E90" s="178">
        <v>3.05</v>
      </c>
      <c r="F90" s="208"/>
      <c r="G90" s="181">
        <f t="shared" si="0"/>
        <v>3.05</v>
      </c>
      <c r="H90" s="182">
        <f>$G90+($C90/1000)*'calculs des couts transports'!$H$4</f>
        <v>3.22024</v>
      </c>
      <c r="I90" s="45"/>
      <c r="J90" s="43"/>
    </row>
    <row r="91" spans="1:10" ht="15" customHeight="1" x14ac:dyDescent="0.3">
      <c r="A91" s="183">
        <v>13196</v>
      </c>
      <c r="B91" s="177" t="s">
        <v>182</v>
      </c>
      <c r="C91" s="178">
        <v>19</v>
      </c>
      <c r="D91" s="179">
        <v>56</v>
      </c>
      <c r="E91" s="178">
        <v>3.67</v>
      </c>
      <c r="F91" s="208"/>
      <c r="G91" s="181">
        <f t="shared" si="0"/>
        <v>3.67</v>
      </c>
      <c r="H91" s="182">
        <f>$G91+($C91/1000)*'calculs des couts transports'!$H$4</f>
        <v>3.87216</v>
      </c>
      <c r="I91" s="45"/>
      <c r="J91" s="43"/>
    </row>
    <row r="92" spans="1:10" ht="15" customHeight="1" x14ac:dyDescent="0.3">
      <c r="A92" s="183">
        <v>13197</v>
      </c>
      <c r="B92" s="177" t="s">
        <v>183</v>
      </c>
      <c r="C92" s="178">
        <v>21</v>
      </c>
      <c r="D92" s="179">
        <v>42</v>
      </c>
      <c r="E92" s="178">
        <v>4.2699999999999996</v>
      </c>
      <c r="F92" s="208"/>
      <c r="G92" s="181">
        <f t="shared" si="0"/>
        <v>4.2699999999999996</v>
      </c>
      <c r="H92" s="182">
        <f>$G92+($C92/1000)*'calculs des couts transports'!$H$4</f>
        <v>4.4934399999999997</v>
      </c>
      <c r="I92" s="449" t="s">
        <v>553</v>
      </c>
      <c r="J92" s="43"/>
    </row>
    <row r="93" spans="1:10" ht="15" customHeight="1" x14ac:dyDescent="0.3">
      <c r="A93" s="183">
        <v>13207</v>
      </c>
      <c r="B93" s="177" t="s">
        <v>184</v>
      </c>
      <c r="C93" s="178">
        <v>21</v>
      </c>
      <c r="D93" s="179">
        <v>42</v>
      </c>
      <c r="E93" s="178">
        <v>4.09</v>
      </c>
      <c r="F93" s="208"/>
      <c r="G93" s="181">
        <f t="shared" si="0"/>
        <v>4.09</v>
      </c>
      <c r="H93" s="182">
        <f>$G93+($C93/1000)*'calculs des couts transports'!$H$4</f>
        <v>4.3134399999999999</v>
      </c>
      <c r="I93" s="45"/>
      <c r="J93" s="43"/>
    </row>
    <row r="94" spans="1:10" ht="15" customHeight="1" x14ac:dyDescent="0.3">
      <c r="A94" s="183">
        <v>13189</v>
      </c>
      <c r="B94" s="177" t="s">
        <v>185</v>
      </c>
      <c r="C94" s="178">
        <v>15.9</v>
      </c>
      <c r="D94" s="179">
        <v>84</v>
      </c>
      <c r="E94" s="178">
        <v>3.49</v>
      </c>
      <c r="F94" s="208"/>
      <c r="G94" s="181">
        <f t="shared" si="0"/>
        <v>3.49</v>
      </c>
      <c r="H94" s="182">
        <f>$G94+($C94/1000)*'calculs des couts transports'!$H$4</f>
        <v>3.6591760000000004</v>
      </c>
      <c r="I94" s="45"/>
      <c r="J94" s="43"/>
    </row>
    <row r="95" spans="1:10" ht="15" customHeight="1" x14ac:dyDescent="0.3">
      <c r="A95" s="183">
        <v>13194</v>
      </c>
      <c r="B95" s="177" t="s">
        <v>186</v>
      </c>
      <c r="C95" s="178">
        <v>16.5</v>
      </c>
      <c r="D95" s="179">
        <v>70</v>
      </c>
      <c r="E95" s="178">
        <v>3.8</v>
      </c>
      <c r="F95" s="208"/>
      <c r="G95" s="181">
        <f t="shared" si="0"/>
        <v>3.8</v>
      </c>
      <c r="H95" s="182">
        <f>$G95+($C95/1000)*'calculs des couts transports'!$H$4</f>
        <v>3.9755599999999998</v>
      </c>
      <c r="I95" s="45"/>
      <c r="J95" s="43"/>
    </row>
    <row r="96" spans="1:10" ht="15" customHeight="1" x14ac:dyDescent="0.3">
      <c r="A96" s="183">
        <v>13195</v>
      </c>
      <c r="B96" s="177" t="s">
        <v>187</v>
      </c>
      <c r="C96" s="178">
        <v>16.5</v>
      </c>
      <c r="D96" s="179">
        <v>70</v>
      </c>
      <c r="E96" s="178">
        <v>3.8</v>
      </c>
      <c r="F96" s="181"/>
      <c r="G96" s="181">
        <f t="shared" si="0"/>
        <v>3.8</v>
      </c>
      <c r="H96" s="182">
        <f>$G96+($C96/1000)*'calculs des couts transports'!$H$4</f>
        <v>3.9755599999999998</v>
      </c>
      <c r="I96" s="43"/>
      <c r="J96" s="43"/>
    </row>
    <row r="97" spans="1:10" ht="15" customHeight="1" x14ac:dyDescent="0.3">
      <c r="A97" s="255" t="s">
        <v>159</v>
      </c>
      <c r="B97" s="199"/>
      <c r="C97" s="206"/>
      <c r="D97" s="207"/>
      <c r="E97" s="207"/>
      <c r="F97" s="204"/>
      <c r="G97" s="204"/>
      <c r="H97" s="205">
        <f>$G97+($C97/1000)*'calculs des couts transports'!$H$4</f>
        <v>0</v>
      </c>
      <c r="I97" s="43"/>
      <c r="J97" s="43"/>
    </row>
    <row r="98" spans="1:10" ht="15" customHeight="1" x14ac:dyDescent="0.3">
      <c r="A98" s="183">
        <v>13208</v>
      </c>
      <c r="B98" s="177" t="s">
        <v>160</v>
      </c>
      <c r="C98" s="178">
        <v>16.5</v>
      </c>
      <c r="D98" s="179">
        <v>70</v>
      </c>
      <c r="E98" s="178">
        <v>2.06</v>
      </c>
      <c r="F98" s="181"/>
      <c r="G98" s="181">
        <f t="shared" si="0"/>
        <v>2.06</v>
      </c>
      <c r="H98" s="182">
        <f>$G98+($C98/1000)*'calculs des couts transports'!$H$4</f>
        <v>2.23556</v>
      </c>
      <c r="I98" s="43"/>
      <c r="J98" s="43"/>
    </row>
    <row r="99" spans="1:10" ht="15" customHeight="1" x14ac:dyDescent="0.3">
      <c r="A99" s="183">
        <v>13209</v>
      </c>
      <c r="B99" s="177" t="s">
        <v>161</v>
      </c>
      <c r="C99" s="178">
        <v>16.5</v>
      </c>
      <c r="D99" s="179">
        <v>70</v>
      </c>
      <c r="E99" s="178">
        <v>2.13</v>
      </c>
      <c r="F99" s="181"/>
      <c r="G99" s="181">
        <f t="shared" si="0"/>
        <v>2.13</v>
      </c>
      <c r="H99" s="182">
        <f>$G99+($C99/1000)*'calculs des couts transports'!$H$4</f>
        <v>2.3055599999999998</v>
      </c>
      <c r="I99" s="43"/>
      <c r="J99" s="43"/>
    </row>
    <row r="100" spans="1:10" ht="15" customHeight="1" x14ac:dyDescent="0.3">
      <c r="A100" s="183">
        <v>13210</v>
      </c>
      <c r="B100" s="177" t="s">
        <v>162</v>
      </c>
      <c r="C100" s="178">
        <v>17.5</v>
      </c>
      <c r="D100" s="179">
        <v>60</v>
      </c>
      <c r="E100" s="178">
        <v>2.06</v>
      </c>
      <c r="F100" s="181"/>
      <c r="G100" s="181">
        <f t="shared" si="0"/>
        <v>2.06</v>
      </c>
      <c r="H100" s="182">
        <f>$G100+($C100/1000)*'calculs des couts transports'!$H$4</f>
        <v>2.2462</v>
      </c>
      <c r="I100" s="43"/>
      <c r="J100" s="43"/>
    </row>
    <row r="101" spans="1:10" ht="15" customHeight="1" x14ac:dyDescent="0.3">
      <c r="A101" s="183">
        <v>13211</v>
      </c>
      <c r="B101" s="177" t="s">
        <v>163</v>
      </c>
      <c r="C101" s="178">
        <v>18</v>
      </c>
      <c r="D101" s="179">
        <v>70</v>
      </c>
      <c r="E101" s="178">
        <v>2.06</v>
      </c>
      <c r="F101" s="181"/>
      <c r="G101" s="181">
        <f t="shared" si="0"/>
        <v>2.06</v>
      </c>
      <c r="H101" s="182">
        <f>$G101+($C101/1000)*'calculs des couts transports'!$H$4</f>
        <v>2.2515200000000002</v>
      </c>
      <c r="I101" s="43"/>
      <c r="J101" s="43"/>
    </row>
    <row r="102" spans="1:10" ht="15" customHeight="1" x14ac:dyDescent="0.3">
      <c r="A102" s="183">
        <v>13212</v>
      </c>
      <c r="B102" s="177" t="s">
        <v>164</v>
      </c>
      <c r="C102" s="178">
        <v>21</v>
      </c>
      <c r="D102" s="179">
        <v>60</v>
      </c>
      <c r="E102" s="178">
        <v>2.06</v>
      </c>
      <c r="F102" s="181"/>
      <c r="G102" s="181">
        <f t="shared" si="0"/>
        <v>2.06</v>
      </c>
      <c r="H102" s="182">
        <f>$G102+($C102/1000)*'calculs des couts transports'!$H$4</f>
        <v>2.2834400000000001</v>
      </c>
      <c r="I102" s="43"/>
      <c r="J102" s="43"/>
    </row>
    <row r="103" spans="1:10" ht="15" customHeight="1" x14ac:dyDescent="0.3">
      <c r="A103" s="183">
        <v>13213</v>
      </c>
      <c r="B103" s="177" t="s">
        <v>165</v>
      </c>
      <c r="C103" s="178">
        <v>21</v>
      </c>
      <c r="D103" s="179">
        <v>60</v>
      </c>
      <c r="E103" s="178">
        <v>2.13</v>
      </c>
      <c r="F103" s="181"/>
      <c r="G103" s="181">
        <f t="shared" si="0"/>
        <v>2.13</v>
      </c>
      <c r="H103" s="182">
        <f>$G103+($C103/1000)*'calculs des couts transports'!$H$4</f>
        <v>2.35344</v>
      </c>
      <c r="I103" s="43"/>
      <c r="J103" s="43"/>
    </row>
    <row r="104" spans="1:10" ht="15" customHeight="1" x14ac:dyDescent="0.3">
      <c r="A104" s="183">
        <v>13214</v>
      </c>
      <c r="B104" s="177" t="s">
        <v>166</v>
      </c>
      <c r="C104" s="178">
        <v>22</v>
      </c>
      <c r="D104" s="179">
        <v>50</v>
      </c>
      <c r="E104" s="178">
        <v>2.2799999999999998</v>
      </c>
      <c r="F104" s="181"/>
      <c r="G104" s="181">
        <f t="shared" si="0"/>
        <v>2.2799999999999998</v>
      </c>
      <c r="H104" s="182">
        <f>$G104+($C104/1000)*'calculs des couts transports'!$H$4</f>
        <v>2.5140799999999999</v>
      </c>
      <c r="I104" s="43"/>
      <c r="J104" s="43"/>
    </row>
    <row r="105" spans="1:10" ht="15" customHeight="1" x14ac:dyDescent="0.3">
      <c r="A105" s="183">
        <v>13215</v>
      </c>
      <c r="B105" s="177" t="s">
        <v>167</v>
      </c>
      <c r="C105" s="178">
        <v>23</v>
      </c>
      <c r="D105" s="179">
        <v>50</v>
      </c>
      <c r="E105" s="178">
        <v>2.06</v>
      </c>
      <c r="F105" s="181"/>
      <c r="G105" s="181">
        <f t="shared" si="0"/>
        <v>2.06</v>
      </c>
      <c r="H105" s="182">
        <f>$G105+($C105/1000)*'calculs des couts transports'!$H$4</f>
        <v>2.3047200000000001</v>
      </c>
      <c r="I105" s="43"/>
      <c r="J105" s="43"/>
    </row>
    <row r="106" spans="1:10" ht="15" customHeight="1" x14ac:dyDescent="0.3">
      <c r="A106" s="183">
        <v>12262</v>
      </c>
      <c r="B106" s="177" t="s">
        <v>168</v>
      </c>
      <c r="C106" s="178">
        <v>22</v>
      </c>
      <c r="D106" s="179">
        <v>60</v>
      </c>
      <c r="E106" s="178">
        <v>2.06</v>
      </c>
      <c r="F106" s="181"/>
      <c r="G106" s="181">
        <f t="shared" si="0"/>
        <v>2.06</v>
      </c>
      <c r="H106" s="182">
        <f>$G106+($C106/1000)*'calculs des couts transports'!$H$4</f>
        <v>2.2940800000000001</v>
      </c>
      <c r="I106" s="43"/>
      <c r="J106" s="43"/>
    </row>
    <row r="107" spans="1:10" ht="15" customHeight="1" x14ac:dyDescent="0.3">
      <c r="A107" s="183">
        <v>12261</v>
      </c>
      <c r="B107" s="177" t="s">
        <v>169</v>
      </c>
      <c r="C107" s="178">
        <v>19.5</v>
      </c>
      <c r="D107" s="179">
        <v>60</v>
      </c>
      <c r="E107" s="178">
        <v>2.06</v>
      </c>
      <c r="F107" s="181"/>
      <c r="G107" s="181">
        <f t="shared" si="0"/>
        <v>2.06</v>
      </c>
      <c r="H107" s="182">
        <f>$G107+($C107/1000)*'calculs des couts transports'!$H$4</f>
        <v>2.2674799999999999</v>
      </c>
      <c r="I107" s="43"/>
      <c r="J107" s="43"/>
    </row>
    <row r="108" spans="1:10" ht="15" customHeight="1" x14ac:dyDescent="0.3">
      <c r="A108" s="183">
        <v>13066</v>
      </c>
      <c r="B108" s="177" t="s">
        <v>170</v>
      </c>
      <c r="C108" s="178">
        <v>25</v>
      </c>
      <c r="D108" s="179">
        <v>48</v>
      </c>
      <c r="E108" s="178">
        <v>19.239999999999998</v>
      </c>
      <c r="F108" s="181"/>
      <c r="G108" s="181">
        <f t="shared" si="0"/>
        <v>19.239999999999998</v>
      </c>
      <c r="H108" s="182">
        <f>$G108+($C108/1000)*'calculs des couts transports'!$H$4</f>
        <v>19.506</v>
      </c>
      <c r="I108" s="43"/>
      <c r="J108" s="43"/>
    </row>
    <row r="109" spans="1:10" ht="15" customHeight="1" x14ac:dyDescent="0.3">
      <c r="A109" s="284">
        <v>13349</v>
      </c>
      <c r="B109" s="193" t="s">
        <v>171</v>
      </c>
      <c r="C109" s="194">
        <v>4</v>
      </c>
      <c r="D109" s="285"/>
      <c r="E109" s="194">
        <v>94.8</v>
      </c>
      <c r="F109" s="197"/>
      <c r="G109" s="197">
        <f t="shared" si="0"/>
        <v>94.8</v>
      </c>
      <c r="H109" s="198">
        <f>$G109+($C109/1000)*'calculs des couts transports'!$H$4</f>
        <v>94.842559999999992</v>
      </c>
      <c r="I109" s="43"/>
      <c r="J109" s="43"/>
    </row>
    <row r="110" spans="1:10" ht="15" customHeight="1" x14ac:dyDescent="0.3">
      <c r="A110" s="254" t="s">
        <v>452</v>
      </c>
      <c r="B110" s="230"/>
      <c r="C110" s="231"/>
      <c r="D110" s="243"/>
      <c r="E110" s="231"/>
      <c r="F110" s="204"/>
      <c r="G110" s="204"/>
      <c r="H110" s="205">
        <f>$G110+($C110/1000)*'calculs des couts transports'!$H$4</f>
        <v>0</v>
      </c>
      <c r="I110" s="43"/>
      <c r="J110" s="43"/>
    </row>
    <row r="111" spans="1:10" ht="15" customHeight="1" x14ac:dyDescent="0.3">
      <c r="A111" s="274">
        <v>13375</v>
      </c>
      <c r="B111" s="264" t="s">
        <v>453</v>
      </c>
      <c r="C111" s="266">
        <v>11.7</v>
      </c>
      <c r="D111" s="267">
        <v>40</v>
      </c>
      <c r="E111" s="268">
        <v>3.58</v>
      </c>
      <c r="F111" s="270"/>
      <c r="G111" s="270">
        <f t="shared" ref="G111:G112" si="1">$E111-$E111*($F111/100)</f>
        <v>3.58</v>
      </c>
      <c r="H111" s="271">
        <f>$G111+($C111/1000)*'calculs des couts transports'!$H$4</f>
        <v>3.704488</v>
      </c>
      <c r="I111" s="43"/>
      <c r="J111" s="43"/>
    </row>
    <row r="112" spans="1:10" ht="15" customHeight="1" x14ac:dyDescent="0.3">
      <c r="A112" s="229">
        <v>13034</v>
      </c>
      <c r="B112" s="233" t="s">
        <v>454</v>
      </c>
      <c r="C112" s="218">
        <v>16</v>
      </c>
      <c r="D112" s="219">
        <v>60</v>
      </c>
      <c r="E112" s="220">
        <v>4.4800000000000004</v>
      </c>
      <c r="F112" s="181"/>
      <c r="G112" s="181">
        <f t="shared" si="1"/>
        <v>4.4800000000000004</v>
      </c>
      <c r="H112" s="182">
        <f>$G112+($C112/1000)*'calculs des couts transports'!$H$4</f>
        <v>4.6502400000000002</v>
      </c>
      <c r="I112" s="43"/>
    </row>
    <row r="113" spans="1:9" ht="15" customHeight="1" x14ac:dyDescent="0.3">
      <c r="A113" s="209">
        <v>21819</v>
      </c>
      <c r="B113" s="227" t="s">
        <v>556</v>
      </c>
      <c r="C113" s="210">
        <v>4.8</v>
      </c>
      <c r="D113" s="211">
        <v>160</v>
      </c>
      <c r="E113" s="211">
        <v>4.32</v>
      </c>
      <c r="F113" s="181">
        <v>25</v>
      </c>
      <c r="G113" s="181">
        <f>$E113-$E113*($F113/100)</f>
        <v>3.24</v>
      </c>
      <c r="H113" s="182">
        <f>$G113+($C113/1000)*'calculs des couts transports'!$H$4</f>
        <v>3.2910720000000002</v>
      </c>
      <c r="I113" s="556" t="s">
        <v>131</v>
      </c>
    </row>
    <row r="114" spans="1:9" ht="15" customHeight="1" x14ac:dyDescent="0.3">
      <c r="A114" s="209">
        <v>21820</v>
      </c>
      <c r="B114" s="227" t="s">
        <v>557</v>
      </c>
      <c r="C114" s="210">
        <v>5.0999999999999996</v>
      </c>
      <c r="D114" s="211">
        <v>160</v>
      </c>
      <c r="E114" s="211">
        <v>4.32</v>
      </c>
      <c r="F114" s="181">
        <v>25</v>
      </c>
      <c r="G114" s="181">
        <f>E114-E114*(F114/100)</f>
        <v>3.24</v>
      </c>
      <c r="H114" s="182">
        <f>G114+(C114/1000)*'calculs des couts transports'!$H$4</f>
        <v>3.2942640000000001</v>
      </c>
      <c r="I114" s="556"/>
    </row>
    <row r="115" spans="1:9" ht="15" customHeight="1" x14ac:dyDescent="0.3">
      <c r="A115" s="191">
        <v>21821</v>
      </c>
      <c r="B115" s="227" t="s">
        <v>558</v>
      </c>
      <c r="C115" s="210">
        <v>6</v>
      </c>
      <c r="D115" s="211">
        <v>120</v>
      </c>
      <c r="E115" s="211">
        <v>4.67</v>
      </c>
      <c r="F115" s="181">
        <v>25</v>
      </c>
      <c r="G115" s="181">
        <f>E115-E115*(F115/100)</f>
        <v>3.5024999999999999</v>
      </c>
      <c r="H115" s="182">
        <f>G115+(C115/1000)*'calculs des couts transports'!$H$4</f>
        <v>3.5663399999999998</v>
      </c>
      <c r="I115" s="556"/>
    </row>
    <row r="116" spans="1:9" ht="15" customHeight="1" x14ac:dyDescent="0.3">
      <c r="A116" s="209">
        <v>21822</v>
      </c>
      <c r="B116" s="227" t="s">
        <v>559</v>
      </c>
      <c r="C116" s="210">
        <v>7.2</v>
      </c>
      <c r="D116" s="211">
        <v>120</v>
      </c>
      <c r="E116" s="211">
        <v>5.05</v>
      </c>
      <c r="F116" s="181">
        <v>25</v>
      </c>
      <c r="G116" s="181">
        <f>E116-E116*(F116/100)</f>
        <v>3.7874999999999996</v>
      </c>
      <c r="H116" s="182">
        <f>G116+(C116/1000)*'calculs des couts transports'!$H$4</f>
        <v>3.8641079999999994</v>
      </c>
      <c r="I116" s="556"/>
    </row>
    <row r="117" spans="1:9" ht="15" customHeight="1" x14ac:dyDescent="0.3">
      <c r="A117" s="229">
        <v>13054</v>
      </c>
      <c r="B117" s="244" t="s">
        <v>455</v>
      </c>
      <c r="C117" s="218">
        <v>4</v>
      </c>
      <c r="D117" s="219">
        <v>180</v>
      </c>
      <c r="E117" s="220">
        <v>5.01</v>
      </c>
      <c r="F117" s="238"/>
      <c r="G117" s="181">
        <f t="shared" ref="G117:G119" si="2">E117-E117*(F117/100)</f>
        <v>5.01</v>
      </c>
      <c r="H117" s="182">
        <f>G117+(C117/1000)*'calculs des couts transports'!$H$4</f>
        <v>5.0525599999999997</v>
      </c>
      <c r="I117" s="241"/>
    </row>
    <row r="118" spans="1:9" ht="15" customHeight="1" x14ac:dyDescent="0.3">
      <c r="A118" s="229">
        <v>13039</v>
      </c>
      <c r="B118" s="244" t="s">
        <v>456</v>
      </c>
      <c r="C118" s="218">
        <v>4.8</v>
      </c>
      <c r="D118" s="219">
        <v>180</v>
      </c>
      <c r="E118" s="220">
        <v>5.34</v>
      </c>
      <c r="F118" s="238"/>
      <c r="G118" s="181">
        <f t="shared" si="2"/>
        <v>5.34</v>
      </c>
      <c r="H118" s="182">
        <f>G118+(C118/1000)*'calculs des couts transports'!$H$4</f>
        <v>5.3910719999999994</v>
      </c>
      <c r="I118" s="241"/>
    </row>
    <row r="119" spans="1:9" ht="15" customHeight="1" x14ac:dyDescent="0.3">
      <c r="A119" s="261">
        <v>13057</v>
      </c>
      <c r="B119" s="282" t="s">
        <v>457</v>
      </c>
      <c r="C119" s="221">
        <v>5.7</v>
      </c>
      <c r="D119" s="222">
        <v>150</v>
      </c>
      <c r="E119" s="223">
        <v>5.52</v>
      </c>
      <c r="F119" s="283"/>
      <c r="G119" s="197">
        <f t="shared" si="2"/>
        <v>5.52</v>
      </c>
      <c r="H119" s="198">
        <f>G119+(C119/1000)*'calculs des couts transports'!$H$4</f>
        <v>5.5806479999999992</v>
      </c>
      <c r="I119" s="241"/>
    </row>
    <row r="120" spans="1:9" ht="15" customHeight="1" x14ac:dyDescent="0.3">
      <c r="A120" s="253" t="s">
        <v>444</v>
      </c>
      <c r="B120" s="202"/>
      <c r="C120" s="206"/>
      <c r="D120" s="207"/>
      <c r="E120" s="207"/>
      <c r="F120" s="204"/>
      <c r="G120" s="204"/>
      <c r="H120" s="205">
        <f>G120+(C120/1000)*'calculs des couts transports'!$H$4</f>
        <v>0</v>
      </c>
      <c r="I120" s="241"/>
    </row>
    <row r="121" spans="1:9" ht="15" customHeight="1" x14ac:dyDescent="0.3">
      <c r="A121" s="274">
        <v>10781</v>
      </c>
      <c r="B121" s="264" t="s">
        <v>445</v>
      </c>
      <c r="C121" s="266">
        <v>12</v>
      </c>
      <c r="D121" s="267">
        <v>80</v>
      </c>
      <c r="E121" s="268">
        <v>4.03</v>
      </c>
      <c r="F121" s="270"/>
      <c r="G121" s="270">
        <f t="shared" ref="G121:G145" si="3">E121-E121*(F121/100)</f>
        <v>4.03</v>
      </c>
      <c r="H121" s="271">
        <f>G121+(C121/1000)*'calculs des couts transports'!$H$4</f>
        <v>4.15768</v>
      </c>
      <c r="I121" s="241"/>
    </row>
    <row r="122" spans="1:9" ht="15" customHeight="1" x14ac:dyDescent="0.3">
      <c r="A122" s="226">
        <v>8665</v>
      </c>
      <c r="B122" s="233" t="s">
        <v>446</v>
      </c>
      <c r="C122" s="218">
        <v>10</v>
      </c>
      <c r="D122" s="219">
        <v>125</v>
      </c>
      <c r="E122" s="220">
        <v>3.35</v>
      </c>
      <c r="F122" s="181"/>
      <c r="G122" s="181">
        <f t="shared" si="3"/>
        <v>3.35</v>
      </c>
      <c r="H122" s="182">
        <f>G122+(C122/1000)*'calculs des couts transports'!$H$4</f>
        <v>3.4563999999999999</v>
      </c>
      <c r="I122" s="241"/>
    </row>
    <row r="123" spans="1:9" ht="15" customHeight="1" x14ac:dyDescent="0.3">
      <c r="A123" s="226">
        <v>8666</v>
      </c>
      <c r="B123" s="233" t="s">
        <v>447</v>
      </c>
      <c r="C123" s="218">
        <v>15</v>
      </c>
      <c r="D123" s="219">
        <v>80</v>
      </c>
      <c r="E123" s="220">
        <v>5.04</v>
      </c>
      <c r="F123" s="181"/>
      <c r="G123" s="181">
        <f t="shared" si="3"/>
        <v>5.04</v>
      </c>
      <c r="H123" s="182">
        <f>G123+(C123/1000)*'calculs des couts transports'!$H$4</f>
        <v>5.1996000000000002</v>
      </c>
      <c r="I123" s="241"/>
    </row>
    <row r="124" spans="1:9" ht="15" customHeight="1" x14ac:dyDescent="0.3">
      <c r="A124" s="229">
        <v>13002</v>
      </c>
      <c r="B124" s="233" t="s">
        <v>448</v>
      </c>
      <c r="C124" s="218">
        <v>18</v>
      </c>
      <c r="D124" s="219">
        <v>54</v>
      </c>
      <c r="E124" s="220">
        <v>1.63</v>
      </c>
      <c r="F124" s="181"/>
      <c r="G124" s="181">
        <f t="shared" si="3"/>
        <v>1.63</v>
      </c>
      <c r="H124" s="182">
        <f>G124+(C124/1000)*'calculs des couts transports'!$H$4</f>
        <v>1.8215199999999998</v>
      </c>
      <c r="I124" s="241"/>
    </row>
    <row r="125" spans="1:9" ht="15" customHeight="1" x14ac:dyDescent="0.3">
      <c r="A125" s="229">
        <v>13068</v>
      </c>
      <c r="B125" s="233" t="s">
        <v>449</v>
      </c>
      <c r="C125" s="218">
        <v>26</v>
      </c>
      <c r="D125" s="219">
        <v>24</v>
      </c>
      <c r="E125" s="220">
        <v>4.08</v>
      </c>
      <c r="F125" s="181"/>
      <c r="G125" s="181">
        <f t="shared" si="3"/>
        <v>4.08</v>
      </c>
      <c r="H125" s="182">
        <f>G125+(C125/1000)*'calculs des couts transports'!$H$4</f>
        <v>4.3566400000000005</v>
      </c>
      <c r="I125" s="241"/>
    </row>
    <row r="126" spans="1:9" ht="15" customHeight="1" x14ac:dyDescent="0.3">
      <c r="A126" s="229">
        <v>13200</v>
      </c>
      <c r="B126" s="233" t="s">
        <v>450</v>
      </c>
      <c r="C126" s="218">
        <v>15</v>
      </c>
      <c r="D126" s="219">
        <v>80</v>
      </c>
      <c r="E126" s="220">
        <v>1.92</v>
      </c>
      <c r="F126" s="181"/>
      <c r="G126" s="181">
        <f t="shared" si="3"/>
        <v>1.92</v>
      </c>
      <c r="H126" s="182">
        <f>G126+(C126/1000)*'calculs des couts transports'!$H$4</f>
        <v>2.0796000000000001</v>
      </c>
      <c r="I126" s="241"/>
    </row>
    <row r="127" spans="1:9" ht="15" customHeight="1" x14ac:dyDescent="0.3">
      <c r="A127" s="261">
        <v>13201</v>
      </c>
      <c r="B127" s="272" t="s">
        <v>451</v>
      </c>
      <c r="C127" s="221">
        <v>25</v>
      </c>
      <c r="D127" s="222">
        <v>36</v>
      </c>
      <c r="E127" s="223">
        <v>4.08</v>
      </c>
      <c r="F127" s="197"/>
      <c r="G127" s="197">
        <f t="shared" si="3"/>
        <v>4.08</v>
      </c>
      <c r="H127" s="198">
        <f>G127+(C127/1000)*'calculs des couts transports'!$H$4</f>
        <v>4.3460000000000001</v>
      </c>
      <c r="I127" s="241"/>
    </row>
    <row r="128" spans="1:9" ht="15" customHeight="1" x14ac:dyDescent="0.3">
      <c r="A128" s="253" t="s">
        <v>458</v>
      </c>
      <c r="B128" s="202"/>
      <c r="C128" s="206"/>
      <c r="D128" s="207"/>
      <c r="E128" s="207"/>
      <c r="F128" s="204"/>
      <c r="G128" s="204"/>
      <c r="H128" s="205">
        <f>G128+(C128/1000)*'calculs des couts transports'!$H$4</f>
        <v>0</v>
      </c>
      <c r="I128" s="241"/>
    </row>
    <row r="129" spans="1:10" x14ac:dyDescent="0.3">
      <c r="A129" s="274">
        <v>13203</v>
      </c>
      <c r="B129" s="264" t="s">
        <v>459</v>
      </c>
      <c r="C129" s="266">
        <v>11.7</v>
      </c>
      <c r="D129" s="267">
        <v>40</v>
      </c>
      <c r="E129" s="268">
        <v>3.58</v>
      </c>
      <c r="F129" s="281"/>
      <c r="G129" s="270">
        <f t="shared" si="3"/>
        <v>3.58</v>
      </c>
      <c r="H129" s="271">
        <f>G129+(C129/1000)*'calculs des couts transports'!$H$4</f>
        <v>3.704488</v>
      </c>
      <c r="I129" s="242"/>
    </row>
    <row r="130" spans="1:10" x14ac:dyDescent="0.3">
      <c r="A130" s="229">
        <v>13069</v>
      </c>
      <c r="B130" s="233" t="s">
        <v>460</v>
      </c>
      <c r="C130" s="218">
        <v>16</v>
      </c>
      <c r="D130" s="219">
        <v>60</v>
      </c>
      <c r="E130" s="220">
        <v>4.4800000000000004</v>
      </c>
      <c r="F130" s="246"/>
      <c r="G130" s="181">
        <f t="shared" si="3"/>
        <v>4.4800000000000004</v>
      </c>
      <c r="H130" s="182">
        <f>G130+(C130/1000)*'calculs des couts transports'!$H$4</f>
        <v>4.6502400000000002</v>
      </c>
    </row>
    <row r="131" spans="1:10" x14ac:dyDescent="0.3">
      <c r="A131" s="229">
        <v>13204</v>
      </c>
      <c r="B131" s="233" t="s">
        <v>461</v>
      </c>
      <c r="C131" s="218">
        <v>12.8</v>
      </c>
      <c r="D131" s="219">
        <v>60</v>
      </c>
      <c r="E131" s="220">
        <v>3.58</v>
      </c>
      <c r="F131" s="246"/>
      <c r="G131" s="181">
        <f t="shared" si="3"/>
        <v>3.58</v>
      </c>
      <c r="H131" s="182">
        <f>G131+(C131/1000)*'calculs des couts transports'!$H$4</f>
        <v>3.7161919999999999</v>
      </c>
    </row>
    <row r="132" spans="1:10" x14ac:dyDescent="0.3">
      <c r="A132" s="229">
        <v>13205</v>
      </c>
      <c r="B132" s="233" t="s">
        <v>462</v>
      </c>
      <c r="C132" s="218">
        <v>13</v>
      </c>
      <c r="D132" s="219">
        <v>70</v>
      </c>
      <c r="E132" s="220">
        <v>3.58</v>
      </c>
      <c r="F132" s="246"/>
      <c r="G132" s="181">
        <f t="shared" si="3"/>
        <v>3.58</v>
      </c>
      <c r="H132" s="182">
        <f>G132+(C132/1000)*'calculs des couts transports'!$H$4</f>
        <v>3.7183200000000003</v>
      </c>
    </row>
    <row r="133" spans="1:10" x14ac:dyDescent="0.3">
      <c r="A133" s="229">
        <v>12545</v>
      </c>
      <c r="B133" s="233" t="s">
        <v>463</v>
      </c>
      <c r="C133" s="218">
        <v>16</v>
      </c>
      <c r="D133" s="219">
        <v>60</v>
      </c>
      <c r="E133" s="220">
        <v>4.4800000000000004</v>
      </c>
      <c r="F133" s="246"/>
      <c r="G133" s="181">
        <f t="shared" si="3"/>
        <v>4.4800000000000004</v>
      </c>
      <c r="H133" s="182">
        <f>G133+(C133/1000)*'calculs des couts transports'!$H$4</f>
        <v>4.6502400000000002</v>
      </c>
    </row>
    <row r="134" spans="1:10" x14ac:dyDescent="0.3">
      <c r="A134" s="229">
        <v>13206</v>
      </c>
      <c r="B134" s="233" t="s">
        <v>464</v>
      </c>
      <c r="C134" s="218">
        <v>12.2</v>
      </c>
      <c r="D134" s="219">
        <v>70</v>
      </c>
      <c r="E134" s="220">
        <v>3.58</v>
      </c>
      <c r="F134" s="246"/>
      <c r="G134" s="181">
        <f t="shared" si="3"/>
        <v>3.58</v>
      </c>
      <c r="H134" s="182">
        <f>G134+(C134/1000)*'calculs des couts transports'!$H$4</f>
        <v>3.7098080000000002</v>
      </c>
    </row>
    <row r="135" spans="1:10" x14ac:dyDescent="0.3">
      <c r="A135" s="229">
        <v>13070</v>
      </c>
      <c r="B135" s="233" t="s">
        <v>465</v>
      </c>
      <c r="C135" s="218">
        <v>16</v>
      </c>
      <c r="D135" s="219">
        <v>60</v>
      </c>
      <c r="E135" s="220">
        <v>4.4800000000000004</v>
      </c>
      <c r="F135" s="246"/>
      <c r="G135" s="181">
        <f t="shared" si="3"/>
        <v>4.4800000000000004</v>
      </c>
      <c r="H135" s="182">
        <f>G135+(C135/1000)*'calculs des couts transports'!$H$4</f>
        <v>4.6502400000000002</v>
      </c>
    </row>
    <row r="136" spans="1:10" x14ac:dyDescent="0.3">
      <c r="A136" s="261">
        <v>12030</v>
      </c>
      <c r="B136" s="272" t="s">
        <v>466</v>
      </c>
      <c r="C136" s="221">
        <v>1</v>
      </c>
      <c r="D136" s="222">
        <v>64</v>
      </c>
      <c r="E136" s="223">
        <v>4.18</v>
      </c>
      <c r="F136" s="273"/>
      <c r="G136" s="197">
        <f t="shared" si="3"/>
        <v>4.18</v>
      </c>
      <c r="H136" s="198">
        <f>G136+(C136/1000)*'calculs des couts transports'!$H$4</f>
        <v>4.1906400000000001</v>
      </c>
    </row>
    <row r="137" spans="1:10" ht="15.6" x14ac:dyDescent="0.3">
      <c r="A137" s="277" t="s">
        <v>467</v>
      </c>
      <c r="B137" s="278"/>
      <c r="C137" s="279"/>
      <c r="D137" s="278"/>
      <c r="E137" s="278"/>
      <c r="F137" s="280"/>
      <c r="G137" s="204"/>
      <c r="H137" s="205">
        <f>G137+(C137/1000)*'calculs des couts transports'!$H$4</f>
        <v>0</v>
      </c>
      <c r="J137" s="149"/>
    </row>
    <row r="138" spans="1:10" x14ac:dyDescent="0.3">
      <c r="A138" s="274">
        <v>12260</v>
      </c>
      <c r="B138" s="275" t="s">
        <v>468</v>
      </c>
      <c r="C138" s="266">
        <v>15</v>
      </c>
      <c r="D138" s="267">
        <v>70</v>
      </c>
      <c r="E138" s="268">
        <v>3.58</v>
      </c>
      <c r="F138" s="276"/>
      <c r="G138" s="270">
        <f t="shared" si="3"/>
        <v>3.58</v>
      </c>
      <c r="H138" s="271">
        <f>G138+(C138/1000)*'calculs des couts transports'!$H$4</f>
        <v>3.7396000000000003</v>
      </c>
    </row>
    <row r="139" spans="1:10" x14ac:dyDescent="0.3">
      <c r="A139" s="229">
        <v>12380</v>
      </c>
      <c r="B139" s="247" t="s">
        <v>469</v>
      </c>
      <c r="C139" s="218">
        <v>14</v>
      </c>
      <c r="D139" s="219">
        <v>60</v>
      </c>
      <c r="E139" s="220">
        <v>4.29</v>
      </c>
      <c r="F139" s="245"/>
      <c r="G139" s="181">
        <f t="shared" si="3"/>
        <v>4.29</v>
      </c>
      <c r="H139" s="182">
        <f>G139+(C139/1000)*'calculs des couts transports'!$H$4</f>
        <v>4.4389599999999998</v>
      </c>
    </row>
    <row r="140" spans="1:10" x14ac:dyDescent="0.3">
      <c r="A140" s="229">
        <v>12259</v>
      </c>
      <c r="B140" s="247" t="s">
        <v>470</v>
      </c>
      <c r="C140" s="218">
        <v>15</v>
      </c>
      <c r="D140" s="219">
        <v>70</v>
      </c>
      <c r="E140" s="220">
        <v>3.58</v>
      </c>
      <c r="F140" s="245"/>
      <c r="G140" s="181">
        <f t="shared" si="3"/>
        <v>3.58</v>
      </c>
      <c r="H140" s="182">
        <f>G140+(C140/1000)*'calculs des couts transports'!$H$4</f>
        <v>3.7396000000000003</v>
      </c>
      <c r="I140" s="149"/>
    </row>
    <row r="141" spans="1:10" x14ac:dyDescent="0.3">
      <c r="A141" s="261">
        <v>12258</v>
      </c>
      <c r="B141" s="262" t="s">
        <v>471</v>
      </c>
      <c r="C141" s="221">
        <v>15</v>
      </c>
      <c r="D141" s="222">
        <v>70</v>
      </c>
      <c r="E141" s="223">
        <v>3.58</v>
      </c>
      <c r="F141" s="263"/>
      <c r="G141" s="197">
        <f t="shared" si="3"/>
        <v>3.58</v>
      </c>
      <c r="H141" s="198">
        <f>G141+(C141/1000)*'calculs des couts transports'!$H$4</f>
        <v>3.7396000000000003</v>
      </c>
    </row>
    <row r="142" spans="1:10" ht="15.6" x14ac:dyDescent="0.3">
      <c r="A142" s="252" t="s">
        <v>474</v>
      </c>
      <c r="B142" s="249"/>
      <c r="C142" s="250"/>
      <c r="D142" s="249"/>
      <c r="E142" s="249"/>
      <c r="F142" s="251"/>
      <c r="G142" s="204"/>
      <c r="H142" s="205">
        <f>G142+(C142/1000)*'calculs des couts transports'!$H$4</f>
        <v>0</v>
      </c>
    </row>
    <row r="143" spans="1:10" x14ac:dyDescent="0.3">
      <c r="A143" s="264">
        <v>21815</v>
      </c>
      <c r="B143" s="265" t="s">
        <v>469</v>
      </c>
      <c r="C143" s="266">
        <v>14</v>
      </c>
      <c r="D143" s="267">
        <v>60</v>
      </c>
      <c r="E143" s="268">
        <v>4.29</v>
      </c>
      <c r="F143" s="269"/>
      <c r="G143" s="270">
        <f t="shared" si="3"/>
        <v>4.29</v>
      </c>
      <c r="H143" s="271">
        <f>G143+(C143/1000)*'calculs des couts transports'!$H$4</f>
        <v>4.4389599999999998</v>
      </c>
    </row>
    <row r="144" spans="1:10" x14ac:dyDescent="0.3">
      <c r="A144" s="233">
        <v>21813</v>
      </c>
      <c r="B144" s="248" t="s">
        <v>472</v>
      </c>
      <c r="C144" s="218">
        <v>19</v>
      </c>
      <c r="D144" s="219">
        <v>60</v>
      </c>
      <c r="E144" s="220">
        <v>3.6</v>
      </c>
      <c r="F144" s="246"/>
      <c r="G144" s="181">
        <f t="shared" si="3"/>
        <v>3.6</v>
      </c>
      <c r="H144" s="182">
        <f>G144+(C144/1000)*'calculs des couts transports'!$H$4</f>
        <v>3.8021600000000002</v>
      </c>
    </row>
    <row r="145" spans="1:14" x14ac:dyDescent="0.3">
      <c r="A145" s="233">
        <v>21812</v>
      </c>
      <c r="B145" s="248" t="s">
        <v>473</v>
      </c>
      <c r="C145" s="218">
        <v>19</v>
      </c>
      <c r="D145" s="219">
        <v>60</v>
      </c>
      <c r="E145" s="220">
        <v>3</v>
      </c>
      <c r="F145" s="246"/>
      <c r="G145" s="181">
        <f t="shared" si="3"/>
        <v>3</v>
      </c>
      <c r="H145" s="182">
        <f>G145+(C145/1000)*'calculs des couts transports'!$H$4</f>
        <v>3.2021600000000001</v>
      </c>
    </row>
    <row r="146" spans="1:14" x14ac:dyDescent="0.3">
      <c r="C146" s="159"/>
    </row>
    <row r="147" spans="1:14" x14ac:dyDescent="0.3">
      <c r="C147" s="159"/>
    </row>
    <row r="148" spans="1:14" x14ac:dyDescent="0.3">
      <c r="C148" s="159"/>
    </row>
    <row r="149" spans="1:14" x14ac:dyDescent="0.3">
      <c r="C149" s="159"/>
    </row>
    <row r="150" spans="1:14" x14ac:dyDescent="0.3">
      <c r="C150" s="159"/>
    </row>
    <row r="151" spans="1:14" x14ac:dyDescent="0.3">
      <c r="C151" s="159"/>
    </row>
    <row r="152" spans="1:14" x14ac:dyDescent="0.3">
      <c r="C152" s="159"/>
    </row>
    <row r="153" spans="1:14" x14ac:dyDescent="0.3">
      <c r="C153" s="159"/>
    </row>
    <row r="154" spans="1:14" x14ac:dyDescent="0.3">
      <c r="C154" s="159"/>
    </row>
    <row r="155" spans="1:14" ht="12" customHeight="1" x14ac:dyDescent="0.3">
      <c r="A155" s="136" t="s">
        <v>476</v>
      </c>
      <c r="B155" s="76"/>
      <c r="C155" s="76"/>
      <c r="D155" s="76"/>
      <c r="E155" s="76"/>
      <c r="F155" s="76"/>
      <c r="G155" s="76"/>
      <c r="H155" s="76"/>
      <c r="I155" s="137"/>
      <c r="J155" s="138"/>
      <c r="K155" s="138"/>
      <c r="L155" s="76"/>
      <c r="M155" s="76"/>
      <c r="N155" s="76"/>
    </row>
    <row r="156" spans="1:14" ht="11.25" customHeight="1" x14ac:dyDescent="0.3">
      <c r="A156" s="139" t="s">
        <v>386</v>
      </c>
      <c r="B156" s="76"/>
      <c r="C156" s="76"/>
      <c r="D156" s="76"/>
      <c r="E156" s="76"/>
      <c r="F156" s="76"/>
      <c r="G156" s="76"/>
      <c r="H156" s="76"/>
      <c r="I156" s="137"/>
      <c r="J156" s="138"/>
      <c r="K156" s="138"/>
      <c r="L156" s="76"/>
      <c r="M156" s="76"/>
      <c r="N156" s="76"/>
    </row>
    <row r="157" spans="1:14" ht="11.25" customHeight="1" x14ac:dyDescent="0.3">
      <c r="A157" s="140" t="s">
        <v>361</v>
      </c>
      <c r="B157" s="76"/>
      <c r="C157" s="76"/>
      <c r="D157" s="76"/>
      <c r="E157" s="76"/>
      <c r="F157" s="76"/>
      <c r="G157" s="76"/>
      <c r="H157" s="76"/>
      <c r="I157" s="137"/>
      <c r="J157" s="138"/>
      <c r="K157" s="138"/>
      <c r="L157" s="76"/>
      <c r="M157" s="76"/>
      <c r="N157" s="76"/>
    </row>
    <row r="158" spans="1:14" ht="11.25" customHeight="1" x14ac:dyDescent="0.3">
      <c r="A158" s="141" t="s">
        <v>362</v>
      </c>
      <c r="B158" s="76"/>
      <c r="C158" s="76"/>
      <c r="D158" s="76"/>
      <c r="E158" s="76"/>
      <c r="F158" s="76"/>
      <c r="G158" s="76"/>
      <c r="H158" s="76"/>
      <c r="I158" s="137"/>
      <c r="J158" s="138"/>
      <c r="K158" s="138"/>
      <c r="L158" s="76"/>
      <c r="M158" s="76"/>
      <c r="N158" s="76"/>
    </row>
    <row r="159" spans="1:14" ht="11.25" customHeight="1" x14ac:dyDescent="0.3">
      <c r="A159" s="141" t="s">
        <v>475</v>
      </c>
      <c r="B159" s="76"/>
      <c r="C159" s="76"/>
      <c r="D159" s="76"/>
      <c r="E159" s="76"/>
      <c r="F159" s="76"/>
      <c r="G159" s="76"/>
      <c r="H159" s="76"/>
      <c r="I159" s="137"/>
      <c r="J159" s="138"/>
      <c r="K159" s="138"/>
      <c r="L159" s="76"/>
      <c r="M159" s="76"/>
      <c r="N159" s="76"/>
    </row>
    <row r="160" spans="1:14" ht="11.25" customHeight="1" x14ac:dyDescent="0.3">
      <c r="A160" s="142" t="s">
        <v>363</v>
      </c>
      <c r="B160" s="76"/>
      <c r="C160" s="76"/>
      <c r="D160" s="76"/>
      <c r="E160" s="76"/>
      <c r="F160" s="76"/>
      <c r="G160" s="76"/>
      <c r="H160" s="76"/>
      <c r="I160" s="137"/>
      <c r="J160" s="138"/>
      <c r="K160" s="138"/>
      <c r="L160" s="76"/>
      <c r="M160" s="76"/>
      <c r="N160" s="76"/>
    </row>
    <row r="161" spans="1:14" ht="11.25" customHeight="1" x14ac:dyDescent="0.3">
      <c r="A161" s="143" t="s">
        <v>364</v>
      </c>
      <c r="B161" s="76"/>
      <c r="C161" s="76"/>
      <c r="D161" s="76"/>
      <c r="E161" s="76"/>
      <c r="F161" s="76"/>
      <c r="G161" s="76"/>
      <c r="H161" s="76"/>
      <c r="I161" s="137"/>
      <c r="J161" s="138"/>
      <c r="K161" s="138"/>
      <c r="L161" s="76"/>
      <c r="M161" s="76"/>
      <c r="N161" s="76"/>
    </row>
    <row r="162" spans="1:14" ht="11.25" customHeight="1" x14ac:dyDescent="0.3">
      <c r="A162" s="140" t="s">
        <v>374</v>
      </c>
      <c r="B162" s="144"/>
      <c r="C162" s="141"/>
      <c r="D162" s="141"/>
      <c r="E162" s="76"/>
      <c r="F162" s="76"/>
      <c r="G162" s="76"/>
      <c r="H162" s="76"/>
      <c r="I162" s="137"/>
      <c r="J162" s="138"/>
      <c r="K162" s="138"/>
      <c r="L162" s="76"/>
      <c r="M162" s="76"/>
      <c r="N162" s="76"/>
    </row>
    <row r="163" spans="1:14" ht="11.25" customHeight="1" x14ac:dyDescent="0.3">
      <c r="A163" s="143" t="s">
        <v>375</v>
      </c>
      <c r="B163" s="76"/>
      <c r="C163" s="76"/>
      <c r="D163" s="76"/>
      <c r="E163" s="76"/>
      <c r="F163" s="76"/>
      <c r="G163" s="76"/>
      <c r="H163" s="76"/>
      <c r="I163" s="137"/>
      <c r="J163" s="138"/>
      <c r="K163" s="138"/>
      <c r="L163" s="76"/>
      <c r="M163" s="76"/>
      <c r="N163" s="76"/>
    </row>
    <row r="164" spans="1:14" ht="11.25" customHeight="1" x14ac:dyDescent="0.3">
      <c r="A164" s="143" t="s">
        <v>365</v>
      </c>
      <c r="B164" s="76"/>
      <c r="C164" s="76"/>
      <c r="D164" s="76"/>
      <c r="E164" s="76"/>
      <c r="F164" s="76"/>
      <c r="G164" s="76"/>
      <c r="H164" s="76"/>
      <c r="I164" s="137"/>
      <c r="J164" s="138"/>
      <c r="K164" s="138"/>
      <c r="L164" s="76"/>
      <c r="M164" s="76"/>
      <c r="N164" s="76"/>
    </row>
    <row r="165" spans="1:14" ht="11.25" customHeight="1" x14ac:dyDescent="0.3">
      <c r="A165" s="143" t="s">
        <v>376</v>
      </c>
      <c r="B165" s="76"/>
      <c r="C165" s="76"/>
      <c r="D165" s="76"/>
      <c r="E165" s="76"/>
      <c r="F165" s="76"/>
      <c r="G165" s="76"/>
      <c r="H165" s="76"/>
      <c r="I165" s="137"/>
      <c r="J165" s="138"/>
      <c r="K165" s="138"/>
      <c r="L165" s="76"/>
      <c r="M165" s="76"/>
      <c r="N165" s="76"/>
    </row>
    <row r="166" spans="1:14" ht="11.25" customHeight="1" x14ac:dyDescent="0.3">
      <c r="A166" s="76" t="s">
        <v>377</v>
      </c>
      <c r="B166" s="76"/>
      <c r="C166" s="76"/>
      <c r="D166" s="76"/>
      <c r="E166" s="76"/>
      <c r="F166" s="76"/>
      <c r="G166" s="76"/>
      <c r="H166" s="76"/>
      <c r="I166" s="137"/>
      <c r="J166" s="138"/>
      <c r="K166" s="138"/>
      <c r="L166" s="76"/>
      <c r="M166" s="76"/>
      <c r="N166" s="76"/>
    </row>
    <row r="167" spans="1:14" ht="11.25" customHeight="1" x14ac:dyDescent="0.3">
      <c r="A167" s="143" t="s">
        <v>390</v>
      </c>
      <c r="B167" s="145"/>
      <c r="D167" s="145" t="s">
        <v>366</v>
      </c>
      <c r="E167" s="76"/>
      <c r="F167" s="76"/>
      <c r="G167" s="76"/>
      <c r="H167" s="76"/>
      <c r="I167" s="137"/>
      <c r="J167" s="138"/>
      <c r="K167" s="138"/>
      <c r="L167" s="76"/>
      <c r="M167" s="76"/>
      <c r="N167" s="76"/>
    </row>
    <row r="168" spans="1:14" ht="11.25" customHeight="1" x14ac:dyDescent="0.3">
      <c r="A168" s="76" t="s">
        <v>381</v>
      </c>
      <c r="B168" s="76"/>
      <c r="C168" s="76"/>
      <c r="D168" s="76"/>
      <c r="E168" s="76"/>
      <c r="F168" s="76"/>
      <c r="G168" s="76"/>
      <c r="H168" s="76"/>
      <c r="I168" s="137"/>
      <c r="J168" s="138"/>
      <c r="K168" s="138"/>
      <c r="L168" s="76"/>
      <c r="M168" s="76"/>
      <c r="N168" s="76"/>
    </row>
    <row r="169" spans="1:14" ht="11.25" customHeight="1" x14ac:dyDescent="0.3">
      <c r="A169" s="76" t="s">
        <v>382</v>
      </c>
      <c r="B169" s="76"/>
      <c r="C169" s="76"/>
      <c r="D169" s="76"/>
      <c r="E169" s="76"/>
      <c r="F169" s="76"/>
      <c r="G169" s="76"/>
      <c r="H169" s="76"/>
      <c r="I169" s="137"/>
      <c r="J169" s="138"/>
      <c r="K169" s="138"/>
      <c r="L169" s="76"/>
      <c r="M169" s="76"/>
      <c r="N169" s="76"/>
    </row>
    <row r="170" spans="1:14" ht="11.25" customHeight="1" x14ac:dyDescent="0.3">
      <c r="A170" s="76" t="s">
        <v>378</v>
      </c>
      <c r="B170" s="76"/>
      <c r="C170" s="76"/>
      <c r="D170" s="76"/>
      <c r="E170" s="76"/>
      <c r="F170" s="76"/>
      <c r="G170" s="76"/>
      <c r="H170" s="76"/>
      <c r="I170" s="137"/>
      <c r="J170" s="138"/>
      <c r="K170" s="138"/>
      <c r="L170" s="76"/>
      <c r="M170" s="76"/>
      <c r="N170" s="76"/>
    </row>
    <row r="171" spans="1:14" ht="11.25" customHeight="1" x14ac:dyDescent="0.3">
      <c r="A171" s="76" t="s">
        <v>383</v>
      </c>
      <c r="B171" s="76"/>
      <c r="C171" s="76"/>
      <c r="D171" s="76"/>
      <c r="E171" s="76"/>
      <c r="F171" s="76"/>
      <c r="G171" s="76"/>
      <c r="H171" s="76"/>
      <c r="I171" s="137"/>
      <c r="J171" s="138"/>
      <c r="K171" s="138"/>
      <c r="L171" s="76"/>
      <c r="M171" s="76"/>
      <c r="N171" s="76"/>
    </row>
    <row r="172" spans="1:14" ht="11.25" customHeight="1" x14ac:dyDescent="0.3">
      <c r="A172" s="76" t="s">
        <v>379</v>
      </c>
      <c r="B172" s="76"/>
      <c r="C172" s="76"/>
      <c r="D172" s="76"/>
      <c r="E172" s="76"/>
      <c r="F172" s="76"/>
      <c r="G172" s="76"/>
      <c r="H172" s="76"/>
      <c r="I172" s="137"/>
      <c r="J172" s="138"/>
      <c r="K172" s="138"/>
      <c r="L172" s="76"/>
      <c r="M172" s="76"/>
      <c r="N172" s="76"/>
    </row>
    <row r="173" spans="1:14" ht="11.25" customHeight="1" x14ac:dyDescent="0.3">
      <c r="A173" s="76" t="s">
        <v>380</v>
      </c>
      <c r="B173" s="76"/>
      <c r="C173" s="76"/>
      <c r="D173" s="76"/>
      <c r="E173" s="76"/>
      <c r="F173" s="76"/>
      <c r="G173" s="76"/>
      <c r="H173" s="76"/>
      <c r="I173" s="137"/>
      <c r="J173" s="138"/>
      <c r="K173" s="138"/>
      <c r="L173" s="76"/>
      <c r="M173" s="76"/>
      <c r="N173" s="76"/>
    </row>
    <row r="174" spans="1:14" ht="11.25" customHeight="1" x14ac:dyDescent="0.3">
      <c r="A174" s="76" t="s">
        <v>384</v>
      </c>
      <c r="B174" s="76"/>
      <c r="C174" s="76"/>
      <c r="D174" s="76"/>
      <c r="E174" s="76"/>
      <c r="F174" s="76"/>
      <c r="G174" s="76"/>
      <c r="H174" s="76"/>
      <c r="I174" s="137"/>
      <c r="J174" s="138"/>
      <c r="K174" s="138"/>
      <c r="L174" s="76"/>
      <c r="M174" s="76"/>
      <c r="N174" s="76"/>
    </row>
    <row r="175" spans="1:14" ht="11.25" customHeight="1" x14ac:dyDescent="0.3">
      <c r="A175" s="76" t="s">
        <v>378</v>
      </c>
      <c r="B175" s="76"/>
      <c r="C175" s="76"/>
      <c r="D175" s="76"/>
      <c r="E175" s="76"/>
      <c r="F175" s="76"/>
      <c r="G175" s="76"/>
      <c r="H175" s="76"/>
      <c r="I175" s="137"/>
      <c r="J175" s="138"/>
      <c r="K175" s="138"/>
      <c r="L175" s="76"/>
      <c r="M175" s="76"/>
      <c r="N175" s="76"/>
    </row>
    <row r="176" spans="1:14" ht="11.25" customHeight="1" x14ac:dyDescent="0.3">
      <c r="A176" s="77" t="s">
        <v>385</v>
      </c>
      <c r="B176" s="76"/>
      <c r="C176" s="76"/>
      <c r="D176" s="76"/>
      <c r="E176" s="76"/>
      <c r="F176" s="76"/>
      <c r="G176" s="76"/>
      <c r="H176" s="76"/>
      <c r="I176" s="137"/>
      <c r="J176" s="138"/>
      <c r="K176" s="138"/>
      <c r="L176" s="76"/>
      <c r="M176" s="76"/>
      <c r="N176" s="76"/>
    </row>
    <row r="177" spans="1:14" ht="11.25" customHeight="1" x14ac:dyDescent="0.3">
      <c r="A177" s="76"/>
      <c r="B177" s="76"/>
      <c r="C177" s="76"/>
      <c r="D177" s="76"/>
      <c r="E177" s="76"/>
      <c r="F177" s="76"/>
      <c r="G177" s="76"/>
      <c r="H177" s="76"/>
      <c r="I177" s="137"/>
      <c r="J177" s="138"/>
      <c r="K177" s="138"/>
      <c r="L177" s="76"/>
      <c r="M177" s="76"/>
      <c r="N177" s="76"/>
    </row>
    <row r="178" spans="1:14" ht="11.25" customHeight="1" x14ac:dyDescent="0.3">
      <c r="A178" s="136" t="s">
        <v>367</v>
      </c>
      <c r="B178" s="76"/>
      <c r="C178" s="76"/>
      <c r="D178" s="76"/>
      <c r="E178" s="76"/>
      <c r="F178" s="76"/>
      <c r="G178" s="76"/>
      <c r="H178" s="76"/>
      <c r="I178" s="137"/>
      <c r="J178" s="138"/>
      <c r="K178" s="138"/>
      <c r="L178" s="76"/>
      <c r="M178" s="76"/>
      <c r="N178" s="76"/>
    </row>
    <row r="179" spans="1:14" ht="11.25" customHeight="1" x14ac:dyDescent="0.3">
      <c r="A179" s="141" t="s">
        <v>368</v>
      </c>
      <c r="B179" s="76"/>
      <c r="C179" s="76"/>
      <c r="D179" s="76"/>
      <c r="E179" s="76"/>
      <c r="F179" s="76"/>
      <c r="G179" s="76"/>
      <c r="H179" s="76"/>
      <c r="I179" s="137"/>
      <c r="J179" s="138"/>
      <c r="K179" s="138"/>
      <c r="L179" s="76"/>
      <c r="M179" s="76"/>
      <c r="N179" s="76"/>
    </row>
    <row r="180" spans="1:14" ht="11.25" customHeight="1" x14ac:dyDescent="0.3">
      <c r="A180" s="143" t="s">
        <v>369</v>
      </c>
      <c r="B180" s="76"/>
      <c r="C180" s="76"/>
      <c r="D180" s="76"/>
      <c r="E180" s="76"/>
      <c r="F180" s="76"/>
      <c r="G180" s="76"/>
      <c r="H180" s="76"/>
      <c r="I180" s="137"/>
      <c r="J180" s="138"/>
      <c r="K180" s="138"/>
      <c r="L180" s="76"/>
      <c r="M180" s="76"/>
      <c r="N180" s="76"/>
    </row>
    <row r="181" spans="1:14" ht="11.25" customHeight="1" x14ac:dyDescent="0.3">
      <c r="A181" s="76" t="s">
        <v>387</v>
      </c>
      <c r="B181" s="76"/>
      <c r="C181" s="76"/>
      <c r="D181" s="76"/>
      <c r="E181" s="76"/>
      <c r="F181" s="76"/>
      <c r="G181" s="76"/>
      <c r="H181" s="76"/>
      <c r="I181" s="137"/>
      <c r="J181" s="138"/>
      <c r="K181" s="138"/>
      <c r="L181" s="76"/>
      <c r="M181" s="76"/>
      <c r="N181" s="76"/>
    </row>
    <row r="182" spans="1:14" ht="11.25" customHeight="1" x14ac:dyDescent="0.3">
      <c r="A182" s="76" t="s">
        <v>388</v>
      </c>
      <c r="B182" s="76"/>
      <c r="C182" s="76"/>
      <c r="D182" s="76"/>
      <c r="E182" s="76"/>
      <c r="F182" s="76"/>
      <c r="G182" s="76"/>
      <c r="H182" s="76"/>
      <c r="I182" s="137"/>
      <c r="J182" s="138"/>
      <c r="K182" s="138"/>
      <c r="L182" s="76"/>
      <c r="M182" s="76"/>
      <c r="N182" s="76"/>
    </row>
    <row r="183" spans="1:14" ht="11.25" customHeight="1" x14ac:dyDescent="0.3">
      <c r="A183" s="76"/>
      <c r="B183" s="76"/>
      <c r="C183" s="76"/>
      <c r="D183" s="76"/>
      <c r="E183" s="76"/>
      <c r="F183" s="76"/>
      <c r="G183" s="76"/>
      <c r="H183" s="76"/>
      <c r="I183" s="137"/>
      <c r="J183" s="138"/>
      <c r="K183" s="138"/>
      <c r="L183" s="76"/>
      <c r="M183" s="76"/>
      <c r="N183" s="76"/>
    </row>
    <row r="184" spans="1:14" ht="11.25" customHeight="1" x14ac:dyDescent="0.3">
      <c r="A184" s="139" t="s">
        <v>370</v>
      </c>
      <c r="B184" s="76"/>
      <c r="C184" s="76"/>
      <c r="D184" s="76"/>
      <c r="E184" s="76"/>
      <c r="F184" s="76"/>
      <c r="G184" s="76"/>
      <c r="H184" s="76"/>
      <c r="I184" s="137"/>
      <c r="J184" s="138"/>
      <c r="K184" s="138"/>
      <c r="L184" s="76"/>
      <c r="M184" s="76"/>
      <c r="N184" s="76"/>
    </row>
    <row r="185" spans="1:14" ht="11.25" customHeight="1" x14ac:dyDescent="0.3">
      <c r="A185" s="145" t="s">
        <v>371</v>
      </c>
      <c r="B185" s="76"/>
      <c r="C185" s="76"/>
      <c r="D185" s="76"/>
      <c r="E185" s="76"/>
      <c r="F185" s="76"/>
      <c r="G185" s="76"/>
      <c r="H185" s="76"/>
      <c r="I185" s="137"/>
      <c r="J185" s="138"/>
      <c r="K185" s="138"/>
      <c r="L185" s="76"/>
      <c r="M185" s="76"/>
      <c r="N185" s="76"/>
    </row>
    <row r="186" spans="1:14" ht="11.25" customHeight="1" x14ac:dyDescent="0.3">
      <c r="A186" s="76"/>
      <c r="B186" s="76"/>
      <c r="C186" s="76"/>
      <c r="D186" s="76"/>
      <c r="E186" s="76"/>
      <c r="F186" s="76"/>
      <c r="G186" s="76"/>
      <c r="H186" s="76"/>
      <c r="I186" s="137"/>
      <c r="J186" s="138"/>
      <c r="K186" s="138"/>
      <c r="L186" s="76"/>
      <c r="M186" s="76"/>
      <c r="N186" s="76"/>
    </row>
    <row r="187" spans="1:14" ht="11.25" customHeight="1" x14ac:dyDescent="0.3">
      <c r="A187" s="139" t="s">
        <v>372</v>
      </c>
      <c r="B187" s="76"/>
      <c r="C187" s="76"/>
      <c r="D187" s="76"/>
      <c r="E187" s="76"/>
      <c r="F187" s="76"/>
      <c r="G187" s="76"/>
      <c r="H187" s="76"/>
      <c r="I187" s="137"/>
      <c r="J187" s="138"/>
      <c r="K187" s="138"/>
      <c r="L187" s="76"/>
      <c r="M187" s="76"/>
      <c r="N187" s="76"/>
    </row>
    <row r="188" spans="1:14" ht="11.25" customHeight="1" x14ac:dyDescent="0.3">
      <c r="A188" s="141" t="s">
        <v>373</v>
      </c>
      <c r="B188" s="76"/>
      <c r="C188" s="76"/>
      <c r="D188" s="76"/>
      <c r="E188" s="76"/>
      <c r="F188" s="76"/>
      <c r="G188" s="76"/>
      <c r="H188" s="76"/>
      <c r="I188" s="137"/>
      <c r="J188" s="138"/>
      <c r="K188" s="138"/>
      <c r="L188" s="76"/>
      <c r="M188" s="76"/>
      <c r="N188" s="76"/>
    </row>
    <row r="189" spans="1:14" ht="11.25" customHeight="1" x14ac:dyDescent="0.3">
      <c r="A189" s="143" t="s">
        <v>389</v>
      </c>
      <c r="B189" s="76"/>
      <c r="C189" s="76"/>
      <c r="D189" s="76"/>
      <c r="E189" s="76"/>
      <c r="F189" s="76"/>
      <c r="G189" s="76"/>
      <c r="H189" s="76"/>
      <c r="I189" s="137"/>
      <c r="J189" s="138"/>
      <c r="K189" s="138"/>
      <c r="L189" s="76"/>
      <c r="M189" s="76"/>
      <c r="N189" s="76"/>
    </row>
    <row r="190" spans="1:14" ht="11.25" customHeight="1" x14ac:dyDescent="0.3">
      <c r="A190" s="76"/>
      <c r="B190" s="76"/>
      <c r="C190" s="76"/>
      <c r="D190" s="76"/>
      <c r="E190" s="76"/>
      <c r="F190" s="76"/>
      <c r="G190" s="76"/>
      <c r="H190" s="76"/>
      <c r="I190" s="137"/>
      <c r="J190" s="138"/>
      <c r="K190" s="138"/>
      <c r="L190" s="76"/>
      <c r="M190" s="76"/>
      <c r="N190" s="76"/>
    </row>
    <row r="191" spans="1:14" ht="11.25" customHeight="1" x14ac:dyDescent="0.3">
      <c r="A191" s="146" t="s">
        <v>356</v>
      </c>
      <c r="B191" s="147"/>
      <c r="C191" s="148"/>
      <c r="D191" s="147"/>
      <c r="E191" s="148"/>
      <c r="F191" s="148"/>
      <c r="G191" s="148"/>
      <c r="H191" s="148"/>
      <c r="I191" s="84"/>
      <c r="J191" s="138"/>
      <c r="K191" s="138"/>
      <c r="L191" s="76"/>
      <c r="M191" s="76"/>
      <c r="N191" s="76"/>
    </row>
    <row r="192" spans="1:14" ht="11.25" customHeight="1" x14ac:dyDescent="0.3">
      <c r="A192" s="80" t="s">
        <v>395</v>
      </c>
      <c r="B192" s="79"/>
      <c r="C192" s="78"/>
      <c r="D192" s="79"/>
      <c r="E192" s="78"/>
      <c r="F192" s="78"/>
      <c r="G192" s="78"/>
      <c r="H192" s="78"/>
      <c r="I192" s="84"/>
      <c r="J192" s="138"/>
      <c r="K192" s="138"/>
      <c r="L192" s="76"/>
      <c r="M192" s="76"/>
      <c r="N192" s="76"/>
    </row>
    <row r="193" spans="1:14" ht="11.25" customHeight="1" x14ac:dyDescent="0.3">
      <c r="A193" s="80" t="s">
        <v>397</v>
      </c>
      <c r="B193" s="79"/>
      <c r="C193" s="78"/>
      <c r="D193" s="79"/>
      <c r="E193" s="78"/>
      <c r="F193" s="78"/>
      <c r="G193" s="78"/>
      <c r="H193" s="78"/>
      <c r="I193" s="84"/>
      <c r="J193" s="138"/>
      <c r="K193" s="138"/>
      <c r="L193" s="76"/>
      <c r="M193" s="76"/>
      <c r="N193" s="76"/>
    </row>
    <row r="194" spans="1:14" ht="11.25" customHeight="1" x14ac:dyDescent="0.3">
      <c r="A194" s="80" t="s">
        <v>357</v>
      </c>
      <c r="B194" s="79"/>
      <c r="C194" s="78"/>
      <c r="D194" s="79"/>
      <c r="E194" s="78"/>
      <c r="F194" s="78"/>
      <c r="G194" s="78"/>
      <c r="H194" s="78"/>
      <c r="I194" s="84"/>
      <c r="J194" s="138"/>
      <c r="K194" s="138"/>
      <c r="L194" s="76"/>
      <c r="M194" s="76"/>
      <c r="N194" s="76"/>
    </row>
    <row r="195" spans="1:14" ht="11.25" customHeight="1" x14ac:dyDescent="0.3">
      <c r="A195" s="80" t="s">
        <v>358</v>
      </c>
      <c r="B195" s="79"/>
      <c r="C195" s="78"/>
      <c r="D195" s="79"/>
      <c r="E195" s="78"/>
      <c r="F195" s="78"/>
      <c r="G195" s="78"/>
      <c r="H195" s="78"/>
      <c r="I195" s="84"/>
      <c r="J195" s="138"/>
      <c r="K195" s="138"/>
      <c r="L195" s="76"/>
      <c r="M195" s="76"/>
      <c r="N195" s="76"/>
    </row>
    <row r="196" spans="1:14" ht="11.25" customHeight="1" x14ac:dyDescent="0.3">
      <c r="A196" s="80" t="s">
        <v>396</v>
      </c>
      <c r="B196" s="79"/>
      <c r="C196" s="78"/>
      <c r="D196" s="79"/>
      <c r="E196" s="78"/>
      <c r="F196" s="78"/>
      <c r="G196" s="78"/>
      <c r="H196" s="78"/>
      <c r="I196" s="84"/>
      <c r="J196" s="138"/>
      <c r="K196" s="138"/>
      <c r="L196" s="76"/>
      <c r="M196" s="76"/>
      <c r="N196" s="76"/>
    </row>
    <row r="197" spans="1:14" x14ac:dyDescent="0.3">
      <c r="A197" s="76"/>
      <c r="B197" s="76"/>
      <c r="C197" s="76"/>
      <c r="D197" s="76"/>
      <c r="E197" s="76"/>
      <c r="F197" s="76"/>
      <c r="G197" s="76"/>
      <c r="H197" s="76"/>
      <c r="I197" s="137"/>
      <c r="J197" s="138"/>
      <c r="K197" s="138"/>
      <c r="L197" s="76"/>
      <c r="M197" s="76"/>
      <c r="N197" s="76"/>
    </row>
    <row r="198" spans="1:14" x14ac:dyDescent="0.3">
      <c r="A198" s="76"/>
      <c r="B198" s="76"/>
      <c r="C198" s="76"/>
      <c r="D198" s="76"/>
      <c r="E198" s="76"/>
      <c r="F198" s="76"/>
      <c r="G198" s="76"/>
      <c r="H198" s="76"/>
      <c r="I198" s="137"/>
      <c r="J198" s="138"/>
      <c r="K198" s="138"/>
      <c r="L198" s="76"/>
      <c r="M198" s="76"/>
      <c r="N198" s="76"/>
    </row>
    <row r="199" spans="1:14" x14ac:dyDescent="0.3">
      <c r="A199" s="48"/>
      <c r="B199" s="48"/>
      <c r="C199" s="48"/>
      <c r="D199" s="48"/>
      <c r="E199" s="48"/>
      <c r="F199" s="48"/>
      <c r="G199" s="48"/>
      <c r="H199" s="48"/>
      <c r="I199" s="73"/>
      <c r="J199" s="74"/>
      <c r="K199" s="74"/>
      <c r="L199" s="48"/>
      <c r="M199" s="48"/>
      <c r="N199" s="48"/>
    </row>
  </sheetData>
  <mergeCells count="1">
    <mergeCell ref="I113:I116"/>
  </mergeCells>
  <pageMargins left="0.7" right="0.7" top="0.75" bottom="0.75" header="0.3" footer="0.3"/>
  <pageSetup paperSize="9" orientation="landscape" r:id="rId1"/>
  <headerFooter differentFirst="1">
    <oddFooter>&amp;CPage &amp;P de &amp;N</oddFooter>
    <firstHeader xml:space="preserve">&amp;L&amp;G
47,BD DE SUISSE 
31021 TOULOUSE CEDEX 2 &amp;R&amp;22DEVIS&amp;18 
&amp;14 DU &amp;D </firstHeader>
    <firstFooter>&amp;CPage &amp;P de &amp;N</firstFooter>
  </headerFooter>
  <rowBreaks count="1" manualBreakCount="1">
    <brk id="154" max="16383" man="1"/>
  </rowBreaks>
  <legacyDrawingHF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4:O349"/>
  <sheetViews>
    <sheetView view="pageLayout" zoomScaleNormal="100" workbookViewId="0">
      <selection activeCell="H39" sqref="H39"/>
    </sheetView>
  </sheetViews>
  <sheetFormatPr baseColWidth="10" defaultRowHeight="10.199999999999999" x14ac:dyDescent="0.2"/>
  <cols>
    <col min="1" max="1" width="4.88671875" style="48" customWidth="1"/>
    <col min="2" max="2" width="26" style="49" customWidth="1"/>
    <col min="3" max="3" width="4.77734375" style="50" customWidth="1"/>
    <col min="4" max="4" width="21" style="49" customWidth="1"/>
    <col min="5" max="5" width="3.33203125" style="50" customWidth="1"/>
    <col min="6" max="6" width="7.44140625" style="50" customWidth="1"/>
    <col min="7" max="7" width="5.6640625" style="50" customWidth="1"/>
    <col min="8" max="8" width="6.88671875" style="50" customWidth="1"/>
    <col min="9" max="9" width="7.33203125" style="345" customWidth="1"/>
    <col min="10" max="10" width="8.33203125" style="367" customWidth="1"/>
    <col min="11" max="11" width="9.109375" style="367" customWidth="1"/>
    <col min="12" max="12" width="10.6640625" style="367" customWidth="1"/>
    <col min="13" max="13" width="9" style="367" customWidth="1"/>
    <col min="14" max="14" width="9.109375" style="367" customWidth="1"/>
    <col min="15" max="16384" width="11.5546875" style="49"/>
  </cols>
  <sheetData>
    <row r="4" spans="1:14" ht="12" x14ac:dyDescent="0.25">
      <c r="E4" s="418" t="s">
        <v>525</v>
      </c>
      <c r="F4" s="52"/>
      <c r="G4" s="442" t="s">
        <v>569</v>
      </c>
      <c r="H4" s="52"/>
      <c r="I4" s="330"/>
      <c r="J4" s="353"/>
      <c r="K4" s="353"/>
      <c r="L4" s="378"/>
    </row>
    <row r="5" spans="1:14" ht="12" x14ac:dyDescent="0.25">
      <c r="E5" s="53" t="s">
        <v>532</v>
      </c>
      <c r="F5" s="54"/>
      <c r="G5" s="440" t="s">
        <v>533</v>
      </c>
      <c r="H5" s="54"/>
      <c r="I5" s="331"/>
      <c r="J5" s="354"/>
      <c r="K5" s="354"/>
      <c r="L5" s="379"/>
    </row>
    <row r="6" spans="1:14" ht="12" x14ac:dyDescent="0.25">
      <c r="E6" s="53" t="s">
        <v>349</v>
      </c>
      <c r="F6" s="54"/>
      <c r="G6" s="54"/>
      <c r="H6" s="54"/>
      <c r="I6" s="331"/>
      <c r="J6" s="354"/>
      <c r="K6" s="354"/>
      <c r="L6" s="379"/>
    </row>
    <row r="7" spans="1:14" ht="12" x14ac:dyDescent="0.25">
      <c r="E7" s="53" t="s">
        <v>350</v>
      </c>
      <c r="F7" s="54"/>
      <c r="G7" s="54"/>
      <c r="H7" s="54"/>
      <c r="I7" s="331"/>
      <c r="J7" s="354"/>
      <c r="K7" s="354"/>
      <c r="L7" s="379"/>
    </row>
    <row r="8" spans="1:14" ht="12" x14ac:dyDescent="0.25">
      <c r="E8" s="53" t="s">
        <v>351</v>
      </c>
      <c r="F8" s="54"/>
      <c r="G8" s="54"/>
      <c r="H8" s="54"/>
      <c r="I8" s="331"/>
      <c r="J8" s="354"/>
      <c r="K8" s="354"/>
      <c r="L8" s="379"/>
    </row>
    <row r="9" spans="1:14" ht="12" x14ac:dyDescent="0.25">
      <c r="E9" s="56" t="s">
        <v>530</v>
      </c>
      <c r="F9" s="57"/>
      <c r="G9" s="57"/>
      <c r="H9" s="441" t="s">
        <v>531</v>
      </c>
      <c r="I9" s="332"/>
      <c r="J9" s="355"/>
      <c r="K9" s="355"/>
      <c r="L9" s="380"/>
    </row>
    <row r="10" spans="1:14" ht="11.4" x14ac:dyDescent="0.2">
      <c r="A10" s="76"/>
      <c r="B10" s="77" t="s">
        <v>348</v>
      </c>
      <c r="C10" s="78"/>
      <c r="D10" s="79"/>
      <c r="E10" s="80"/>
      <c r="F10" s="81"/>
      <c r="G10" s="81"/>
      <c r="H10" s="81"/>
      <c r="I10" s="333"/>
      <c r="J10" s="356"/>
      <c r="K10" s="356"/>
      <c r="L10" s="356"/>
      <c r="M10" s="357"/>
      <c r="N10" s="357"/>
    </row>
    <row r="11" spans="1:14" ht="11.4" x14ac:dyDescent="0.2">
      <c r="A11" s="82"/>
      <c r="B11" s="83">
        <f ca="1">TODAY()+30</f>
        <v>43385</v>
      </c>
      <c r="C11" s="78"/>
      <c r="D11" s="79"/>
      <c r="E11" s="80"/>
      <c r="F11" s="81"/>
      <c r="G11" s="81"/>
      <c r="H11" s="81"/>
      <c r="I11" s="333"/>
      <c r="J11" s="356"/>
      <c r="K11" s="356"/>
      <c r="L11" s="356"/>
      <c r="M11" s="357"/>
      <c r="N11" s="357"/>
    </row>
    <row r="12" spans="1:14" ht="10.8" thickBot="1" x14ac:dyDescent="0.25">
      <c r="A12" s="76"/>
      <c r="B12" s="79"/>
      <c r="C12" s="78"/>
      <c r="D12" s="79"/>
      <c r="E12" s="78"/>
      <c r="F12" s="78"/>
      <c r="G12" s="78"/>
      <c r="H12" s="78"/>
      <c r="I12" s="334"/>
      <c r="J12" s="357"/>
      <c r="K12" s="357"/>
      <c r="L12" s="357"/>
      <c r="M12" s="357"/>
      <c r="N12" s="357"/>
    </row>
    <row r="13" spans="1:14" ht="40.799999999999997" customHeight="1" thickTop="1" thickBot="1" x14ac:dyDescent="0.25">
      <c r="A13" s="85" t="s">
        <v>211</v>
      </c>
      <c r="B13" s="86" t="s">
        <v>126</v>
      </c>
      <c r="C13" s="87" t="s">
        <v>347</v>
      </c>
      <c r="D13" s="86" t="s">
        <v>212</v>
      </c>
      <c r="E13" s="86" t="s">
        <v>336</v>
      </c>
      <c r="F13" s="87" t="s">
        <v>328</v>
      </c>
      <c r="G13" s="88" t="s">
        <v>329</v>
      </c>
      <c r="H13" s="89" t="s">
        <v>210</v>
      </c>
      <c r="I13" s="335" t="s">
        <v>346</v>
      </c>
      <c r="J13" s="335" t="s">
        <v>353</v>
      </c>
      <c r="K13" s="335" t="s">
        <v>354</v>
      </c>
      <c r="L13" s="381" t="s">
        <v>506</v>
      </c>
      <c r="M13" s="381" t="s">
        <v>332</v>
      </c>
      <c r="N13" s="381" t="s">
        <v>355</v>
      </c>
    </row>
    <row r="14" spans="1:14" ht="13.2" customHeight="1" thickTop="1" thickBot="1" x14ac:dyDescent="0.25">
      <c r="A14" s="90"/>
      <c r="B14" s="91"/>
      <c r="C14" s="91"/>
      <c r="D14" s="91" t="s">
        <v>339</v>
      </c>
      <c r="E14" s="91"/>
      <c r="F14" s="91"/>
      <c r="G14" s="91"/>
      <c r="H14" s="91"/>
      <c r="I14" s="336"/>
      <c r="J14" s="358"/>
      <c r="K14" s="358"/>
      <c r="L14" s="382"/>
      <c r="M14" s="383"/>
      <c r="N14" s="384"/>
    </row>
    <row r="15" spans="1:14" ht="10.8" thickTop="1" x14ac:dyDescent="0.2">
      <c r="A15" s="92" t="s">
        <v>344</v>
      </c>
      <c r="B15" s="93"/>
      <c r="C15" s="94"/>
      <c r="D15" s="93"/>
      <c r="E15" s="94"/>
      <c r="F15" s="94"/>
      <c r="G15" s="94"/>
      <c r="H15" s="94"/>
      <c r="I15" s="337"/>
      <c r="J15" s="359"/>
      <c r="K15" s="359" t="s">
        <v>507</v>
      </c>
      <c r="L15" s="359" t="s">
        <v>507</v>
      </c>
      <c r="M15" s="385"/>
      <c r="N15" s="386"/>
    </row>
    <row r="16" spans="1:14" x14ac:dyDescent="0.2">
      <c r="A16" s="59"/>
      <c r="B16" s="95" t="s">
        <v>188</v>
      </c>
      <c r="C16" s="75">
        <v>15</v>
      </c>
      <c r="D16" s="95" t="s">
        <v>199</v>
      </c>
      <c r="E16" s="75" t="s">
        <v>337</v>
      </c>
      <c r="F16" s="75">
        <v>9.93</v>
      </c>
      <c r="G16" s="416">
        <f>(1-($I16/$F16))*100</f>
        <v>59.71802618328298</v>
      </c>
      <c r="H16" s="61"/>
      <c r="I16" s="338">
        <v>4</v>
      </c>
      <c r="J16" s="360">
        <f>$I16+($C16/1000)*'calculs des couts transports'!$H$4</f>
        <v>4.1596000000000002</v>
      </c>
      <c r="K16" s="360">
        <f t="shared" ref="K16:K21" si="0">IF($H16&gt;0,($J16+$J16*($J$138)),)</f>
        <v>0</v>
      </c>
      <c r="L16" s="360">
        <f t="shared" ref="L16:L21" si="1">IF($H16&gt;0,(($J16+$J16*($J$138))*$H16),(($J16+$J16*($J$138))*$H16))</f>
        <v>0</v>
      </c>
      <c r="M16" s="387">
        <f t="shared" ref="M16:M47" si="2">$I16*$H16</f>
        <v>0</v>
      </c>
      <c r="N16" s="388">
        <f>$J16*$H16</f>
        <v>0</v>
      </c>
    </row>
    <row r="17" spans="1:14" x14ac:dyDescent="0.2">
      <c r="A17" s="59"/>
      <c r="B17" s="95" t="s">
        <v>189</v>
      </c>
      <c r="C17" s="75">
        <v>15</v>
      </c>
      <c r="D17" s="95" t="s">
        <v>198</v>
      </c>
      <c r="E17" s="75" t="s">
        <v>337</v>
      </c>
      <c r="F17" s="75">
        <v>11.12</v>
      </c>
      <c r="G17" s="60"/>
      <c r="H17" s="61"/>
      <c r="I17" s="338">
        <f t="shared" ref="I17:I27" si="3">$F17-$F17*($G17/100)</f>
        <v>11.12</v>
      </c>
      <c r="J17" s="360">
        <f>$I17+($C17/1000)*'calculs des couts transports'!$H$4</f>
        <v>11.279599999999999</v>
      </c>
      <c r="K17" s="360">
        <f t="shared" si="0"/>
        <v>0</v>
      </c>
      <c r="L17" s="360">
        <f t="shared" si="1"/>
        <v>0</v>
      </c>
      <c r="M17" s="387">
        <f t="shared" si="2"/>
        <v>0</v>
      </c>
      <c r="N17" s="388">
        <f t="shared" ref="N17:N21" si="4">$J17*$H17</f>
        <v>0</v>
      </c>
    </row>
    <row r="18" spans="1:14" x14ac:dyDescent="0.2">
      <c r="A18" s="59"/>
      <c r="B18" s="95" t="s">
        <v>190</v>
      </c>
      <c r="C18" s="75">
        <v>18</v>
      </c>
      <c r="D18" s="95" t="s">
        <v>200</v>
      </c>
      <c r="E18" s="75" t="s">
        <v>337</v>
      </c>
      <c r="F18" s="75">
        <v>12.48</v>
      </c>
      <c r="G18" s="60"/>
      <c r="H18" s="61"/>
      <c r="I18" s="338">
        <f t="shared" si="3"/>
        <v>12.48</v>
      </c>
      <c r="J18" s="360">
        <f>$I18+($C18/1000)*'calculs des couts transports'!$H$4</f>
        <v>12.671520000000001</v>
      </c>
      <c r="K18" s="360">
        <f t="shared" si="0"/>
        <v>0</v>
      </c>
      <c r="L18" s="360">
        <f t="shared" si="1"/>
        <v>0</v>
      </c>
      <c r="M18" s="387">
        <f t="shared" si="2"/>
        <v>0</v>
      </c>
      <c r="N18" s="388">
        <f t="shared" si="4"/>
        <v>0</v>
      </c>
    </row>
    <row r="19" spans="1:14" x14ac:dyDescent="0.2">
      <c r="A19" s="59"/>
      <c r="B19" s="95" t="s">
        <v>191</v>
      </c>
      <c r="C19" s="75">
        <v>18</v>
      </c>
      <c r="D19" s="95" t="s">
        <v>201</v>
      </c>
      <c r="E19" s="75" t="s">
        <v>337</v>
      </c>
      <c r="F19" s="75">
        <v>13.63</v>
      </c>
      <c r="G19" s="60"/>
      <c r="H19" s="61"/>
      <c r="I19" s="338">
        <f t="shared" si="3"/>
        <v>13.63</v>
      </c>
      <c r="J19" s="360">
        <f>$I19+($C19/1000)*'calculs des couts transports'!$H$4</f>
        <v>13.821520000000001</v>
      </c>
      <c r="K19" s="360">
        <f t="shared" si="0"/>
        <v>0</v>
      </c>
      <c r="L19" s="360">
        <f t="shared" si="1"/>
        <v>0</v>
      </c>
      <c r="M19" s="387">
        <f t="shared" si="2"/>
        <v>0</v>
      </c>
      <c r="N19" s="388">
        <f t="shared" si="4"/>
        <v>0</v>
      </c>
    </row>
    <row r="20" spans="1:14" x14ac:dyDescent="0.2">
      <c r="A20" s="59"/>
      <c r="B20" s="95" t="s">
        <v>192</v>
      </c>
      <c r="C20" s="75">
        <v>24</v>
      </c>
      <c r="D20" s="95" t="s">
        <v>202</v>
      </c>
      <c r="E20" s="75" t="s">
        <v>337</v>
      </c>
      <c r="F20" s="75">
        <v>16.57</v>
      </c>
      <c r="G20" s="60"/>
      <c r="H20" s="61"/>
      <c r="I20" s="338">
        <f t="shared" si="3"/>
        <v>16.57</v>
      </c>
      <c r="J20" s="360">
        <f>$I20+($C20/1000)*'calculs des couts transports'!$H$4</f>
        <v>16.82536</v>
      </c>
      <c r="K20" s="360">
        <f t="shared" si="0"/>
        <v>0</v>
      </c>
      <c r="L20" s="360">
        <f t="shared" si="1"/>
        <v>0</v>
      </c>
      <c r="M20" s="387">
        <f t="shared" si="2"/>
        <v>0</v>
      </c>
      <c r="N20" s="388">
        <f t="shared" si="4"/>
        <v>0</v>
      </c>
    </row>
    <row r="21" spans="1:14" ht="10.8" thickBot="1" x14ac:dyDescent="0.25">
      <c r="A21" s="62"/>
      <c r="B21" s="96" t="s">
        <v>193</v>
      </c>
      <c r="C21" s="97">
        <v>30</v>
      </c>
      <c r="D21" s="96" t="s">
        <v>203</v>
      </c>
      <c r="E21" s="97" t="s">
        <v>337</v>
      </c>
      <c r="F21" s="97">
        <v>19.05</v>
      </c>
      <c r="G21" s="63"/>
      <c r="H21" s="64"/>
      <c r="I21" s="339">
        <f t="shared" si="3"/>
        <v>19.05</v>
      </c>
      <c r="J21" s="361">
        <f>$I21+($C21/1000)*'calculs des couts transports'!$H$4</f>
        <v>19.369199999999999</v>
      </c>
      <c r="K21" s="360">
        <f t="shared" si="0"/>
        <v>0</v>
      </c>
      <c r="L21" s="360">
        <f t="shared" si="1"/>
        <v>0</v>
      </c>
      <c r="M21" s="389">
        <f t="shared" si="2"/>
        <v>0</v>
      </c>
      <c r="N21" s="388">
        <f t="shared" si="4"/>
        <v>0</v>
      </c>
    </row>
    <row r="22" spans="1:14" x14ac:dyDescent="0.2">
      <c r="A22" s="98" t="s">
        <v>345</v>
      </c>
      <c r="B22" s="99"/>
      <c r="C22" s="100"/>
      <c r="D22" s="99"/>
      <c r="E22" s="100"/>
      <c r="F22" s="100"/>
      <c r="G22" s="100"/>
      <c r="H22" s="100"/>
      <c r="I22" s="340"/>
      <c r="J22" s="362"/>
      <c r="K22" s="362"/>
      <c r="L22" s="362"/>
      <c r="M22" s="362"/>
      <c r="N22" s="390"/>
    </row>
    <row r="23" spans="1:14" x14ac:dyDescent="0.2">
      <c r="A23" s="59"/>
      <c r="B23" s="95" t="s">
        <v>209</v>
      </c>
      <c r="C23" s="75">
        <v>15</v>
      </c>
      <c r="D23" s="95" t="s">
        <v>204</v>
      </c>
      <c r="E23" s="75" t="s">
        <v>337</v>
      </c>
      <c r="F23" s="75">
        <v>9.93</v>
      </c>
      <c r="G23" s="60"/>
      <c r="H23" s="61"/>
      <c r="I23" s="339">
        <f t="shared" si="3"/>
        <v>9.93</v>
      </c>
      <c r="J23" s="360">
        <f>$I23+($C23/1000)*'calculs des couts transports'!$H$4</f>
        <v>10.089599999999999</v>
      </c>
      <c r="K23" s="360">
        <f>IF($H23&gt;0,($J23+$J23*($J$138)),)</f>
        <v>0</v>
      </c>
      <c r="L23" s="360">
        <f>IF($H23&gt;0,(($J23+$J23*($J$138))*$H23),(($J23+$J23*($J$138))*$H23))</f>
        <v>0</v>
      </c>
      <c r="M23" s="387">
        <f t="shared" si="2"/>
        <v>0</v>
      </c>
      <c r="N23" s="388">
        <f>$J23*$H23</f>
        <v>0</v>
      </c>
    </row>
    <row r="24" spans="1:14" x14ac:dyDescent="0.2">
      <c r="A24" s="59"/>
      <c r="B24" s="95" t="s">
        <v>194</v>
      </c>
      <c r="C24" s="75">
        <v>19</v>
      </c>
      <c r="D24" s="95" t="s">
        <v>205</v>
      </c>
      <c r="E24" s="75" t="s">
        <v>337</v>
      </c>
      <c r="F24" s="75">
        <v>13.14</v>
      </c>
      <c r="G24" s="416"/>
      <c r="H24" s="61"/>
      <c r="I24" s="339">
        <f t="shared" si="3"/>
        <v>13.14</v>
      </c>
      <c r="J24" s="360">
        <f>$I24+($C24/1000)*'calculs des couts transports'!$H$4</f>
        <v>13.34216</v>
      </c>
      <c r="K24" s="360">
        <f>IF($H24&gt;0,($J24+$J24*($J$138)),)</f>
        <v>0</v>
      </c>
      <c r="L24" s="360">
        <f>IF($H24&gt;0,(($J24+$J24*($J$138))*$H24),(($J24+$J24*($J$138))*$H24))</f>
        <v>0</v>
      </c>
      <c r="M24" s="387">
        <f t="shared" si="2"/>
        <v>0</v>
      </c>
      <c r="N24" s="388">
        <f t="shared" ref="N24:N27" si="5">$J24*$H24</f>
        <v>0</v>
      </c>
    </row>
    <row r="25" spans="1:14" x14ac:dyDescent="0.2">
      <c r="A25" s="59"/>
      <c r="B25" s="95" t="s">
        <v>195</v>
      </c>
      <c r="C25" s="75">
        <v>19</v>
      </c>
      <c r="D25" s="95" t="s">
        <v>206</v>
      </c>
      <c r="E25" s="75" t="s">
        <v>337</v>
      </c>
      <c r="F25" s="75">
        <v>14.38</v>
      </c>
      <c r="G25" s="60"/>
      <c r="H25" s="61"/>
      <c r="I25" s="339">
        <f t="shared" si="3"/>
        <v>14.38</v>
      </c>
      <c r="J25" s="360">
        <f>$I25+($C25/1000)*'calculs des couts transports'!$H$4</f>
        <v>14.58216</v>
      </c>
      <c r="K25" s="360">
        <f>IF($H25&gt;0,($J25+$J25*($J$138)),)</f>
        <v>0</v>
      </c>
      <c r="L25" s="360">
        <f>IF($H25&gt;0,(($J25+$J25*($J$138))*$H25),(($J25+$J25*($J$138))*$H25))</f>
        <v>0</v>
      </c>
      <c r="M25" s="387">
        <f t="shared" si="2"/>
        <v>0</v>
      </c>
      <c r="N25" s="388">
        <f t="shared" si="5"/>
        <v>0</v>
      </c>
    </row>
    <row r="26" spans="1:14" x14ac:dyDescent="0.2">
      <c r="A26" s="59"/>
      <c r="B26" s="95" t="s">
        <v>196</v>
      </c>
      <c r="C26" s="75">
        <v>19</v>
      </c>
      <c r="D26" s="95" t="s">
        <v>207</v>
      </c>
      <c r="E26" s="75" t="s">
        <v>337</v>
      </c>
      <c r="F26" s="75">
        <v>15.46</v>
      </c>
      <c r="G26" s="416"/>
      <c r="H26" s="61"/>
      <c r="I26" s="339">
        <f t="shared" si="3"/>
        <v>15.46</v>
      </c>
      <c r="J26" s="360">
        <f>$I26+($C26/1000)*'calculs des couts transports'!$H$4</f>
        <v>15.66216</v>
      </c>
      <c r="K26" s="360">
        <f>IF($H26&gt;0,($J26+$J26*($J$138)),)</f>
        <v>0</v>
      </c>
      <c r="L26" s="360">
        <f>IF($H26&gt;0,(($J26+$J26*($J$138))*$H26),(($J26+$J26*($J$138))*$H26))</f>
        <v>0</v>
      </c>
      <c r="M26" s="387">
        <f t="shared" si="2"/>
        <v>0</v>
      </c>
      <c r="N26" s="388">
        <f t="shared" si="5"/>
        <v>0</v>
      </c>
    </row>
    <row r="27" spans="1:14" ht="10.8" thickBot="1" x14ac:dyDescent="0.25">
      <c r="A27" s="62"/>
      <c r="B27" s="96" t="s">
        <v>197</v>
      </c>
      <c r="C27" s="97">
        <v>21.5</v>
      </c>
      <c r="D27" s="96" t="s">
        <v>208</v>
      </c>
      <c r="E27" s="97" t="s">
        <v>337</v>
      </c>
      <c r="F27" s="97">
        <v>17.82</v>
      </c>
      <c r="G27" s="63"/>
      <c r="H27" s="64"/>
      <c r="I27" s="339">
        <f t="shared" si="3"/>
        <v>17.82</v>
      </c>
      <c r="J27" s="361">
        <f>$I27+($C27/1000)*'calculs des couts transports'!$H$4</f>
        <v>18.048760000000001</v>
      </c>
      <c r="K27" s="360">
        <f>IF($H27&gt;0,($J27+$J27*($J$138)),)</f>
        <v>0</v>
      </c>
      <c r="L27" s="360">
        <f>IF($H27&gt;0,(($J27+$J27*($J$138))*$H27),(($J27+$J27*($J$138))*$H27))</f>
        <v>0</v>
      </c>
      <c r="M27" s="389">
        <f t="shared" si="2"/>
        <v>0</v>
      </c>
      <c r="N27" s="388">
        <f t="shared" si="5"/>
        <v>0</v>
      </c>
    </row>
    <row r="28" spans="1:14" x14ac:dyDescent="0.2">
      <c r="A28" s="98" t="s">
        <v>213</v>
      </c>
      <c r="B28" s="99"/>
      <c r="C28" s="100"/>
      <c r="D28" s="99" t="s">
        <v>256</v>
      </c>
      <c r="E28" s="100"/>
      <c r="F28" s="100"/>
      <c r="G28" s="100"/>
      <c r="H28" s="100"/>
      <c r="I28" s="340"/>
      <c r="J28" s="362"/>
      <c r="K28" s="362"/>
      <c r="L28" s="362"/>
      <c r="M28" s="362"/>
      <c r="N28" s="390"/>
    </row>
    <row r="29" spans="1:14" x14ac:dyDescent="0.2">
      <c r="A29" s="102">
        <v>10080</v>
      </c>
      <c r="B29" s="103" t="s">
        <v>214</v>
      </c>
      <c r="C29" s="75">
        <v>10</v>
      </c>
      <c r="D29" s="104">
        <v>120</v>
      </c>
      <c r="E29" s="104" t="s">
        <v>338</v>
      </c>
      <c r="F29" s="105">
        <v>1.05</v>
      </c>
      <c r="G29" s="65"/>
      <c r="H29" s="66"/>
      <c r="I29" s="338">
        <f t="shared" ref="I29:I32" si="6">$F29-$F29*($G29/100)</f>
        <v>1.05</v>
      </c>
      <c r="J29" s="360">
        <f>$I29+($C29/1000)*'calculs des couts transports'!$H$4</f>
        <v>1.1564000000000001</v>
      </c>
      <c r="K29" s="360">
        <f>IF($H29&gt;0,($J29+$J29*($J$138)),)</f>
        <v>0</v>
      </c>
      <c r="L29" s="360">
        <f>IF($H29&gt;0,(($J29+$J29*($J$138))*$H29),(($J29+$J29*($J$138))*$H29))</f>
        <v>0</v>
      </c>
      <c r="M29" s="387">
        <f t="shared" si="2"/>
        <v>0</v>
      </c>
      <c r="N29" s="388">
        <f>$J29*$H29</f>
        <v>0</v>
      </c>
    </row>
    <row r="30" spans="1:14" x14ac:dyDescent="0.2">
      <c r="A30" s="102">
        <v>10081</v>
      </c>
      <c r="B30" s="103" t="s">
        <v>215</v>
      </c>
      <c r="C30" s="75">
        <v>12</v>
      </c>
      <c r="D30" s="75" t="s">
        <v>545</v>
      </c>
      <c r="E30" s="75" t="s">
        <v>338</v>
      </c>
      <c r="F30" s="75">
        <v>1.1399999999999999</v>
      </c>
      <c r="G30" s="60"/>
      <c r="H30" s="61"/>
      <c r="I30" s="338">
        <f t="shared" si="6"/>
        <v>1.1399999999999999</v>
      </c>
      <c r="J30" s="360">
        <f>$I30+($C30/1000)*'calculs des couts transports'!$H$4</f>
        <v>1.2676799999999999</v>
      </c>
      <c r="K30" s="360">
        <f>IF($H30&gt;0,($J30+$J30*($J$138)),)</f>
        <v>0</v>
      </c>
      <c r="L30" s="360">
        <f>IF($H30&gt;0,(($J30+$J30*($J$138))*$H30),(($J30+$J30*($J$138))*$H30))</f>
        <v>0</v>
      </c>
      <c r="M30" s="387">
        <f t="shared" si="2"/>
        <v>0</v>
      </c>
      <c r="N30" s="388">
        <f t="shared" ref="N30:N32" si="7">$J30*$H30</f>
        <v>0</v>
      </c>
    </row>
    <row r="31" spans="1:14" x14ac:dyDescent="0.2">
      <c r="A31" s="102">
        <v>10026</v>
      </c>
      <c r="B31" s="103" t="s">
        <v>216</v>
      </c>
      <c r="C31" s="75">
        <v>14</v>
      </c>
      <c r="D31" s="75" t="s">
        <v>546</v>
      </c>
      <c r="E31" s="75" t="s">
        <v>338</v>
      </c>
      <c r="F31" s="75">
        <v>1.37</v>
      </c>
      <c r="G31" s="60"/>
      <c r="H31" s="61"/>
      <c r="I31" s="338">
        <f t="shared" si="6"/>
        <v>1.37</v>
      </c>
      <c r="J31" s="360">
        <f>$I31+($C31/1000)*'calculs des couts transports'!$H$4</f>
        <v>1.5189600000000001</v>
      </c>
      <c r="K31" s="360">
        <f>IF($H31&gt;0,($J31+$J31*($J$138)),)</f>
        <v>0</v>
      </c>
      <c r="L31" s="360">
        <f>IF($H31&gt;0,(($J31+$J31*($J$138))*$H31),(($J31+$J31*($J$138))*$H31))</f>
        <v>0</v>
      </c>
      <c r="M31" s="387">
        <f t="shared" si="2"/>
        <v>0</v>
      </c>
      <c r="N31" s="388">
        <f t="shared" si="7"/>
        <v>0</v>
      </c>
    </row>
    <row r="32" spans="1:14" ht="10.8" thickBot="1" x14ac:dyDescent="0.25">
      <c r="A32" s="106">
        <v>7627</v>
      </c>
      <c r="B32" s="107" t="s">
        <v>217</v>
      </c>
      <c r="C32" s="97">
        <v>18</v>
      </c>
      <c r="D32" s="97">
        <v>70</v>
      </c>
      <c r="E32" s="97" t="s">
        <v>338</v>
      </c>
      <c r="F32" s="97">
        <v>1.93</v>
      </c>
      <c r="G32" s="63"/>
      <c r="H32" s="64"/>
      <c r="I32" s="339">
        <f t="shared" si="6"/>
        <v>1.93</v>
      </c>
      <c r="J32" s="361">
        <f>$I32+($C32/1000)*'calculs des couts transports'!$H$4</f>
        <v>2.1215199999999999</v>
      </c>
      <c r="K32" s="360">
        <f>IF($H32&gt;0,($J32+$J32*($J$138)),)</f>
        <v>0</v>
      </c>
      <c r="L32" s="360">
        <f>IF($H32&gt;0,(($J32+$J32*($J$138))*$H32),(($J32+$J32*($J$138))*$H32))</f>
        <v>0</v>
      </c>
      <c r="M32" s="389">
        <f t="shared" si="2"/>
        <v>0</v>
      </c>
      <c r="N32" s="388">
        <f t="shared" si="7"/>
        <v>0</v>
      </c>
    </row>
    <row r="33" spans="1:14" ht="10.8" thickBot="1" x14ac:dyDescent="0.25">
      <c r="A33" s="108"/>
      <c r="B33" s="109" t="s">
        <v>255</v>
      </c>
      <c r="C33" s="110"/>
      <c r="D33" s="111" t="s">
        <v>239</v>
      </c>
      <c r="E33" s="111"/>
      <c r="F33" s="110"/>
      <c r="G33" s="110"/>
      <c r="H33" s="110"/>
      <c r="I33" s="341"/>
      <c r="J33" s="363"/>
      <c r="K33" s="363"/>
      <c r="L33" s="363"/>
      <c r="M33" s="363"/>
      <c r="N33" s="391"/>
    </row>
    <row r="34" spans="1:14" x14ac:dyDescent="0.2">
      <c r="A34" s="112" t="s">
        <v>218</v>
      </c>
      <c r="B34" s="113"/>
      <c r="C34" s="114"/>
      <c r="D34" s="113" t="s">
        <v>257</v>
      </c>
      <c r="E34" s="114"/>
      <c r="F34" s="114"/>
      <c r="G34" s="114"/>
      <c r="H34" s="114"/>
      <c r="I34" s="342"/>
      <c r="J34" s="364"/>
      <c r="K34" s="364"/>
      <c r="L34" s="362"/>
      <c r="M34" s="362"/>
      <c r="N34" s="392"/>
    </row>
    <row r="35" spans="1:14" x14ac:dyDescent="0.2">
      <c r="A35" s="115">
        <v>12203</v>
      </c>
      <c r="B35" s="95" t="s">
        <v>219</v>
      </c>
      <c r="C35" s="75">
        <v>25</v>
      </c>
      <c r="D35" s="95" t="s">
        <v>310</v>
      </c>
      <c r="E35" s="75" t="s">
        <v>338</v>
      </c>
      <c r="F35" s="116">
        <v>6.88</v>
      </c>
      <c r="G35" s="60">
        <v>0</v>
      </c>
      <c r="H35" s="61"/>
      <c r="I35" s="338">
        <f>$F35*(1-$G35/100)</f>
        <v>6.88</v>
      </c>
      <c r="J35" s="361">
        <f>$I35+($C35/1000)*'calculs des couts transports'!$H$4</f>
        <v>7.1459999999999999</v>
      </c>
      <c r="K35" s="360">
        <f t="shared" ref="K35:K41" si="8">IF($H35&gt;0,($J35+$J35*($J$138)),)</f>
        <v>0</v>
      </c>
      <c r="L35" s="360">
        <f t="shared" ref="L35:L41" si="9">IF($H35&gt;0,(($J35+$J35*($J$138))*$H35),(($J35+$J35*($J$138))*$H35))</f>
        <v>0</v>
      </c>
      <c r="M35" s="387">
        <f t="shared" si="2"/>
        <v>0</v>
      </c>
      <c r="N35" s="388">
        <f>$J35*$H35</f>
        <v>0</v>
      </c>
    </row>
    <row r="36" spans="1:14" x14ac:dyDescent="0.2">
      <c r="A36" s="115">
        <v>12204</v>
      </c>
      <c r="B36" s="95" t="s">
        <v>220</v>
      </c>
      <c r="C36" s="75">
        <v>40</v>
      </c>
      <c r="D36" s="95" t="s">
        <v>311</v>
      </c>
      <c r="E36" s="75" t="s">
        <v>338</v>
      </c>
      <c r="F36" s="116">
        <v>7.9</v>
      </c>
      <c r="G36" s="60">
        <v>0</v>
      </c>
      <c r="H36" s="61"/>
      <c r="I36" s="338">
        <f t="shared" ref="I36:I60" si="10">$F36*(1-$G36/100)</f>
        <v>7.9</v>
      </c>
      <c r="J36" s="361">
        <f>$I36+($C36/1000)*'calculs des couts transports'!$H$4</f>
        <v>8.3255999999999997</v>
      </c>
      <c r="K36" s="360">
        <f t="shared" si="8"/>
        <v>0</v>
      </c>
      <c r="L36" s="360">
        <f t="shared" si="9"/>
        <v>0</v>
      </c>
      <c r="M36" s="387">
        <f t="shared" si="2"/>
        <v>0</v>
      </c>
      <c r="N36" s="388">
        <f t="shared" ref="N36:N41" si="11">$J36*$H36</f>
        <v>0</v>
      </c>
    </row>
    <row r="37" spans="1:14" x14ac:dyDescent="0.2">
      <c r="A37" s="115">
        <v>12221</v>
      </c>
      <c r="B37" s="95" t="s">
        <v>221</v>
      </c>
      <c r="C37" s="75">
        <v>42.86</v>
      </c>
      <c r="D37" s="95" t="s">
        <v>312</v>
      </c>
      <c r="E37" s="75" t="s">
        <v>338</v>
      </c>
      <c r="F37" s="116">
        <v>7.93</v>
      </c>
      <c r="G37" s="60">
        <v>0</v>
      </c>
      <c r="H37" s="61"/>
      <c r="I37" s="338">
        <f t="shared" si="10"/>
        <v>7.93</v>
      </c>
      <c r="J37" s="361">
        <f>$I37+($C37/1000)*'calculs des couts transports'!$H$4</f>
        <v>8.3860303999999992</v>
      </c>
      <c r="K37" s="360">
        <f t="shared" si="8"/>
        <v>0</v>
      </c>
      <c r="L37" s="360">
        <f t="shared" si="9"/>
        <v>0</v>
      </c>
      <c r="M37" s="387">
        <f t="shared" si="2"/>
        <v>0</v>
      </c>
      <c r="N37" s="388">
        <f t="shared" si="11"/>
        <v>0</v>
      </c>
    </row>
    <row r="38" spans="1:14" x14ac:dyDescent="0.2">
      <c r="A38" s="115">
        <v>12222</v>
      </c>
      <c r="B38" s="95" t="s">
        <v>222</v>
      </c>
      <c r="C38" s="75">
        <v>42.86</v>
      </c>
      <c r="D38" s="95" t="s">
        <v>312</v>
      </c>
      <c r="E38" s="75" t="s">
        <v>338</v>
      </c>
      <c r="F38" s="116">
        <v>9.8000000000000007</v>
      </c>
      <c r="G38" s="60">
        <v>0</v>
      </c>
      <c r="H38" s="61"/>
      <c r="I38" s="338">
        <f t="shared" si="10"/>
        <v>9.8000000000000007</v>
      </c>
      <c r="J38" s="361">
        <f>$I38+($C38/1000)*'calculs des couts transports'!$H$4</f>
        <v>10.2560304</v>
      </c>
      <c r="K38" s="360">
        <f t="shared" si="8"/>
        <v>0</v>
      </c>
      <c r="L38" s="360">
        <f t="shared" si="9"/>
        <v>0</v>
      </c>
      <c r="M38" s="387">
        <f t="shared" si="2"/>
        <v>0</v>
      </c>
      <c r="N38" s="388">
        <f t="shared" si="11"/>
        <v>0</v>
      </c>
    </row>
    <row r="39" spans="1:14" x14ac:dyDescent="0.2">
      <c r="A39" s="115">
        <v>12223</v>
      </c>
      <c r="B39" s="95" t="s">
        <v>223</v>
      </c>
      <c r="C39" s="75">
        <v>50</v>
      </c>
      <c r="D39" s="95" t="s">
        <v>313</v>
      </c>
      <c r="E39" s="75" t="s">
        <v>338</v>
      </c>
      <c r="F39" s="116">
        <v>12.22</v>
      </c>
      <c r="G39" s="60">
        <v>0</v>
      </c>
      <c r="H39" s="61"/>
      <c r="I39" s="338">
        <f t="shared" si="10"/>
        <v>12.22</v>
      </c>
      <c r="J39" s="361">
        <f>$I39+($C39/1000)*'calculs des couts transports'!$H$4</f>
        <v>12.752000000000001</v>
      </c>
      <c r="K39" s="360">
        <f t="shared" si="8"/>
        <v>0</v>
      </c>
      <c r="L39" s="360">
        <f t="shared" si="9"/>
        <v>0</v>
      </c>
      <c r="M39" s="387">
        <f t="shared" si="2"/>
        <v>0</v>
      </c>
      <c r="N39" s="388">
        <f t="shared" si="11"/>
        <v>0</v>
      </c>
    </row>
    <row r="40" spans="1:14" x14ac:dyDescent="0.2">
      <c r="A40" s="115">
        <v>12224</v>
      </c>
      <c r="B40" s="95" t="s">
        <v>224</v>
      </c>
      <c r="C40" s="75">
        <v>60</v>
      </c>
      <c r="D40" s="95" t="s">
        <v>314</v>
      </c>
      <c r="E40" s="75" t="s">
        <v>338</v>
      </c>
      <c r="F40" s="116">
        <v>16.989999999999998</v>
      </c>
      <c r="G40" s="60">
        <v>0</v>
      </c>
      <c r="H40" s="61"/>
      <c r="I40" s="338">
        <f t="shared" si="10"/>
        <v>16.989999999999998</v>
      </c>
      <c r="J40" s="361">
        <f>$I40+($C40/1000)*'calculs des couts transports'!$H$4</f>
        <v>17.628399999999999</v>
      </c>
      <c r="K40" s="360">
        <f t="shared" si="8"/>
        <v>0</v>
      </c>
      <c r="L40" s="360">
        <f t="shared" si="9"/>
        <v>0</v>
      </c>
      <c r="M40" s="387">
        <f t="shared" si="2"/>
        <v>0</v>
      </c>
      <c r="N40" s="388">
        <f t="shared" si="11"/>
        <v>0</v>
      </c>
    </row>
    <row r="41" spans="1:14" ht="10.8" thickBot="1" x14ac:dyDescent="0.25">
      <c r="A41" s="117">
        <v>12225</v>
      </c>
      <c r="B41" s="96" t="s">
        <v>225</v>
      </c>
      <c r="C41" s="97">
        <v>75</v>
      </c>
      <c r="D41" s="96" t="s">
        <v>315</v>
      </c>
      <c r="E41" s="97" t="s">
        <v>338</v>
      </c>
      <c r="F41" s="118">
        <v>21.72</v>
      </c>
      <c r="G41" s="63">
        <v>0</v>
      </c>
      <c r="H41" s="64"/>
      <c r="I41" s="339">
        <f t="shared" si="10"/>
        <v>21.72</v>
      </c>
      <c r="J41" s="361">
        <f>$I41+($C41/1000)*'calculs des couts transports'!$H$4</f>
        <v>22.518000000000001</v>
      </c>
      <c r="K41" s="360">
        <f t="shared" si="8"/>
        <v>0</v>
      </c>
      <c r="L41" s="360">
        <f t="shared" si="9"/>
        <v>0</v>
      </c>
      <c r="M41" s="389">
        <f t="shared" si="2"/>
        <v>0</v>
      </c>
      <c r="N41" s="388">
        <f t="shared" si="11"/>
        <v>0</v>
      </c>
    </row>
    <row r="42" spans="1:14" x14ac:dyDescent="0.2">
      <c r="A42" s="98" t="s">
        <v>226</v>
      </c>
      <c r="B42" s="99"/>
      <c r="C42" s="100"/>
      <c r="D42" s="99"/>
      <c r="E42" s="100"/>
      <c r="F42" s="101"/>
      <c r="G42" s="100"/>
      <c r="H42" s="100"/>
      <c r="I42" s="340"/>
      <c r="J42" s="362"/>
      <c r="K42" s="362"/>
      <c r="L42" s="362"/>
      <c r="M42" s="362"/>
      <c r="N42" s="390"/>
    </row>
    <row r="43" spans="1:14" x14ac:dyDescent="0.2">
      <c r="A43" s="115">
        <v>12226</v>
      </c>
      <c r="B43" s="95" t="s">
        <v>233</v>
      </c>
      <c r="C43" s="75">
        <v>33.340000000000003</v>
      </c>
      <c r="D43" s="95" t="s">
        <v>322</v>
      </c>
      <c r="E43" s="75" t="s">
        <v>338</v>
      </c>
      <c r="F43" s="116">
        <v>7.48</v>
      </c>
      <c r="G43" s="60">
        <v>0</v>
      </c>
      <c r="H43" s="61"/>
      <c r="I43" s="338">
        <f t="shared" si="10"/>
        <v>7.48</v>
      </c>
      <c r="J43" s="361">
        <f>$I43+($C43/1000)*'calculs des couts transports'!$H$4</f>
        <v>7.8347376000000004</v>
      </c>
      <c r="K43" s="360">
        <f t="shared" ref="K43:K49" si="12">IF($H43&gt;0,($J43+$J43*($J$138)),)</f>
        <v>0</v>
      </c>
      <c r="L43" s="360">
        <f t="shared" ref="L43:L49" si="13">IF($H43&gt;0,(($J43+$J43*($J$138))*$H43),(($J43+$J43*($J$138))*$H43))</f>
        <v>0</v>
      </c>
      <c r="M43" s="387">
        <f t="shared" si="2"/>
        <v>0</v>
      </c>
      <c r="N43" s="388">
        <f>$J43*$H43</f>
        <v>0</v>
      </c>
    </row>
    <row r="44" spans="1:14" x14ac:dyDescent="0.2">
      <c r="A44" s="115">
        <v>12227</v>
      </c>
      <c r="B44" s="95" t="s">
        <v>227</v>
      </c>
      <c r="C44" s="75">
        <v>42.86</v>
      </c>
      <c r="D44" s="95" t="s">
        <v>312</v>
      </c>
      <c r="E44" s="75" t="s">
        <v>338</v>
      </c>
      <c r="F44" s="116">
        <v>9.61</v>
      </c>
      <c r="G44" s="60">
        <v>0</v>
      </c>
      <c r="H44" s="61"/>
      <c r="I44" s="338">
        <f t="shared" si="10"/>
        <v>9.61</v>
      </c>
      <c r="J44" s="361">
        <f>$I44+($C44/1000)*'calculs des couts transports'!$H$4</f>
        <v>10.066030399999999</v>
      </c>
      <c r="K44" s="360">
        <f t="shared" si="12"/>
        <v>0</v>
      </c>
      <c r="L44" s="360">
        <f t="shared" si="13"/>
        <v>0</v>
      </c>
      <c r="M44" s="387">
        <f t="shared" si="2"/>
        <v>0</v>
      </c>
      <c r="N44" s="388">
        <f t="shared" ref="N44:N49" si="14">$J44*$H44</f>
        <v>0</v>
      </c>
    </row>
    <row r="45" spans="1:14" x14ac:dyDescent="0.2">
      <c r="A45" s="115">
        <v>12228</v>
      </c>
      <c r="B45" s="95" t="s">
        <v>228</v>
      </c>
      <c r="C45" s="75">
        <v>50</v>
      </c>
      <c r="D45" s="95" t="s">
        <v>313</v>
      </c>
      <c r="E45" s="75" t="s">
        <v>338</v>
      </c>
      <c r="F45" s="116">
        <v>10.08</v>
      </c>
      <c r="G45" s="60">
        <v>0</v>
      </c>
      <c r="H45" s="61"/>
      <c r="I45" s="338">
        <f t="shared" si="10"/>
        <v>10.08</v>
      </c>
      <c r="J45" s="361">
        <f>$I45+($C45/1000)*'calculs des couts transports'!$H$4</f>
        <v>10.612</v>
      </c>
      <c r="K45" s="360">
        <f t="shared" si="12"/>
        <v>0</v>
      </c>
      <c r="L45" s="360">
        <f t="shared" si="13"/>
        <v>0</v>
      </c>
      <c r="M45" s="387">
        <f t="shared" si="2"/>
        <v>0</v>
      </c>
      <c r="N45" s="388">
        <f t="shared" si="14"/>
        <v>0</v>
      </c>
    </row>
    <row r="46" spans="1:14" x14ac:dyDescent="0.2">
      <c r="A46" s="115">
        <v>12229</v>
      </c>
      <c r="B46" s="95" t="s">
        <v>229</v>
      </c>
      <c r="C46" s="75">
        <v>50</v>
      </c>
      <c r="D46" s="95" t="s">
        <v>313</v>
      </c>
      <c r="E46" s="75" t="s">
        <v>338</v>
      </c>
      <c r="F46" s="116">
        <v>11.61</v>
      </c>
      <c r="G46" s="60">
        <v>0</v>
      </c>
      <c r="H46" s="61"/>
      <c r="I46" s="338">
        <f t="shared" si="10"/>
        <v>11.61</v>
      </c>
      <c r="J46" s="361">
        <f>$I46+($C46/1000)*'calculs des couts transports'!$H$4</f>
        <v>12.141999999999999</v>
      </c>
      <c r="K46" s="360">
        <f t="shared" si="12"/>
        <v>0</v>
      </c>
      <c r="L46" s="360">
        <f t="shared" si="13"/>
        <v>0</v>
      </c>
      <c r="M46" s="387">
        <f t="shared" si="2"/>
        <v>0</v>
      </c>
      <c r="N46" s="388">
        <f t="shared" si="14"/>
        <v>0</v>
      </c>
    </row>
    <row r="47" spans="1:14" x14ac:dyDescent="0.2">
      <c r="A47" s="115">
        <v>12230</v>
      </c>
      <c r="B47" s="95" t="s">
        <v>230</v>
      </c>
      <c r="C47" s="75">
        <v>54.55</v>
      </c>
      <c r="D47" s="95" t="s">
        <v>323</v>
      </c>
      <c r="E47" s="75" t="s">
        <v>338</v>
      </c>
      <c r="F47" s="116">
        <v>15.39</v>
      </c>
      <c r="G47" s="60">
        <v>0</v>
      </c>
      <c r="H47" s="61"/>
      <c r="I47" s="338">
        <f t="shared" si="10"/>
        <v>15.39</v>
      </c>
      <c r="J47" s="361">
        <f>$I47+($C47/1000)*'calculs des couts transports'!$H$4</f>
        <v>15.970412</v>
      </c>
      <c r="K47" s="360">
        <f t="shared" si="12"/>
        <v>0</v>
      </c>
      <c r="L47" s="360">
        <f t="shared" si="13"/>
        <v>0</v>
      </c>
      <c r="M47" s="387">
        <f t="shared" si="2"/>
        <v>0</v>
      </c>
      <c r="N47" s="388">
        <f t="shared" si="14"/>
        <v>0</v>
      </c>
    </row>
    <row r="48" spans="1:14" x14ac:dyDescent="0.2">
      <c r="A48" s="115">
        <v>12231</v>
      </c>
      <c r="B48" s="95" t="s">
        <v>231</v>
      </c>
      <c r="C48" s="75">
        <v>66.67</v>
      </c>
      <c r="D48" s="95" t="s">
        <v>324</v>
      </c>
      <c r="E48" s="75" t="s">
        <v>338</v>
      </c>
      <c r="F48" s="116">
        <v>18.760000000000002</v>
      </c>
      <c r="G48" s="60">
        <v>0</v>
      </c>
      <c r="H48" s="61"/>
      <c r="I48" s="338">
        <f t="shared" si="10"/>
        <v>18.760000000000002</v>
      </c>
      <c r="J48" s="361">
        <f>$I48+($C48/1000)*'calculs des couts transports'!$H$4</f>
        <v>19.469368800000002</v>
      </c>
      <c r="K48" s="360">
        <f t="shared" si="12"/>
        <v>0</v>
      </c>
      <c r="L48" s="360">
        <f t="shared" si="13"/>
        <v>0</v>
      </c>
      <c r="M48" s="387">
        <f t="shared" ref="M48:M68" si="15">$I48*$H48</f>
        <v>0</v>
      </c>
      <c r="N48" s="388">
        <f t="shared" si="14"/>
        <v>0</v>
      </c>
    </row>
    <row r="49" spans="1:14" ht="10.8" thickBot="1" x14ac:dyDescent="0.25">
      <c r="A49" s="117">
        <v>12240</v>
      </c>
      <c r="B49" s="96" t="s">
        <v>232</v>
      </c>
      <c r="C49" s="97">
        <v>85.71</v>
      </c>
      <c r="D49" s="96"/>
      <c r="E49" s="97" t="s">
        <v>338</v>
      </c>
      <c r="F49" s="118">
        <v>23.61</v>
      </c>
      <c r="G49" s="63">
        <v>0</v>
      </c>
      <c r="H49" s="64"/>
      <c r="I49" s="339">
        <f t="shared" si="10"/>
        <v>23.61</v>
      </c>
      <c r="J49" s="361">
        <f>$I49+($C49/1000)*'calculs des couts transports'!$H$4</f>
        <v>24.521954399999998</v>
      </c>
      <c r="K49" s="360">
        <f t="shared" si="12"/>
        <v>0</v>
      </c>
      <c r="L49" s="360">
        <f t="shared" si="13"/>
        <v>0</v>
      </c>
      <c r="M49" s="389">
        <f t="shared" si="15"/>
        <v>0</v>
      </c>
      <c r="N49" s="388">
        <f t="shared" si="14"/>
        <v>0</v>
      </c>
    </row>
    <row r="50" spans="1:14" x14ac:dyDescent="0.2">
      <c r="A50" s="98" t="s">
        <v>234</v>
      </c>
      <c r="B50" s="99"/>
      <c r="C50" s="100"/>
      <c r="D50" s="99"/>
      <c r="E50" s="100"/>
      <c r="F50" s="101"/>
      <c r="G50" s="100"/>
      <c r="H50" s="100"/>
      <c r="I50" s="340"/>
      <c r="J50" s="362"/>
      <c r="K50" s="362"/>
      <c r="L50" s="362"/>
      <c r="M50" s="362"/>
      <c r="N50" s="390"/>
    </row>
    <row r="51" spans="1:14" x14ac:dyDescent="0.2">
      <c r="A51" s="115">
        <v>12205</v>
      </c>
      <c r="B51" s="95" t="s">
        <v>316</v>
      </c>
      <c r="C51" s="75">
        <v>53.57</v>
      </c>
      <c r="D51" s="95" t="s">
        <v>312</v>
      </c>
      <c r="E51" s="75" t="s">
        <v>338</v>
      </c>
      <c r="F51" s="116">
        <v>10.09</v>
      </c>
      <c r="G51" s="60">
        <v>0</v>
      </c>
      <c r="H51" s="61"/>
      <c r="I51" s="338">
        <f t="shared" si="10"/>
        <v>10.09</v>
      </c>
      <c r="J51" s="361">
        <f>$I51+($C51/1000)*'calculs des couts transports'!$H$4</f>
        <v>10.6599848</v>
      </c>
      <c r="K51" s="360">
        <f t="shared" ref="K51:K56" si="16">IF($H51&gt;0,($J51+$J51*($J$138)),)</f>
        <v>0</v>
      </c>
      <c r="L51" s="360">
        <f t="shared" ref="L51:L56" si="17">IF($H51&gt;0,(($J51+$J51*($J$138))*$H51),(($J51+$J51*($J$138))*$H51))</f>
        <v>0</v>
      </c>
      <c r="M51" s="387">
        <f t="shared" si="15"/>
        <v>0</v>
      </c>
      <c r="N51" s="388">
        <f>$J51*$H51</f>
        <v>0</v>
      </c>
    </row>
    <row r="52" spans="1:14" x14ac:dyDescent="0.2">
      <c r="A52" s="115">
        <v>12232</v>
      </c>
      <c r="B52" s="95" t="s">
        <v>317</v>
      </c>
      <c r="C52" s="75">
        <v>62.5</v>
      </c>
      <c r="D52" s="95" t="s">
        <v>313</v>
      </c>
      <c r="E52" s="75" t="s">
        <v>338</v>
      </c>
      <c r="F52" s="116">
        <v>10.59</v>
      </c>
      <c r="G52" s="60">
        <v>0</v>
      </c>
      <c r="H52" s="61"/>
      <c r="I52" s="338">
        <f t="shared" si="10"/>
        <v>10.59</v>
      </c>
      <c r="J52" s="361">
        <f>$I52+($C52/1000)*'calculs des couts transports'!$H$4</f>
        <v>11.254999999999999</v>
      </c>
      <c r="K52" s="360">
        <f t="shared" si="16"/>
        <v>0</v>
      </c>
      <c r="L52" s="360">
        <f t="shared" si="17"/>
        <v>0</v>
      </c>
      <c r="M52" s="387">
        <f t="shared" si="15"/>
        <v>0</v>
      </c>
      <c r="N52" s="388">
        <f t="shared" ref="N52:N56" si="18">$J52*$H52</f>
        <v>0</v>
      </c>
    </row>
    <row r="53" spans="1:14" x14ac:dyDescent="0.2">
      <c r="A53" s="115">
        <v>12233</v>
      </c>
      <c r="B53" s="95" t="s">
        <v>318</v>
      </c>
      <c r="C53" s="75">
        <v>62.5</v>
      </c>
      <c r="D53" s="95" t="s">
        <v>313</v>
      </c>
      <c r="E53" s="75" t="s">
        <v>338</v>
      </c>
      <c r="F53" s="116">
        <v>12.19</v>
      </c>
      <c r="G53" s="60">
        <v>0</v>
      </c>
      <c r="H53" s="61"/>
      <c r="I53" s="338">
        <f t="shared" si="10"/>
        <v>12.19</v>
      </c>
      <c r="J53" s="361">
        <f>$I53+($C53/1000)*'calculs des couts transports'!$H$4</f>
        <v>12.855</v>
      </c>
      <c r="K53" s="360">
        <f t="shared" si="16"/>
        <v>0</v>
      </c>
      <c r="L53" s="360">
        <f t="shared" si="17"/>
        <v>0</v>
      </c>
      <c r="M53" s="387">
        <f t="shared" si="15"/>
        <v>0</v>
      </c>
      <c r="N53" s="388">
        <f t="shared" si="18"/>
        <v>0</v>
      </c>
    </row>
    <row r="54" spans="1:14" x14ac:dyDescent="0.2">
      <c r="A54" s="115">
        <v>12234</v>
      </c>
      <c r="B54" s="95" t="s">
        <v>319</v>
      </c>
      <c r="C54" s="75">
        <v>68.180000000000007</v>
      </c>
      <c r="D54" s="95" t="s">
        <v>323</v>
      </c>
      <c r="E54" s="75" t="s">
        <v>338</v>
      </c>
      <c r="F54" s="116">
        <v>16.16</v>
      </c>
      <c r="G54" s="60">
        <v>0</v>
      </c>
      <c r="H54" s="61"/>
      <c r="I54" s="338">
        <f t="shared" si="10"/>
        <v>16.16</v>
      </c>
      <c r="J54" s="361">
        <f>$I54+($C54/1000)*'calculs des couts transports'!$H$4</f>
        <v>16.8854352</v>
      </c>
      <c r="K54" s="360">
        <f t="shared" si="16"/>
        <v>0</v>
      </c>
      <c r="L54" s="360">
        <f t="shared" si="17"/>
        <v>0</v>
      </c>
      <c r="M54" s="387">
        <f t="shared" si="15"/>
        <v>0</v>
      </c>
      <c r="N54" s="388">
        <f t="shared" si="18"/>
        <v>0</v>
      </c>
    </row>
    <row r="55" spans="1:14" x14ac:dyDescent="0.2">
      <c r="A55" s="115">
        <v>12235</v>
      </c>
      <c r="B55" s="95" t="s">
        <v>320</v>
      </c>
      <c r="C55" s="75">
        <v>83.33</v>
      </c>
      <c r="D55" s="95" t="s">
        <v>324</v>
      </c>
      <c r="E55" s="75" t="s">
        <v>338</v>
      </c>
      <c r="F55" s="116">
        <v>19.690000000000001</v>
      </c>
      <c r="G55" s="60">
        <v>0</v>
      </c>
      <c r="H55" s="61"/>
      <c r="I55" s="338">
        <f t="shared" si="10"/>
        <v>19.690000000000001</v>
      </c>
      <c r="J55" s="361">
        <f>$I55+($C55/1000)*'calculs des couts transports'!$H$4</f>
        <v>20.576631200000001</v>
      </c>
      <c r="K55" s="360">
        <f t="shared" si="16"/>
        <v>0</v>
      </c>
      <c r="L55" s="360">
        <f t="shared" si="17"/>
        <v>0</v>
      </c>
      <c r="M55" s="387">
        <f t="shared" si="15"/>
        <v>0</v>
      </c>
      <c r="N55" s="388">
        <f t="shared" si="18"/>
        <v>0</v>
      </c>
    </row>
    <row r="56" spans="1:14" ht="10.8" thickBot="1" x14ac:dyDescent="0.25">
      <c r="A56" s="117">
        <v>12236</v>
      </c>
      <c r="B56" s="96" t="s">
        <v>321</v>
      </c>
      <c r="C56" s="97">
        <v>107.14</v>
      </c>
      <c r="D56" s="96"/>
      <c r="E56" s="97" t="s">
        <v>338</v>
      </c>
      <c r="F56" s="118">
        <v>24.79</v>
      </c>
      <c r="G56" s="63">
        <v>0</v>
      </c>
      <c r="H56" s="64"/>
      <c r="I56" s="339">
        <f t="shared" si="10"/>
        <v>24.79</v>
      </c>
      <c r="J56" s="361">
        <f>$I56+($C56/1000)*'calculs des couts transports'!$H$4</f>
        <v>25.9299696</v>
      </c>
      <c r="K56" s="360">
        <f t="shared" si="16"/>
        <v>0</v>
      </c>
      <c r="L56" s="360">
        <f t="shared" si="17"/>
        <v>0</v>
      </c>
      <c r="M56" s="389">
        <f t="shared" si="15"/>
        <v>0</v>
      </c>
      <c r="N56" s="388">
        <f t="shared" si="18"/>
        <v>0</v>
      </c>
    </row>
    <row r="57" spans="1:14" x14ac:dyDescent="0.2">
      <c r="A57" s="98" t="s">
        <v>235</v>
      </c>
      <c r="B57" s="99"/>
      <c r="C57" s="100"/>
      <c r="D57" s="99"/>
      <c r="E57" s="100"/>
      <c r="F57" s="101"/>
      <c r="G57" s="100"/>
      <c r="H57" s="100"/>
      <c r="I57" s="340">
        <f t="shared" si="10"/>
        <v>0</v>
      </c>
      <c r="J57" s="362"/>
      <c r="K57" s="362"/>
      <c r="L57" s="362"/>
      <c r="M57" s="362"/>
      <c r="N57" s="390"/>
    </row>
    <row r="58" spans="1:14" x14ac:dyDescent="0.2">
      <c r="A58" s="115">
        <v>12398</v>
      </c>
      <c r="B58" s="95" t="s">
        <v>236</v>
      </c>
      <c r="C58" s="75">
        <v>5.27</v>
      </c>
      <c r="D58" s="75" t="s">
        <v>325</v>
      </c>
      <c r="E58" s="75" t="s">
        <v>338</v>
      </c>
      <c r="F58" s="116">
        <v>1.18</v>
      </c>
      <c r="G58" s="60">
        <v>0</v>
      </c>
      <c r="H58" s="61"/>
      <c r="I58" s="338">
        <f t="shared" si="10"/>
        <v>1.18</v>
      </c>
      <c r="J58" s="361">
        <f>$I58+($C58/1000)*'calculs des couts transports'!$H$4</f>
        <v>1.2360727999999999</v>
      </c>
      <c r="K58" s="360">
        <f>IF($H58&gt;0,($J58+$J58*($J$138)),)</f>
        <v>0</v>
      </c>
      <c r="L58" s="360">
        <f>IF($H58&gt;0,(($J58+$J58*($J$138))*$H58),(($J58+$J58*($J$138))*$H58))</f>
        <v>0</v>
      </c>
      <c r="M58" s="387">
        <f t="shared" si="15"/>
        <v>0</v>
      </c>
      <c r="N58" s="388">
        <f>$J58*$H58</f>
        <v>0</v>
      </c>
    </row>
    <row r="59" spans="1:14" x14ac:dyDescent="0.2">
      <c r="A59" s="115">
        <v>12400</v>
      </c>
      <c r="B59" s="95" t="s">
        <v>237</v>
      </c>
      <c r="C59" s="75">
        <v>10.53</v>
      </c>
      <c r="D59" s="75" t="s">
        <v>326</v>
      </c>
      <c r="E59" s="75" t="s">
        <v>338</v>
      </c>
      <c r="F59" s="116">
        <v>1.94</v>
      </c>
      <c r="G59" s="60">
        <v>0</v>
      </c>
      <c r="H59" s="61"/>
      <c r="I59" s="338">
        <f t="shared" si="10"/>
        <v>1.94</v>
      </c>
      <c r="J59" s="361">
        <f>$I59+($C59/1000)*'calculs des couts transports'!$H$4</f>
        <v>2.0520391999999998</v>
      </c>
      <c r="K59" s="360">
        <f>IF($H59&gt;0,($J59+$J59*($J$138)),)</f>
        <v>0</v>
      </c>
      <c r="L59" s="360">
        <f>IF($H59&gt;0,(($J59+$J59*($J$138))*$H59),(($J59+$J59*($J$138))*$H59))</f>
        <v>0</v>
      </c>
      <c r="M59" s="387">
        <f t="shared" si="15"/>
        <v>0</v>
      </c>
      <c r="N59" s="388">
        <f t="shared" ref="N59:N60" si="19">$J59*$H59</f>
        <v>0</v>
      </c>
    </row>
    <row r="60" spans="1:14" ht="10.8" thickBot="1" x14ac:dyDescent="0.25">
      <c r="A60" s="117">
        <v>12402</v>
      </c>
      <c r="B60" s="96" t="s">
        <v>238</v>
      </c>
      <c r="C60" s="97">
        <v>14.29</v>
      </c>
      <c r="D60" s="97" t="s">
        <v>327</v>
      </c>
      <c r="E60" s="97" t="s">
        <v>338</v>
      </c>
      <c r="F60" s="118">
        <v>3.1</v>
      </c>
      <c r="G60" s="63">
        <v>0</v>
      </c>
      <c r="H60" s="64"/>
      <c r="I60" s="339">
        <f t="shared" si="10"/>
        <v>3.1</v>
      </c>
      <c r="J60" s="361">
        <f>$I60+($C60/1000)*'calculs des couts transports'!$H$4</f>
        <v>3.2520456000000002</v>
      </c>
      <c r="K60" s="360">
        <f>IF($H60&gt;0,($J60+$J60*($J$138)),)</f>
        <v>0</v>
      </c>
      <c r="L60" s="360">
        <f>IF($H60&gt;0,(($J60+$J60*($J$138))*$H60),(($J60+$J60*($J$138))*$H60))</f>
        <v>0</v>
      </c>
      <c r="M60" s="389">
        <f t="shared" si="15"/>
        <v>0</v>
      </c>
      <c r="N60" s="388">
        <f t="shared" si="19"/>
        <v>0</v>
      </c>
    </row>
    <row r="61" spans="1:14" ht="10.8" thickBot="1" x14ac:dyDescent="0.25">
      <c r="A61" s="119"/>
      <c r="B61" s="120"/>
      <c r="C61" s="110"/>
      <c r="D61" s="121" t="s">
        <v>240</v>
      </c>
      <c r="E61" s="111"/>
      <c r="F61" s="110"/>
      <c r="G61" s="110"/>
      <c r="H61" s="110"/>
      <c r="I61" s="341"/>
      <c r="J61" s="363"/>
      <c r="K61" s="363"/>
      <c r="L61" s="363"/>
      <c r="M61" s="363"/>
      <c r="N61" s="391"/>
    </row>
    <row r="62" spans="1:14" x14ac:dyDescent="0.2">
      <c r="A62" s="112" t="s">
        <v>246</v>
      </c>
      <c r="B62" s="113"/>
      <c r="C62" s="114"/>
      <c r="D62" s="113"/>
      <c r="E62" s="114"/>
      <c r="F62" s="114"/>
      <c r="G62" s="114"/>
      <c r="H62" s="114"/>
      <c r="I62" s="342"/>
      <c r="J62" s="364"/>
      <c r="K62" s="364"/>
      <c r="L62" s="393"/>
      <c r="M62" s="393">
        <f t="shared" si="15"/>
        <v>0</v>
      </c>
      <c r="N62" s="392"/>
    </row>
    <row r="63" spans="1:14" x14ac:dyDescent="0.2">
      <c r="A63" s="115" t="s">
        <v>241</v>
      </c>
      <c r="B63" s="95" t="s">
        <v>243</v>
      </c>
      <c r="C63" s="75">
        <v>18.75</v>
      </c>
      <c r="D63" s="75">
        <v>32</v>
      </c>
      <c r="E63" s="75" t="s">
        <v>338</v>
      </c>
      <c r="F63" s="75">
        <v>13.15</v>
      </c>
      <c r="G63" s="60">
        <v>32</v>
      </c>
      <c r="H63" s="61"/>
      <c r="I63" s="339">
        <f t="shared" ref="I63:I73" si="20">$F63*(1-$G63/100)</f>
        <v>8.9420000000000002</v>
      </c>
      <c r="J63" s="361">
        <f>$I63+($C63/1000)*'calculs des couts transports'!$H$4</f>
        <v>9.1415000000000006</v>
      </c>
      <c r="K63" s="360">
        <f t="shared" ref="K63:K68" si="21">IF($H63&gt;0,($J63+$J63*($J$138)),)</f>
        <v>0</v>
      </c>
      <c r="L63" s="360">
        <f t="shared" ref="L63:L68" si="22">IF($H63&gt;0,(($J63+$J63*($J$138))*$H63),(($J63+$J63*($J$138))*$H63))</f>
        <v>0</v>
      </c>
      <c r="M63" s="387">
        <f t="shared" si="15"/>
        <v>0</v>
      </c>
      <c r="N63" s="388">
        <f>$J63*$H63</f>
        <v>0</v>
      </c>
    </row>
    <row r="64" spans="1:14" x14ac:dyDescent="0.2">
      <c r="A64" s="115" t="s">
        <v>242</v>
      </c>
      <c r="B64" s="95" t="s">
        <v>244</v>
      </c>
      <c r="C64" s="122">
        <v>25</v>
      </c>
      <c r="D64" s="75">
        <v>24</v>
      </c>
      <c r="E64" s="75" t="s">
        <v>338</v>
      </c>
      <c r="F64" s="75">
        <v>14.98</v>
      </c>
      <c r="G64" s="60">
        <v>32</v>
      </c>
      <c r="H64" s="61"/>
      <c r="I64" s="339">
        <f t="shared" si="20"/>
        <v>10.186399999999999</v>
      </c>
      <c r="J64" s="361">
        <f>$I64+($C64/1000)*'calculs des couts transports'!$H$4</f>
        <v>10.452399999999999</v>
      </c>
      <c r="K64" s="360">
        <f t="shared" si="21"/>
        <v>0</v>
      </c>
      <c r="L64" s="360">
        <f t="shared" si="22"/>
        <v>0</v>
      </c>
      <c r="M64" s="387">
        <f t="shared" si="15"/>
        <v>0</v>
      </c>
      <c r="N64" s="388">
        <f t="shared" ref="N64:N68" si="23">$J64*$H64</f>
        <v>0</v>
      </c>
    </row>
    <row r="65" spans="1:14" x14ac:dyDescent="0.2">
      <c r="A65" s="115">
        <v>10020</v>
      </c>
      <c r="B65" s="95" t="s">
        <v>245</v>
      </c>
      <c r="C65" s="122">
        <v>37.5</v>
      </c>
      <c r="D65" s="75">
        <v>16</v>
      </c>
      <c r="E65" s="75" t="s">
        <v>338</v>
      </c>
      <c r="F65" s="75">
        <v>19.36</v>
      </c>
      <c r="G65" s="60">
        <v>32</v>
      </c>
      <c r="H65" s="61"/>
      <c r="I65" s="339">
        <f t="shared" si="20"/>
        <v>13.164799999999998</v>
      </c>
      <c r="J65" s="361">
        <f>$I65+($C65/1000)*'calculs des couts transports'!$H$4</f>
        <v>13.563799999999997</v>
      </c>
      <c r="K65" s="360">
        <f t="shared" si="21"/>
        <v>0</v>
      </c>
      <c r="L65" s="360">
        <f t="shared" si="22"/>
        <v>0</v>
      </c>
      <c r="M65" s="387">
        <f t="shared" si="15"/>
        <v>0</v>
      </c>
      <c r="N65" s="388">
        <f t="shared" si="23"/>
        <v>0</v>
      </c>
    </row>
    <row r="66" spans="1:14" x14ac:dyDescent="0.2">
      <c r="A66" s="115">
        <v>11635</v>
      </c>
      <c r="B66" s="95" t="s">
        <v>247</v>
      </c>
      <c r="C66" s="122">
        <v>7</v>
      </c>
      <c r="D66" s="75">
        <v>80</v>
      </c>
      <c r="E66" s="75" t="s">
        <v>338</v>
      </c>
      <c r="F66" s="75">
        <v>8.76</v>
      </c>
      <c r="G66" s="60">
        <v>32</v>
      </c>
      <c r="H66" s="61"/>
      <c r="I66" s="339">
        <f t="shared" si="20"/>
        <v>5.9567999999999994</v>
      </c>
      <c r="J66" s="361">
        <f>$I66+($C66/1000)*'calculs des couts transports'!$H$4</f>
        <v>6.0312799999999998</v>
      </c>
      <c r="K66" s="360">
        <f t="shared" si="21"/>
        <v>0</v>
      </c>
      <c r="L66" s="360">
        <f t="shared" si="22"/>
        <v>0</v>
      </c>
      <c r="M66" s="387">
        <f t="shared" si="15"/>
        <v>0</v>
      </c>
      <c r="N66" s="388">
        <f t="shared" si="23"/>
        <v>0</v>
      </c>
    </row>
    <row r="67" spans="1:14" x14ac:dyDescent="0.2">
      <c r="A67" s="115">
        <v>10093</v>
      </c>
      <c r="B67" s="95" t="s">
        <v>248</v>
      </c>
      <c r="C67" s="75">
        <v>1E-3</v>
      </c>
      <c r="D67" s="75" t="s">
        <v>249</v>
      </c>
      <c r="E67" s="75" t="s">
        <v>338</v>
      </c>
      <c r="F67" s="122">
        <v>34</v>
      </c>
      <c r="G67" s="60">
        <v>32</v>
      </c>
      <c r="H67" s="61"/>
      <c r="I67" s="339">
        <f t="shared" si="20"/>
        <v>23.119999999999997</v>
      </c>
      <c r="J67" s="361">
        <f>$I67+($C67/1000)*'calculs des couts transports'!$H$4</f>
        <v>23.120010639999997</v>
      </c>
      <c r="K67" s="360">
        <f t="shared" si="21"/>
        <v>0</v>
      </c>
      <c r="L67" s="360">
        <f t="shared" si="22"/>
        <v>0</v>
      </c>
      <c r="M67" s="387">
        <f t="shared" si="15"/>
        <v>0</v>
      </c>
      <c r="N67" s="388">
        <f t="shared" si="23"/>
        <v>0</v>
      </c>
    </row>
    <row r="68" spans="1:14" ht="10.8" thickBot="1" x14ac:dyDescent="0.25">
      <c r="A68" s="117">
        <v>10039</v>
      </c>
      <c r="B68" s="96" t="s">
        <v>250</v>
      </c>
      <c r="C68" s="97">
        <v>0.17499999999999999</v>
      </c>
      <c r="D68" s="97">
        <v>2000</v>
      </c>
      <c r="E68" s="97" t="s">
        <v>338</v>
      </c>
      <c r="F68" s="97">
        <v>0.71</v>
      </c>
      <c r="G68" s="63">
        <v>32</v>
      </c>
      <c r="H68" s="64"/>
      <c r="I68" s="339">
        <f t="shared" si="20"/>
        <v>0.48279999999999995</v>
      </c>
      <c r="J68" s="361">
        <f>$I68+($C68/1000)*'calculs des couts transports'!$H$4</f>
        <v>0.48466199999999993</v>
      </c>
      <c r="K68" s="360">
        <f t="shared" si="21"/>
        <v>0</v>
      </c>
      <c r="L68" s="360">
        <f t="shared" si="22"/>
        <v>0</v>
      </c>
      <c r="M68" s="389">
        <f t="shared" si="15"/>
        <v>0</v>
      </c>
      <c r="N68" s="388">
        <f t="shared" si="23"/>
        <v>0</v>
      </c>
    </row>
    <row r="69" spans="1:14" ht="10.8" thickBot="1" x14ac:dyDescent="0.25">
      <c r="A69" s="119"/>
      <c r="B69" s="120"/>
      <c r="C69" s="110"/>
      <c r="D69" s="111" t="s">
        <v>340</v>
      </c>
      <c r="E69" s="110"/>
      <c r="F69" s="110"/>
      <c r="G69" s="110"/>
      <c r="H69" s="110"/>
      <c r="I69" s="341"/>
      <c r="J69" s="363"/>
      <c r="K69" s="363"/>
      <c r="L69" s="363"/>
      <c r="M69" s="363"/>
      <c r="N69" s="391"/>
    </row>
    <row r="70" spans="1:14" x14ac:dyDescent="0.2">
      <c r="A70" s="112" t="s">
        <v>254</v>
      </c>
      <c r="B70" s="113"/>
      <c r="C70" s="114"/>
      <c r="D70" s="113"/>
      <c r="E70" s="114"/>
      <c r="F70" s="114"/>
      <c r="G70" s="114"/>
      <c r="H70" s="114"/>
      <c r="I70" s="342"/>
      <c r="J70" s="364"/>
      <c r="K70" s="364"/>
      <c r="L70" s="393"/>
      <c r="M70" s="393"/>
      <c r="N70" s="392"/>
    </row>
    <row r="71" spans="1:14" x14ac:dyDescent="0.2">
      <c r="A71" s="115">
        <v>11375</v>
      </c>
      <c r="B71" s="95" t="s">
        <v>251</v>
      </c>
      <c r="C71" s="122">
        <v>5.6</v>
      </c>
      <c r="D71" s="75">
        <v>110</v>
      </c>
      <c r="E71" s="75" t="s">
        <v>338</v>
      </c>
      <c r="F71" s="75">
        <v>9.5399999999999991</v>
      </c>
      <c r="G71" s="60">
        <v>28</v>
      </c>
      <c r="H71" s="61"/>
      <c r="I71" s="339">
        <f t="shared" si="20"/>
        <v>6.8687999999999994</v>
      </c>
      <c r="J71" s="361">
        <f>$I71+($C71/1000)*'calculs des couts transports'!$H$4</f>
        <v>6.9283839999999994</v>
      </c>
      <c r="K71" s="360">
        <f>IF($H71&gt;0,($J71+$J71*($J$138)),)</f>
        <v>0</v>
      </c>
      <c r="L71" s="360">
        <f>IF($H71&gt;0,(($J71+$J71*($J$138))*$H71),(($J71+$J71*($J$138))*$H71))</f>
        <v>0</v>
      </c>
      <c r="M71" s="387">
        <f t="shared" ref="M71:M101" si="24">$I71*$H71</f>
        <v>0</v>
      </c>
      <c r="N71" s="388">
        <f>$J71*$H71</f>
        <v>0</v>
      </c>
    </row>
    <row r="72" spans="1:14" x14ac:dyDescent="0.2">
      <c r="A72" s="115">
        <v>11376</v>
      </c>
      <c r="B72" s="95" t="s">
        <v>252</v>
      </c>
      <c r="C72" s="122">
        <v>6.2</v>
      </c>
      <c r="D72" s="75">
        <v>100</v>
      </c>
      <c r="E72" s="75" t="s">
        <v>338</v>
      </c>
      <c r="F72" s="75">
        <v>10.17</v>
      </c>
      <c r="G72" s="60">
        <v>28</v>
      </c>
      <c r="H72" s="61"/>
      <c r="I72" s="339">
        <f t="shared" si="20"/>
        <v>7.3224</v>
      </c>
      <c r="J72" s="361">
        <f>$I72+($C72/1000)*'calculs des couts transports'!$H$4</f>
        <v>7.3883679999999998</v>
      </c>
      <c r="K72" s="360">
        <f>IF($H72&gt;0,($J72+$J72*($J$138)),)</f>
        <v>0</v>
      </c>
      <c r="L72" s="360">
        <f>IF($H72&gt;0,(($J72+$J72*($J$138))*$H72),(($J72+$J72*($J$138))*$H72))</f>
        <v>0</v>
      </c>
      <c r="M72" s="387">
        <f t="shared" si="24"/>
        <v>0</v>
      </c>
      <c r="N72" s="388">
        <f t="shared" ref="N72:N73" si="25">$J72*$H72</f>
        <v>0</v>
      </c>
    </row>
    <row r="73" spans="1:14" ht="10.8" thickBot="1" x14ac:dyDescent="0.25">
      <c r="A73" s="117">
        <v>11374</v>
      </c>
      <c r="B73" s="96" t="s">
        <v>253</v>
      </c>
      <c r="C73" s="123">
        <v>6.5</v>
      </c>
      <c r="D73" s="97">
        <v>80</v>
      </c>
      <c r="E73" s="97" t="s">
        <v>338</v>
      </c>
      <c r="F73" s="97">
        <v>14.73</v>
      </c>
      <c r="G73" s="63">
        <v>28</v>
      </c>
      <c r="H73" s="64"/>
      <c r="I73" s="339">
        <f t="shared" si="20"/>
        <v>10.605599999999999</v>
      </c>
      <c r="J73" s="361">
        <f>$I73+($C73/1000)*'calculs des couts transports'!$H$4</f>
        <v>10.674759999999999</v>
      </c>
      <c r="K73" s="360">
        <f>IF($H73&gt;0,($J73+$J73*($J$138)),)</f>
        <v>0</v>
      </c>
      <c r="L73" s="360">
        <f>IF($H73&gt;0,(($J73+$J73*($J$138))*$H73),(($J73+$J73*($J$138))*$H73))</f>
        <v>0</v>
      </c>
      <c r="M73" s="389">
        <f t="shared" si="24"/>
        <v>0</v>
      </c>
      <c r="N73" s="388">
        <f t="shared" si="25"/>
        <v>0</v>
      </c>
    </row>
    <row r="74" spans="1:14" ht="10.8" thickBot="1" x14ac:dyDescent="0.25">
      <c r="A74" s="124"/>
      <c r="B74" s="120" t="s">
        <v>341</v>
      </c>
      <c r="C74" s="110"/>
      <c r="D74" s="121" t="s">
        <v>342</v>
      </c>
      <c r="E74" s="110"/>
      <c r="F74" s="110"/>
      <c r="G74" s="110"/>
      <c r="H74" s="110"/>
      <c r="I74" s="341"/>
      <c r="J74" s="363"/>
      <c r="K74" s="363"/>
      <c r="L74" s="363"/>
      <c r="M74" s="363"/>
      <c r="N74" s="391"/>
    </row>
    <row r="75" spans="1:14" ht="10.8" thickBot="1" x14ac:dyDescent="0.25">
      <c r="A75" s="112" t="s">
        <v>295</v>
      </c>
      <c r="B75" s="113"/>
      <c r="C75" s="114"/>
      <c r="D75" s="125"/>
      <c r="E75" s="126"/>
      <c r="F75" s="126"/>
      <c r="G75" s="126"/>
      <c r="H75" s="126"/>
      <c r="I75" s="342"/>
      <c r="J75" s="364"/>
      <c r="K75" s="364"/>
      <c r="L75" s="364"/>
      <c r="M75" s="364"/>
      <c r="N75" s="394"/>
    </row>
    <row r="76" spans="1:14" x14ac:dyDescent="0.2">
      <c r="A76" s="98" t="s">
        <v>261</v>
      </c>
      <c r="B76" s="99"/>
      <c r="C76" s="100"/>
      <c r="D76" s="99"/>
      <c r="E76" s="100"/>
      <c r="F76" s="100"/>
      <c r="G76" s="100"/>
      <c r="H76" s="100"/>
      <c r="I76" s="340"/>
      <c r="J76" s="362"/>
      <c r="K76" s="362"/>
      <c r="L76" s="362"/>
      <c r="M76" s="362"/>
      <c r="N76" s="390"/>
    </row>
    <row r="77" spans="1:14" x14ac:dyDescent="0.2">
      <c r="A77" s="115">
        <v>10915</v>
      </c>
      <c r="B77" s="95" t="s">
        <v>258</v>
      </c>
      <c r="C77" s="75">
        <v>4.8</v>
      </c>
      <c r="D77" s="95"/>
      <c r="E77" s="75" t="s">
        <v>338</v>
      </c>
      <c r="F77" s="75">
        <v>12.74</v>
      </c>
      <c r="G77" s="60">
        <v>32</v>
      </c>
      <c r="H77" s="61"/>
      <c r="I77" s="339">
        <f t="shared" ref="I77:I81" si="26">$F77*(1-$G77/100)</f>
        <v>8.6631999999999998</v>
      </c>
      <c r="J77" s="361">
        <f>$I77+($C77/1000)*'calculs des couts transports'!$H$4</f>
        <v>8.7142719999999994</v>
      </c>
      <c r="K77" s="360">
        <f>IF($H77&gt;0,($J77+$J77*($J$138)),)</f>
        <v>0</v>
      </c>
      <c r="L77" s="360">
        <f>IF($H77&gt;0,(($J77+$J77*($J$138))*$H77),(($J77+$J77*($J$138))*$H77))</f>
        <v>0</v>
      </c>
      <c r="M77" s="387">
        <f t="shared" si="24"/>
        <v>0</v>
      </c>
      <c r="N77" s="388">
        <f>$J77*$H77</f>
        <v>0</v>
      </c>
    </row>
    <row r="78" spans="1:14" x14ac:dyDescent="0.2">
      <c r="A78" s="115">
        <v>11211</v>
      </c>
      <c r="B78" s="95" t="s">
        <v>259</v>
      </c>
      <c r="C78" s="75">
        <v>4.8</v>
      </c>
      <c r="D78" s="95"/>
      <c r="E78" s="75" t="s">
        <v>338</v>
      </c>
      <c r="F78" s="75">
        <v>16.2</v>
      </c>
      <c r="G78" s="60">
        <v>32</v>
      </c>
      <c r="H78" s="61"/>
      <c r="I78" s="339">
        <f t="shared" si="26"/>
        <v>11.015999999999998</v>
      </c>
      <c r="J78" s="361">
        <f>$I78+($C78/1000)*'calculs des couts transports'!$H$4</f>
        <v>11.067071999999998</v>
      </c>
      <c r="K78" s="360">
        <f>IF($H78&gt;0,($J78+$J78*($J$138)),)</f>
        <v>0</v>
      </c>
      <c r="L78" s="360">
        <f>IF($H78&gt;0,(($J78+$J78*($J$138))*$H78),(($J78+$J78*($J$138))*$H78))</f>
        <v>0</v>
      </c>
      <c r="M78" s="387">
        <f t="shared" si="24"/>
        <v>0</v>
      </c>
      <c r="N78" s="388">
        <f t="shared" ref="N78:N81" si="27">$J78*$H78</f>
        <v>0</v>
      </c>
    </row>
    <row r="79" spans="1:14" x14ac:dyDescent="0.2">
      <c r="A79" s="115">
        <v>12415</v>
      </c>
      <c r="B79" s="95" t="s">
        <v>260</v>
      </c>
      <c r="C79" s="75">
        <v>4.8</v>
      </c>
      <c r="D79" s="95"/>
      <c r="E79" s="75" t="s">
        <v>338</v>
      </c>
      <c r="F79" s="75">
        <v>13.54</v>
      </c>
      <c r="G79" s="60">
        <v>32</v>
      </c>
      <c r="H79" s="61"/>
      <c r="I79" s="339">
        <f t="shared" si="26"/>
        <v>9.2071999999999985</v>
      </c>
      <c r="J79" s="361">
        <f>$I79+($C79/1000)*'calculs des couts transports'!$H$4</f>
        <v>9.2582719999999981</v>
      </c>
      <c r="K79" s="360">
        <f>IF($H79&gt;0,($J79+$J79*($J$138)),)</f>
        <v>0</v>
      </c>
      <c r="L79" s="360">
        <f>IF($H79&gt;0,(($J79+$J79*($J$138))*$H79),(($J79+$J79*($J$138))*$H79))</f>
        <v>0</v>
      </c>
      <c r="M79" s="387">
        <f t="shared" si="24"/>
        <v>0</v>
      </c>
      <c r="N79" s="388">
        <f t="shared" si="27"/>
        <v>0</v>
      </c>
    </row>
    <row r="80" spans="1:14" x14ac:dyDescent="0.2">
      <c r="A80" s="115">
        <v>10916</v>
      </c>
      <c r="B80" s="95" t="s">
        <v>262</v>
      </c>
      <c r="C80" s="75">
        <v>4.8</v>
      </c>
      <c r="D80" s="95"/>
      <c r="E80" s="75" t="s">
        <v>338</v>
      </c>
      <c r="F80" s="75">
        <v>14.49</v>
      </c>
      <c r="G80" s="60">
        <v>32</v>
      </c>
      <c r="H80" s="61"/>
      <c r="I80" s="339">
        <f t="shared" si="26"/>
        <v>9.8531999999999993</v>
      </c>
      <c r="J80" s="361">
        <f>$I80+($C80/1000)*'calculs des couts transports'!$H$4</f>
        <v>9.9042719999999989</v>
      </c>
      <c r="K80" s="360">
        <f>IF($H80&gt;0,($J80+$J80*($J$138)),)</f>
        <v>0</v>
      </c>
      <c r="L80" s="360">
        <f>IF($H80&gt;0,(($J80+$J80*($J$138))*$H80),(($J80+$J80*($J$138))*$H80))</f>
        <v>0</v>
      </c>
      <c r="M80" s="387">
        <f t="shared" si="24"/>
        <v>0</v>
      </c>
      <c r="N80" s="388">
        <f t="shared" si="27"/>
        <v>0</v>
      </c>
    </row>
    <row r="81" spans="1:14" ht="10.8" thickBot="1" x14ac:dyDescent="0.25">
      <c r="A81" s="117">
        <v>12416</v>
      </c>
      <c r="B81" s="96" t="s">
        <v>263</v>
      </c>
      <c r="C81" s="97">
        <v>4.8</v>
      </c>
      <c r="D81" s="96"/>
      <c r="E81" s="97" t="s">
        <v>338</v>
      </c>
      <c r="F81" s="97">
        <v>16.2</v>
      </c>
      <c r="G81" s="60">
        <v>32</v>
      </c>
      <c r="H81" s="64"/>
      <c r="I81" s="339">
        <f t="shared" si="26"/>
        <v>11.015999999999998</v>
      </c>
      <c r="J81" s="361">
        <f>$I81+($C81/1000)*'calculs des couts transports'!$H$4</f>
        <v>11.067071999999998</v>
      </c>
      <c r="K81" s="360">
        <f>IF($H81&gt;0,($J81+$J81*($J$138)),)</f>
        <v>0</v>
      </c>
      <c r="L81" s="360">
        <f>IF($H81&gt;0,(($J81+$J81*($J$138))*$H81),(($J81+$J81*($J$138))*$H81))</f>
        <v>0</v>
      </c>
      <c r="M81" s="389">
        <f t="shared" si="24"/>
        <v>0</v>
      </c>
      <c r="N81" s="388">
        <f t="shared" si="27"/>
        <v>0</v>
      </c>
    </row>
    <row r="82" spans="1:14" x14ac:dyDescent="0.2">
      <c r="A82" s="98" t="s">
        <v>268</v>
      </c>
      <c r="B82" s="99"/>
      <c r="C82" s="100"/>
      <c r="D82" s="99"/>
      <c r="E82" s="100"/>
      <c r="F82" s="100"/>
      <c r="G82" s="100"/>
      <c r="H82" s="100"/>
      <c r="I82" s="340"/>
      <c r="J82" s="362"/>
      <c r="K82" s="362"/>
      <c r="L82" s="362"/>
      <c r="M82" s="362"/>
      <c r="N82" s="390"/>
    </row>
    <row r="83" spans="1:14" x14ac:dyDescent="0.2">
      <c r="A83" s="127">
        <v>10917</v>
      </c>
      <c r="B83" s="128" t="s">
        <v>264</v>
      </c>
      <c r="C83" s="129">
        <v>3.2</v>
      </c>
      <c r="D83" s="128"/>
      <c r="E83" s="129" t="s">
        <v>338</v>
      </c>
      <c r="F83" s="129">
        <v>5.62</v>
      </c>
      <c r="G83" s="60">
        <v>32</v>
      </c>
      <c r="H83" s="61"/>
      <c r="I83" s="339">
        <f t="shared" ref="I83:I90" si="28">$F83*(1-$G83/100)</f>
        <v>3.8215999999999997</v>
      </c>
      <c r="J83" s="361">
        <f>$I83+($C83/1000)*'calculs des couts transports'!$H$4</f>
        <v>3.8556479999999995</v>
      </c>
      <c r="K83" s="360">
        <f t="shared" ref="K83:K90" si="29">IF($H83&gt;0,($J83+$J83*($J$138)),)</f>
        <v>0</v>
      </c>
      <c r="L83" s="360">
        <f t="shared" ref="L83:L90" si="30">IF($H83&gt;0,(($J83+$J83*($J$138))*$H83),(($J83+$J83*($J$138))*$H83))</f>
        <v>0</v>
      </c>
      <c r="M83" s="387">
        <f t="shared" si="24"/>
        <v>0</v>
      </c>
      <c r="N83" s="388">
        <f>$J83*$H83</f>
        <v>0</v>
      </c>
    </row>
    <row r="84" spans="1:14" x14ac:dyDescent="0.2">
      <c r="A84" s="115">
        <v>10919</v>
      </c>
      <c r="B84" s="95" t="s">
        <v>265</v>
      </c>
      <c r="C84" s="75">
        <v>3.2</v>
      </c>
      <c r="D84" s="95"/>
      <c r="E84" s="75" t="s">
        <v>338</v>
      </c>
      <c r="F84" s="75">
        <v>5.82</v>
      </c>
      <c r="G84" s="60">
        <v>32</v>
      </c>
      <c r="H84" s="61"/>
      <c r="I84" s="339">
        <f t="shared" si="28"/>
        <v>3.9575999999999998</v>
      </c>
      <c r="J84" s="361">
        <f>$I84+($C84/1000)*'calculs des couts transports'!$H$4</f>
        <v>3.9916479999999996</v>
      </c>
      <c r="K84" s="360">
        <f t="shared" si="29"/>
        <v>0</v>
      </c>
      <c r="L84" s="360">
        <f t="shared" si="30"/>
        <v>0</v>
      </c>
      <c r="M84" s="387">
        <f t="shared" si="24"/>
        <v>0</v>
      </c>
      <c r="N84" s="388">
        <f t="shared" ref="N84:N90" si="31">$J84*$H84</f>
        <v>0</v>
      </c>
    </row>
    <row r="85" spans="1:14" x14ac:dyDescent="0.2">
      <c r="A85" s="127">
        <v>11906</v>
      </c>
      <c r="B85" s="128" t="s">
        <v>266</v>
      </c>
      <c r="C85" s="129">
        <v>3.2</v>
      </c>
      <c r="D85" s="128"/>
      <c r="E85" s="129" t="s">
        <v>338</v>
      </c>
      <c r="F85" s="129">
        <v>6.04</v>
      </c>
      <c r="G85" s="60">
        <v>32</v>
      </c>
      <c r="H85" s="61"/>
      <c r="I85" s="339">
        <f t="shared" si="28"/>
        <v>4.1071999999999997</v>
      </c>
      <c r="J85" s="361">
        <f>$I85+($C85/1000)*'calculs des couts transports'!$H$4</f>
        <v>4.141248</v>
      </c>
      <c r="K85" s="360">
        <f t="shared" si="29"/>
        <v>0</v>
      </c>
      <c r="L85" s="360">
        <f t="shared" si="30"/>
        <v>0</v>
      </c>
      <c r="M85" s="387">
        <f t="shared" si="24"/>
        <v>0</v>
      </c>
      <c r="N85" s="388">
        <f t="shared" si="31"/>
        <v>0</v>
      </c>
    </row>
    <row r="86" spans="1:14" x14ac:dyDescent="0.2">
      <c r="A86" s="115">
        <v>11905</v>
      </c>
      <c r="B86" s="95" t="s">
        <v>267</v>
      </c>
      <c r="C86" s="75">
        <v>3.2</v>
      </c>
      <c r="D86" s="95"/>
      <c r="E86" s="75" t="s">
        <v>338</v>
      </c>
      <c r="F86" s="75">
        <v>6.37</v>
      </c>
      <c r="G86" s="60">
        <v>32</v>
      </c>
      <c r="H86" s="61"/>
      <c r="I86" s="339">
        <f t="shared" si="28"/>
        <v>4.3315999999999999</v>
      </c>
      <c r="J86" s="361">
        <f>$I86+($C86/1000)*'calculs des couts transports'!$H$4</f>
        <v>4.3656480000000002</v>
      </c>
      <c r="K86" s="360">
        <f t="shared" si="29"/>
        <v>0</v>
      </c>
      <c r="L86" s="360">
        <f t="shared" si="30"/>
        <v>0</v>
      </c>
      <c r="M86" s="387">
        <f t="shared" si="24"/>
        <v>0</v>
      </c>
      <c r="N86" s="388">
        <f t="shared" si="31"/>
        <v>0</v>
      </c>
    </row>
    <row r="87" spans="1:14" x14ac:dyDescent="0.2">
      <c r="A87" s="127">
        <v>11918</v>
      </c>
      <c r="B87" s="128" t="s">
        <v>269</v>
      </c>
      <c r="C87" s="129">
        <v>3.2</v>
      </c>
      <c r="D87" s="128"/>
      <c r="E87" s="129" t="s">
        <v>338</v>
      </c>
      <c r="F87" s="129">
        <v>6.47</v>
      </c>
      <c r="G87" s="60">
        <v>32</v>
      </c>
      <c r="H87" s="61"/>
      <c r="I87" s="339">
        <f t="shared" si="28"/>
        <v>4.3995999999999995</v>
      </c>
      <c r="J87" s="361">
        <f>$I87+($C87/1000)*'calculs des couts transports'!$H$4</f>
        <v>4.4336479999999998</v>
      </c>
      <c r="K87" s="360">
        <f t="shared" si="29"/>
        <v>0</v>
      </c>
      <c r="L87" s="360">
        <f t="shared" si="30"/>
        <v>0</v>
      </c>
      <c r="M87" s="387">
        <f t="shared" si="24"/>
        <v>0</v>
      </c>
      <c r="N87" s="388">
        <f t="shared" si="31"/>
        <v>0</v>
      </c>
    </row>
    <row r="88" spans="1:14" x14ac:dyDescent="0.2">
      <c r="A88" s="115">
        <v>10920</v>
      </c>
      <c r="B88" s="95" t="s">
        <v>270</v>
      </c>
      <c r="C88" s="75">
        <v>3.2</v>
      </c>
      <c r="D88" s="95"/>
      <c r="E88" s="75" t="s">
        <v>338</v>
      </c>
      <c r="F88" s="75">
        <v>6.87</v>
      </c>
      <c r="G88" s="60">
        <v>32</v>
      </c>
      <c r="H88" s="61"/>
      <c r="I88" s="339">
        <f t="shared" si="28"/>
        <v>4.6715999999999998</v>
      </c>
      <c r="J88" s="361">
        <f>$I88+($C88/1000)*'calculs des couts transports'!$H$4</f>
        <v>4.7056480000000001</v>
      </c>
      <c r="K88" s="360">
        <f t="shared" si="29"/>
        <v>0</v>
      </c>
      <c r="L88" s="360">
        <f t="shared" si="30"/>
        <v>0</v>
      </c>
      <c r="M88" s="387">
        <f t="shared" si="24"/>
        <v>0</v>
      </c>
      <c r="N88" s="388">
        <f t="shared" si="31"/>
        <v>0</v>
      </c>
    </row>
    <row r="89" spans="1:14" x14ac:dyDescent="0.2">
      <c r="A89" s="127">
        <v>11904</v>
      </c>
      <c r="B89" s="128" t="s">
        <v>271</v>
      </c>
      <c r="C89" s="129">
        <v>3.2</v>
      </c>
      <c r="D89" s="128"/>
      <c r="E89" s="129" t="s">
        <v>338</v>
      </c>
      <c r="F89" s="129">
        <v>7.76</v>
      </c>
      <c r="G89" s="60">
        <v>32</v>
      </c>
      <c r="H89" s="61"/>
      <c r="I89" s="339">
        <f t="shared" si="28"/>
        <v>5.2767999999999997</v>
      </c>
      <c r="J89" s="361">
        <f>$I89+($C89/1000)*'calculs des couts transports'!$H$4</f>
        <v>5.310848</v>
      </c>
      <c r="K89" s="360">
        <f t="shared" si="29"/>
        <v>0</v>
      </c>
      <c r="L89" s="360">
        <f t="shared" si="30"/>
        <v>0</v>
      </c>
      <c r="M89" s="387">
        <f t="shared" si="24"/>
        <v>0</v>
      </c>
      <c r="N89" s="388">
        <f t="shared" si="31"/>
        <v>0</v>
      </c>
    </row>
    <row r="90" spans="1:14" ht="10.8" thickBot="1" x14ac:dyDescent="0.25">
      <c r="A90" s="117">
        <v>11903</v>
      </c>
      <c r="B90" s="96" t="s">
        <v>272</v>
      </c>
      <c r="C90" s="97">
        <v>3.2</v>
      </c>
      <c r="D90" s="96"/>
      <c r="E90" s="97" t="s">
        <v>338</v>
      </c>
      <c r="F90" s="97">
        <v>8.25</v>
      </c>
      <c r="G90" s="60">
        <v>32</v>
      </c>
      <c r="H90" s="64"/>
      <c r="I90" s="339">
        <f t="shared" si="28"/>
        <v>5.6099999999999994</v>
      </c>
      <c r="J90" s="361">
        <f>$I90+($C90/1000)*'calculs des couts transports'!$H$4</f>
        <v>5.6440479999999997</v>
      </c>
      <c r="K90" s="360">
        <f t="shared" si="29"/>
        <v>0</v>
      </c>
      <c r="L90" s="360">
        <f t="shared" si="30"/>
        <v>0</v>
      </c>
      <c r="M90" s="389">
        <f t="shared" si="24"/>
        <v>0</v>
      </c>
      <c r="N90" s="388">
        <f t="shared" si="31"/>
        <v>0</v>
      </c>
    </row>
    <row r="91" spans="1:14" ht="10.8" thickBot="1" x14ac:dyDescent="0.25">
      <c r="A91" s="130" t="s">
        <v>294</v>
      </c>
      <c r="B91" s="131"/>
      <c r="C91" s="132"/>
      <c r="D91" s="120"/>
      <c r="E91" s="110"/>
      <c r="F91" s="110"/>
      <c r="G91" s="110"/>
      <c r="H91" s="110"/>
      <c r="I91" s="343"/>
      <c r="J91" s="365"/>
      <c r="K91" s="365"/>
      <c r="L91" s="365"/>
      <c r="M91" s="365"/>
      <c r="N91" s="395"/>
    </row>
    <row r="92" spans="1:14" x14ac:dyDescent="0.2">
      <c r="A92" s="112" t="s">
        <v>273</v>
      </c>
      <c r="B92" s="113"/>
      <c r="C92" s="114"/>
      <c r="D92" s="113"/>
      <c r="E92" s="114"/>
      <c r="F92" s="114"/>
      <c r="G92" s="114"/>
      <c r="H92" s="114"/>
      <c r="I92" s="342"/>
      <c r="J92" s="364"/>
      <c r="K92" s="364"/>
      <c r="L92" s="362"/>
      <c r="M92" s="362"/>
      <c r="N92" s="392"/>
    </row>
    <row r="93" spans="1:14" x14ac:dyDescent="0.2">
      <c r="A93" s="115">
        <v>10922</v>
      </c>
      <c r="B93" s="95" t="s">
        <v>274</v>
      </c>
      <c r="C93" s="75">
        <v>0.7</v>
      </c>
      <c r="D93" s="95"/>
      <c r="E93" s="75" t="s">
        <v>338</v>
      </c>
      <c r="F93" s="75">
        <v>1.1200000000000001</v>
      </c>
      <c r="G93" s="60">
        <v>32</v>
      </c>
      <c r="H93" s="61"/>
      <c r="I93" s="339">
        <f t="shared" ref="I93:I100" si="32">$F93*(1-$G93/100)</f>
        <v>0.76160000000000005</v>
      </c>
      <c r="J93" s="361">
        <f>$I93+($C93/1000)*'calculs des couts transports'!$H$4</f>
        <v>0.76904800000000006</v>
      </c>
      <c r="K93" s="360">
        <f t="shared" ref="K93:K100" si="33">IF($H93&gt;0,($J93+$J93*($J$138)),)</f>
        <v>0</v>
      </c>
      <c r="L93" s="360">
        <f t="shared" ref="L93:L100" si="34">IF($H93&gt;0,(($J93+$J93*($J$138))*$H93),(($J93+$J93*($J$138))*$H93))</f>
        <v>0</v>
      </c>
      <c r="M93" s="387">
        <f t="shared" si="24"/>
        <v>0</v>
      </c>
      <c r="N93" s="388">
        <f>$J93*$H93</f>
        <v>0</v>
      </c>
    </row>
    <row r="94" spans="1:14" x14ac:dyDescent="0.2">
      <c r="A94" s="115">
        <v>11840</v>
      </c>
      <c r="B94" s="95" t="s">
        <v>275</v>
      </c>
      <c r="C94" s="75">
        <v>0.7</v>
      </c>
      <c r="D94" s="95"/>
      <c r="E94" s="75" t="s">
        <v>338</v>
      </c>
      <c r="F94" s="75">
        <v>1.94</v>
      </c>
      <c r="G94" s="60">
        <v>32</v>
      </c>
      <c r="H94" s="61"/>
      <c r="I94" s="339">
        <f t="shared" si="32"/>
        <v>1.3191999999999999</v>
      </c>
      <c r="J94" s="361">
        <f>$I94+($C94/1000)*'calculs des couts transports'!$H$4</f>
        <v>1.3266479999999998</v>
      </c>
      <c r="K94" s="360">
        <f t="shared" si="33"/>
        <v>0</v>
      </c>
      <c r="L94" s="360">
        <f t="shared" si="34"/>
        <v>0</v>
      </c>
      <c r="M94" s="387">
        <f t="shared" si="24"/>
        <v>0</v>
      </c>
      <c r="N94" s="388">
        <f t="shared" ref="N94:N100" si="35">$J94*$H94</f>
        <v>0</v>
      </c>
    </row>
    <row r="95" spans="1:14" x14ac:dyDescent="0.2">
      <c r="A95" s="115">
        <v>21744</v>
      </c>
      <c r="B95" s="95" t="s">
        <v>276</v>
      </c>
      <c r="C95" s="75">
        <v>0.98</v>
      </c>
      <c r="D95" s="95"/>
      <c r="E95" s="75" t="s">
        <v>338</v>
      </c>
      <c r="F95" s="75">
        <v>1.56</v>
      </c>
      <c r="G95" s="60">
        <v>32</v>
      </c>
      <c r="H95" s="61"/>
      <c r="I95" s="339">
        <f t="shared" si="32"/>
        <v>1.0608</v>
      </c>
      <c r="J95" s="361">
        <f>$I95+($C95/1000)*'calculs des couts transports'!$H$4</f>
        <v>1.0712272</v>
      </c>
      <c r="K95" s="360">
        <f t="shared" si="33"/>
        <v>0</v>
      </c>
      <c r="L95" s="360">
        <f t="shared" si="34"/>
        <v>0</v>
      </c>
      <c r="M95" s="387">
        <f t="shared" si="24"/>
        <v>0</v>
      </c>
      <c r="N95" s="388">
        <f t="shared" si="35"/>
        <v>0</v>
      </c>
    </row>
    <row r="96" spans="1:14" x14ac:dyDescent="0.2">
      <c r="A96" s="115">
        <v>12422</v>
      </c>
      <c r="B96" s="95" t="s">
        <v>277</v>
      </c>
      <c r="C96" s="75">
        <v>1.1200000000000001</v>
      </c>
      <c r="D96" s="95"/>
      <c r="E96" s="75" t="s">
        <v>338</v>
      </c>
      <c r="F96" s="75">
        <v>3.13</v>
      </c>
      <c r="G96" s="60">
        <v>32</v>
      </c>
      <c r="H96" s="61"/>
      <c r="I96" s="339">
        <f t="shared" si="32"/>
        <v>2.1283999999999996</v>
      </c>
      <c r="J96" s="361">
        <f>$I96+($C96/1000)*'calculs des couts transports'!$H$4</f>
        <v>2.1403167999999995</v>
      </c>
      <c r="K96" s="360">
        <f t="shared" si="33"/>
        <v>0</v>
      </c>
      <c r="L96" s="360">
        <f t="shared" si="34"/>
        <v>0</v>
      </c>
      <c r="M96" s="387">
        <f t="shared" si="24"/>
        <v>0</v>
      </c>
      <c r="N96" s="388">
        <f t="shared" si="35"/>
        <v>0</v>
      </c>
    </row>
    <row r="97" spans="1:14" x14ac:dyDescent="0.2">
      <c r="A97" s="115">
        <v>12111</v>
      </c>
      <c r="B97" s="95" t="s">
        <v>278</v>
      </c>
      <c r="C97" s="75">
        <v>0.9</v>
      </c>
      <c r="D97" s="95"/>
      <c r="E97" s="75" t="s">
        <v>338</v>
      </c>
      <c r="F97" s="75">
        <v>1.33</v>
      </c>
      <c r="G97" s="60">
        <v>32</v>
      </c>
      <c r="H97" s="61"/>
      <c r="I97" s="339">
        <f t="shared" si="32"/>
        <v>0.90439999999999998</v>
      </c>
      <c r="J97" s="361">
        <f>$I97+($C97/1000)*'calculs des couts transports'!$H$4</f>
        <v>0.91397600000000001</v>
      </c>
      <c r="K97" s="360">
        <f t="shared" si="33"/>
        <v>0</v>
      </c>
      <c r="L97" s="360">
        <f t="shared" si="34"/>
        <v>0</v>
      </c>
      <c r="M97" s="387">
        <f t="shared" si="24"/>
        <v>0</v>
      </c>
      <c r="N97" s="388">
        <f t="shared" si="35"/>
        <v>0</v>
      </c>
    </row>
    <row r="98" spans="1:14" x14ac:dyDescent="0.2">
      <c r="A98" s="115">
        <v>12421</v>
      </c>
      <c r="B98" s="95" t="s">
        <v>279</v>
      </c>
      <c r="C98" s="75">
        <v>1.26</v>
      </c>
      <c r="D98" s="95"/>
      <c r="E98" s="75" t="s">
        <v>338</v>
      </c>
      <c r="F98" s="75">
        <v>1.86</v>
      </c>
      <c r="G98" s="60">
        <v>32</v>
      </c>
      <c r="H98" s="61"/>
      <c r="I98" s="339">
        <f t="shared" si="32"/>
        <v>1.2647999999999999</v>
      </c>
      <c r="J98" s="361">
        <f>$I98+($C98/1000)*'calculs des couts transports'!$H$4</f>
        <v>1.2782064</v>
      </c>
      <c r="K98" s="360">
        <f t="shared" si="33"/>
        <v>0</v>
      </c>
      <c r="L98" s="360">
        <f t="shared" si="34"/>
        <v>0</v>
      </c>
      <c r="M98" s="387">
        <f t="shared" si="24"/>
        <v>0</v>
      </c>
      <c r="N98" s="388">
        <f t="shared" si="35"/>
        <v>0</v>
      </c>
    </row>
    <row r="99" spans="1:14" x14ac:dyDescent="0.2">
      <c r="A99" s="115">
        <v>12208</v>
      </c>
      <c r="B99" s="95" t="s">
        <v>281</v>
      </c>
      <c r="C99" s="75">
        <v>1.1000000000000001</v>
      </c>
      <c r="D99" s="95"/>
      <c r="E99" s="75" t="s">
        <v>338</v>
      </c>
      <c r="F99" s="75">
        <v>1.96</v>
      </c>
      <c r="G99" s="60">
        <v>32</v>
      </c>
      <c r="H99" s="61"/>
      <c r="I99" s="339">
        <f t="shared" si="32"/>
        <v>1.3327999999999998</v>
      </c>
      <c r="J99" s="361">
        <f>$I99+($C99/1000)*'calculs des couts transports'!$H$4</f>
        <v>1.3445039999999997</v>
      </c>
      <c r="K99" s="360">
        <f t="shared" si="33"/>
        <v>0</v>
      </c>
      <c r="L99" s="360">
        <f t="shared" si="34"/>
        <v>0</v>
      </c>
      <c r="M99" s="387">
        <f t="shared" si="24"/>
        <v>0</v>
      </c>
      <c r="N99" s="388">
        <f t="shared" si="35"/>
        <v>0</v>
      </c>
    </row>
    <row r="100" spans="1:14" ht="10.8" thickBot="1" x14ac:dyDescent="0.25">
      <c r="A100" s="117">
        <v>12462</v>
      </c>
      <c r="B100" s="96" t="s">
        <v>280</v>
      </c>
      <c r="C100" s="97">
        <v>1.54</v>
      </c>
      <c r="D100" s="96"/>
      <c r="E100" s="97" t="s">
        <v>338</v>
      </c>
      <c r="F100" s="97">
        <v>2.76</v>
      </c>
      <c r="G100" s="63">
        <v>32</v>
      </c>
      <c r="H100" s="64"/>
      <c r="I100" s="339">
        <f t="shared" si="32"/>
        <v>1.8767999999999996</v>
      </c>
      <c r="J100" s="361">
        <f>$I100+($C100/1000)*'calculs des couts transports'!$H$4</f>
        <v>1.8931855999999996</v>
      </c>
      <c r="K100" s="360">
        <f t="shared" si="33"/>
        <v>0</v>
      </c>
      <c r="L100" s="360">
        <f t="shared" si="34"/>
        <v>0</v>
      </c>
      <c r="M100" s="389">
        <f t="shared" si="24"/>
        <v>0</v>
      </c>
      <c r="N100" s="388">
        <f t="shared" si="35"/>
        <v>0</v>
      </c>
    </row>
    <row r="101" spans="1:14" x14ac:dyDescent="0.2">
      <c r="A101" s="98" t="s">
        <v>282</v>
      </c>
      <c r="B101" s="99"/>
      <c r="C101" s="100"/>
      <c r="D101" s="99"/>
      <c r="E101" s="100"/>
      <c r="F101" s="100"/>
      <c r="G101" s="100"/>
      <c r="H101" s="100"/>
      <c r="I101" s="340"/>
      <c r="J101" s="362"/>
      <c r="K101" s="362"/>
      <c r="L101" s="362"/>
      <c r="M101" s="362">
        <f t="shared" si="24"/>
        <v>0</v>
      </c>
      <c r="N101" s="390"/>
    </row>
    <row r="102" spans="1:14" x14ac:dyDescent="0.2">
      <c r="A102" s="115">
        <v>10921</v>
      </c>
      <c r="B102" s="95" t="s">
        <v>283</v>
      </c>
      <c r="C102" s="75">
        <v>1.1000000000000001</v>
      </c>
      <c r="D102" s="95"/>
      <c r="E102" s="75" t="s">
        <v>338</v>
      </c>
      <c r="F102" s="75">
        <v>2.89</v>
      </c>
      <c r="G102" s="60">
        <v>32</v>
      </c>
      <c r="H102" s="61"/>
      <c r="I102" s="339">
        <f t="shared" ref="I102:I105" si="36">$F102*(1-$G102/100)</f>
        <v>1.9651999999999998</v>
      </c>
      <c r="J102" s="361">
        <f>$I102+($C102/1000)*'calculs des couts transports'!$H$4</f>
        <v>1.9769039999999998</v>
      </c>
      <c r="K102" s="360">
        <f>IF($H102&gt;0,($J102+$J102*($J$138)),)</f>
        <v>0</v>
      </c>
      <c r="L102" s="360">
        <f>IF($H102&gt;0,(($J102+$J102*($J$138))*$H102),(($J102+$J102*($J$138))*$H102))</f>
        <v>0</v>
      </c>
      <c r="M102" s="387">
        <f t="shared" ref="M102:M125" si="37">$I102*$H102</f>
        <v>0</v>
      </c>
      <c r="N102" s="388">
        <f>$J102*$H102</f>
        <v>0</v>
      </c>
    </row>
    <row r="103" spans="1:14" x14ac:dyDescent="0.2">
      <c r="A103" s="115">
        <v>11841</v>
      </c>
      <c r="B103" s="95" t="s">
        <v>285</v>
      </c>
      <c r="C103" s="75">
        <v>1.1000000000000001</v>
      </c>
      <c r="D103" s="95"/>
      <c r="E103" s="75" t="s">
        <v>338</v>
      </c>
      <c r="F103" s="75">
        <v>5.0599999999999996</v>
      </c>
      <c r="G103" s="60">
        <v>32</v>
      </c>
      <c r="H103" s="61"/>
      <c r="I103" s="339">
        <f t="shared" si="36"/>
        <v>3.4407999999999994</v>
      </c>
      <c r="J103" s="361">
        <f>$I103+($C103/1000)*'calculs des couts transports'!$H$4</f>
        <v>3.4525039999999994</v>
      </c>
      <c r="K103" s="360">
        <f>IF($H103&gt;0,($J103+$J103*($J$138)),)</f>
        <v>0</v>
      </c>
      <c r="L103" s="360">
        <f>IF($H103&gt;0,(($J103+$J103*($J$138))*$H103),(($J103+$J103*($J$138))*$H103))</f>
        <v>0</v>
      </c>
      <c r="M103" s="387">
        <f t="shared" si="37"/>
        <v>0</v>
      </c>
      <c r="N103" s="388">
        <f t="shared" ref="N103:N105" si="38">$J103*$H103</f>
        <v>0</v>
      </c>
    </row>
    <row r="104" spans="1:14" x14ac:dyDescent="0.2">
      <c r="A104" s="115">
        <v>12417</v>
      </c>
      <c r="B104" s="95" t="s">
        <v>284</v>
      </c>
      <c r="C104" s="75">
        <v>1.54</v>
      </c>
      <c r="D104" s="95"/>
      <c r="E104" s="75" t="s">
        <v>338</v>
      </c>
      <c r="F104" s="75">
        <v>4.04</v>
      </c>
      <c r="G104" s="60">
        <v>32</v>
      </c>
      <c r="H104" s="61"/>
      <c r="I104" s="339">
        <f t="shared" si="36"/>
        <v>2.7471999999999999</v>
      </c>
      <c r="J104" s="361">
        <f>$I104+($C104/1000)*'calculs des couts transports'!$H$4</f>
        <v>2.7635855999999999</v>
      </c>
      <c r="K104" s="360">
        <f>IF($H104&gt;0,($J104+$J104*($J$138)),)</f>
        <v>0</v>
      </c>
      <c r="L104" s="360">
        <f>IF($H104&gt;0,(($J104+$J104*($J$138))*$H104),(($J104+$J104*($J$138))*$H104))</f>
        <v>0</v>
      </c>
      <c r="M104" s="387">
        <f t="shared" si="37"/>
        <v>0</v>
      </c>
      <c r="N104" s="388">
        <f t="shared" si="38"/>
        <v>0</v>
      </c>
    </row>
    <row r="105" spans="1:14" ht="10.8" thickBot="1" x14ac:dyDescent="0.25">
      <c r="A105" s="117">
        <v>12418</v>
      </c>
      <c r="B105" s="96" t="s">
        <v>286</v>
      </c>
      <c r="C105" s="97">
        <v>1.54</v>
      </c>
      <c r="D105" s="96"/>
      <c r="E105" s="97" t="s">
        <v>338</v>
      </c>
      <c r="F105" s="97">
        <v>7.07</v>
      </c>
      <c r="G105" s="63">
        <v>32</v>
      </c>
      <c r="H105" s="64"/>
      <c r="I105" s="339">
        <f t="shared" si="36"/>
        <v>4.8075999999999999</v>
      </c>
      <c r="J105" s="361">
        <f>$I105+($C105/1000)*'calculs des couts transports'!$H$4</f>
        <v>4.8239856000000003</v>
      </c>
      <c r="K105" s="360">
        <f>IF($H105&gt;0,($J105+$J105*($J$138)),)</f>
        <v>0</v>
      </c>
      <c r="L105" s="360">
        <f>IF($H105&gt;0,(($J105+$J105*($J$138))*$H105),(($J105+$J105*($J$138))*$H105))</f>
        <v>0</v>
      </c>
      <c r="M105" s="389">
        <f t="shared" si="37"/>
        <v>0</v>
      </c>
      <c r="N105" s="388">
        <f t="shared" si="38"/>
        <v>0</v>
      </c>
    </row>
    <row r="106" spans="1:14" ht="10.8" thickBot="1" x14ac:dyDescent="0.25">
      <c r="A106" s="124" t="s">
        <v>343</v>
      </c>
      <c r="B106" s="120"/>
      <c r="C106" s="110"/>
      <c r="D106" s="120"/>
      <c r="E106" s="110"/>
      <c r="F106" s="110"/>
      <c r="G106" s="110"/>
      <c r="H106" s="110"/>
      <c r="I106" s="341"/>
      <c r="J106" s="363"/>
      <c r="K106" s="363"/>
      <c r="L106" s="363"/>
      <c r="M106" s="363"/>
      <c r="N106" s="391"/>
    </row>
    <row r="107" spans="1:14" x14ac:dyDescent="0.2">
      <c r="A107" s="112" t="s">
        <v>287</v>
      </c>
      <c r="B107" s="113"/>
      <c r="C107" s="114"/>
      <c r="D107" s="113"/>
      <c r="E107" s="114"/>
      <c r="F107" s="114"/>
      <c r="G107" s="114"/>
      <c r="H107" s="114"/>
      <c r="I107" s="342"/>
      <c r="J107" s="364"/>
      <c r="K107" s="364"/>
      <c r="L107" s="362"/>
      <c r="M107" s="362"/>
      <c r="N107" s="392"/>
    </row>
    <row r="108" spans="1:14" x14ac:dyDescent="0.2">
      <c r="A108" s="115">
        <v>11526</v>
      </c>
      <c r="B108" s="95" t="s">
        <v>288</v>
      </c>
      <c r="C108" s="75">
        <v>15</v>
      </c>
      <c r="D108" s="75">
        <v>60</v>
      </c>
      <c r="E108" s="75" t="s">
        <v>338</v>
      </c>
      <c r="F108" s="75">
        <v>13.58</v>
      </c>
      <c r="G108" s="60">
        <v>32</v>
      </c>
      <c r="H108" s="61"/>
      <c r="I108" s="339">
        <f t="shared" ref="I108:I113" si="39">$F108*(1-$G108/100)</f>
        <v>9.2343999999999991</v>
      </c>
      <c r="J108" s="361">
        <f>$I108+($C108/1000)*'calculs des couts transports'!$H$4</f>
        <v>9.3939999999999984</v>
      </c>
      <c r="K108" s="360">
        <f t="shared" ref="K108:K113" si="40">IF($H108&gt;0,($J108+$J108*($J$138)),)</f>
        <v>0</v>
      </c>
      <c r="L108" s="360">
        <f t="shared" ref="L108:L113" si="41">IF($H108&gt;0,(($J108+$J108*($J$138))*$H108),(($J108+$J108*($J$138))*$H108))</f>
        <v>0</v>
      </c>
      <c r="M108" s="387">
        <f t="shared" si="37"/>
        <v>0</v>
      </c>
      <c r="N108" s="388">
        <f>$J108*$H108</f>
        <v>0</v>
      </c>
    </row>
    <row r="109" spans="1:14" x14ac:dyDescent="0.2">
      <c r="A109" s="115">
        <v>11539</v>
      </c>
      <c r="B109" s="95" t="s">
        <v>289</v>
      </c>
      <c r="C109" s="75">
        <v>13.7</v>
      </c>
      <c r="D109" s="75">
        <v>48</v>
      </c>
      <c r="E109" s="75" t="s">
        <v>338</v>
      </c>
      <c r="F109" s="75">
        <v>16.28</v>
      </c>
      <c r="G109" s="60">
        <v>32</v>
      </c>
      <c r="H109" s="61"/>
      <c r="I109" s="339">
        <f t="shared" si="39"/>
        <v>11.070399999999999</v>
      </c>
      <c r="J109" s="361">
        <f>$I109+($C109/1000)*'calculs des couts transports'!$H$4</f>
        <v>11.216168</v>
      </c>
      <c r="K109" s="360">
        <f t="shared" si="40"/>
        <v>0</v>
      </c>
      <c r="L109" s="360">
        <f t="shared" si="41"/>
        <v>0</v>
      </c>
      <c r="M109" s="387">
        <f t="shared" si="37"/>
        <v>0</v>
      </c>
      <c r="N109" s="388">
        <f t="shared" ref="N109:N113" si="42">$J109*$H109</f>
        <v>0</v>
      </c>
    </row>
    <row r="110" spans="1:14" x14ac:dyDescent="0.2">
      <c r="A110" s="115">
        <v>11527</v>
      </c>
      <c r="B110" s="95" t="s">
        <v>290</v>
      </c>
      <c r="C110" s="75">
        <v>18.899999999999999</v>
      </c>
      <c r="D110" s="75">
        <v>48</v>
      </c>
      <c r="E110" s="75" t="s">
        <v>338</v>
      </c>
      <c r="F110" s="75">
        <v>16.920000000000002</v>
      </c>
      <c r="G110" s="60">
        <v>32</v>
      </c>
      <c r="H110" s="61"/>
      <c r="I110" s="339">
        <f t="shared" si="39"/>
        <v>11.505599999999999</v>
      </c>
      <c r="J110" s="361">
        <f>$I110+($C110/1000)*'calculs des couts transports'!$H$4</f>
        <v>11.706695999999999</v>
      </c>
      <c r="K110" s="360">
        <f t="shared" si="40"/>
        <v>0</v>
      </c>
      <c r="L110" s="360">
        <f t="shared" si="41"/>
        <v>0</v>
      </c>
      <c r="M110" s="387">
        <f t="shared" si="37"/>
        <v>0</v>
      </c>
      <c r="N110" s="388">
        <f t="shared" si="42"/>
        <v>0</v>
      </c>
    </row>
    <row r="111" spans="1:14" x14ac:dyDescent="0.2">
      <c r="A111" s="115">
        <v>11540</v>
      </c>
      <c r="B111" s="95" t="s">
        <v>293</v>
      </c>
      <c r="C111" s="75">
        <v>17.100000000000001</v>
      </c>
      <c r="D111" s="75">
        <v>36</v>
      </c>
      <c r="E111" s="75" t="s">
        <v>338</v>
      </c>
      <c r="F111" s="75">
        <v>20.32</v>
      </c>
      <c r="G111" s="60">
        <v>32</v>
      </c>
      <c r="H111" s="61"/>
      <c r="I111" s="339">
        <f t="shared" si="39"/>
        <v>13.817599999999999</v>
      </c>
      <c r="J111" s="361">
        <f>$I111+($C111/1000)*'calculs des couts transports'!$H$4</f>
        <v>13.999543999999998</v>
      </c>
      <c r="K111" s="360">
        <f t="shared" si="40"/>
        <v>0</v>
      </c>
      <c r="L111" s="360">
        <f t="shared" si="41"/>
        <v>0</v>
      </c>
      <c r="M111" s="387">
        <f t="shared" si="37"/>
        <v>0</v>
      </c>
      <c r="N111" s="388">
        <f t="shared" si="42"/>
        <v>0</v>
      </c>
    </row>
    <row r="112" spans="1:14" x14ac:dyDescent="0.2">
      <c r="A112" s="115">
        <v>11528</v>
      </c>
      <c r="B112" s="95" t="s">
        <v>291</v>
      </c>
      <c r="C112" s="75">
        <v>29.4</v>
      </c>
      <c r="D112" s="75">
        <v>32</v>
      </c>
      <c r="E112" s="75" t="s">
        <v>338</v>
      </c>
      <c r="F112" s="75">
        <v>21.18</v>
      </c>
      <c r="G112" s="60">
        <v>32</v>
      </c>
      <c r="H112" s="61"/>
      <c r="I112" s="339">
        <f t="shared" si="39"/>
        <v>14.402399999999998</v>
      </c>
      <c r="J112" s="361">
        <f>$I112+($C112/1000)*'calculs des couts transports'!$H$4</f>
        <v>14.715215999999998</v>
      </c>
      <c r="K112" s="360">
        <f t="shared" si="40"/>
        <v>0</v>
      </c>
      <c r="L112" s="360">
        <f t="shared" si="41"/>
        <v>0</v>
      </c>
      <c r="M112" s="387">
        <f t="shared" si="37"/>
        <v>0</v>
      </c>
      <c r="N112" s="388">
        <f t="shared" si="42"/>
        <v>0</v>
      </c>
    </row>
    <row r="113" spans="1:14" ht="10.8" thickBot="1" x14ac:dyDescent="0.25">
      <c r="A113" s="117">
        <v>11541</v>
      </c>
      <c r="B113" s="96" t="s">
        <v>292</v>
      </c>
      <c r="C113" s="97">
        <v>26.7</v>
      </c>
      <c r="D113" s="97">
        <v>24</v>
      </c>
      <c r="E113" s="97" t="s">
        <v>338</v>
      </c>
      <c r="F113" s="97">
        <v>25.42</v>
      </c>
      <c r="G113" s="63">
        <v>32</v>
      </c>
      <c r="H113" s="64"/>
      <c r="I113" s="339">
        <f t="shared" si="39"/>
        <v>17.285599999999999</v>
      </c>
      <c r="J113" s="361">
        <f>$I113+($C113/1000)*'calculs des couts transports'!$H$4</f>
        <v>17.569687999999999</v>
      </c>
      <c r="K113" s="360">
        <f t="shared" si="40"/>
        <v>0</v>
      </c>
      <c r="L113" s="360">
        <f t="shared" si="41"/>
        <v>0</v>
      </c>
      <c r="M113" s="389">
        <f t="shared" si="37"/>
        <v>0</v>
      </c>
      <c r="N113" s="388">
        <f t="shared" si="42"/>
        <v>0</v>
      </c>
    </row>
    <row r="114" spans="1:14" x14ac:dyDescent="0.2">
      <c r="A114" s="98" t="s">
        <v>296</v>
      </c>
      <c r="B114" s="99"/>
      <c r="C114" s="100"/>
      <c r="D114" s="99"/>
      <c r="E114" s="100"/>
      <c r="F114" s="100"/>
      <c r="G114" s="100"/>
      <c r="H114" s="100"/>
      <c r="I114" s="340"/>
      <c r="J114" s="362"/>
      <c r="K114" s="362"/>
      <c r="L114" s="362"/>
      <c r="M114" s="362"/>
      <c r="N114" s="390"/>
    </row>
    <row r="115" spans="1:14" ht="10.8" thickBot="1" x14ac:dyDescent="0.25">
      <c r="A115" s="117">
        <v>11529</v>
      </c>
      <c r="B115" s="96" t="s">
        <v>297</v>
      </c>
      <c r="C115" s="97">
        <v>11.5</v>
      </c>
      <c r="D115" s="96"/>
      <c r="E115" s="97" t="s">
        <v>338</v>
      </c>
      <c r="F115" s="97">
        <v>10.63</v>
      </c>
      <c r="G115" s="63">
        <v>32</v>
      </c>
      <c r="H115" s="64"/>
      <c r="I115" s="339">
        <f t="shared" ref="I115" si="43">$F115*(1-$G115/100)</f>
        <v>7.2283999999999997</v>
      </c>
      <c r="J115" s="361">
        <f>$I115+($C115/1000)*'calculs des couts transports'!$H$4</f>
        <v>7.3507599999999993</v>
      </c>
      <c r="K115" s="360">
        <f>IF($H115&gt;0,($J115+$J115*($J$138)),)</f>
        <v>0</v>
      </c>
      <c r="L115" s="360">
        <f>IF($H115&gt;0,(($J115+$J115*($J$138))*$H115),(($J115+$J115*($J$138))*$H115))</f>
        <v>0</v>
      </c>
      <c r="M115" s="389">
        <f t="shared" si="37"/>
        <v>0</v>
      </c>
      <c r="N115" s="388">
        <f>$J115*$H115</f>
        <v>0</v>
      </c>
    </row>
    <row r="116" spans="1:14" x14ac:dyDescent="0.2">
      <c r="A116" s="98" t="s">
        <v>298</v>
      </c>
      <c r="B116" s="99"/>
      <c r="C116" s="100"/>
      <c r="D116" s="99"/>
      <c r="E116" s="100"/>
      <c r="F116" s="100"/>
      <c r="G116" s="100"/>
      <c r="H116" s="100"/>
      <c r="I116" s="340"/>
      <c r="J116" s="362"/>
      <c r="K116" s="362"/>
      <c r="L116" s="362"/>
      <c r="M116" s="362"/>
      <c r="N116" s="390"/>
    </row>
    <row r="117" spans="1:14" ht="10.8" thickBot="1" x14ac:dyDescent="0.25">
      <c r="A117" s="117">
        <v>11530</v>
      </c>
      <c r="B117" s="96" t="s">
        <v>299</v>
      </c>
      <c r="C117" s="97">
        <v>39</v>
      </c>
      <c r="D117" s="96"/>
      <c r="E117" s="97" t="s">
        <v>338</v>
      </c>
      <c r="F117" s="97">
        <v>18.2</v>
      </c>
      <c r="G117" s="63">
        <v>32</v>
      </c>
      <c r="H117" s="64"/>
      <c r="I117" s="339">
        <f t="shared" ref="I117" si="44">$F117*(1-$G117/100)</f>
        <v>12.375999999999998</v>
      </c>
      <c r="J117" s="361">
        <f>$I117+($C117/1000)*'calculs des couts transports'!$H$4</f>
        <v>12.790959999999998</v>
      </c>
      <c r="K117" s="360">
        <f>IF($H117&gt;0,($J117+$J117*($J$138)),)</f>
        <v>0</v>
      </c>
      <c r="L117" s="360">
        <f>IF($H117&gt;0,(($J117+$J117*($J$138))*$H117),(($J117+$J117*($J$138))*$H117))</f>
        <v>0</v>
      </c>
      <c r="M117" s="389">
        <f t="shared" si="37"/>
        <v>0</v>
      </c>
      <c r="N117" s="388">
        <f>$J117*$H117</f>
        <v>0</v>
      </c>
    </row>
    <row r="118" spans="1:14" x14ac:dyDescent="0.2">
      <c r="A118" s="98" t="s">
        <v>300</v>
      </c>
      <c r="B118" s="99"/>
      <c r="C118" s="100"/>
      <c r="D118" s="99"/>
      <c r="E118" s="100"/>
      <c r="F118" s="100"/>
      <c r="G118" s="100"/>
      <c r="H118" s="100"/>
      <c r="I118" s="340"/>
      <c r="J118" s="362"/>
      <c r="K118" s="362"/>
      <c r="L118" s="362"/>
      <c r="M118" s="362"/>
      <c r="N118" s="390"/>
    </row>
    <row r="119" spans="1:14" ht="10.8" thickBot="1" x14ac:dyDescent="0.25">
      <c r="A119" s="117">
        <v>11531</v>
      </c>
      <c r="B119" s="96" t="s">
        <v>301</v>
      </c>
      <c r="C119" s="97">
        <v>24.7</v>
      </c>
      <c r="D119" s="96"/>
      <c r="E119" s="97" t="s">
        <v>338</v>
      </c>
      <c r="F119" s="97">
        <v>14.67</v>
      </c>
      <c r="G119" s="63">
        <v>32</v>
      </c>
      <c r="H119" s="64"/>
      <c r="I119" s="339">
        <f t="shared" ref="I119" si="45">$F119*(1-$G119/100)</f>
        <v>9.9755999999999982</v>
      </c>
      <c r="J119" s="361">
        <f>$I119+($C119/1000)*'calculs des couts transports'!$H$4</f>
        <v>10.238407999999998</v>
      </c>
      <c r="K119" s="360">
        <f>IF($H119&gt;0,($J119+$J119*($J$138)),)</f>
        <v>0</v>
      </c>
      <c r="L119" s="360">
        <f>IF($H119&gt;0,(($J119+$J119*($J$138))*$H119),(($J119+$J119*($J$138))*$H119))</f>
        <v>0</v>
      </c>
      <c r="M119" s="389">
        <f t="shared" si="37"/>
        <v>0</v>
      </c>
      <c r="N119" s="388">
        <f>$J119*$H119</f>
        <v>0</v>
      </c>
    </row>
    <row r="120" spans="1:14" ht="10.8" thickBot="1" x14ac:dyDescent="0.25">
      <c r="A120" s="124" t="s">
        <v>303</v>
      </c>
      <c r="B120" s="120"/>
      <c r="C120" s="110"/>
      <c r="D120" s="120"/>
      <c r="E120" s="110"/>
      <c r="F120" s="110"/>
      <c r="G120" s="110"/>
      <c r="H120" s="110"/>
      <c r="I120" s="341"/>
      <c r="J120" s="363"/>
      <c r="K120" s="363"/>
      <c r="L120" s="363"/>
      <c r="M120" s="363"/>
      <c r="N120" s="391"/>
    </row>
    <row r="121" spans="1:14" x14ac:dyDescent="0.2">
      <c r="A121" s="112" t="s">
        <v>302</v>
      </c>
      <c r="B121" s="113"/>
      <c r="C121" s="114"/>
      <c r="D121" s="113"/>
      <c r="E121" s="114"/>
      <c r="F121" s="114"/>
      <c r="G121" s="114"/>
      <c r="H121" s="114"/>
      <c r="I121" s="342"/>
      <c r="J121" s="364"/>
      <c r="K121" s="364"/>
      <c r="L121" s="393"/>
      <c r="M121" s="393"/>
      <c r="N121" s="392"/>
    </row>
    <row r="122" spans="1:14" x14ac:dyDescent="0.2">
      <c r="A122" s="115">
        <v>10931</v>
      </c>
      <c r="B122" s="95" t="s">
        <v>304</v>
      </c>
      <c r="C122" s="75">
        <v>0.05</v>
      </c>
      <c r="D122" s="75" t="s">
        <v>309</v>
      </c>
      <c r="E122" s="75" t="s">
        <v>560</v>
      </c>
      <c r="F122" s="75">
        <v>5.57</v>
      </c>
      <c r="G122" s="60">
        <v>32</v>
      </c>
      <c r="H122" s="61"/>
      <c r="I122" s="339">
        <f t="shared" ref="I122:I123" si="46">$F122*(1-$G122/100)</f>
        <v>3.7875999999999999</v>
      </c>
      <c r="J122" s="361">
        <f>$I122+($C122/1000)*'calculs des couts transports'!$H$4</f>
        <v>3.7881320000000001</v>
      </c>
      <c r="K122" s="360">
        <f>IF($H122&gt;0,($J122+$J122*($J$138)),)</f>
        <v>0</v>
      </c>
      <c r="L122" s="360">
        <f>IF($H122&gt;0,(($J122+$J122*($J$138))*$H122),(($J122+$J122*($J$138))*$H122))</f>
        <v>0</v>
      </c>
      <c r="M122" s="387">
        <f t="shared" si="37"/>
        <v>0</v>
      </c>
      <c r="N122" s="388">
        <f>$J122*$H122</f>
        <v>0</v>
      </c>
    </row>
    <row r="123" spans="1:14" ht="10.8" thickBot="1" x14ac:dyDescent="0.25">
      <c r="A123" s="117">
        <v>11404</v>
      </c>
      <c r="B123" s="96" t="s">
        <v>305</v>
      </c>
      <c r="C123" s="97">
        <v>0.05</v>
      </c>
      <c r="D123" s="97" t="s">
        <v>309</v>
      </c>
      <c r="E123" s="97" t="s">
        <v>560</v>
      </c>
      <c r="F123" s="97">
        <v>7</v>
      </c>
      <c r="G123" s="63">
        <v>32</v>
      </c>
      <c r="H123" s="64"/>
      <c r="I123" s="339">
        <f t="shared" si="46"/>
        <v>4.76</v>
      </c>
      <c r="J123" s="361">
        <f>$I123+($C123/1000)*'calculs des couts transports'!$H$4</f>
        <v>4.7605319999999995</v>
      </c>
      <c r="K123" s="360">
        <f>IF($H123&gt;0,($J123+$J123*($J$138)),)</f>
        <v>0</v>
      </c>
      <c r="L123" s="360">
        <f>IF($H123&gt;0,(($J123+$J123*($J$138))*$H123),(($J123+$J123*($J$138))*$H123))</f>
        <v>0</v>
      </c>
      <c r="M123" s="389">
        <f t="shared" si="37"/>
        <v>0</v>
      </c>
      <c r="N123" s="388">
        <f>$J123*$H123</f>
        <v>0</v>
      </c>
    </row>
    <row r="124" spans="1:14" x14ac:dyDescent="0.2">
      <c r="A124" s="98" t="s">
        <v>306</v>
      </c>
      <c r="B124" s="99"/>
      <c r="C124" s="100"/>
      <c r="D124" s="99"/>
      <c r="E124" s="100"/>
      <c r="F124" s="100"/>
      <c r="G124" s="100"/>
      <c r="H124" s="100"/>
      <c r="I124" s="340"/>
      <c r="J124" s="362"/>
      <c r="K124" s="362"/>
      <c r="L124" s="362"/>
      <c r="M124" s="362"/>
      <c r="N124" s="390"/>
    </row>
    <row r="125" spans="1:14" ht="10.8" thickBot="1" x14ac:dyDescent="0.25">
      <c r="A125" s="133">
        <v>11867</v>
      </c>
      <c r="B125" s="134" t="s">
        <v>307</v>
      </c>
      <c r="C125" s="135">
        <v>0.97</v>
      </c>
      <c r="D125" s="135" t="s">
        <v>308</v>
      </c>
      <c r="E125" s="135" t="s">
        <v>560</v>
      </c>
      <c r="F125" s="135">
        <v>41.78</v>
      </c>
      <c r="G125" s="67">
        <v>32</v>
      </c>
      <c r="H125" s="68"/>
      <c r="I125" s="344">
        <f t="shared" ref="I125" si="47">$F125*(1-$G125/100)</f>
        <v>28.410399999999999</v>
      </c>
      <c r="J125" s="366">
        <f>$I125+($C125/1000)*'calculs des couts transports'!$H$4</f>
        <v>28.420720799999998</v>
      </c>
      <c r="K125" s="366">
        <f>IF($H125&gt;0,($J125+$J125*($J$138)),)</f>
        <v>0</v>
      </c>
      <c r="L125" s="366">
        <f>IF($H125&gt;0,(($J125+$J125*($J$138))*$H125),(($J125+$J125*($J$138))*$H125))</f>
        <v>0</v>
      </c>
      <c r="M125" s="396">
        <f t="shared" si="37"/>
        <v>0</v>
      </c>
      <c r="N125" s="397">
        <f>$J125*$H125</f>
        <v>0</v>
      </c>
    </row>
    <row r="126" spans="1:14" ht="10.8" thickTop="1" x14ac:dyDescent="0.2">
      <c r="A126" s="164"/>
      <c r="B126" s="165"/>
      <c r="C126" s="81"/>
      <c r="D126" s="81"/>
      <c r="E126" s="81"/>
      <c r="F126" s="81"/>
      <c r="G126" s="161"/>
      <c r="H126" s="161"/>
      <c r="I126" s="331"/>
      <c r="J126" s="354"/>
      <c r="K126" s="354"/>
      <c r="L126" s="354"/>
      <c r="M126" s="356"/>
      <c r="N126" s="356"/>
    </row>
    <row r="127" spans="1:14" x14ac:dyDescent="0.2">
      <c r="A127" s="164"/>
      <c r="B127" s="165"/>
      <c r="C127" s="81"/>
      <c r="D127" s="81"/>
      <c r="E127" s="81"/>
      <c r="F127" s="81"/>
      <c r="G127" s="161"/>
      <c r="H127" s="161"/>
      <c r="I127" s="331"/>
      <c r="J127" s="354"/>
      <c r="K127" s="354"/>
      <c r="L127" s="354"/>
      <c r="M127" s="356"/>
      <c r="N127" s="356"/>
    </row>
    <row r="128" spans="1:14" ht="10.8" thickBot="1" x14ac:dyDescent="0.25">
      <c r="A128" s="164"/>
      <c r="B128" s="165"/>
      <c r="C128" s="81"/>
      <c r="D128" s="81"/>
      <c r="E128" s="81"/>
      <c r="F128" s="81"/>
      <c r="G128" s="161"/>
      <c r="H128" s="161"/>
      <c r="I128" s="331"/>
      <c r="J128" s="354"/>
      <c r="K128" s="354"/>
      <c r="L128" s="354"/>
      <c r="M128" s="356"/>
      <c r="N128" s="356"/>
    </row>
    <row r="129" spans="1:15" x14ac:dyDescent="0.2">
      <c r="A129" s="164"/>
      <c r="B129" s="166" t="s">
        <v>401</v>
      </c>
      <c r="C129" s="303"/>
      <c r="D129" s="304"/>
      <c r="E129" s="81"/>
      <c r="F129" s="164" t="s">
        <v>647</v>
      </c>
      <c r="G129" s="161"/>
      <c r="H129" s="161">
        <v>0</v>
      </c>
      <c r="I129" s="331"/>
      <c r="J129" s="354"/>
      <c r="K129" s="354"/>
      <c r="L129" s="354"/>
      <c r="M129" s="356"/>
      <c r="N129" s="356"/>
    </row>
    <row r="130" spans="1:15" x14ac:dyDescent="0.2">
      <c r="A130" s="164"/>
      <c r="B130" s="167" t="s">
        <v>402</v>
      </c>
      <c r="C130" s="305">
        <f>'calculs des couts transports'!I4</f>
        <v>298</v>
      </c>
      <c r="D130" s="306" t="s">
        <v>483</v>
      </c>
      <c r="E130" s="81"/>
      <c r="F130" s="81"/>
      <c r="G130" s="161"/>
      <c r="H130" s="161"/>
      <c r="I130" s="331"/>
      <c r="J130" s="354"/>
      <c r="K130" s="354"/>
      <c r="L130" s="354"/>
      <c r="M130" s="356"/>
      <c r="N130" s="356"/>
    </row>
    <row r="131" spans="1:15" ht="10.8" thickBot="1" x14ac:dyDescent="0.25">
      <c r="A131" s="164"/>
      <c r="B131" s="168" t="s">
        <v>403</v>
      </c>
      <c r="C131" s="307"/>
      <c r="D131" s="308"/>
      <c r="E131" s="81"/>
      <c r="F131" s="81"/>
      <c r="G131" s="161"/>
      <c r="H131" s="161"/>
      <c r="I131" s="331"/>
      <c r="J131" s="354"/>
      <c r="K131" s="354"/>
      <c r="L131" s="354"/>
      <c r="M131" s="356"/>
      <c r="N131" s="356"/>
    </row>
    <row r="132" spans="1:15" x14ac:dyDescent="0.2">
      <c r="A132" s="164"/>
      <c r="B132" s="165"/>
      <c r="C132" s="81"/>
      <c r="D132" s="81"/>
      <c r="E132" s="81"/>
      <c r="F132" s="81"/>
      <c r="G132" s="161"/>
      <c r="H132" s="161"/>
      <c r="I132" s="331"/>
      <c r="J132" s="354"/>
      <c r="K132" s="354"/>
      <c r="L132" s="354"/>
      <c r="M132" s="356"/>
      <c r="N132" s="356"/>
    </row>
    <row r="133" spans="1:15" ht="10.8" thickBot="1" x14ac:dyDescent="0.25">
      <c r="G133" s="163"/>
      <c r="H133" s="163"/>
    </row>
    <row r="134" spans="1:15" ht="10.8" thickBot="1" x14ac:dyDescent="0.25">
      <c r="D134" s="69" t="s">
        <v>330</v>
      </c>
      <c r="E134" s="70"/>
      <c r="F134" s="70"/>
      <c r="G134" s="71"/>
      <c r="H134" s="72"/>
      <c r="I134" s="346"/>
      <c r="J134" s="368"/>
      <c r="K134" s="368"/>
      <c r="L134" s="398"/>
      <c r="M134" s="399">
        <f>SUM($M$16:$M$125)</f>
        <v>0</v>
      </c>
      <c r="N134" s="400"/>
    </row>
    <row r="135" spans="1:15" ht="10.8" thickBot="1" x14ac:dyDescent="0.25">
      <c r="D135" s="69" t="s">
        <v>333</v>
      </c>
      <c r="E135" s="70"/>
      <c r="F135" s="70"/>
      <c r="G135" s="72"/>
      <c r="H135" s="72"/>
      <c r="I135" s="346"/>
      <c r="J135" s="368"/>
      <c r="K135" s="368"/>
      <c r="L135" s="398"/>
      <c r="M135" s="398"/>
      <c r="N135" s="403">
        <f>SUM($N$16:$N125)</f>
        <v>0</v>
      </c>
    </row>
    <row r="136" spans="1:15" ht="10.8" thickBot="1" x14ac:dyDescent="0.25">
      <c r="D136" s="69" t="s">
        <v>331</v>
      </c>
      <c r="E136" s="70"/>
      <c r="F136" s="70"/>
      <c r="G136" s="72"/>
      <c r="H136" s="72"/>
      <c r="I136" s="346"/>
      <c r="J136" s="369">
        <v>1.2</v>
      </c>
      <c r="K136" s="398"/>
      <c r="L136" s="398"/>
      <c r="M136" s="401">
        <f>$M$134*$J$136</f>
        <v>0</v>
      </c>
      <c r="N136" s="402">
        <f>SUM($N$16:$N125)*$J$136</f>
        <v>0</v>
      </c>
    </row>
    <row r="137" spans="1:15" ht="10.8" thickBot="1" x14ac:dyDescent="0.25">
      <c r="D137" s="69" t="s">
        <v>334</v>
      </c>
      <c r="E137" s="70"/>
      <c r="F137" s="70"/>
      <c r="G137" s="72"/>
      <c r="H137" s="72"/>
      <c r="I137" s="346"/>
      <c r="J137" s="370" t="e">
        <f>$N$136/$L$138</f>
        <v>#DIV/0!</v>
      </c>
      <c r="K137" s="404"/>
      <c r="L137" s="398"/>
      <c r="M137" s="405"/>
      <c r="N137" s="406"/>
    </row>
    <row r="138" spans="1:15" ht="10.8" thickBot="1" x14ac:dyDescent="0.25">
      <c r="D138" s="69" t="s">
        <v>505</v>
      </c>
      <c r="E138" s="70"/>
      <c r="F138" s="70"/>
      <c r="G138" s="72"/>
      <c r="H138" s="72"/>
      <c r="I138" s="347"/>
      <c r="J138" s="371">
        <v>0.05</v>
      </c>
      <c r="K138" s="398"/>
      <c r="L138" s="403">
        <f>SUM(L16:L125)</f>
        <v>0</v>
      </c>
      <c r="M138" s="368"/>
      <c r="N138" s="400"/>
    </row>
    <row r="139" spans="1:15" ht="10.8" thickBot="1" x14ac:dyDescent="0.25">
      <c r="D139" s="69" t="s">
        <v>335</v>
      </c>
      <c r="E139" s="70"/>
      <c r="F139" s="70"/>
      <c r="G139" s="72"/>
      <c r="H139" s="72"/>
      <c r="I139" s="346"/>
      <c r="J139" s="372"/>
      <c r="K139" s="372"/>
      <c r="L139" s="368"/>
      <c r="M139" s="369">
        <f>$J$136*$L$138</f>
        <v>0</v>
      </c>
      <c r="N139" s="400"/>
    </row>
    <row r="140" spans="1:15" x14ac:dyDescent="0.2">
      <c r="D140" s="160"/>
      <c r="E140" s="54"/>
      <c r="F140" s="161"/>
      <c r="G140" s="161"/>
      <c r="H140" s="161"/>
      <c r="I140" s="348"/>
      <c r="J140" s="373"/>
      <c r="K140" s="373"/>
      <c r="L140" s="373"/>
      <c r="M140" s="373"/>
      <c r="N140" s="373"/>
      <c r="O140" s="162"/>
    </row>
    <row r="141" spans="1:15" ht="10.8" thickBot="1" x14ac:dyDescent="0.25">
      <c r="D141" s="160"/>
      <c r="E141" s="54"/>
      <c r="F141" s="161"/>
      <c r="G141" s="161"/>
      <c r="H141" s="161"/>
      <c r="I141" s="348"/>
      <c r="J141" s="373"/>
      <c r="K141" s="373"/>
      <c r="L141" s="373"/>
      <c r="M141" s="373"/>
      <c r="N141" s="373"/>
      <c r="O141" s="162"/>
    </row>
    <row r="142" spans="1:15" ht="10.8" thickBot="1" x14ac:dyDescent="0.25">
      <c r="A142" s="309" t="s">
        <v>489</v>
      </c>
      <c r="B142" s="120"/>
      <c r="C142" s="110"/>
      <c r="D142" s="120"/>
      <c r="E142" s="110"/>
      <c r="F142" s="110"/>
      <c r="G142" s="110"/>
      <c r="H142" s="110"/>
      <c r="I142" s="341"/>
      <c r="J142" s="363"/>
      <c r="K142" s="363"/>
      <c r="L142" s="363"/>
      <c r="M142" s="363"/>
      <c r="N142" s="407"/>
      <c r="O142" s="162"/>
    </row>
    <row r="143" spans="1:15" x14ac:dyDescent="0.2">
      <c r="A143" s="310" t="s">
        <v>484</v>
      </c>
      <c r="B143" s="113"/>
      <c r="C143" s="114"/>
      <c r="D143" s="113"/>
      <c r="E143" s="114"/>
      <c r="F143" s="114"/>
      <c r="G143" s="114"/>
      <c r="H143" s="114"/>
      <c r="I143" s="342"/>
      <c r="J143" s="364"/>
      <c r="K143" s="364"/>
      <c r="L143" s="393"/>
      <c r="M143" s="393"/>
      <c r="N143" s="408"/>
      <c r="O143" s="162"/>
    </row>
    <row r="144" spans="1:15" x14ac:dyDescent="0.2">
      <c r="A144" s="311"/>
      <c r="B144" s="95" t="s">
        <v>491</v>
      </c>
      <c r="C144" s="75">
        <v>96</v>
      </c>
      <c r="D144" s="97" t="s">
        <v>490</v>
      </c>
      <c r="E144" s="75" t="s">
        <v>337</v>
      </c>
      <c r="F144" s="75">
        <v>93.52</v>
      </c>
      <c r="G144" s="60"/>
      <c r="H144" s="61"/>
      <c r="I144" s="339">
        <f t="shared" ref="I144:I146" si="48">$F144*(1-$G144/100)</f>
        <v>93.52</v>
      </c>
      <c r="J144" s="361">
        <f>$I144+($C144/1000)*'calculs des couts transports'!$H$4</f>
        <v>94.541439999999994</v>
      </c>
      <c r="K144" s="360">
        <f t="shared" ref="K144:K146" si="49">IF($H144&gt;0,($J144+$J144*($J$138)),)</f>
        <v>0</v>
      </c>
      <c r="L144" s="360">
        <f t="shared" ref="L144:L146" si="50">IF($H144&gt;0,(($J144+$J144*($J$138))*$H144),(($J144+$J144*($J$138))*$H144))</f>
        <v>0</v>
      </c>
      <c r="M144" s="387">
        <f t="shared" ref="M144:M151" si="51">$I144*$H144</f>
        <v>0</v>
      </c>
      <c r="N144" s="409">
        <f>$J144*$H144</f>
        <v>0</v>
      </c>
      <c r="O144" s="162"/>
    </row>
    <row r="145" spans="1:15" x14ac:dyDescent="0.2">
      <c r="A145" s="312"/>
      <c r="B145" s="95" t="s">
        <v>492</v>
      </c>
      <c r="C145" s="97">
        <v>96</v>
      </c>
      <c r="D145" s="75" t="s">
        <v>493</v>
      </c>
      <c r="E145" s="97" t="s">
        <v>337</v>
      </c>
      <c r="F145" s="97">
        <v>121.14</v>
      </c>
      <c r="G145" s="63"/>
      <c r="H145" s="64"/>
      <c r="I145" s="339">
        <f t="shared" si="48"/>
        <v>121.14</v>
      </c>
      <c r="J145" s="361">
        <f>$I145+($C145/1000)*'calculs des couts transports'!$H$4</f>
        <v>122.16144</v>
      </c>
      <c r="K145" s="360">
        <f t="shared" si="49"/>
        <v>0</v>
      </c>
      <c r="L145" s="360">
        <f t="shared" si="50"/>
        <v>0</v>
      </c>
      <c r="M145" s="387">
        <f t="shared" si="51"/>
        <v>0</v>
      </c>
      <c r="N145" s="409">
        <f t="shared" ref="N145:N146" si="52">$J145*$H145</f>
        <v>0</v>
      </c>
      <c r="O145" s="162"/>
    </row>
    <row r="146" spans="1:15" ht="14.4" customHeight="1" x14ac:dyDescent="0.2">
      <c r="A146" s="312"/>
      <c r="B146" s="96" t="s">
        <v>485</v>
      </c>
      <c r="C146" s="97"/>
      <c r="D146" s="320" t="s">
        <v>494</v>
      </c>
      <c r="E146" s="97" t="s">
        <v>337</v>
      </c>
      <c r="F146" s="97"/>
      <c r="G146" s="63"/>
      <c r="H146" s="64"/>
      <c r="I146" s="339">
        <f t="shared" si="48"/>
        <v>0</v>
      </c>
      <c r="J146" s="361">
        <f>$I146+($C146/1000)*'calculs des couts transports'!$H$4</f>
        <v>0</v>
      </c>
      <c r="K146" s="361">
        <f t="shared" si="49"/>
        <v>0</v>
      </c>
      <c r="L146" s="361">
        <f t="shared" si="50"/>
        <v>0</v>
      </c>
      <c r="M146" s="389">
        <f t="shared" si="51"/>
        <v>0</v>
      </c>
      <c r="N146" s="410">
        <f t="shared" si="52"/>
        <v>0</v>
      </c>
      <c r="O146" s="162"/>
    </row>
    <row r="147" spans="1:15" x14ac:dyDescent="0.2">
      <c r="A147" s="323" t="s">
        <v>486</v>
      </c>
      <c r="B147" s="321"/>
      <c r="C147" s="322"/>
      <c r="D147" s="321"/>
      <c r="E147" s="322"/>
      <c r="F147" s="322"/>
      <c r="G147" s="322"/>
      <c r="H147" s="322"/>
      <c r="I147" s="349"/>
      <c r="J147" s="374"/>
      <c r="K147" s="374"/>
      <c r="L147" s="374"/>
      <c r="M147" s="374"/>
      <c r="N147" s="411"/>
      <c r="O147" s="162"/>
    </row>
    <row r="148" spans="1:15" ht="10.8" thickBot="1" x14ac:dyDescent="0.25">
      <c r="A148" s="313"/>
      <c r="B148" s="314" t="s">
        <v>487</v>
      </c>
      <c r="C148" s="315">
        <v>18</v>
      </c>
      <c r="D148" s="315" t="s">
        <v>488</v>
      </c>
      <c r="E148" s="315" t="s">
        <v>337</v>
      </c>
      <c r="F148" s="315">
        <v>40.47</v>
      </c>
      <c r="G148" s="316"/>
      <c r="H148" s="317"/>
      <c r="I148" s="350">
        <f t="shared" ref="I148" si="53">$F148*(1-$G148/100)</f>
        <v>40.47</v>
      </c>
      <c r="J148" s="375">
        <f>$I148+($C148/1000)*'calculs des couts transports'!$H$4</f>
        <v>40.661519999999996</v>
      </c>
      <c r="K148" s="375">
        <f t="shared" ref="K148" si="54">IF($H148&gt;0,($J148+$J148*($J$138)),)</f>
        <v>0</v>
      </c>
      <c r="L148" s="375">
        <f t="shared" ref="L148" si="55">IF($H148&gt;0,(($J148+$J148*($J$138))*$H148),(($J148+$J148*($J$138))*$H148))</f>
        <v>0</v>
      </c>
      <c r="M148" s="412">
        <f t="shared" si="51"/>
        <v>0</v>
      </c>
      <c r="N148" s="413">
        <f>$J148*$H148</f>
        <v>0</v>
      </c>
    </row>
    <row r="149" spans="1:15" x14ac:dyDescent="0.2">
      <c r="A149" s="310" t="s">
        <v>495</v>
      </c>
      <c r="B149" s="113"/>
      <c r="C149" s="114"/>
      <c r="D149" s="113"/>
      <c r="E149" s="114"/>
      <c r="F149" s="114"/>
      <c r="G149" s="114"/>
      <c r="H149" s="114"/>
      <c r="I149" s="342"/>
      <c r="J149" s="364"/>
      <c r="K149" s="364"/>
      <c r="L149" s="393"/>
      <c r="M149" s="393"/>
      <c r="N149" s="408"/>
    </row>
    <row r="150" spans="1:15" x14ac:dyDescent="0.2">
      <c r="A150" s="311"/>
      <c r="B150" s="95" t="s">
        <v>496</v>
      </c>
      <c r="C150" s="75">
        <v>15</v>
      </c>
      <c r="D150" s="75" t="s">
        <v>498</v>
      </c>
      <c r="E150" s="75" t="s">
        <v>337</v>
      </c>
      <c r="F150" s="75">
        <v>20.59</v>
      </c>
      <c r="G150" s="60"/>
      <c r="H150" s="61"/>
      <c r="I150" s="339">
        <f t="shared" ref="I150:I151" si="56">$F150*(1-$G150/100)</f>
        <v>20.59</v>
      </c>
      <c r="J150" s="361">
        <f>$I150+($C150/1000)*'calculs des couts transports'!$H$4</f>
        <v>20.749600000000001</v>
      </c>
      <c r="K150" s="360">
        <f t="shared" ref="K150:K151" si="57">IF($H150&gt;0,($J150+$J150*($J$138)),)</f>
        <v>0</v>
      </c>
      <c r="L150" s="360">
        <f t="shared" ref="L150:L151" si="58">IF($H150&gt;0,(($J150+$J150*($J$138))*$H150),(($J150+$J150*($J$138))*$H150))</f>
        <v>0</v>
      </c>
      <c r="M150" s="387">
        <f t="shared" si="51"/>
        <v>0</v>
      </c>
      <c r="N150" s="409">
        <f>$J150*$H150</f>
        <v>0</v>
      </c>
    </row>
    <row r="151" spans="1:15" ht="10.8" thickBot="1" x14ac:dyDescent="0.25">
      <c r="A151" s="313"/>
      <c r="B151" s="314" t="s">
        <v>562</v>
      </c>
      <c r="C151" s="315">
        <v>22</v>
      </c>
      <c r="D151" s="319" t="s">
        <v>497</v>
      </c>
      <c r="E151" s="315" t="s">
        <v>337</v>
      </c>
      <c r="F151" s="315">
        <v>23.35</v>
      </c>
      <c r="G151" s="316"/>
      <c r="H151" s="317"/>
      <c r="I151" s="350">
        <f t="shared" si="56"/>
        <v>23.35</v>
      </c>
      <c r="J151" s="375">
        <f>$I151+($C151/1000)*'calculs des couts transports'!$H$4</f>
        <v>23.58408</v>
      </c>
      <c r="K151" s="375">
        <f t="shared" si="57"/>
        <v>0</v>
      </c>
      <c r="L151" s="375">
        <f t="shared" si="58"/>
        <v>0</v>
      </c>
      <c r="M151" s="412">
        <f t="shared" si="51"/>
        <v>0</v>
      </c>
      <c r="N151" s="413">
        <f t="shared" ref="N151" si="59">$J151*$H151</f>
        <v>0</v>
      </c>
    </row>
    <row r="152" spans="1:15" x14ac:dyDescent="0.2">
      <c r="A152" s="164"/>
      <c r="B152" s="165"/>
      <c r="C152" s="81"/>
      <c r="D152" s="81"/>
      <c r="E152" s="81"/>
      <c r="F152" s="318"/>
      <c r="G152" s="161"/>
      <c r="H152" s="161"/>
      <c r="I152" s="348"/>
      <c r="J152" s="354"/>
      <c r="K152" s="354"/>
      <c r="L152" s="354"/>
      <c r="M152" s="356"/>
      <c r="N152" s="356"/>
    </row>
    <row r="153" spans="1:15" x14ac:dyDescent="0.2">
      <c r="A153" s="164"/>
      <c r="B153" s="165"/>
      <c r="C153" s="81"/>
      <c r="D153" s="81"/>
      <c r="E153" s="81"/>
      <c r="F153" s="318"/>
      <c r="G153" s="161"/>
      <c r="H153" s="161"/>
      <c r="I153" s="348"/>
      <c r="J153" s="354"/>
      <c r="K153" s="354"/>
      <c r="L153" s="354"/>
      <c r="M153" s="356"/>
      <c r="N153" s="356"/>
    </row>
    <row r="154" spans="1:15" ht="13.2" x14ac:dyDescent="0.2">
      <c r="A154" s="136" t="s">
        <v>391</v>
      </c>
      <c r="B154" s="76"/>
      <c r="C154" s="76"/>
      <c r="D154" s="76"/>
      <c r="E154" s="76"/>
      <c r="F154" s="76"/>
      <c r="G154" s="76"/>
      <c r="H154" s="76"/>
      <c r="I154" s="351"/>
      <c r="J154" s="376"/>
      <c r="K154" s="376"/>
      <c r="L154" s="376"/>
      <c r="M154" s="376"/>
      <c r="N154" s="376"/>
    </row>
    <row r="155" spans="1:15" x14ac:dyDescent="0.2">
      <c r="A155" s="76"/>
      <c r="B155" s="76"/>
      <c r="C155" s="76"/>
      <c r="D155" s="76"/>
      <c r="E155" s="76"/>
      <c r="F155" s="76"/>
      <c r="G155" s="76"/>
      <c r="H155" s="76"/>
      <c r="I155" s="351"/>
      <c r="J155" s="376"/>
      <c r="K155" s="376"/>
      <c r="L155" s="376"/>
      <c r="M155" s="376"/>
      <c r="N155" s="376"/>
    </row>
    <row r="156" spans="1:15" ht="13.8" x14ac:dyDescent="0.2">
      <c r="A156" s="139" t="s">
        <v>386</v>
      </c>
      <c r="B156" s="76"/>
      <c r="C156" s="76"/>
      <c r="D156" s="76"/>
      <c r="E156" s="76"/>
      <c r="F156" s="76"/>
      <c r="G156" s="76"/>
      <c r="H156" s="76"/>
      <c r="I156" s="351"/>
      <c r="J156" s="376"/>
      <c r="K156" s="376"/>
      <c r="L156" s="376"/>
      <c r="M156" s="376"/>
      <c r="N156" s="376"/>
    </row>
    <row r="157" spans="1:15" x14ac:dyDescent="0.2">
      <c r="A157" s="140" t="s">
        <v>361</v>
      </c>
      <c r="B157" s="76"/>
      <c r="C157" s="76"/>
      <c r="D157" s="76"/>
      <c r="E157" s="76"/>
      <c r="F157" s="76"/>
      <c r="G157" s="76"/>
      <c r="H157" s="76"/>
      <c r="I157" s="351"/>
      <c r="J157" s="376"/>
      <c r="K157" s="376"/>
      <c r="L157" s="376"/>
      <c r="M157" s="376"/>
      <c r="N157" s="376"/>
    </row>
    <row r="158" spans="1:15" x14ac:dyDescent="0.2">
      <c r="A158" s="141" t="s">
        <v>362</v>
      </c>
      <c r="B158" s="76"/>
      <c r="C158" s="76"/>
      <c r="D158" s="76"/>
      <c r="E158" s="76"/>
      <c r="F158" s="76"/>
      <c r="G158" s="76"/>
      <c r="H158" s="76"/>
      <c r="I158" s="351"/>
      <c r="J158" s="376"/>
      <c r="K158" s="376"/>
      <c r="L158" s="376"/>
      <c r="M158" s="376"/>
      <c r="N158" s="376"/>
    </row>
    <row r="159" spans="1:15" x14ac:dyDescent="0.2">
      <c r="A159" s="141" t="s">
        <v>475</v>
      </c>
      <c r="B159" s="76"/>
      <c r="C159" s="76"/>
      <c r="D159" s="76"/>
      <c r="E159" s="76"/>
      <c r="F159" s="76"/>
      <c r="G159" s="76"/>
      <c r="H159" s="76"/>
      <c r="I159" s="351"/>
      <c r="J159" s="376"/>
      <c r="K159" s="376"/>
      <c r="L159" s="376"/>
      <c r="M159" s="376"/>
      <c r="N159" s="376"/>
    </row>
    <row r="160" spans="1:15" x14ac:dyDescent="0.2">
      <c r="A160" s="142" t="s">
        <v>363</v>
      </c>
      <c r="B160" s="76"/>
      <c r="C160" s="76"/>
      <c r="D160" s="76"/>
      <c r="E160" s="76"/>
      <c r="F160" s="76"/>
      <c r="G160" s="76"/>
      <c r="H160" s="76"/>
      <c r="I160" s="351"/>
      <c r="J160" s="376"/>
      <c r="K160" s="376"/>
      <c r="L160" s="376"/>
      <c r="M160" s="376"/>
      <c r="N160" s="376"/>
    </row>
    <row r="161" spans="1:14" x14ac:dyDescent="0.2">
      <c r="A161" s="143" t="s">
        <v>364</v>
      </c>
      <c r="B161" s="76"/>
      <c r="C161" s="76"/>
      <c r="D161" s="76"/>
      <c r="E161" s="76"/>
      <c r="F161" s="76"/>
      <c r="G161" s="76"/>
      <c r="H161" s="76"/>
      <c r="I161" s="351"/>
      <c r="J161" s="376"/>
      <c r="K161" s="376"/>
      <c r="L161" s="376"/>
      <c r="M161" s="376"/>
      <c r="N161" s="376"/>
    </row>
    <row r="162" spans="1:14" ht="12" customHeight="1" x14ac:dyDescent="0.3">
      <c r="A162" s="140" t="s">
        <v>374</v>
      </c>
      <c r="B162" s="144"/>
      <c r="C162" s="141"/>
      <c r="D162" s="141"/>
      <c r="E162" s="76"/>
      <c r="F162" s="76"/>
      <c r="G162" s="76"/>
      <c r="H162" s="76"/>
      <c r="I162" s="351"/>
      <c r="J162" s="376"/>
      <c r="K162" s="376"/>
      <c r="L162" s="376"/>
      <c r="M162" s="376"/>
      <c r="N162" s="376"/>
    </row>
    <row r="163" spans="1:14" x14ac:dyDescent="0.2">
      <c r="A163" s="143" t="s">
        <v>375</v>
      </c>
      <c r="B163" s="76"/>
      <c r="C163" s="76"/>
      <c r="D163" s="76"/>
      <c r="E163" s="76"/>
      <c r="F163" s="76"/>
      <c r="G163" s="76"/>
      <c r="H163" s="76"/>
      <c r="I163" s="351"/>
      <c r="J163" s="376"/>
      <c r="K163" s="376"/>
      <c r="L163" s="376"/>
      <c r="M163" s="376"/>
      <c r="N163" s="376"/>
    </row>
    <row r="164" spans="1:14" x14ac:dyDescent="0.2">
      <c r="A164" s="143" t="s">
        <v>365</v>
      </c>
      <c r="B164" s="76"/>
      <c r="C164" s="76"/>
      <c r="D164" s="76"/>
      <c r="E164" s="76"/>
      <c r="F164" s="76"/>
      <c r="G164" s="76"/>
      <c r="H164" s="76"/>
      <c r="I164" s="351"/>
      <c r="J164" s="376"/>
      <c r="K164" s="376"/>
      <c r="L164" s="376"/>
      <c r="M164" s="376"/>
      <c r="N164" s="376"/>
    </row>
    <row r="165" spans="1:14" x14ac:dyDescent="0.2">
      <c r="A165" s="143" t="s">
        <v>376</v>
      </c>
      <c r="B165" s="76"/>
      <c r="C165" s="76"/>
      <c r="D165" s="76"/>
      <c r="E165" s="76"/>
      <c r="F165" s="76"/>
      <c r="G165" s="76"/>
      <c r="H165" s="76"/>
      <c r="I165" s="351"/>
      <c r="J165" s="376"/>
      <c r="K165" s="376"/>
      <c r="L165" s="376"/>
      <c r="M165" s="376"/>
      <c r="N165" s="376"/>
    </row>
    <row r="166" spans="1:14" x14ac:dyDescent="0.2">
      <c r="A166" s="76" t="s">
        <v>377</v>
      </c>
      <c r="B166" s="76"/>
      <c r="C166" s="76"/>
      <c r="D166" s="76"/>
      <c r="E166" s="76"/>
      <c r="F166" s="76"/>
      <c r="G166" s="76"/>
      <c r="H166" s="76"/>
      <c r="I166" s="351"/>
      <c r="J166" s="376"/>
      <c r="K166" s="376"/>
      <c r="L166" s="376"/>
      <c r="M166" s="376"/>
      <c r="N166" s="376"/>
    </row>
    <row r="167" spans="1:14" ht="14.4" x14ac:dyDescent="0.3">
      <c r="A167" s="143" t="s">
        <v>390</v>
      </c>
      <c r="B167" s="145"/>
      <c r="C167" s="44"/>
      <c r="D167" s="145" t="s">
        <v>366</v>
      </c>
      <c r="E167" s="76"/>
      <c r="F167" s="76"/>
      <c r="G167" s="76"/>
      <c r="H167" s="76"/>
      <c r="I167" s="351"/>
      <c r="J167" s="376"/>
      <c r="K167" s="376"/>
      <c r="L167" s="376"/>
      <c r="M167" s="376"/>
      <c r="N167" s="376"/>
    </row>
    <row r="168" spans="1:14" x14ac:dyDescent="0.2">
      <c r="A168" s="76" t="s">
        <v>381</v>
      </c>
      <c r="B168" s="76"/>
      <c r="C168" s="76"/>
      <c r="D168" s="76"/>
      <c r="E168" s="76"/>
      <c r="F168" s="76"/>
      <c r="G168" s="76"/>
      <c r="H168" s="76"/>
      <c r="I168" s="351"/>
      <c r="J168" s="376"/>
      <c r="K168" s="376"/>
      <c r="L168" s="376"/>
      <c r="M168" s="376"/>
      <c r="N168" s="376"/>
    </row>
    <row r="169" spans="1:14" x14ac:dyDescent="0.2">
      <c r="A169" s="76" t="s">
        <v>382</v>
      </c>
      <c r="B169" s="76"/>
      <c r="C169" s="76"/>
      <c r="D169" s="76"/>
      <c r="E169" s="76"/>
      <c r="F169" s="76"/>
      <c r="G169" s="76"/>
      <c r="H169" s="76"/>
      <c r="I169" s="351"/>
      <c r="J169" s="376"/>
      <c r="K169" s="376"/>
      <c r="L169" s="376"/>
      <c r="M169" s="376"/>
      <c r="N169" s="376"/>
    </row>
    <row r="170" spans="1:14" x14ac:dyDescent="0.2">
      <c r="A170" s="76" t="s">
        <v>378</v>
      </c>
      <c r="B170" s="76"/>
      <c r="C170" s="76"/>
      <c r="D170" s="76"/>
      <c r="E170" s="76"/>
      <c r="F170" s="76"/>
      <c r="G170" s="76"/>
      <c r="H170" s="76"/>
      <c r="I170" s="351"/>
      <c r="J170" s="376"/>
      <c r="K170" s="376"/>
      <c r="L170" s="376"/>
      <c r="M170" s="376"/>
      <c r="N170" s="376"/>
    </row>
    <row r="171" spans="1:14" x14ac:dyDescent="0.2">
      <c r="A171" s="76" t="s">
        <v>383</v>
      </c>
      <c r="B171" s="76"/>
      <c r="C171" s="76"/>
      <c r="D171" s="76"/>
      <c r="E171" s="76"/>
      <c r="F171" s="76"/>
      <c r="G171" s="76"/>
      <c r="H171" s="76"/>
      <c r="I171" s="351"/>
      <c r="J171" s="376"/>
      <c r="K171" s="376"/>
      <c r="L171" s="376"/>
      <c r="M171" s="376"/>
      <c r="N171" s="376"/>
    </row>
    <row r="172" spans="1:14" x14ac:dyDescent="0.2">
      <c r="A172" s="76" t="s">
        <v>379</v>
      </c>
      <c r="B172" s="76"/>
      <c r="C172" s="76"/>
      <c r="D172" s="76"/>
      <c r="E172" s="76"/>
      <c r="F172" s="76"/>
      <c r="G172" s="76"/>
      <c r="H172" s="76"/>
      <c r="I172" s="351"/>
      <c r="J172" s="376"/>
      <c r="K172" s="376"/>
      <c r="L172" s="376"/>
      <c r="M172" s="376"/>
      <c r="N172" s="376"/>
    </row>
    <row r="173" spans="1:14" x14ac:dyDescent="0.2">
      <c r="A173" s="76" t="s">
        <v>380</v>
      </c>
      <c r="B173" s="76"/>
      <c r="C173" s="76"/>
      <c r="D173" s="76"/>
      <c r="E173" s="76"/>
      <c r="F173" s="76"/>
      <c r="G173" s="76"/>
      <c r="H173" s="76"/>
      <c r="I173" s="351"/>
      <c r="J173" s="376"/>
      <c r="K173" s="376"/>
      <c r="L173" s="376"/>
      <c r="M173" s="376"/>
      <c r="N173" s="376"/>
    </row>
    <row r="174" spans="1:14" x14ac:dyDescent="0.2">
      <c r="A174" s="76" t="s">
        <v>384</v>
      </c>
      <c r="B174" s="76"/>
      <c r="C174" s="76"/>
      <c r="D174" s="76"/>
      <c r="E174" s="76"/>
      <c r="F174" s="76"/>
      <c r="G174" s="76"/>
      <c r="H174" s="76"/>
      <c r="I174" s="351"/>
      <c r="J174" s="376"/>
      <c r="K174" s="376"/>
      <c r="L174" s="376"/>
      <c r="M174" s="376"/>
      <c r="N174" s="376"/>
    </row>
    <row r="175" spans="1:14" x14ac:dyDescent="0.2">
      <c r="A175" s="76" t="s">
        <v>378</v>
      </c>
      <c r="B175" s="76"/>
      <c r="C175" s="76"/>
      <c r="D175" s="76"/>
      <c r="E175" s="76"/>
      <c r="F175" s="76"/>
      <c r="G175" s="76"/>
      <c r="H175" s="76"/>
      <c r="I175" s="351"/>
      <c r="J175" s="376"/>
      <c r="K175" s="376"/>
      <c r="L175" s="376"/>
      <c r="M175" s="376"/>
      <c r="N175" s="376"/>
    </row>
    <row r="176" spans="1:14" x14ac:dyDescent="0.2">
      <c r="A176" s="77" t="s">
        <v>385</v>
      </c>
      <c r="B176" s="76"/>
      <c r="C176" s="76"/>
      <c r="D176" s="76"/>
      <c r="E176" s="76"/>
      <c r="F176" s="76"/>
      <c r="G176" s="76"/>
      <c r="H176" s="76"/>
      <c r="I176" s="351"/>
      <c r="J176" s="376"/>
      <c r="K176" s="376"/>
      <c r="L176" s="376"/>
      <c r="M176" s="376"/>
      <c r="N176" s="376"/>
    </row>
    <row r="177" spans="1:14" x14ac:dyDescent="0.2">
      <c r="A177" s="76"/>
      <c r="B177" s="76"/>
      <c r="C177" s="76"/>
      <c r="D177" s="76"/>
      <c r="E177" s="76"/>
      <c r="F177" s="76"/>
      <c r="G177" s="76"/>
      <c r="H177" s="76"/>
      <c r="I177" s="351"/>
      <c r="J177" s="376"/>
      <c r="K177" s="376"/>
      <c r="L177" s="376"/>
      <c r="M177" s="376"/>
      <c r="N177" s="376"/>
    </row>
    <row r="178" spans="1:14" ht="13.2" x14ac:dyDescent="0.2">
      <c r="A178" s="136" t="s">
        <v>367</v>
      </c>
      <c r="B178" s="76"/>
      <c r="C178" s="76"/>
      <c r="D178" s="76"/>
      <c r="E178" s="76"/>
      <c r="F178" s="76"/>
      <c r="G178" s="76"/>
      <c r="H178" s="76"/>
      <c r="I178" s="351"/>
      <c r="J178" s="376"/>
      <c r="K178" s="376"/>
      <c r="L178" s="376"/>
      <c r="M178" s="376"/>
      <c r="N178" s="376"/>
    </row>
    <row r="179" spans="1:14" x14ac:dyDescent="0.2">
      <c r="A179" s="141" t="s">
        <v>368</v>
      </c>
      <c r="B179" s="76"/>
      <c r="C179" s="76"/>
      <c r="D179" s="76"/>
      <c r="E179" s="76"/>
      <c r="F179" s="76"/>
      <c r="G179" s="76"/>
      <c r="H179" s="76"/>
      <c r="I179" s="351"/>
      <c r="J179" s="376"/>
      <c r="K179" s="376"/>
      <c r="L179" s="376"/>
      <c r="M179" s="376"/>
      <c r="N179" s="376"/>
    </row>
    <row r="180" spans="1:14" x14ac:dyDescent="0.2">
      <c r="A180" s="143" t="s">
        <v>369</v>
      </c>
      <c r="B180" s="76"/>
      <c r="C180" s="76"/>
      <c r="D180" s="76"/>
      <c r="E180" s="76"/>
      <c r="F180" s="76"/>
      <c r="G180" s="76"/>
      <c r="H180" s="76"/>
      <c r="I180" s="351"/>
      <c r="J180" s="376"/>
      <c r="K180" s="376"/>
      <c r="L180" s="376"/>
      <c r="M180" s="376"/>
      <c r="N180" s="376"/>
    </row>
    <row r="181" spans="1:14" x14ac:dyDescent="0.2">
      <c r="A181" s="76" t="s">
        <v>387</v>
      </c>
      <c r="B181" s="76"/>
      <c r="C181" s="76"/>
      <c r="D181" s="76"/>
      <c r="E181" s="76"/>
      <c r="F181" s="76"/>
      <c r="G181" s="76"/>
      <c r="H181" s="76"/>
      <c r="I181" s="351"/>
      <c r="J181" s="376"/>
      <c r="K181" s="376"/>
      <c r="L181" s="376"/>
      <c r="M181" s="376"/>
      <c r="N181" s="376"/>
    </row>
    <row r="182" spans="1:14" x14ac:dyDescent="0.2">
      <c r="A182" s="76" t="s">
        <v>388</v>
      </c>
      <c r="B182" s="76"/>
      <c r="C182" s="76"/>
      <c r="D182" s="76"/>
      <c r="E182" s="76"/>
      <c r="F182" s="76"/>
      <c r="G182" s="76"/>
      <c r="H182" s="76"/>
      <c r="I182" s="351"/>
      <c r="J182" s="376"/>
      <c r="K182" s="376"/>
      <c r="L182" s="376"/>
      <c r="M182" s="376"/>
      <c r="N182" s="376"/>
    </row>
    <row r="183" spans="1:14" x14ac:dyDescent="0.2">
      <c r="A183" s="76"/>
      <c r="B183" s="76"/>
      <c r="C183" s="76"/>
      <c r="D183" s="76"/>
      <c r="E183" s="76"/>
      <c r="F183" s="76"/>
      <c r="G183" s="76"/>
      <c r="H183" s="76"/>
      <c r="I183" s="351"/>
      <c r="J183" s="376"/>
      <c r="K183" s="376"/>
      <c r="L183" s="376"/>
      <c r="M183" s="376"/>
      <c r="N183" s="376"/>
    </row>
    <row r="184" spans="1:14" ht="13.8" x14ac:dyDescent="0.2">
      <c r="A184" s="139" t="s">
        <v>370</v>
      </c>
      <c r="B184" s="76"/>
      <c r="C184" s="76"/>
      <c r="D184" s="76"/>
      <c r="E184" s="76"/>
      <c r="F184" s="76"/>
      <c r="G184" s="76"/>
      <c r="H184" s="76"/>
      <c r="I184" s="351"/>
      <c r="J184" s="376"/>
      <c r="K184" s="376"/>
      <c r="L184" s="376"/>
      <c r="M184" s="376"/>
      <c r="N184" s="376"/>
    </row>
    <row r="185" spans="1:14" x14ac:dyDescent="0.2">
      <c r="A185" s="145" t="s">
        <v>371</v>
      </c>
      <c r="B185" s="76"/>
      <c r="C185" s="76"/>
      <c r="D185" s="76"/>
      <c r="E185" s="76"/>
      <c r="F185" s="76"/>
      <c r="G185" s="76"/>
      <c r="H185" s="76"/>
      <c r="I185" s="351"/>
      <c r="J185" s="376"/>
      <c r="K185" s="376"/>
      <c r="L185" s="376"/>
      <c r="M185" s="376"/>
      <c r="N185" s="376"/>
    </row>
    <row r="186" spans="1:14" x14ac:dyDescent="0.2">
      <c r="A186" s="76"/>
      <c r="B186" s="76"/>
      <c r="C186" s="76"/>
      <c r="D186" s="76"/>
      <c r="E186" s="76"/>
      <c r="F186" s="76"/>
      <c r="G186" s="76"/>
      <c r="H186" s="76"/>
      <c r="I186" s="351"/>
      <c r="J186" s="376"/>
      <c r="K186" s="376"/>
      <c r="L186" s="376"/>
      <c r="M186" s="376"/>
      <c r="N186" s="376"/>
    </row>
    <row r="187" spans="1:14" ht="13.8" x14ac:dyDescent="0.2">
      <c r="A187" s="139" t="s">
        <v>372</v>
      </c>
      <c r="B187" s="76"/>
      <c r="C187" s="76"/>
      <c r="D187" s="76"/>
      <c r="E187" s="76"/>
      <c r="F187" s="76"/>
      <c r="G187" s="76"/>
      <c r="H187" s="76"/>
      <c r="I187" s="351"/>
      <c r="J187" s="376"/>
      <c r="K187" s="376"/>
      <c r="L187" s="376"/>
      <c r="M187" s="376"/>
      <c r="N187" s="376"/>
    </row>
    <row r="188" spans="1:14" x14ac:dyDescent="0.2">
      <c r="A188" s="141" t="s">
        <v>373</v>
      </c>
      <c r="B188" s="76"/>
      <c r="C188" s="76"/>
      <c r="D188" s="76"/>
      <c r="E188" s="76"/>
      <c r="F188" s="76"/>
      <c r="G188" s="76"/>
      <c r="H188" s="76"/>
      <c r="I188" s="351"/>
      <c r="J188" s="376"/>
      <c r="K188" s="376"/>
      <c r="L188" s="376"/>
      <c r="M188" s="376"/>
      <c r="N188" s="376"/>
    </row>
    <row r="189" spans="1:14" x14ac:dyDescent="0.2">
      <c r="A189" s="143" t="s">
        <v>389</v>
      </c>
      <c r="B189" s="76"/>
      <c r="C189" s="76"/>
      <c r="D189" s="76"/>
      <c r="E189" s="76"/>
      <c r="F189" s="76"/>
      <c r="G189" s="76"/>
      <c r="H189" s="76"/>
      <c r="I189" s="351"/>
      <c r="J189" s="376"/>
      <c r="K189" s="376"/>
      <c r="L189" s="376"/>
      <c r="M189" s="376"/>
      <c r="N189" s="376"/>
    </row>
    <row r="190" spans="1:14" x14ac:dyDescent="0.2">
      <c r="A190" s="76"/>
      <c r="B190" s="76"/>
      <c r="C190" s="76"/>
      <c r="D190" s="76"/>
      <c r="E190" s="76"/>
      <c r="F190" s="76"/>
      <c r="G190" s="76"/>
      <c r="H190" s="76"/>
      <c r="I190" s="351"/>
      <c r="J190" s="376"/>
      <c r="K190" s="376"/>
      <c r="L190" s="376"/>
      <c r="M190" s="376"/>
      <c r="N190" s="376"/>
    </row>
    <row r="191" spans="1:14" ht="11.4" x14ac:dyDescent="0.2">
      <c r="A191" s="146" t="s">
        <v>356</v>
      </c>
      <c r="B191" s="147"/>
      <c r="C191" s="148"/>
      <c r="D191" s="147"/>
      <c r="E191" s="148"/>
      <c r="F191" s="148"/>
      <c r="G191" s="148"/>
      <c r="H191" s="148"/>
      <c r="I191" s="334"/>
      <c r="J191" s="376"/>
      <c r="K191" s="376"/>
      <c r="L191" s="376"/>
      <c r="M191" s="376"/>
      <c r="N191" s="376"/>
    </row>
    <row r="192" spans="1:14" ht="12" x14ac:dyDescent="0.25">
      <c r="A192" s="80" t="s">
        <v>360</v>
      </c>
      <c r="B192" s="79"/>
      <c r="C192" s="78"/>
      <c r="D192" s="79"/>
      <c r="E192" s="78"/>
      <c r="F192" s="78"/>
      <c r="G192" s="78"/>
      <c r="H192" s="78"/>
      <c r="I192" s="334"/>
      <c r="J192" s="376"/>
      <c r="K192" s="376"/>
      <c r="L192" s="376"/>
      <c r="M192" s="376"/>
      <c r="N192" s="376"/>
    </row>
    <row r="193" spans="1:14" ht="11.4" x14ac:dyDescent="0.2">
      <c r="A193" s="80" t="s">
        <v>357</v>
      </c>
      <c r="B193" s="79"/>
      <c r="C193" s="78"/>
      <c r="D193" s="79"/>
      <c r="E193" s="78"/>
      <c r="F193" s="78"/>
      <c r="G193" s="78"/>
      <c r="H193" s="78"/>
      <c r="I193" s="334"/>
      <c r="J193" s="376"/>
      <c r="K193" s="376"/>
      <c r="L193" s="376"/>
      <c r="M193" s="376"/>
      <c r="N193" s="376"/>
    </row>
    <row r="194" spans="1:14" ht="11.4" x14ac:dyDescent="0.2">
      <c r="A194" s="80" t="s">
        <v>358</v>
      </c>
      <c r="B194" s="79"/>
      <c r="C194" s="78"/>
      <c r="D194" s="79"/>
      <c r="E194" s="78"/>
      <c r="F194" s="78"/>
      <c r="G194" s="78"/>
      <c r="H194" s="78"/>
      <c r="I194" s="334"/>
      <c r="J194" s="376"/>
      <c r="K194" s="376"/>
      <c r="L194" s="376"/>
      <c r="M194" s="376"/>
      <c r="N194" s="376"/>
    </row>
    <row r="195" spans="1:14" ht="11.4" x14ac:dyDescent="0.2">
      <c r="A195" s="80" t="s">
        <v>359</v>
      </c>
      <c r="B195" s="79"/>
      <c r="C195" s="78"/>
      <c r="D195" s="79"/>
      <c r="E195" s="78"/>
      <c r="F195" s="78"/>
      <c r="G195" s="78"/>
      <c r="H195" s="78"/>
      <c r="I195" s="334"/>
      <c r="J195" s="376"/>
      <c r="K195" s="376"/>
      <c r="L195" s="376"/>
      <c r="M195" s="376"/>
      <c r="N195" s="376"/>
    </row>
    <row r="196" spans="1:14" x14ac:dyDescent="0.2">
      <c r="A196" s="76"/>
      <c r="B196" s="76"/>
      <c r="C196" s="76"/>
      <c r="D196" s="76"/>
      <c r="E196" s="76"/>
      <c r="F196" s="76"/>
      <c r="G196" s="76"/>
      <c r="H196" s="76"/>
      <c r="I196" s="351"/>
      <c r="J196" s="376"/>
      <c r="K196" s="376"/>
      <c r="L196" s="376"/>
      <c r="M196" s="376"/>
      <c r="N196" s="376"/>
    </row>
    <row r="197" spans="1:14" x14ac:dyDescent="0.2">
      <c r="A197" s="76"/>
      <c r="B197" s="76"/>
      <c r="C197" s="76"/>
      <c r="D197" s="76"/>
      <c r="E197" s="76"/>
      <c r="F197" s="76"/>
      <c r="G197" s="76"/>
      <c r="H197" s="76"/>
      <c r="I197" s="351"/>
      <c r="J197" s="376"/>
      <c r="K197" s="376"/>
      <c r="L197" s="376"/>
      <c r="M197" s="376"/>
      <c r="N197" s="376"/>
    </row>
    <row r="198" spans="1:14" x14ac:dyDescent="0.2">
      <c r="B198" s="48"/>
      <c r="C198" s="48"/>
      <c r="D198" s="48"/>
      <c r="E198" s="48"/>
      <c r="F198" s="48"/>
      <c r="G198" s="48"/>
      <c r="H198" s="48"/>
      <c r="I198" s="352"/>
      <c r="J198" s="377"/>
      <c r="K198" s="377"/>
      <c r="L198" s="377"/>
      <c r="M198" s="377"/>
      <c r="N198" s="377"/>
    </row>
    <row r="199" spans="1:14" x14ac:dyDescent="0.2">
      <c r="B199" s="48"/>
      <c r="C199" s="48"/>
      <c r="D199" s="48"/>
      <c r="E199" s="48"/>
      <c r="F199" s="48"/>
      <c r="G199" s="48"/>
      <c r="H199" s="48"/>
      <c r="I199" s="352"/>
      <c r="J199" s="377"/>
      <c r="K199" s="377"/>
      <c r="L199" s="377"/>
      <c r="M199" s="377"/>
      <c r="N199" s="377"/>
    </row>
    <row r="200" spans="1:14" x14ac:dyDescent="0.2">
      <c r="B200" s="48"/>
      <c r="C200" s="48"/>
      <c r="D200" s="48"/>
      <c r="E200" s="48"/>
      <c r="F200" s="48"/>
      <c r="G200" s="48"/>
      <c r="H200" s="48"/>
      <c r="I200" s="352"/>
      <c r="J200" s="377"/>
      <c r="K200" s="377"/>
      <c r="L200" s="377"/>
      <c r="M200" s="377"/>
      <c r="N200" s="377"/>
    </row>
    <row r="201" spans="1:14" x14ac:dyDescent="0.2">
      <c r="B201" s="48"/>
      <c r="C201" s="48"/>
      <c r="D201" s="48"/>
      <c r="E201" s="48"/>
      <c r="F201" s="48"/>
      <c r="G201" s="48"/>
      <c r="H201" s="48"/>
      <c r="I201" s="352"/>
      <c r="J201" s="377"/>
      <c r="K201" s="377"/>
      <c r="L201" s="377"/>
      <c r="M201" s="377"/>
      <c r="N201" s="377"/>
    </row>
    <row r="202" spans="1:14" x14ac:dyDescent="0.2">
      <c r="B202" s="48"/>
      <c r="C202" s="48"/>
      <c r="D202" s="48"/>
      <c r="E202" s="48"/>
      <c r="F202" s="48"/>
      <c r="G202" s="48"/>
      <c r="H202" s="48"/>
      <c r="I202" s="352"/>
      <c r="J202" s="377"/>
      <c r="K202" s="377"/>
      <c r="L202" s="377"/>
      <c r="M202" s="377"/>
      <c r="N202" s="377"/>
    </row>
    <row r="203" spans="1:14" x14ac:dyDescent="0.2">
      <c r="B203" s="48"/>
      <c r="C203" s="48"/>
      <c r="D203" s="48"/>
      <c r="E203" s="48"/>
      <c r="F203" s="48"/>
      <c r="G203" s="48"/>
      <c r="H203" s="48"/>
      <c r="I203" s="352"/>
      <c r="J203" s="377"/>
      <c r="K203" s="377"/>
      <c r="L203" s="377"/>
      <c r="M203" s="377"/>
      <c r="N203" s="377"/>
    </row>
    <row r="204" spans="1:14" x14ac:dyDescent="0.2">
      <c r="B204" s="48"/>
      <c r="C204" s="48"/>
      <c r="D204" s="48"/>
      <c r="E204" s="48"/>
      <c r="F204" s="48"/>
      <c r="G204" s="48"/>
      <c r="H204" s="48"/>
      <c r="I204" s="352"/>
      <c r="J204" s="377"/>
      <c r="K204" s="377"/>
      <c r="L204" s="377"/>
      <c r="M204" s="377"/>
      <c r="N204" s="377"/>
    </row>
    <row r="205" spans="1:14" x14ac:dyDescent="0.2">
      <c r="B205" s="48"/>
      <c r="C205" s="48"/>
      <c r="D205" s="48"/>
      <c r="E205" s="48"/>
      <c r="F205" s="48"/>
      <c r="G205" s="48"/>
      <c r="H205" s="48"/>
      <c r="I205" s="352"/>
      <c r="J205" s="377"/>
      <c r="K205" s="377"/>
      <c r="L205" s="377"/>
      <c r="M205" s="377"/>
      <c r="N205" s="377"/>
    </row>
    <row r="206" spans="1:14" x14ac:dyDescent="0.2">
      <c r="B206" s="48"/>
      <c r="C206" s="48"/>
      <c r="D206" s="48"/>
      <c r="E206" s="48"/>
      <c r="F206" s="48"/>
      <c r="G206" s="48"/>
      <c r="H206" s="48"/>
      <c r="I206" s="352"/>
      <c r="J206" s="377"/>
      <c r="K206" s="377"/>
      <c r="L206" s="377"/>
      <c r="M206" s="377"/>
      <c r="N206" s="377"/>
    </row>
    <row r="207" spans="1:14" x14ac:dyDescent="0.2">
      <c r="B207" s="48"/>
      <c r="C207" s="48"/>
      <c r="D207" s="48"/>
      <c r="E207" s="48"/>
      <c r="F207" s="48"/>
      <c r="G207" s="48"/>
      <c r="H207" s="48"/>
      <c r="I207" s="352"/>
      <c r="J207" s="377"/>
      <c r="K207" s="377"/>
      <c r="L207" s="377"/>
      <c r="M207" s="377"/>
      <c r="N207" s="377"/>
    </row>
    <row r="208" spans="1:14" x14ac:dyDescent="0.2">
      <c r="B208" s="48"/>
      <c r="C208" s="48"/>
      <c r="D208" s="48"/>
      <c r="E208" s="48"/>
      <c r="F208" s="48"/>
      <c r="G208" s="48"/>
      <c r="H208" s="48"/>
      <c r="I208" s="352"/>
      <c r="J208" s="377"/>
      <c r="K208" s="377"/>
      <c r="L208" s="377"/>
      <c r="M208" s="377"/>
      <c r="N208" s="377"/>
    </row>
    <row r="209" spans="2:14" x14ac:dyDescent="0.2">
      <c r="B209" s="48"/>
      <c r="C209" s="48"/>
      <c r="D209" s="48"/>
      <c r="E209" s="48"/>
      <c r="F209" s="48"/>
      <c r="G209" s="48"/>
      <c r="H209" s="48"/>
      <c r="I209" s="352"/>
      <c r="J209" s="377"/>
      <c r="K209" s="377"/>
      <c r="L209" s="377"/>
      <c r="M209" s="377"/>
      <c r="N209" s="377"/>
    </row>
    <row r="210" spans="2:14" x14ac:dyDescent="0.2">
      <c r="B210" s="48"/>
      <c r="C210" s="48"/>
      <c r="D210" s="48"/>
      <c r="E210" s="48"/>
      <c r="F210" s="48"/>
      <c r="G210" s="48"/>
      <c r="H210" s="48"/>
      <c r="I210" s="352"/>
      <c r="J210" s="377"/>
      <c r="K210" s="377"/>
      <c r="L210" s="377"/>
      <c r="M210" s="377"/>
      <c r="N210" s="377"/>
    </row>
    <row r="211" spans="2:14" x14ac:dyDescent="0.2">
      <c r="B211" s="48"/>
      <c r="C211" s="48"/>
      <c r="D211" s="48"/>
      <c r="E211" s="48"/>
      <c r="F211" s="48"/>
      <c r="G211" s="48"/>
      <c r="H211" s="48"/>
      <c r="I211" s="352"/>
      <c r="J211" s="377"/>
      <c r="K211" s="377"/>
      <c r="L211" s="377"/>
      <c r="M211" s="377"/>
      <c r="N211" s="377"/>
    </row>
    <row r="212" spans="2:14" x14ac:dyDescent="0.2">
      <c r="B212" s="48"/>
      <c r="C212" s="48"/>
      <c r="D212" s="48"/>
      <c r="E212" s="48"/>
      <c r="F212" s="48"/>
      <c r="G212" s="48"/>
      <c r="H212" s="48"/>
      <c r="I212" s="352"/>
      <c r="J212" s="377"/>
      <c r="K212" s="377"/>
      <c r="L212" s="377"/>
      <c r="M212" s="377"/>
      <c r="N212" s="377"/>
    </row>
    <row r="213" spans="2:14" x14ac:dyDescent="0.2">
      <c r="B213" s="48"/>
      <c r="C213" s="48"/>
      <c r="D213" s="48"/>
      <c r="E213" s="48"/>
      <c r="F213" s="48"/>
      <c r="G213" s="48"/>
      <c r="H213" s="48"/>
      <c r="I213" s="352"/>
      <c r="J213" s="377"/>
      <c r="K213" s="377"/>
      <c r="L213" s="377"/>
      <c r="M213" s="377"/>
      <c r="N213" s="377"/>
    </row>
    <row r="214" spans="2:14" x14ac:dyDescent="0.2">
      <c r="B214" s="48"/>
      <c r="C214" s="48"/>
      <c r="D214" s="48"/>
      <c r="E214" s="48"/>
      <c r="F214" s="48"/>
      <c r="G214" s="48"/>
      <c r="H214" s="48"/>
      <c r="I214" s="352"/>
      <c r="J214" s="377"/>
      <c r="K214" s="377"/>
      <c r="L214" s="377"/>
      <c r="M214" s="377"/>
      <c r="N214" s="377"/>
    </row>
    <row r="215" spans="2:14" x14ac:dyDescent="0.2">
      <c r="B215" s="48"/>
      <c r="C215" s="48"/>
      <c r="D215" s="48"/>
      <c r="E215" s="48"/>
      <c r="F215" s="48"/>
      <c r="G215" s="48"/>
      <c r="H215" s="48"/>
      <c r="I215" s="352"/>
      <c r="J215" s="377"/>
      <c r="K215" s="377"/>
      <c r="L215" s="377"/>
      <c r="M215" s="377"/>
      <c r="N215" s="377"/>
    </row>
    <row r="216" spans="2:14" x14ac:dyDescent="0.2">
      <c r="B216" s="48"/>
      <c r="C216" s="48"/>
      <c r="D216" s="48"/>
      <c r="E216" s="48"/>
      <c r="F216" s="48"/>
      <c r="G216" s="48"/>
      <c r="H216" s="48"/>
      <c r="I216" s="352"/>
      <c r="J216" s="377"/>
      <c r="K216" s="377"/>
      <c r="L216" s="377"/>
      <c r="M216" s="377"/>
      <c r="N216" s="377"/>
    </row>
    <row r="217" spans="2:14" x14ac:dyDescent="0.2">
      <c r="B217" s="48"/>
      <c r="C217" s="48"/>
      <c r="D217" s="48"/>
      <c r="E217" s="48"/>
      <c r="F217" s="48"/>
      <c r="G217" s="48"/>
      <c r="H217" s="48"/>
      <c r="I217" s="352"/>
      <c r="J217" s="377"/>
      <c r="K217" s="377"/>
      <c r="L217" s="377"/>
      <c r="M217" s="377"/>
      <c r="N217" s="377"/>
    </row>
    <row r="218" spans="2:14" x14ac:dyDescent="0.2">
      <c r="B218" s="48"/>
      <c r="C218" s="48"/>
      <c r="D218" s="48"/>
      <c r="E218" s="48"/>
      <c r="F218" s="48"/>
      <c r="G218" s="48"/>
      <c r="H218" s="48"/>
      <c r="I218" s="352"/>
      <c r="J218" s="377"/>
      <c r="K218" s="377"/>
      <c r="L218" s="377"/>
      <c r="M218" s="377"/>
      <c r="N218" s="377"/>
    </row>
    <row r="219" spans="2:14" x14ac:dyDescent="0.2">
      <c r="B219" s="48"/>
      <c r="C219" s="48"/>
      <c r="D219" s="48"/>
      <c r="E219" s="48"/>
      <c r="F219" s="48"/>
      <c r="G219" s="48"/>
      <c r="H219" s="48"/>
      <c r="I219" s="352"/>
      <c r="J219" s="377"/>
      <c r="K219" s="377"/>
      <c r="L219" s="377"/>
      <c r="M219" s="377"/>
      <c r="N219" s="377"/>
    </row>
    <row r="220" spans="2:14" x14ac:dyDescent="0.2">
      <c r="B220" s="48"/>
      <c r="C220" s="48"/>
      <c r="D220" s="48"/>
      <c r="E220" s="48"/>
      <c r="F220" s="48"/>
      <c r="G220" s="48"/>
      <c r="H220" s="48"/>
      <c r="I220" s="352"/>
      <c r="J220" s="377"/>
      <c r="K220" s="377"/>
      <c r="L220" s="377"/>
      <c r="M220" s="377"/>
      <c r="N220" s="377"/>
    </row>
    <row r="221" spans="2:14" x14ac:dyDescent="0.2">
      <c r="B221" s="48"/>
      <c r="C221" s="48"/>
      <c r="D221" s="48"/>
      <c r="E221" s="48"/>
      <c r="F221" s="48"/>
      <c r="G221" s="48"/>
      <c r="H221" s="48"/>
      <c r="I221" s="352"/>
      <c r="J221" s="377"/>
      <c r="K221" s="377"/>
      <c r="L221" s="377"/>
      <c r="M221" s="377"/>
      <c r="N221" s="377"/>
    </row>
    <row r="222" spans="2:14" x14ac:dyDescent="0.2">
      <c r="B222" s="48"/>
      <c r="C222" s="48"/>
      <c r="D222" s="48"/>
      <c r="E222" s="48"/>
      <c r="F222" s="48"/>
      <c r="G222" s="48"/>
      <c r="H222" s="48"/>
      <c r="I222" s="352"/>
      <c r="J222" s="377"/>
      <c r="K222" s="377"/>
      <c r="L222" s="377"/>
      <c r="M222" s="377"/>
      <c r="N222" s="377"/>
    </row>
    <row r="223" spans="2:14" x14ac:dyDescent="0.2">
      <c r="B223" s="48"/>
      <c r="C223" s="48"/>
      <c r="D223" s="48"/>
      <c r="E223" s="48"/>
      <c r="F223" s="48"/>
      <c r="G223" s="48"/>
      <c r="H223" s="48"/>
      <c r="I223" s="352"/>
      <c r="J223" s="377"/>
      <c r="K223" s="377"/>
      <c r="L223" s="377"/>
      <c r="M223" s="377"/>
      <c r="N223" s="377"/>
    </row>
    <row r="224" spans="2:14" x14ac:dyDescent="0.2">
      <c r="B224" s="48"/>
      <c r="C224" s="48"/>
      <c r="D224" s="48"/>
      <c r="E224" s="48"/>
      <c r="F224" s="48"/>
      <c r="G224" s="48"/>
      <c r="H224" s="48"/>
      <c r="I224" s="352"/>
      <c r="J224" s="377"/>
      <c r="K224" s="377"/>
      <c r="L224" s="377"/>
      <c r="M224" s="377"/>
      <c r="N224" s="377"/>
    </row>
    <row r="225" spans="2:14" x14ac:dyDescent="0.2">
      <c r="B225" s="48"/>
      <c r="C225" s="48"/>
      <c r="D225" s="48"/>
      <c r="E225" s="48"/>
      <c r="F225" s="48"/>
      <c r="G225" s="48"/>
      <c r="H225" s="48"/>
      <c r="I225" s="352"/>
      <c r="J225" s="377"/>
      <c r="K225" s="377"/>
      <c r="L225" s="377"/>
      <c r="M225" s="377"/>
      <c r="N225" s="377"/>
    </row>
    <row r="226" spans="2:14" x14ac:dyDescent="0.2">
      <c r="B226" s="48"/>
      <c r="C226" s="48"/>
      <c r="D226" s="48"/>
      <c r="E226" s="48"/>
      <c r="F226" s="48"/>
      <c r="G226" s="48"/>
      <c r="H226" s="48"/>
      <c r="I226" s="352"/>
      <c r="J226" s="377"/>
      <c r="K226" s="377"/>
      <c r="L226" s="377"/>
      <c r="M226" s="377"/>
      <c r="N226" s="377"/>
    </row>
    <row r="227" spans="2:14" x14ac:dyDescent="0.2">
      <c r="B227" s="48"/>
      <c r="C227" s="48"/>
      <c r="D227" s="48"/>
      <c r="E227" s="48"/>
      <c r="F227" s="48"/>
      <c r="G227" s="48"/>
      <c r="H227" s="48"/>
      <c r="I227" s="352"/>
      <c r="J227" s="377"/>
      <c r="K227" s="377"/>
      <c r="L227" s="377"/>
      <c r="M227" s="377"/>
      <c r="N227" s="377"/>
    </row>
    <row r="228" spans="2:14" x14ac:dyDescent="0.2">
      <c r="B228" s="48"/>
      <c r="C228" s="48"/>
      <c r="D228" s="48"/>
      <c r="E228" s="48"/>
      <c r="F228" s="48"/>
      <c r="G228" s="48"/>
      <c r="H228" s="48"/>
      <c r="I228" s="352"/>
      <c r="J228" s="377"/>
      <c r="K228" s="377"/>
      <c r="L228" s="377"/>
      <c r="M228" s="377"/>
      <c r="N228" s="377"/>
    </row>
    <row r="229" spans="2:14" x14ac:dyDescent="0.2">
      <c r="B229" s="48"/>
      <c r="C229" s="48"/>
      <c r="D229" s="48"/>
      <c r="E229" s="48"/>
      <c r="F229" s="48"/>
      <c r="G229" s="48"/>
      <c r="H229" s="48"/>
      <c r="I229" s="352"/>
      <c r="J229" s="377"/>
      <c r="K229" s="377"/>
      <c r="L229" s="377"/>
      <c r="M229" s="377"/>
      <c r="N229" s="377"/>
    </row>
    <row r="230" spans="2:14" x14ac:dyDescent="0.2">
      <c r="B230" s="48"/>
      <c r="C230" s="48"/>
      <c r="D230" s="48"/>
      <c r="E230" s="48"/>
      <c r="F230" s="48"/>
      <c r="G230" s="48"/>
      <c r="H230" s="48"/>
      <c r="I230" s="352"/>
      <c r="J230" s="377"/>
      <c r="K230" s="377"/>
      <c r="L230" s="377"/>
      <c r="M230" s="377"/>
      <c r="N230" s="377"/>
    </row>
    <row r="231" spans="2:14" x14ac:dyDescent="0.2">
      <c r="B231" s="48"/>
      <c r="C231" s="48"/>
      <c r="D231" s="48"/>
      <c r="E231" s="48"/>
      <c r="F231" s="48"/>
      <c r="G231" s="48"/>
      <c r="H231" s="48"/>
      <c r="I231" s="352"/>
      <c r="J231" s="377"/>
      <c r="K231" s="377"/>
      <c r="L231" s="377"/>
      <c r="M231" s="377"/>
      <c r="N231" s="377"/>
    </row>
    <row r="232" spans="2:14" x14ac:dyDescent="0.2">
      <c r="B232" s="48"/>
      <c r="C232" s="48"/>
      <c r="D232" s="48"/>
      <c r="E232" s="48"/>
      <c r="F232" s="48"/>
      <c r="G232" s="48"/>
      <c r="H232" s="48"/>
      <c r="I232" s="352"/>
      <c r="J232" s="377"/>
      <c r="K232" s="377"/>
      <c r="L232" s="377"/>
      <c r="M232" s="377"/>
      <c r="N232" s="377"/>
    </row>
    <row r="233" spans="2:14" x14ac:dyDescent="0.2">
      <c r="B233" s="48"/>
      <c r="C233" s="48"/>
      <c r="D233" s="48"/>
      <c r="E233" s="48"/>
      <c r="F233" s="48"/>
      <c r="G233" s="48"/>
      <c r="H233" s="48"/>
      <c r="I233" s="352"/>
      <c r="J233" s="377"/>
      <c r="K233" s="377"/>
      <c r="L233" s="377"/>
      <c r="M233" s="377"/>
      <c r="N233" s="377"/>
    </row>
    <row r="234" spans="2:14" x14ac:dyDescent="0.2">
      <c r="B234" s="48"/>
      <c r="C234" s="48"/>
      <c r="D234" s="48"/>
      <c r="E234" s="48"/>
      <c r="F234" s="48"/>
      <c r="G234" s="48"/>
      <c r="H234" s="48"/>
      <c r="I234" s="352"/>
      <c r="J234" s="377"/>
      <c r="K234" s="377"/>
      <c r="L234" s="377"/>
      <c r="M234" s="377"/>
      <c r="N234" s="377"/>
    </row>
    <row r="235" spans="2:14" x14ac:dyDescent="0.2">
      <c r="B235" s="48"/>
      <c r="C235" s="48"/>
      <c r="D235" s="48"/>
      <c r="E235" s="48"/>
      <c r="F235" s="48"/>
      <c r="G235" s="48"/>
      <c r="H235" s="48"/>
      <c r="I235" s="352"/>
      <c r="J235" s="377"/>
      <c r="K235" s="377"/>
      <c r="L235" s="377"/>
      <c r="M235" s="377"/>
      <c r="N235" s="377"/>
    </row>
    <row r="236" spans="2:14" x14ac:dyDescent="0.2">
      <c r="B236" s="48"/>
      <c r="C236" s="48"/>
      <c r="D236" s="48"/>
      <c r="E236" s="48"/>
      <c r="F236" s="48"/>
      <c r="G236" s="48"/>
      <c r="H236" s="48"/>
      <c r="I236" s="352"/>
      <c r="J236" s="377"/>
      <c r="K236" s="377"/>
      <c r="L236" s="377"/>
      <c r="M236" s="377"/>
      <c r="N236" s="377"/>
    </row>
    <row r="237" spans="2:14" x14ac:dyDescent="0.2">
      <c r="B237" s="48"/>
      <c r="C237" s="48"/>
      <c r="D237" s="48"/>
      <c r="E237" s="48"/>
      <c r="F237" s="48"/>
      <c r="G237" s="48"/>
      <c r="H237" s="48"/>
      <c r="I237" s="352"/>
      <c r="J237" s="377"/>
      <c r="K237" s="377"/>
      <c r="L237" s="377"/>
      <c r="M237" s="377"/>
      <c r="N237" s="377"/>
    </row>
    <row r="238" spans="2:14" x14ac:dyDescent="0.2">
      <c r="B238" s="48"/>
      <c r="C238" s="48"/>
      <c r="D238" s="48"/>
      <c r="E238" s="48"/>
      <c r="F238" s="48"/>
      <c r="G238" s="48"/>
      <c r="H238" s="48"/>
      <c r="I238" s="352"/>
      <c r="J238" s="377"/>
      <c r="K238" s="377"/>
      <c r="L238" s="377"/>
      <c r="M238" s="377"/>
      <c r="N238" s="377"/>
    </row>
    <row r="239" spans="2:14" x14ac:dyDescent="0.2">
      <c r="B239" s="48"/>
      <c r="C239" s="48"/>
      <c r="D239" s="48"/>
      <c r="E239" s="48"/>
      <c r="F239" s="48"/>
      <c r="G239" s="48"/>
      <c r="H239" s="48"/>
      <c r="I239" s="352"/>
      <c r="J239" s="377"/>
      <c r="K239" s="377"/>
      <c r="L239" s="377"/>
      <c r="M239" s="377"/>
      <c r="N239" s="377"/>
    </row>
    <row r="240" spans="2:14" x14ac:dyDescent="0.2">
      <c r="B240" s="48"/>
      <c r="C240" s="48"/>
      <c r="D240" s="48"/>
      <c r="E240" s="48"/>
      <c r="F240" s="48"/>
      <c r="G240" s="48"/>
      <c r="H240" s="48"/>
      <c r="I240" s="352"/>
      <c r="J240" s="377"/>
      <c r="K240" s="377"/>
      <c r="L240" s="377"/>
      <c r="M240" s="377"/>
      <c r="N240" s="377"/>
    </row>
    <row r="241" spans="2:14" x14ac:dyDescent="0.2">
      <c r="B241" s="48"/>
      <c r="C241" s="48"/>
      <c r="D241" s="48"/>
      <c r="E241" s="48"/>
      <c r="F241" s="48"/>
      <c r="G241" s="48"/>
      <c r="H241" s="48"/>
      <c r="I241" s="352"/>
      <c r="J241" s="377"/>
      <c r="K241" s="377"/>
      <c r="L241" s="377"/>
      <c r="M241" s="377"/>
      <c r="N241" s="377"/>
    </row>
    <row r="242" spans="2:14" x14ac:dyDescent="0.2">
      <c r="B242" s="48"/>
      <c r="C242" s="48"/>
      <c r="D242" s="48"/>
      <c r="E242" s="48"/>
      <c r="F242" s="48"/>
      <c r="G242" s="48"/>
      <c r="H242" s="48"/>
      <c r="I242" s="352"/>
      <c r="J242" s="377"/>
      <c r="K242" s="377"/>
      <c r="L242" s="377"/>
      <c r="M242" s="377"/>
      <c r="N242" s="377"/>
    </row>
    <row r="243" spans="2:14" x14ac:dyDescent="0.2">
      <c r="B243" s="48"/>
      <c r="C243" s="48"/>
      <c r="D243" s="48"/>
      <c r="E243" s="48"/>
      <c r="F243" s="48"/>
      <c r="G243" s="48"/>
      <c r="H243" s="48"/>
      <c r="I243" s="352"/>
      <c r="J243" s="377"/>
      <c r="K243" s="377"/>
      <c r="L243" s="377"/>
      <c r="M243" s="377"/>
      <c r="N243" s="377"/>
    </row>
    <row r="244" spans="2:14" x14ac:dyDescent="0.2">
      <c r="B244" s="48"/>
      <c r="C244" s="48"/>
      <c r="D244" s="48"/>
      <c r="E244" s="48"/>
      <c r="F244" s="48"/>
      <c r="G244" s="48"/>
      <c r="H244" s="48"/>
      <c r="I244" s="352"/>
      <c r="J244" s="377"/>
      <c r="K244" s="377"/>
      <c r="L244" s="377"/>
      <c r="M244" s="377"/>
      <c r="N244" s="377"/>
    </row>
    <row r="245" spans="2:14" x14ac:dyDescent="0.2">
      <c r="B245" s="48"/>
      <c r="C245" s="48"/>
      <c r="D245" s="48"/>
      <c r="E245" s="48"/>
      <c r="F245" s="48"/>
      <c r="G245" s="48"/>
      <c r="H245" s="48"/>
      <c r="I245" s="352"/>
      <c r="J245" s="377"/>
      <c r="K245" s="377"/>
      <c r="L245" s="377"/>
      <c r="M245" s="377"/>
      <c r="N245" s="377"/>
    </row>
    <row r="246" spans="2:14" x14ac:dyDescent="0.2">
      <c r="B246" s="48"/>
      <c r="C246" s="48"/>
      <c r="D246" s="48"/>
      <c r="E246" s="48"/>
      <c r="F246" s="48"/>
      <c r="G246" s="48"/>
      <c r="H246" s="48"/>
      <c r="I246" s="352"/>
      <c r="J246" s="377"/>
      <c r="K246" s="377"/>
      <c r="L246" s="377"/>
      <c r="M246" s="377"/>
      <c r="N246" s="377"/>
    </row>
    <row r="247" spans="2:14" x14ac:dyDescent="0.2">
      <c r="B247" s="48"/>
      <c r="C247" s="48"/>
      <c r="D247" s="48"/>
      <c r="E247" s="48"/>
      <c r="F247" s="48"/>
      <c r="G247" s="48"/>
      <c r="H247" s="48"/>
      <c r="I247" s="352"/>
      <c r="J247" s="377"/>
      <c r="K247" s="377"/>
      <c r="L247" s="377"/>
      <c r="M247" s="377"/>
      <c r="N247" s="377"/>
    </row>
    <row r="248" spans="2:14" x14ac:dyDescent="0.2">
      <c r="B248" s="48"/>
      <c r="C248" s="48"/>
      <c r="D248" s="48"/>
      <c r="E248" s="48"/>
      <c r="F248" s="48"/>
      <c r="G248" s="48"/>
      <c r="H248" s="48"/>
      <c r="I248" s="352"/>
      <c r="J248" s="377"/>
      <c r="K248" s="377"/>
      <c r="L248" s="377"/>
      <c r="M248" s="377"/>
      <c r="N248" s="377"/>
    </row>
    <row r="249" spans="2:14" x14ac:dyDescent="0.2">
      <c r="B249" s="48"/>
      <c r="C249" s="48"/>
      <c r="D249" s="48"/>
      <c r="E249" s="48"/>
      <c r="F249" s="48"/>
      <c r="G249" s="48"/>
      <c r="H249" s="48"/>
      <c r="I249" s="352"/>
      <c r="J249" s="377"/>
      <c r="K249" s="377"/>
      <c r="L249" s="377"/>
      <c r="M249" s="377"/>
      <c r="N249" s="377"/>
    </row>
    <row r="250" spans="2:14" x14ac:dyDescent="0.2">
      <c r="B250" s="48"/>
      <c r="C250" s="48"/>
      <c r="D250" s="48"/>
      <c r="E250" s="48"/>
      <c r="F250" s="48"/>
      <c r="G250" s="48"/>
      <c r="H250" s="48"/>
      <c r="I250" s="352"/>
      <c r="J250" s="377"/>
      <c r="K250" s="377"/>
      <c r="L250" s="377"/>
      <c r="M250" s="377"/>
      <c r="N250" s="377"/>
    </row>
    <row r="251" spans="2:14" x14ac:dyDescent="0.2">
      <c r="B251" s="48"/>
      <c r="C251" s="48"/>
      <c r="D251" s="48"/>
      <c r="E251" s="48"/>
      <c r="F251" s="48"/>
      <c r="G251" s="48"/>
      <c r="H251" s="48"/>
      <c r="I251" s="352"/>
      <c r="J251" s="377"/>
      <c r="K251" s="377"/>
      <c r="L251" s="377"/>
      <c r="M251" s="377"/>
      <c r="N251" s="377"/>
    </row>
    <row r="252" spans="2:14" x14ac:dyDescent="0.2">
      <c r="B252" s="48"/>
      <c r="C252" s="48"/>
      <c r="D252" s="48"/>
      <c r="E252" s="48"/>
      <c r="F252" s="48"/>
      <c r="G252" s="48"/>
      <c r="H252" s="48"/>
      <c r="I252" s="352"/>
      <c r="J252" s="377"/>
      <c r="K252" s="377"/>
      <c r="L252" s="377"/>
      <c r="M252" s="377"/>
      <c r="N252" s="377"/>
    </row>
    <row r="253" spans="2:14" x14ac:dyDescent="0.2">
      <c r="B253" s="48"/>
      <c r="C253" s="48"/>
      <c r="D253" s="48"/>
      <c r="E253" s="48"/>
      <c r="F253" s="48"/>
      <c r="G253" s="48"/>
      <c r="H253" s="48"/>
      <c r="I253" s="352"/>
      <c r="J253" s="377"/>
      <c r="K253" s="377"/>
      <c r="L253" s="377"/>
      <c r="M253" s="377"/>
      <c r="N253" s="377"/>
    </row>
    <row r="254" spans="2:14" x14ac:dyDescent="0.2">
      <c r="B254" s="48"/>
      <c r="C254" s="48"/>
      <c r="D254" s="48"/>
      <c r="E254" s="48"/>
      <c r="F254" s="48"/>
      <c r="G254" s="48"/>
      <c r="H254" s="48"/>
      <c r="I254" s="352"/>
      <c r="J254" s="377"/>
      <c r="K254" s="377"/>
      <c r="L254" s="377"/>
      <c r="M254" s="377"/>
      <c r="N254" s="377"/>
    </row>
    <row r="255" spans="2:14" x14ac:dyDescent="0.2">
      <c r="B255" s="48"/>
      <c r="C255" s="48"/>
      <c r="D255" s="48"/>
      <c r="E255" s="48"/>
      <c r="F255" s="48"/>
      <c r="G255" s="48"/>
      <c r="H255" s="48"/>
      <c r="I255" s="352"/>
      <c r="J255" s="377"/>
      <c r="K255" s="377"/>
      <c r="L255" s="377"/>
      <c r="M255" s="377"/>
      <c r="N255" s="377"/>
    </row>
    <row r="256" spans="2:14" x14ac:dyDescent="0.2">
      <c r="B256" s="48"/>
      <c r="C256" s="48"/>
      <c r="D256" s="48"/>
      <c r="E256" s="48"/>
      <c r="F256" s="48"/>
      <c r="G256" s="48"/>
      <c r="H256" s="48"/>
      <c r="I256" s="352"/>
      <c r="J256" s="377"/>
      <c r="K256" s="377"/>
      <c r="L256" s="377"/>
      <c r="M256" s="377"/>
      <c r="N256" s="377"/>
    </row>
    <row r="257" spans="2:14" x14ac:dyDescent="0.2">
      <c r="B257" s="48"/>
      <c r="C257" s="48"/>
      <c r="D257" s="48"/>
      <c r="E257" s="48"/>
      <c r="F257" s="48"/>
      <c r="G257" s="48"/>
      <c r="H257" s="48"/>
      <c r="I257" s="352"/>
      <c r="J257" s="377"/>
      <c r="K257" s="377"/>
      <c r="L257" s="377"/>
      <c r="M257" s="377"/>
      <c r="N257" s="377"/>
    </row>
    <row r="258" spans="2:14" x14ac:dyDescent="0.2">
      <c r="B258" s="48"/>
      <c r="C258" s="48"/>
      <c r="D258" s="48"/>
      <c r="E258" s="48"/>
      <c r="F258" s="48"/>
      <c r="G258" s="48"/>
      <c r="H258" s="48"/>
      <c r="I258" s="352"/>
      <c r="J258" s="377"/>
      <c r="K258" s="377"/>
      <c r="L258" s="377"/>
      <c r="M258" s="377"/>
      <c r="N258" s="377"/>
    </row>
    <row r="259" spans="2:14" x14ac:dyDescent="0.2">
      <c r="B259" s="48"/>
      <c r="C259" s="48"/>
      <c r="D259" s="48"/>
      <c r="E259" s="48"/>
      <c r="F259" s="48"/>
      <c r="G259" s="48"/>
      <c r="H259" s="48"/>
      <c r="I259" s="352"/>
      <c r="J259" s="377"/>
      <c r="K259" s="377"/>
      <c r="L259" s="377"/>
      <c r="M259" s="377"/>
      <c r="N259" s="377"/>
    </row>
    <row r="260" spans="2:14" x14ac:dyDescent="0.2">
      <c r="B260" s="48"/>
      <c r="C260" s="48"/>
      <c r="D260" s="48"/>
      <c r="E260" s="48"/>
      <c r="F260" s="48"/>
      <c r="G260" s="48"/>
      <c r="H260" s="48"/>
      <c r="I260" s="352"/>
      <c r="J260" s="377"/>
      <c r="K260" s="377"/>
      <c r="L260" s="377"/>
      <c r="M260" s="377"/>
      <c r="N260" s="377"/>
    </row>
    <row r="261" spans="2:14" x14ac:dyDescent="0.2">
      <c r="B261" s="48"/>
      <c r="C261" s="48"/>
      <c r="D261" s="48"/>
      <c r="E261" s="48"/>
      <c r="F261" s="48"/>
      <c r="G261" s="48"/>
      <c r="H261" s="48"/>
      <c r="I261" s="352"/>
      <c r="J261" s="377"/>
      <c r="K261" s="377"/>
      <c r="L261" s="377"/>
      <c r="M261" s="377"/>
      <c r="N261" s="377"/>
    </row>
    <row r="262" spans="2:14" x14ac:dyDescent="0.2">
      <c r="B262" s="48"/>
      <c r="C262" s="48"/>
      <c r="D262" s="48"/>
      <c r="E262" s="48"/>
      <c r="F262" s="48"/>
      <c r="G262" s="48"/>
      <c r="H262" s="48"/>
      <c r="I262" s="352"/>
      <c r="J262" s="377"/>
      <c r="K262" s="377"/>
      <c r="L262" s="377"/>
      <c r="M262" s="377"/>
      <c r="N262" s="377"/>
    </row>
    <row r="263" spans="2:14" x14ac:dyDescent="0.2">
      <c r="B263" s="48"/>
      <c r="C263" s="48"/>
      <c r="D263" s="48"/>
      <c r="E263" s="48"/>
      <c r="F263" s="48"/>
      <c r="G263" s="48"/>
      <c r="H263" s="48"/>
      <c r="I263" s="352"/>
      <c r="J263" s="377"/>
      <c r="K263" s="377"/>
      <c r="L263" s="377"/>
      <c r="M263" s="377"/>
      <c r="N263" s="377"/>
    </row>
    <row r="264" spans="2:14" x14ac:dyDescent="0.2">
      <c r="B264" s="48"/>
      <c r="C264" s="48"/>
      <c r="D264" s="48"/>
      <c r="E264" s="48"/>
      <c r="F264" s="48"/>
      <c r="G264" s="48"/>
      <c r="H264" s="48"/>
      <c r="I264" s="352"/>
      <c r="J264" s="377"/>
      <c r="K264" s="377"/>
      <c r="L264" s="377"/>
      <c r="M264" s="377"/>
      <c r="N264" s="377"/>
    </row>
    <row r="265" spans="2:14" x14ac:dyDescent="0.2">
      <c r="B265" s="48"/>
      <c r="C265" s="48"/>
      <c r="D265" s="48"/>
      <c r="E265" s="48"/>
      <c r="F265" s="48"/>
      <c r="G265" s="48"/>
      <c r="H265" s="48"/>
      <c r="I265" s="352"/>
      <c r="J265" s="377"/>
      <c r="K265" s="377"/>
      <c r="L265" s="377"/>
      <c r="M265" s="377"/>
      <c r="N265" s="377"/>
    </row>
    <row r="266" spans="2:14" x14ac:dyDescent="0.2">
      <c r="B266" s="48"/>
      <c r="C266" s="48"/>
      <c r="D266" s="48"/>
      <c r="E266" s="48"/>
      <c r="F266" s="48"/>
      <c r="G266" s="48"/>
      <c r="H266" s="48"/>
      <c r="I266" s="352"/>
      <c r="J266" s="377"/>
      <c r="K266" s="377"/>
      <c r="L266" s="377"/>
      <c r="M266" s="377"/>
      <c r="N266" s="377"/>
    </row>
    <row r="267" spans="2:14" x14ac:dyDescent="0.2">
      <c r="B267" s="48"/>
      <c r="C267" s="48"/>
      <c r="D267" s="48"/>
      <c r="E267" s="48"/>
      <c r="F267" s="48"/>
      <c r="G267" s="48"/>
      <c r="H267" s="48"/>
      <c r="I267" s="352"/>
      <c r="J267" s="377"/>
      <c r="K267" s="377"/>
      <c r="L267" s="377"/>
      <c r="M267" s="377"/>
      <c r="N267" s="377"/>
    </row>
    <row r="268" spans="2:14" x14ac:dyDescent="0.2">
      <c r="B268" s="48"/>
      <c r="C268" s="48"/>
      <c r="D268" s="48"/>
      <c r="E268" s="48"/>
      <c r="F268" s="48"/>
      <c r="G268" s="48"/>
      <c r="H268" s="48"/>
      <c r="I268" s="352"/>
      <c r="J268" s="377"/>
      <c r="K268" s="377"/>
      <c r="L268" s="377"/>
      <c r="M268" s="377"/>
      <c r="N268" s="377"/>
    </row>
    <row r="269" spans="2:14" x14ac:dyDescent="0.2">
      <c r="B269" s="48"/>
      <c r="C269" s="48"/>
      <c r="D269" s="48"/>
      <c r="E269" s="48"/>
      <c r="F269" s="48"/>
      <c r="G269" s="48"/>
      <c r="H269" s="48"/>
      <c r="I269" s="352"/>
      <c r="J269" s="377"/>
      <c r="K269" s="377"/>
      <c r="L269" s="377"/>
      <c r="M269" s="377"/>
      <c r="N269" s="377"/>
    </row>
    <row r="270" spans="2:14" x14ac:dyDescent="0.2">
      <c r="B270" s="48"/>
      <c r="C270" s="48"/>
      <c r="D270" s="48"/>
      <c r="E270" s="48"/>
      <c r="F270" s="48"/>
      <c r="G270" s="48"/>
      <c r="H270" s="48"/>
      <c r="I270" s="352"/>
      <c r="J270" s="377"/>
      <c r="K270" s="377"/>
      <c r="L270" s="377"/>
      <c r="M270" s="377"/>
      <c r="N270" s="377"/>
    </row>
    <row r="271" spans="2:14" x14ac:dyDescent="0.2">
      <c r="B271" s="48"/>
      <c r="C271" s="48"/>
      <c r="D271" s="48"/>
      <c r="E271" s="48"/>
      <c r="F271" s="48"/>
      <c r="G271" s="48"/>
      <c r="H271" s="48"/>
      <c r="I271" s="352"/>
      <c r="J271" s="377"/>
      <c r="K271" s="377"/>
      <c r="L271" s="377"/>
      <c r="M271" s="377"/>
      <c r="N271" s="377"/>
    </row>
    <row r="272" spans="2:14" x14ac:dyDescent="0.2">
      <c r="B272" s="48"/>
      <c r="C272" s="48"/>
      <c r="D272" s="48"/>
      <c r="E272" s="48"/>
      <c r="F272" s="48"/>
      <c r="G272" s="48"/>
      <c r="H272" s="48"/>
      <c r="I272" s="352"/>
      <c r="J272" s="377"/>
      <c r="K272" s="377"/>
      <c r="L272" s="377"/>
      <c r="M272" s="377"/>
      <c r="N272" s="377"/>
    </row>
    <row r="273" spans="2:14" x14ac:dyDescent="0.2">
      <c r="B273" s="48"/>
      <c r="C273" s="48"/>
      <c r="D273" s="48"/>
      <c r="E273" s="48"/>
      <c r="F273" s="48"/>
      <c r="G273" s="48"/>
      <c r="H273" s="48"/>
      <c r="I273" s="352"/>
      <c r="J273" s="377"/>
      <c r="K273" s="377"/>
      <c r="L273" s="377"/>
      <c r="M273" s="377"/>
      <c r="N273" s="377"/>
    </row>
    <row r="274" spans="2:14" x14ac:dyDescent="0.2">
      <c r="B274" s="48"/>
      <c r="C274" s="48"/>
      <c r="D274" s="48"/>
      <c r="E274" s="48"/>
      <c r="F274" s="48"/>
      <c r="G274" s="48"/>
      <c r="H274" s="48"/>
      <c r="I274" s="352"/>
      <c r="J274" s="377"/>
      <c r="K274" s="377"/>
      <c r="L274" s="377"/>
      <c r="M274" s="377"/>
      <c r="N274" s="377"/>
    </row>
    <row r="275" spans="2:14" x14ac:dyDescent="0.2">
      <c r="B275" s="48"/>
      <c r="C275" s="48"/>
      <c r="D275" s="48"/>
      <c r="E275" s="48"/>
      <c r="F275" s="48"/>
      <c r="G275" s="48"/>
      <c r="H275" s="48"/>
      <c r="I275" s="352"/>
      <c r="J275" s="377"/>
      <c r="K275" s="377"/>
      <c r="L275" s="377"/>
      <c r="M275" s="377"/>
      <c r="N275" s="377"/>
    </row>
    <row r="276" spans="2:14" x14ac:dyDescent="0.2">
      <c r="B276" s="48"/>
      <c r="C276" s="48"/>
      <c r="D276" s="48"/>
      <c r="E276" s="48"/>
      <c r="F276" s="48"/>
      <c r="G276" s="48"/>
      <c r="H276" s="48"/>
      <c r="I276" s="352"/>
      <c r="J276" s="377"/>
      <c r="K276" s="377"/>
      <c r="L276" s="377"/>
      <c r="M276" s="377"/>
      <c r="N276" s="377"/>
    </row>
    <row r="277" spans="2:14" x14ac:dyDescent="0.2">
      <c r="B277" s="48"/>
      <c r="C277" s="48"/>
      <c r="D277" s="48"/>
      <c r="E277" s="48"/>
      <c r="F277" s="48"/>
      <c r="G277" s="48"/>
      <c r="H277" s="48"/>
      <c r="I277" s="352"/>
      <c r="J277" s="377"/>
      <c r="K277" s="377"/>
      <c r="L277" s="377"/>
      <c r="M277" s="377"/>
      <c r="N277" s="377"/>
    </row>
    <row r="278" spans="2:14" x14ac:dyDescent="0.2">
      <c r="B278" s="48"/>
      <c r="C278" s="48"/>
      <c r="D278" s="48"/>
      <c r="E278" s="48"/>
      <c r="F278" s="48"/>
      <c r="G278" s="48"/>
      <c r="H278" s="48"/>
      <c r="I278" s="352"/>
      <c r="J278" s="377"/>
      <c r="K278" s="377"/>
      <c r="L278" s="377"/>
      <c r="M278" s="377"/>
      <c r="N278" s="377"/>
    </row>
    <row r="279" spans="2:14" x14ac:dyDescent="0.2">
      <c r="B279" s="48"/>
      <c r="C279" s="48"/>
      <c r="D279" s="48"/>
      <c r="E279" s="48"/>
      <c r="F279" s="48"/>
      <c r="G279" s="48"/>
      <c r="H279" s="48"/>
      <c r="I279" s="352"/>
      <c r="J279" s="377"/>
      <c r="K279" s="377"/>
      <c r="L279" s="377"/>
      <c r="M279" s="377"/>
      <c r="N279" s="377"/>
    </row>
    <row r="280" spans="2:14" x14ac:dyDescent="0.2">
      <c r="B280" s="48"/>
      <c r="C280" s="48"/>
      <c r="D280" s="48"/>
      <c r="E280" s="48"/>
      <c r="F280" s="48"/>
      <c r="G280" s="48"/>
      <c r="H280" s="48"/>
      <c r="I280" s="352"/>
      <c r="J280" s="377"/>
      <c r="K280" s="377"/>
      <c r="L280" s="377"/>
      <c r="M280" s="377"/>
      <c r="N280" s="377"/>
    </row>
    <row r="281" spans="2:14" x14ac:dyDescent="0.2">
      <c r="B281" s="48"/>
      <c r="C281" s="48"/>
      <c r="D281" s="48"/>
      <c r="E281" s="48"/>
      <c r="F281" s="48"/>
      <c r="G281" s="48"/>
      <c r="H281" s="48"/>
      <c r="I281" s="352"/>
      <c r="J281" s="377"/>
      <c r="K281" s="377"/>
      <c r="L281" s="377"/>
      <c r="M281" s="377"/>
      <c r="N281" s="377"/>
    </row>
    <row r="282" spans="2:14" x14ac:dyDescent="0.2">
      <c r="B282" s="48"/>
      <c r="C282" s="48"/>
      <c r="D282" s="48"/>
      <c r="E282" s="48"/>
      <c r="F282" s="48"/>
      <c r="G282" s="48"/>
      <c r="H282" s="48"/>
      <c r="I282" s="352"/>
      <c r="J282" s="377"/>
      <c r="K282" s="377"/>
      <c r="L282" s="377"/>
      <c r="M282" s="377"/>
      <c r="N282" s="377"/>
    </row>
    <row r="283" spans="2:14" x14ac:dyDescent="0.2">
      <c r="B283" s="48"/>
      <c r="C283" s="48"/>
      <c r="D283" s="48"/>
      <c r="E283" s="48"/>
      <c r="F283" s="48"/>
      <c r="G283" s="48"/>
      <c r="H283" s="48"/>
      <c r="I283" s="352"/>
      <c r="J283" s="377"/>
      <c r="K283" s="377"/>
      <c r="L283" s="377"/>
      <c r="M283" s="377"/>
      <c r="N283" s="377"/>
    </row>
    <row r="284" spans="2:14" x14ac:dyDescent="0.2">
      <c r="B284" s="48"/>
      <c r="C284" s="48"/>
      <c r="D284" s="48"/>
      <c r="E284" s="48"/>
      <c r="F284" s="48"/>
      <c r="G284" s="48"/>
      <c r="H284" s="48"/>
      <c r="I284" s="352"/>
      <c r="J284" s="377"/>
      <c r="K284" s="377"/>
      <c r="L284" s="377"/>
      <c r="M284" s="377"/>
      <c r="N284" s="377"/>
    </row>
    <row r="285" spans="2:14" x14ac:dyDescent="0.2">
      <c r="B285" s="48"/>
      <c r="C285" s="48"/>
      <c r="D285" s="48"/>
      <c r="E285" s="48"/>
      <c r="F285" s="48"/>
      <c r="G285" s="48"/>
      <c r="H285" s="48"/>
      <c r="I285" s="352"/>
      <c r="J285" s="377"/>
      <c r="K285" s="377"/>
      <c r="L285" s="377"/>
      <c r="M285" s="377"/>
      <c r="N285" s="377"/>
    </row>
    <row r="286" spans="2:14" x14ac:dyDescent="0.2">
      <c r="B286" s="48"/>
      <c r="C286" s="48"/>
      <c r="D286" s="48"/>
      <c r="E286" s="48"/>
      <c r="F286" s="48"/>
      <c r="G286" s="48"/>
      <c r="H286" s="48"/>
      <c r="I286" s="352"/>
      <c r="J286" s="377"/>
      <c r="K286" s="377"/>
      <c r="L286" s="377"/>
      <c r="M286" s="377"/>
      <c r="N286" s="377"/>
    </row>
    <row r="287" spans="2:14" x14ac:dyDescent="0.2">
      <c r="B287" s="48"/>
      <c r="C287" s="48"/>
      <c r="D287" s="48"/>
      <c r="E287" s="48"/>
      <c r="F287" s="48"/>
      <c r="G287" s="48"/>
      <c r="H287" s="48"/>
      <c r="I287" s="352"/>
      <c r="J287" s="377"/>
      <c r="K287" s="377"/>
      <c r="L287" s="377"/>
      <c r="M287" s="377"/>
      <c r="N287" s="377"/>
    </row>
    <row r="288" spans="2:14" x14ac:dyDescent="0.2">
      <c r="B288" s="48"/>
      <c r="C288" s="48"/>
      <c r="D288" s="48"/>
      <c r="E288" s="48"/>
      <c r="F288" s="48"/>
      <c r="G288" s="48"/>
      <c r="H288" s="48"/>
      <c r="I288" s="352"/>
      <c r="J288" s="377"/>
      <c r="K288" s="377"/>
      <c r="L288" s="377"/>
      <c r="M288" s="377"/>
      <c r="N288" s="377"/>
    </row>
    <row r="289" spans="2:14" x14ac:dyDescent="0.2">
      <c r="B289" s="48"/>
      <c r="C289" s="48"/>
      <c r="D289" s="48"/>
      <c r="E289" s="48"/>
      <c r="F289" s="48"/>
      <c r="G289" s="48"/>
      <c r="H289" s="48"/>
      <c r="I289" s="352"/>
      <c r="J289" s="377"/>
      <c r="K289" s="377"/>
      <c r="L289" s="377"/>
      <c r="M289" s="377"/>
      <c r="N289" s="377"/>
    </row>
    <row r="290" spans="2:14" x14ac:dyDescent="0.2">
      <c r="B290" s="48"/>
      <c r="C290" s="48"/>
      <c r="D290" s="48"/>
      <c r="E290" s="48"/>
      <c r="F290" s="48"/>
      <c r="G290" s="48"/>
      <c r="H290" s="48"/>
      <c r="I290" s="352"/>
      <c r="J290" s="377"/>
      <c r="K290" s="377"/>
      <c r="L290" s="377"/>
      <c r="M290" s="377"/>
      <c r="N290" s="377"/>
    </row>
    <row r="291" spans="2:14" x14ac:dyDescent="0.2">
      <c r="B291" s="48"/>
      <c r="C291" s="48"/>
      <c r="D291" s="48"/>
      <c r="E291" s="48"/>
      <c r="F291" s="48"/>
      <c r="G291" s="48"/>
      <c r="H291" s="48"/>
      <c r="I291" s="352"/>
      <c r="J291" s="377"/>
      <c r="K291" s="377"/>
      <c r="L291" s="377"/>
      <c r="M291" s="377"/>
      <c r="N291" s="377"/>
    </row>
    <row r="292" spans="2:14" x14ac:dyDescent="0.2">
      <c r="B292" s="48"/>
      <c r="C292" s="48"/>
      <c r="D292" s="48"/>
      <c r="E292" s="48"/>
      <c r="F292" s="48"/>
      <c r="G292" s="48"/>
      <c r="H292" s="48"/>
      <c r="I292" s="352"/>
      <c r="J292" s="377"/>
      <c r="K292" s="377"/>
      <c r="L292" s="377"/>
      <c r="M292" s="377"/>
      <c r="N292" s="377"/>
    </row>
    <row r="293" spans="2:14" x14ac:dyDescent="0.2">
      <c r="B293" s="48"/>
      <c r="C293" s="48"/>
      <c r="D293" s="48"/>
      <c r="E293" s="48"/>
      <c r="F293" s="48"/>
      <c r="G293" s="48"/>
      <c r="H293" s="48"/>
      <c r="I293" s="352"/>
      <c r="J293" s="377"/>
      <c r="K293" s="377"/>
      <c r="L293" s="377"/>
      <c r="M293" s="377"/>
      <c r="N293" s="377"/>
    </row>
    <row r="294" spans="2:14" x14ac:dyDescent="0.2">
      <c r="B294" s="48"/>
      <c r="C294" s="48"/>
      <c r="D294" s="48"/>
      <c r="E294" s="48"/>
      <c r="F294" s="48"/>
      <c r="G294" s="48"/>
      <c r="H294" s="48"/>
      <c r="I294" s="352"/>
      <c r="J294" s="377"/>
      <c r="K294" s="377"/>
      <c r="L294" s="377"/>
      <c r="M294" s="377"/>
      <c r="N294" s="377"/>
    </row>
    <row r="295" spans="2:14" x14ac:dyDescent="0.2">
      <c r="B295" s="48"/>
      <c r="C295" s="48"/>
      <c r="D295" s="48"/>
      <c r="E295" s="48"/>
      <c r="F295" s="48"/>
      <c r="G295" s="48"/>
      <c r="H295" s="48"/>
      <c r="I295" s="352"/>
      <c r="J295" s="377"/>
      <c r="K295" s="377"/>
      <c r="L295" s="377"/>
      <c r="M295" s="377"/>
      <c r="N295" s="377"/>
    </row>
    <row r="296" spans="2:14" x14ac:dyDescent="0.2">
      <c r="B296" s="48"/>
      <c r="C296" s="48"/>
      <c r="D296" s="48"/>
      <c r="E296" s="48"/>
      <c r="F296" s="48"/>
      <c r="G296" s="48"/>
      <c r="H296" s="48"/>
      <c r="I296" s="352"/>
      <c r="J296" s="377"/>
      <c r="K296" s="377"/>
      <c r="L296" s="377"/>
      <c r="M296" s="377"/>
      <c r="N296" s="377"/>
    </row>
    <row r="297" spans="2:14" x14ac:dyDescent="0.2">
      <c r="B297" s="48"/>
      <c r="C297" s="48"/>
      <c r="D297" s="48"/>
      <c r="E297" s="48"/>
      <c r="F297" s="48"/>
      <c r="G297" s="48"/>
      <c r="H297" s="48"/>
      <c r="I297" s="352"/>
      <c r="J297" s="377"/>
      <c r="K297" s="377"/>
      <c r="L297" s="377"/>
      <c r="M297" s="377"/>
      <c r="N297" s="377"/>
    </row>
    <row r="298" spans="2:14" x14ac:dyDescent="0.2">
      <c r="B298" s="48"/>
      <c r="C298" s="48"/>
      <c r="D298" s="48"/>
      <c r="E298" s="48"/>
      <c r="F298" s="48"/>
      <c r="G298" s="48"/>
      <c r="H298" s="48"/>
      <c r="I298" s="352"/>
      <c r="J298" s="377"/>
      <c r="K298" s="377"/>
      <c r="L298" s="377"/>
      <c r="M298" s="377"/>
      <c r="N298" s="377"/>
    </row>
    <row r="299" spans="2:14" x14ac:dyDescent="0.2">
      <c r="B299" s="48"/>
      <c r="C299" s="48"/>
      <c r="D299" s="48"/>
      <c r="E299" s="48"/>
      <c r="F299" s="48"/>
      <c r="G299" s="48"/>
      <c r="H299" s="48"/>
      <c r="I299" s="352"/>
      <c r="J299" s="377"/>
      <c r="K299" s="377"/>
      <c r="L299" s="377"/>
      <c r="M299" s="377"/>
      <c r="N299" s="377"/>
    </row>
    <row r="300" spans="2:14" x14ac:dyDescent="0.2">
      <c r="B300" s="48"/>
      <c r="C300" s="48"/>
      <c r="D300" s="48"/>
      <c r="E300" s="48"/>
      <c r="F300" s="48"/>
      <c r="G300" s="48"/>
      <c r="H300" s="48"/>
      <c r="I300" s="352"/>
      <c r="J300" s="377"/>
      <c r="K300" s="377"/>
      <c r="L300" s="377"/>
      <c r="M300" s="377"/>
      <c r="N300" s="377"/>
    </row>
    <row r="301" spans="2:14" x14ac:dyDescent="0.2">
      <c r="B301" s="48"/>
      <c r="C301" s="48"/>
      <c r="D301" s="48"/>
      <c r="E301" s="48"/>
      <c r="F301" s="48"/>
      <c r="G301" s="48"/>
      <c r="H301" s="48"/>
      <c r="I301" s="352"/>
      <c r="J301" s="377"/>
      <c r="K301" s="377"/>
      <c r="L301" s="377"/>
      <c r="M301" s="377"/>
      <c r="N301" s="377"/>
    </row>
    <row r="302" spans="2:14" x14ac:dyDescent="0.2">
      <c r="B302" s="48"/>
      <c r="C302" s="48"/>
      <c r="D302" s="48"/>
      <c r="E302" s="48"/>
      <c r="F302" s="48"/>
      <c r="G302" s="48"/>
      <c r="H302" s="48"/>
      <c r="I302" s="352"/>
      <c r="J302" s="377"/>
      <c r="K302" s="377"/>
      <c r="L302" s="377"/>
      <c r="M302" s="377"/>
      <c r="N302" s="377"/>
    </row>
    <row r="303" spans="2:14" x14ac:dyDescent="0.2">
      <c r="B303" s="48"/>
      <c r="C303" s="48"/>
      <c r="D303" s="48"/>
      <c r="E303" s="48"/>
      <c r="F303" s="48"/>
      <c r="G303" s="48"/>
      <c r="H303" s="48"/>
      <c r="I303" s="352"/>
      <c r="J303" s="377"/>
      <c r="K303" s="377"/>
      <c r="L303" s="377"/>
      <c r="M303" s="377"/>
      <c r="N303" s="377"/>
    </row>
    <row r="304" spans="2:14" x14ac:dyDescent="0.2">
      <c r="B304" s="48"/>
      <c r="C304" s="48"/>
      <c r="D304" s="48"/>
      <c r="E304" s="48"/>
      <c r="F304" s="48"/>
      <c r="G304" s="48"/>
      <c r="H304" s="48"/>
      <c r="I304" s="352"/>
      <c r="J304" s="377"/>
      <c r="K304" s="377"/>
      <c r="L304" s="377"/>
      <c r="M304" s="377"/>
      <c r="N304" s="377"/>
    </row>
    <row r="305" spans="2:14" x14ac:dyDescent="0.2">
      <c r="B305" s="48"/>
      <c r="C305" s="48"/>
      <c r="D305" s="48"/>
      <c r="E305" s="48"/>
      <c r="F305" s="48"/>
      <c r="G305" s="48"/>
      <c r="H305" s="48"/>
      <c r="I305" s="352"/>
      <c r="J305" s="377"/>
      <c r="K305" s="377"/>
      <c r="L305" s="377"/>
      <c r="M305" s="377"/>
      <c r="N305" s="377"/>
    </row>
    <row r="306" spans="2:14" x14ac:dyDescent="0.2">
      <c r="B306" s="48"/>
      <c r="C306" s="48"/>
      <c r="D306" s="48"/>
      <c r="E306" s="48"/>
      <c r="F306" s="48"/>
      <c r="G306" s="48"/>
      <c r="H306" s="48"/>
      <c r="I306" s="352"/>
      <c r="J306" s="377"/>
      <c r="K306" s="377"/>
      <c r="L306" s="377"/>
      <c r="M306" s="377"/>
      <c r="N306" s="377"/>
    </row>
    <row r="307" spans="2:14" x14ac:dyDescent="0.2">
      <c r="B307" s="48"/>
      <c r="C307" s="48"/>
      <c r="D307" s="48"/>
      <c r="E307" s="48"/>
      <c r="F307" s="48"/>
      <c r="G307" s="48"/>
      <c r="H307" s="48"/>
      <c r="I307" s="352"/>
      <c r="J307" s="377"/>
      <c r="K307" s="377"/>
      <c r="L307" s="377"/>
      <c r="M307" s="377"/>
      <c r="N307" s="377"/>
    </row>
    <row r="308" spans="2:14" x14ac:dyDescent="0.2">
      <c r="B308" s="48"/>
      <c r="C308" s="48"/>
      <c r="D308" s="48"/>
      <c r="E308" s="48"/>
      <c r="F308" s="48"/>
      <c r="G308" s="48"/>
      <c r="H308" s="48"/>
      <c r="I308" s="352"/>
      <c r="J308" s="377"/>
      <c r="K308" s="377"/>
      <c r="L308" s="377"/>
      <c r="M308" s="377"/>
      <c r="N308" s="377"/>
    </row>
    <row r="309" spans="2:14" x14ac:dyDescent="0.2">
      <c r="B309" s="48"/>
      <c r="C309" s="48"/>
      <c r="D309" s="48"/>
      <c r="E309" s="48"/>
      <c r="F309" s="48"/>
      <c r="G309" s="48"/>
      <c r="H309" s="48"/>
      <c r="I309" s="352"/>
      <c r="J309" s="377"/>
      <c r="K309" s="377"/>
      <c r="L309" s="377"/>
      <c r="M309" s="377"/>
      <c r="N309" s="377"/>
    </row>
    <row r="310" spans="2:14" x14ac:dyDescent="0.2">
      <c r="B310" s="48"/>
      <c r="C310" s="48"/>
      <c r="D310" s="48"/>
      <c r="E310" s="48"/>
      <c r="F310" s="48"/>
      <c r="G310" s="48"/>
      <c r="H310" s="48"/>
      <c r="I310" s="352"/>
      <c r="J310" s="377"/>
      <c r="K310" s="377"/>
      <c r="L310" s="377"/>
      <c r="M310" s="377"/>
      <c r="N310" s="377"/>
    </row>
    <row r="311" spans="2:14" x14ac:dyDescent="0.2">
      <c r="B311" s="48"/>
      <c r="C311" s="48"/>
      <c r="D311" s="48"/>
      <c r="E311" s="48"/>
      <c r="F311" s="48"/>
      <c r="G311" s="48"/>
      <c r="H311" s="48"/>
      <c r="I311" s="352"/>
      <c r="J311" s="377"/>
      <c r="K311" s="377"/>
      <c r="L311" s="377"/>
      <c r="M311" s="377"/>
      <c r="N311" s="377"/>
    </row>
    <row r="312" spans="2:14" x14ac:dyDescent="0.2">
      <c r="B312" s="48"/>
      <c r="C312" s="48"/>
      <c r="D312" s="48"/>
      <c r="E312" s="48"/>
      <c r="F312" s="48"/>
      <c r="G312" s="48"/>
      <c r="H312" s="48"/>
      <c r="I312" s="352"/>
      <c r="J312" s="377"/>
      <c r="K312" s="377"/>
      <c r="L312" s="377"/>
      <c r="M312" s="377"/>
      <c r="N312" s="377"/>
    </row>
    <row r="313" spans="2:14" x14ac:dyDescent="0.2">
      <c r="B313" s="48"/>
      <c r="C313" s="48"/>
      <c r="D313" s="48"/>
      <c r="E313" s="48"/>
      <c r="F313" s="48"/>
      <c r="G313" s="48"/>
      <c r="H313" s="48"/>
      <c r="I313" s="352"/>
      <c r="J313" s="377"/>
      <c r="K313" s="377"/>
      <c r="L313" s="377"/>
      <c r="M313" s="377"/>
      <c r="N313" s="377"/>
    </row>
    <row r="314" spans="2:14" x14ac:dyDescent="0.2">
      <c r="B314" s="48"/>
      <c r="C314" s="48"/>
      <c r="D314" s="48"/>
      <c r="E314" s="48"/>
      <c r="F314" s="48"/>
      <c r="G314" s="48"/>
      <c r="H314" s="48"/>
      <c r="I314" s="352"/>
      <c r="J314" s="377"/>
      <c r="K314" s="377"/>
      <c r="L314" s="377"/>
      <c r="M314" s="377"/>
      <c r="N314" s="377"/>
    </row>
    <row r="315" spans="2:14" x14ac:dyDescent="0.2">
      <c r="B315" s="48"/>
      <c r="C315" s="48"/>
      <c r="D315" s="48"/>
      <c r="E315" s="48"/>
      <c r="F315" s="48"/>
      <c r="G315" s="48"/>
      <c r="H315" s="48"/>
      <c r="I315" s="352"/>
      <c r="J315" s="377"/>
      <c r="K315" s="377"/>
      <c r="L315" s="377"/>
      <c r="M315" s="377"/>
      <c r="N315" s="377"/>
    </row>
    <row r="316" spans="2:14" x14ac:dyDescent="0.2">
      <c r="B316" s="48"/>
      <c r="C316" s="48"/>
      <c r="D316" s="48"/>
      <c r="E316" s="48"/>
      <c r="F316" s="48"/>
      <c r="G316" s="48"/>
      <c r="H316" s="48"/>
      <c r="I316" s="352"/>
      <c r="J316" s="377"/>
      <c r="K316" s="377"/>
      <c r="L316" s="377"/>
      <c r="M316" s="377"/>
      <c r="N316" s="377"/>
    </row>
    <row r="317" spans="2:14" x14ac:dyDescent="0.2">
      <c r="B317" s="48"/>
      <c r="C317" s="48"/>
      <c r="D317" s="48"/>
      <c r="E317" s="48"/>
      <c r="F317" s="48"/>
      <c r="G317" s="48"/>
      <c r="H317" s="48"/>
      <c r="I317" s="352"/>
      <c r="J317" s="377"/>
      <c r="K317" s="377"/>
      <c r="L317" s="377"/>
      <c r="M317" s="377"/>
      <c r="N317" s="377"/>
    </row>
    <row r="318" spans="2:14" x14ac:dyDescent="0.2">
      <c r="B318" s="48"/>
      <c r="C318" s="48"/>
      <c r="D318" s="48"/>
      <c r="E318" s="48"/>
      <c r="F318" s="48"/>
      <c r="G318" s="48"/>
      <c r="H318" s="48"/>
      <c r="I318" s="352"/>
      <c r="J318" s="377"/>
      <c r="K318" s="377"/>
      <c r="L318" s="377"/>
      <c r="M318" s="377"/>
      <c r="N318" s="377"/>
    </row>
    <row r="319" spans="2:14" x14ac:dyDescent="0.2">
      <c r="B319" s="48"/>
      <c r="C319" s="48"/>
      <c r="D319" s="48"/>
      <c r="E319" s="48"/>
      <c r="F319" s="48"/>
      <c r="G319" s="48"/>
      <c r="H319" s="48"/>
      <c r="I319" s="352"/>
      <c r="J319" s="377"/>
      <c r="K319" s="377"/>
      <c r="L319" s="377"/>
      <c r="M319" s="377"/>
      <c r="N319" s="377"/>
    </row>
    <row r="320" spans="2:14" x14ac:dyDescent="0.2">
      <c r="B320" s="48"/>
      <c r="C320" s="48"/>
      <c r="D320" s="48"/>
      <c r="E320" s="48"/>
      <c r="F320" s="48"/>
      <c r="G320" s="48"/>
      <c r="H320" s="48"/>
      <c r="I320" s="352"/>
      <c r="J320" s="377"/>
      <c r="K320" s="377"/>
      <c r="L320" s="377"/>
      <c r="M320" s="377"/>
      <c r="N320" s="377"/>
    </row>
    <row r="321" spans="2:14" x14ac:dyDescent="0.2">
      <c r="B321" s="48"/>
      <c r="C321" s="48"/>
      <c r="D321" s="48"/>
      <c r="E321" s="48"/>
      <c r="F321" s="48"/>
      <c r="G321" s="48"/>
      <c r="H321" s="48"/>
      <c r="I321" s="352"/>
      <c r="J321" s="377"/>
      <c r="K321" s="377"/>
      <c r="L321" s="377"/>
      <c r="M321" s="377"/>
      <c r="N321" s="377"/>
    </row>
    <row r="322" spans="2:14" x14ac:dyDescent="0.2">
      <c r="B322" s="48"/>
      <c r="C322" s="48"/>
      <c r="D322" s="48"/>
      <c r="E322" s="48"/>
      <c r="F322" s="48"/>
      <c r="G322" s="48"/>
      <c r="H322" s="48"/>
      <c r="I322" s="352"/>
      <c r="J322" s="377"/>
      <c r="K322" s="377"/>
      <c r="L322" s="377"/>
      <c r="M322" s="377"/>
      <c r="N322" s="377"/>
    </row>
    <row r="323" spans="2:14" x14ac:dyDescent="0.2">
      <c r="B323" s="48"/>
      <c r="C323" s="48"/>
      <c r="D323" s="48"/>
      <c r="E323" s="48"/>
      <c r="F323" s="48"/>
      <c r="G323" s="48"/>
      <c r="H323" s="48"/>
      <c r="I323" s="352"/>
      <c r="J323" s="377"/>
      <c r="K323" s="377"/>
      <c r="L323" s="377"/>
      <c r="M323" s="377"/>
      <c r="N323" s="377"/>
    </row>
    <row r="324" spans="2:14" x14ac:dyDescent="0.2">
      <c r="B324" s="48"/>
      <c r="C324" s="48"/>
      <c r="D324" s="48"/>
      <c r="E324" s="48"/>
      <c r="F324" s="48"/>
      <c r="G324" s="48"/>
      <c r="H324" s="48"/>
      <c r="I324" s="352"/>
      <c r="J324" s="377"/>
      <c r="K324" s="377"/>
      <c r="L324" s="377"/>
      <c r="M324" s="377"/>
      <c r="N324" s="377"/>
    </row>
    <row r="325" spans="2:14" x14ac:dyDescent="0.2">
      <c r="B325" s="48"/>
      <c r="C325" s="48"/>
      <c r="D325" s="48"/>
      <c r="E325" s="48"/>
      <c r="F325" s="48"/>
      <c r="G325" s="48"/>
      <c r="H325" s="48"/>
      <c r="I325" s="352"/>
      <c r="J325" s="377"/>
      <c r="K325" s="377"/>
      <c r="L325" s="377"/>
      <c r="M325" s="377"/>
      <c r="N325" s="377"/>
    </row>
    <row r="326" spans="2:14" x14ac:dyDescent="0.2">
      <c r="B326" s="48"/>
      <c r="C326" s="48"/>
      <c r="D326" s="48"/>
      <c r="E326" s="48"/>
      <c r="F326" s="48"/>
      <c r="G326" s="48"/>
      <c r="H326" s="48"/>
      <c r="I326" s="352"/>
      <c r="J326" s="377"/>
      <c r="K326" s="377"/>
      <c r="L326" s="377"/>
      <c r="M326" s="377"/>
      <c r="N326" s="377"/>
    </row>
    <row r="327" spans="2:14" x14ac:dyDescent="0.2">
      <c r="B327" s="48"/>
      <c r="C327" s="48"/>
      <c r="D327" s="48"/>
      <c r="E327" s="48"/>
      <c r="F327" s="48"/>
      <c r="G327" s="48"/>
      <c r="H327" s="48"/>
      <c r="I327" s="352"/>
      <c r="J327" s="377"/>
      <c r="K327" s="377"/>
      <c r="L327" s="377"/>
      <c r="M327" s="377"/>
      <c r="N327" s="377"/>
    </row>
    <row r="328" spans="2:14" x14ac:dyDescent="0.2">
      <c r="B328" s="48"/>
      <c r="C328" s="48"/>
      <c r="D328" s="48"/>
      <c r="E328" s="48"/>
      <c r="F328" s="48"/>
      <c r="G328" s="48"/>
      <c r="H328" s="48"/>
      <c r="I328" s="352"/>
      <c r="J328" s="377"/>
      <c r="K328" s="377"/>
      <c r="L328" s="377"/>
      <c r="M328" s="377"/>
      <c r="N328" s="377"/>
    </row>
    <row r="329" spans="2:14" x14ac:dyDescent="0.2">
      <c r="B329" s="48"/>
      <c r="C329" s="48"/>
      <c r="D329" s="48"/>
      <c r="E329" s="48"/>
      <c r="F329" s="48"/>
      <c r="G329" s="48"/>
      <c r="H329" s="48"/>
      <c r="I329" s="352"/>
      <c r="J329" s="377"/>
      <c r="K329" s="377"/>
      <c r="L329" s="377"/>
      <c r="M329" s="377"/>
      <c r="N329" s="377"/>
    </row>
    <row r="330" spans="2:14" x14ac:dyDescent="0.2">
      <c r="B330" s="48"/>
      <c r="C330" s="48"/>
      <c r="D330" s="48"/>
      <c r="E330" s="48"/>
      <c r="F330" s="48"/>
      <c r="G330" s="48"/>
      <c r="H330" s="48"/>
      <c r="I330" s="352"/>
      <c r="J330" s="377"/>
      <c r="K330" s="377"/>
      <c r="L330" s="377"/>
      <c r="M330" s="377"/>
      <c r="N330" s="377"/>
    </row>
    <row r="331" spans="2:14" x14ac:dyDescent="0.2">
      <c r="B331" s="48"/>
      <c r="C331" s="48"/>
      <c r="D331" s="48"/>
      <c r="E331" s="48"/>
      <c r="F331" s="48"/>
      <c r="G331" s="48"/>
      <c r="H331" s="48"/>
      <c r="I331" s="352"/>
      <c r="J331" s="377"/>
      <c r="K331" s="377"/>
      <c r="L331" s="377"/>
      <c r="M331" s="377"/>
      <c r="N331" s="377"/>
    </row>
    <row r="332" spans="2:14" x14ac:dyDescent="0.2">
      <c r="B332" s="48"/>
      <c r="C332" s="48"/>
      <c r="D332" s="48"/>
      <c r="E332" s="48"/>
      <c r="F332" s="48"/>
      <c r="G332" s="48"/>
      <c r="H332" s="48"/>
      <c r="I332" s="352"/>
      <c r="J332" s="377"/>
      <c r="K332" s="377"/>
      <c r="L332" s="377"/>
      <c r="M332" s="377"/>
      <c r="N332" s="377"/>
    </row>
    <row r="333" spans="2:14" x14ac:dyDescent="0.2">
      <c r="B333" s="48"/>
      <c r="C333" s="48"/>
      <c r="D333" s="48"/>
      <c r="E333" s="48"/>
      <c r="F333" s="48"/>
      <c r="G333" s="48"/>
      <c r="H333" s="48"/>
      <c r="I333" s="352"/>
      <c r="J333" s="377"/>
      <c r="K333" s="377"/>
      <c r="L333" s="377"/>
      <c r="M333" s="377"/>
      <c r="N333" s="377"/>
    </row>
    <row r="334" spans="2:14" x14ac:dyDescent="0.2">
      <c r="B334" s="48"/>
      <c r="C334" s="48"/>
      <c r="D334" s="48"/>
      <c r="E334" s="48"/>
      <c r="F334" s="48"/>
      <c r="G334" s="48"/>
      <c r="H334" s="48"/>
      <c r="I334" s="352"/>
      <c r="J334" s="377"/>
      <c r="K334" s="377"/>
      <c r="L334" s="377"/>
      <c r="M334" s="377"/>
      <c r="N334" s="377"/>
    </row>
    <row r="335" spans="2:14" x14ac:dyDescent="0.2">
      <c r="B335" s="48"/>
      <c r="C335" s="48"/>
      <c r="D335" s="48"/>
      <c r="E335" s="48"/>
      <c r="F335" s="48"/>
      <c r="G335" s="48"/>
      <c r="H335" s="48"/>
      <c r="I335" s="352"/>
      <c r="J335" s="377"/>
      <c r="K335" s="377"/>
      <c r="L335" s="377"/>
      <c r="M335" s="377"/>
      <c r="N335" s="377"/>
    </row>
    <row r="336" spans="2:14" x14ac:dyDescent="0.2">
      <c r="B336" s="48"/>
      <c r="C336" s="48"/>
      <c r="D336" s="48"/>
      <c r="E336" s="48"/>
      <c r="F336" s="48"/>
      <c r="G336" s="48"/>
      <c r="H336" s="48"/>
      <c r="I336" s="352"/>
      <c r="J336" s="377"/>
      <c r="K336" s="377"/>
      <c r="L336" s="377"/>
      <c r="M336" s="377"/>
      <c r="N336" s="377"/>
    </row>
    <row r="337" spans="2:14" x14ac:dyDescent="0.2">
      <c r="B337" s="48"/>
      <c r="C337" s="48"/>
      <c r="D337" s="48"/>
      <c r="E337" s="48"/>
      <c r="F337" s="48"/>
      <c r="G337" s="48"/>
      <c r="H337" s="48"/>
      <c r="I337" s="352"/>
      <c r="J337" s="377"/>
      <c r="K337" s="377"/>
      <c r="L337" s="377"/>
      <c r="M337" s="377"/>
      <c r="N337" s="377"/>
    </row>
    <row r="338" spans="2:14" x14ac:dyDescent="0.2">
      <c r="B338" s="48"/>
      <c r="C338" s="48"/>
      <c r="D338" s="48"/>
      <c r="E338" s="48"/>
      <c r="F338" s="48"/>
      <c r="G338" s="48"/>
      <c r="H338" s="48"/>
      <c r="I338" s="352"/>
      <c r="J338" s="377"/>
      <c r="K338" s="377"/>
      <c r="L338" s="377"/>
      <c r="M338" s="377"/>
      <c r="N338" s="377"/>
    </row>
    <row r="339" spans="2:14" x14ac:dyDescent="0.2">
      <c r="B339" s="48"/>
      <c r="C339" s="48"/>
      <c r="D339" s="48"/>
      <c r="E339" s="48"/>
      <c r="F339" s="48"/>
      <c r="G339" s="48"/>
      <c r="H339" s="48"/>
      <c r="I339" s="352"/>
      <c r="J339" s="377"/>
      <c r="K339" s="377"/>
      <c r="L339" s="377"/>
      <c r="M339" s="377"/>
      <c r="N339" s="377"/>
    </row>
    <row r="340" spans="2:14" x14ac:dyDescent="0.2">
      <c r="B340" s="48"/>
      <c r="C340" s="48"/>
      <c r="D340" s="48"/>
      <c r="E340" s="48"/>
      <c r="F340" s="48"/>
      <c r="G340" s="48"/>
      <c r="H340" s="48"/>
      <c r="I340" s="352"/>
      <c r="J340" s="377"/>
      <c r="K340" s="377"/>
      <c r="L340" s="377"/>
      <c r="M340" s="377"/>
      <c r="N340" s="377"/>
    </row>
    <row r="341" spans="2:14" x14ac:dyDescent="0.2">
      <c r="B341" s="48"/>
      <c r="C341" s="48"/>
      <c r="D341" s="48"/>
      <c r="E341" s="48"/>
      <c r="F341" s="48"/>
      <c r="G341" s="48"/>
      <c r="H341" s="48"/>
      <c r="I341" s="352"/>
      <c r="J341" s="377"/>
      <c r="K341" s="377"/>
      <c r="L341" s="377"/>
      <c r="M341" s="377"/>
      <c r="N341" s="377"/>
    </row>
    <row r="342" spans="2:14" x14ac:dyDescent="0.2">
      <c r="B342" s="48"/>
      <c r="C342" s="48"/>
      <c r="D342" s="48"/>
      <c r="E342" s="48"/>
      <c r="F342" s="48"/>
      <c r="G342" s="48"/>
      <c r="H342" s="48"/>
      <c r="I342" s="352"/>
      <c r="J342" s="377"/>
      <c r="K342" s="377"/>
      <c r="L342" s="377"/>
      <c r="M342" s="377"/>
      <c r="N342" s="377"/>
    </row>
    <row r="343" spans="2:14" x14ac:dyDescent="0.2">
      <c r="B343" s="48"/>
      <c r="C343" s="48"/>
      <c r="D343" s="48"/>
      <c r="E343" s="48"/>
      <c r="F343" s="48"/>
      <c r="G343" s="48"/>
      <c r="H343" s="48"/>
      <c r="I343" s="352"/>
      <c r="J343" s="377"/>
      <c r="K343" s="377"/>
      <c r="L343" s="377"/>
      <c r="M343" s="377"/>
      <c r="N343" s="377"/>
    </row>
    <row r="344" spans="2:14" x14ac:dyDescent="0.2">
      <c r="B344" s="48"/>
      <c r="C344" s="48"/>
      <c r="D344" s="48"/>
      <c r="E344" s="48"/>
      <c r="F344" s="48"/>
      <c r="G344" s="48"/>
      <c r="H344" s="48"/>
      <c r="I344" s="352"/>
      <c r="J344" s="377"/>
      <c r="K344" s="377"/>
      <c r="L344" s="377"/>
      <c r="M344" s="377"/>
      <c r="N344" s="377"/>
    </row>
    <row r="345" spans="2:14" x14ac:dyDescent="0.2">
      <c r="B345" s="48"/>
      <c r="C345" s="48"/>
      <c r="D345" s="48"/>
      <c r="E345" s="48"/>
      <c r="F345" s="48"/>
      <c r="G345" s="48"/>
      <c r="H345" s="48"/>
      <c r="I345" s="352"/>
      <c r="J345" s="377"/>
      <c r="K345" s="377"/>
      <c r="L345" s="377"/>
      <c r="M345" s="377"/>
      <c r="N345" s="377"/>
    </row>
    <row r="346" spans="2:14" x14ac:dyDescent="0.2">
      <c r="B346" s="48"/>
      <c r="C346" s="48"/>
      <c r="D346" s="48"/>
      <c r="E346" s="48"/>
      <c r="F346" s="48"/>
      <c r="G346" s="48"/>
      <c r="H346" s="48"/>
      <c r="I346" s="352"/>
      <c r="J346" s="377"/>
      <c r="K346" s="377"/>
      <c r="L346" s="377"/>
      <c r="M346" s="377"/>
      <c r="N346" s="377"/>
    </row>
    <row r="347" spans="2:14" x14ac:dyDescent="0.2">
      <c r="B347" s="48"/>
      <c r="C347" s="48"/>
      <c r="D347" s="48"/>
      <c r="E347" s="48"/>
      <c r="F347" s="48"/>
      <c r="G347" s="48"/>
      <c r="H347" s="48"/>
      <c r="I347" s="352"/>
      <c r="J347" s="377"/>
      <c r="K347" s="377"/>
      <c r="L347" s="377"/>
      <c r="M347" s="377"/>
      <c r="N347" s="377"/>
    </row>
    <row r="348" spans="2:14" x14ac:dyDescent="0.2">
      <c r="B348" s="48"/>
      <c r="C348" s="48"/>
      <c r="D348" s="48"/>
      <c r="E348" s="48"/>
      <c r="F348" s="48"/>
      <c r="G348" s="48"/>
      <c r="H348" s="48"/>
      <c r="I348" s="352"/>
      <c r="J348" s="377"/>
      <c r="K348" s="377"/>
      <c r="L348" s="377"/>
      <c r="M348" s="377"/>
      <c r="N348" s="377"/>
    </row>
    <row r="349" spans="2:14" x14ac:dyDescent="0.2">
      <c r="B349" s="48"/>
      <c r="C349" s="48"/>
      <c r="D349" s="48"/>
      <c r="E349" s="48"/>
      <c r="F349" s="48"/>
      <c r="G349" s="48"/>
      <c r="H349" s="48"/>
      <c r="I349" s="352"/>
      <c r="J349" s="377"/>
      <c r="K349" s="377"/>
      <c r="L349" s="377"/>
      <c r="M349" s="377"/>
      <c r="N349" s="377"/>
    </row>
  </sheetData>
  <sheetProtection selectLockedCells="1"/>
  <conditionalFormatting sqref="A16:N125">
    <cfRule type="expression" dxfId="7" priority="2">
      <formula>$H16&gt;0.1</formula>
    </cfRule>
  </conditionalFormatting>
  <conditionalFormatting sqref="H17">
    <cfRule type="expression" dxfId="6" priority="1">
      <formula>$H$16&gt;1</formula>
    </cfRule>
  </conditionalFormatting>
  <dataValidations count="3">
    <dataValidation type="list" allowBlank="1" showInputMessage="1" showErrorMessage="1" sqref="H9" xr:uid="{00000000-0002-0000-0400-000000000000}">
      <formula1>"FRANCO,Départ USINE"</formula1>
    </dataValidation>
    <dataValidation type="list" allowBlank="1" showInputMessage="1" showErrorMessage="1" sqref="G4" xr:uid="{00000000-0002-0000-0400-000001000000}">
      <formula1>"A DEFINIR, CONGY MARC, CHAVIGNY, CHAUSSON, POINT P BMCE, BIGMAT MTX REUNIS, COMPTOIR FORESTIER, SAT MTX"</formula1>
    </dataValidation>
    <dataValidation type="list" allowBlank="1" showInputMessage="1" showErrorMessage="1" sqref="G77:G81 G83:G90" xr:uid="{E0C53CBD-039F-4575-8889-034F2F3C7DAF}">
      <formula1>"32, 50"</formula1>
    </dataValidation>
  </dataValidations>
  <pageMargins left="0.7" right="0.7" top="0.75" bottom="0.75" header="0.3" footer="0.3"/>
  <pageSetup paperSize="9" orientation="landscape" horizontalDpi="300" verticalDpi="300" r:id="rId1"/>
  <headerFooter differentFirst="1">
    <oddFooter>Page &amp;P de &amp;N</oddFooter>
    <firstHeader xml:space="preserve">&amp;L&amp;G
47,BD DE SUISSE 
31021 TOULOUSE CEDEX 2 &amp;R&amp;28DEVIS &amp;11
&amp;18 DU &amp;D </firstHeader>
    <firstFooter>&amp;CPage &amp;P de &amp;N</firstFooter>
  </headerFooter>
  <rowBreaks count="1" manualBreakCount="1">
    <brk id="153" max="16383" man="1"/>
  </rowBreaks>
  <legacyDrawingHF r:id="rId2"/>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400-000002000000}">
          <x14:formula1>
            <xm:f>'calculs des couts transports'!$A$4:$A$11</xm:f>
          </x14:formula1>
          <xm:sqref>G5</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A379C16-C01E-4D68-B107-D26578CA9557}">
  <dimension ref="A1:N102"/>
  <sheetViews>
    <sheetView view="pageLayout" topLeftCell="A80" zoomScaleNormal="100" workbookViewId="0">
      <selection activeCell="A96" sqref="A96"/>
    </sheetView>
  </sheetViews>
  <sheetFormatPr baseColWidth="10" defaultRowHeight="14.4" x14ac:dyDescent="0.3"/>
  <cols>
    <col min="1" max="1" width="8.77734375" customWidth="1"/>
    <col min="2" max="2" width="16" customWidth="1"/>
    <col min="3" max="3" width="9.77734375" customWidth="1"/>
    <col min="4" max="4" width="26.77734375" customWidth="1"/>
    <col min="5" max="5" width="8.77734375" customWidth="1"/>
    <col min="6" max="6" width="7.33203125" customWidth="1"/>
    <col min="7" max="7" width="9.77734375" customWidth="1"/>
    <col min="8" max="8" width="11.5546875" customWidth="1"/>
  </cols>
  <sheetData>
    <row r="1" spans="1:14" x14ac:dyDescent="0.3">
      <c r="A1" s="48"/>
      <c r="B1" s="49"/>
      <c r="C1" s="50"/>
      <c r="D1" s="49"/>
      <c r="E1" s="50"/>
      <c r="F1" s="50"/>
      <c r="G1" s="50"/>
      <c r="H1" s="50"/>
      <c r="I1" s="345"/>
      <c r="J1" s="367"/>
      <c r="K1" s="367"/>
      <c r="L1" s="367"/>
      <c r="M1" s="367"/>
      <c r="N1" s="367"/>
    </row>
    <row r="2" spans="1:14" x14ac:dyDescent="0.3">
      <c r="A2" s="48"/>
      <c r="B2" s="49"/>
      <c r="C2" s="50"/>
      <c r="D2" s="49"/>
      <c r="E2" s="50"/>
      <c r="F2" s="50"/>
      <c r="G2" s="50"/>
      <c r="H2" s="50"/>
      <c r="I2" s="345"/>
      <c r="J2" s="367"/>
      <c r="K2" s="367"/>
      <c r="L2" s="367"/>
      <c r="M2" s="367"/>
      <c r="N2" s="367"/>
    </row>
    <row r="3" spans="1:14" x14ac:dyDescent="0.3">
      <c r="A3" s="48"/>
      <c r="B3" s="49"/>
      <c r="C3" s="50"/>
      <c r="D3" s="49"/>
      <c r="E3" s="50"/>
      <c r="F3" s="50"/>
      <c r="G3" s="50"/>
      <c r="H3" s="50"/>
      <c r="I3" s="345"/>
      <c r="J3" s="367"/>
      <c r="K3" s="367"/>
      <c r="L3" s="367"/>
      <c r="M3" s="367"/>
      <c r="N3" s="367"/>
    </row>
    <row r="4" spans="1:14" x14ac:dyDescent="0.3">
      <c r="A4" s="48"/>
      <c r="B4" s="49"/>
      <c r="C4" s="50"/>
      <c r="D4" s="49"/>
      <c r="G4" s="440"/>
      <c r="H4" s="54"/>
      <c r="I4" s="331"/>
      <c r="J4" s="354"/>
      <c r="K4" s="354"/>
      <c r="L4" s="354"/>
      <c r="M4" s="367"/>
      <c r="N4" s="367"/>
    </row>
    <row r="5" spans="1:14" x14ac:dyDescent="0.3">
      <c r="A5" s="48"/>
      <c r="B5" s="49"/>
      <c r="C5" s="50"/>
      <c r="D5" s="49"/>
      <c r="G5" s="153"/>
      <c r="H5" s="54"/>
      <c r="I5" s="331"/>
      <c r="J5" s="354"/>
      <c r="K5" s="354"/>
      <c r="L5" s="354"/>
      <c r="M5" s="367"/>
      <c r="N5" s="367"/>
    </row>
    <row r="6" spans="1:14" x14ac:dyDescent="0.3">
      <c r="A6" s="48"/>
      <c r="B6" s="49"/>
      <c r="C6" s="50"/>
      <c r="D6" s="49"/>
      <c r="G6" s="54"/>
      <c r="H6" s="54"/>
      <c r="I6" s="331"/>
      <c r="J6" s="354"/>
      <c r="K6" s="354"/>
      <c r="L6" s="354"/>
      <c r="M6" s="367"/>
      <c r="N6" s="367"/>
    </row>
    <row r="7" spans="1:14" x14ac:dyDescent="0.3">
      <c r="A7" s="48"/>
      <c r="B7" s="49"/>
      <c r="C7" s="50"/>
      <c r="D7" s="49"/>
      <c r="G7" s="54"/>
      <c r="H7" s="54"/>
      <c r="I7" s="331"/>
      <c r="J7" s="354"/>
      <c r="K7" s="354"/>
      <c r="L7" s="354"/>
      <c r="M7" s="367"/>
      <c r="N7" s="367"/>
    </row>
    <row r="8" spans="1:14" x14ac:dyDescent="0.3">
      <c r="A8" s="77"/>
      <c r="B8" s="77"/>
      <c r="C8" s="50"/>
      <c r="D8" s="418" t="s">
        <v>566</v>
      </c>
      <c r="E8" s="52" t="s">
        <v>565</v>
      </c>
      <c r="F8" s="52"/>
      <c r="G8" s="453"/>
      <c r="H8" s="54"/>
      <c r="I8" s="331"/>
      <c r="J8" s="354"/>
      <c r="K8" s="354"/>
      <c r="L8" s="354"/>
      <c r="M8" s="367"/>
      <c r="N8" s="367"/>
    </row>
    <row r="9" spans="1:14" x14ac:dyDescent="0.3">
      <c r="A9" s="83"/>
      <c r="B9" s="83"/>
      <c r="C9" s="50"/>
      <c r="D9" s="53" t="s">
        <v>532</v>
      </c>
      <c r="E9" s="459" t="s">
        <v>533</v>
      </c>
      <c r="F9" s="54"/>
      <c r="G9" s="454"/>
      <c r="H9" s="153"/>
      <c r="I9" s="331"/>
      <c r="J9" s="354"/>
      <c r="K9" s="354"/>
      <c r="L9" s="354"/>
      <c r="M9" s="367"/>
      <c r="N9" s="367"/>
    </row>
    <row r="10" spans="1:14" x14ac:dyDescent="0.3">
      <c r="A10" s="76"/>
      <c r="B10" s="77"/>
      <c r="C10" s="78"/>
      <c r="D10" s="53" t="s">
        <v>570</v>
      </c>
      <c r="E10" s="54" t="s">
        <v>571</v>
      </c>
      <c r="F10" s="81"/>
      <c r="G10" s="460"/>
      <c r="H10" s="81"/>
      <c r="I10" s="333"/>
      <c r="J10" s="356"/>
      <c r="K10" s="356"/>
      <c r="L10" s="356"/>
      <c r="M10" s="357"/>
      <c r="N10" s="357"/>
    </row>
    <row r="11" spans="1:14" x14ac:dyDescent="0.3">
      <c r="A11" s="76"/>
      <c r="B11" s="83"/>
      <c r="C11" s="78"/>
      <c r="D11" s="53"/>
      <c r="E11" s="54"/>
      <c r="F11" s="81"/>
      <c r="G11" s="460"/>
      <c r="H11" s="81"/>
      <c r="I11" s="333"/>
      <c r="J11" s="356"/>
      <c r="K11" s="356"/>
      <c r="L11" s="356"/>
      <c r="M11" s="357"/>
      <c r="N11" s="357"/>
    </row>
    <row r="12" spans="1:14" x14ac:dyDescent="0.3">
      <c r="A12" s="82"/>
      <c r="C12" s="78"/>
      <c r="D12" s="53" t="s">
        <v>567</v>
      </c>
      <c r="E12" s="54"/>
      <c r="F12" s="81"/>
      <c r="G12" s="460"/>
      <c r="H12" s="81"/>
      <c r="I12" s="333"/>
      <c r="J12" s="356"/>
      <c r="K12" s="356"/>
      <c r="L12" s="356"/>
      <c r="M12" s="357"/>
      <c r="N12" s="357"/>
    </row>
    <row r="13" spans="1:14" x14ac:dyDescent="0.3">
      <c r="A13" s="76"/>
      <c r="B13" s="79"/>
      <c r="C13" s="78"/>
      <c r="D13" s="157"/>
      <c r="E13" s="459"/>
      <c r="F13" s="81"/>
      <c r="G13" s="460"/>
      <c r="H13" s="78"/>
      <c r="I13" s="334"/>
      <c r="J13" s="357"/>
      <c r="K13" s="357"/>
      <c r="L13" s="357"/>
      <c r="M13" s="357"/>
      <c r="N13" s="357"/>
    </row>
    <row r="14" spans="1:14" x14ac:dyDescent="0.3">
      <c r="D14" s="53" t="s">
        <v>573</v>
      </c>
      <c r="E14" s="459" t="s">
        <v>572</v>
      </c>
      <c r="F14" s="153"/>
      <c r="G14" s="456"/>
    </row>
    <row r="15" spans="1:14" x14ac:dyDescent="0.3">
      <c r="A15" s="77" t="s">
        <v>348</v>
      </c>
      <c r="D15" s="451" t="s">
        <v>568</v>
      </c>
      <c r="E15" s="461" t="s">
        <v>569</v>
      </c>
      <c r="F15" s="457"/>
      <c r="G15" s="458"/>
    </row>
    <row r="16" spans="1:14" x14ac:dyDescent="0.3">
      <c r="A16" s="83">
        <f ca="1">TODAY()+30</f>
        <v>43385</v>
      </c>
    </row>
    <row r="17" spans="1:7" x14ac:dyDescent="0.3">
      <c r="A17" s="153"/>
      <c r="B17" s="153"/>
      <c r="C17" s="153"/>
      <c r="D17" s="153"/>
    </row>
    <row r="18" spans="1:7" ht="15" customHeight="1" x14ac:dyDescent="0.3">
      <c r="A18" s="570" t="s">
        <v>579</v>
      </c>
      <c r="B18" s="574"/>
      <c r="C18" s="577" t="s">
        <v>580</v>
      </c>
      <c r="D18" s="562" t="s">
        <v>581</v>
      </c>
      <c r="E18" s="571"/>
      <c r="F18" s="571"/>
      <c r="G18" s="560" t="s">
        <v>661</v>
      </c>
    </row>
    <row r="19" spans="1:7" x14ac:dyDescent="0.3">
      <c r="A19" s="575"/>
      <c r="B19" s="576"/>
      <c r="C19" s="578"/>
      <c r="D19" s="566"/>
      <c r="E19" s="573"/>
      <c r="F19" s="573"/>
      <c r="G19" s="561"/>
    </row>
    <row r="20" spans="1:7" x14ac:dyDescent="0.3">
      <c r="A20" s="455"/>
      <c r="B20" s="450"/>
      <c r="C20" s="466" t="s">
        <v>584</v>
      </c>
      <c r="D20" s="153"/>
      <c r="E20" s="153"/>
      <c r="F20" s="153"/>
      <c r="G20" s="465" t="s">
        <v>583</v>
      </c>
    </row>
    <row r="21" spans="1:7" x14ac:dyDescent="0.3">
      <c r="A21" s="455" t="s">
        <v>574</v>
      </c>
      <c r="B21" s="450" t="s">
        <v>575</v>
      </c>
      <c r="C21" s="463"/>
      <c r="D21" s="153"/>
      <c r="E21" s="153"/>
      <c r="F21" s="153"/>
      <c r="G21" s="464"/>
    </row>
    <row r="22" spans="1:7" x14ac:dyDescent="0.3">
      <c r="A22" s="455"/>
      <c r="B22" s="452"/>
      <c r="C22" s="462"/>
      <c r="D22" s="153"/>
      <c r="E22" s="153"/>
      <c r="F22" s="153"/>
      <c r="G22" s="464"/>
    </row>
    <row r="23" spans="1:7" x14ac:dyDescent="0.3">
      <c r="A23" s="455" t="s">
        <v>576</v>
      </c>
      <c r="B23" s="450" t="s">
        <v>577</v>
      </c>
      <c r="C23" s="462"/>
      <c r="D23" s="153" t="s">
        <v>593</v>
      </c>
      <c r="E23" s="471" t="s">
        <v>596</v>
      </c>
      <c r="F23" s="153"/>
      <c r="G23" s="464"/>
    </row>
    <row r="24" spans="1:7" x14ac:dyDescent="0.3">
      <c r="A24" s="455" t="s">
        <v>578</v>
      </c>
      <c r="B24" s="153"/>
      <c r="C24" s="464"/>
      <c r="D24" s="471" t="s">
        <v>220</v>
      </c>
      <c r="E24" s="153"/>
      <c r="F24" s="153"/>
      <c r="G24" s="464"/>
    </row>
    <row r="25" spans="1:7" x14ac:dyDescent="0.3">
      <c r="A25" s="455"/>
      <c r="B25" s="153"/>
      <c r="C25" s="464"/>
      <c r="D25" s="153" t="s">
        <v>594</v>
      </c>
      <c r="E25" s="471" t="s">
        <v>600</v>
      </c>
      <c r="F25" s="153"/>
      <c r="G25" s="464"/>
    </row>
    <row r="26" spans="1:7" x14ac:dyDescent="0.3">
      <c r="A26" s="455"/>
      <c r="B26" s="153"/>
      <c r="C26" s="464"/>
      <c r="D26" s="470" t="s">
        <v>595</v>
      </c>
      <c r="E26" s="153"/>
      <c r="F26" s="153"/>
      <c r="G26" s="464"/>
    </row>
    <row r="27" spans="1:7" x14ac:dyDescent="0.3">
      <c r="A27" s="455"/>
      <c r="B27" s="153"/>
      <c r="C27" s="464"/>
      <c r="D27" s="153"/>
      <c r="E27" s="153"/>
      <c r="F27" s="153"/>
      <c r="G27" s="464"/>
    </row>
    <row r="28" spans="1:7" x14ac:dyDescent="0.3">
      <c r="A28" s="455"/>
      <c r="B28" s="153"/>
      <c r="C28" s="464"/>
      <c r="D28" s="153"/>
      <c r="E28" s="153"/>
      <c r="F28" s="153"/>
      <c r="G28" s="464"/>
    </row>
    <row r="29" spans="1:7" x14ac:dyDescent="0.3">
      <c r="A29" s="455"/>
      <c r="B29" s="153"/>
      <c r="C29" s="464"/>
      <c r="D29" s="153"/>
      <c r="E29" s="153"/>
      <c r="F29" s="153"/>
      <c r="G29" s="464"/>
    </row>
    <row r="30" spans="1:7" x14ac:dyDescent="0.3">
      <c r="A30" s="455"/>
      <c r="B30" s="153"/>
      <c r="C30" s="464"/>
      <c r="D30" s="153"/>
      <c r="E30" s="153"/>
      <c r="F30" s="153"/>
      <c r="G30" s="464"/>
    </row>
    <row r="31" spans="1:7" x14ac:dyDescent="0.3">
      <c r="A31" s="455"/>
      <c r="B31" s="153"/>
      <c r="C31" s="464"/>
      <c r="D31" s="153"/>
      <c r="E31" s="153"/>
      <c r="F31" s="153"/>
      <c r="G31" s="464"/>
    </row>
    <row r="32" spans="1:7" x14ac:dyDescent="0.3">
      <c r="A32" s="455"/>
      <c r="B32" s="153"/>
      <c r="C32" s="464"/>
      <c r="D32" s="153"/>
      <c r="E32" s="153"/>
      <c r="F32" s="153"/>
      <c r="G32" s="464"/>
    </row>
    <row r="33" spans="1:7" x14ac:dyDescent="0.3">
      <c r="A33" s="455"/>
      <c r="B33" s="153"/>
      <c r="C33" s="464"/>
      <c r="D33" s="153"/>
      <c r="E33" s="153"/>
      <c r="F33" s="153"/>
      <c r="G33" s="464"/>
    </row>
    <row r="34" spans="1:7" x14ac:dyDescent="0.3">
      <c r="A34" s="455"/>
      <c r="B34" s="153"/>
      <c r="C34" s="464"/>
      <c r="D34" s="153"/>
      <c r="E34" s="153"/>
      <c r="F34" s="153"/>
      <c r="G34" s="464"/>
    </row>
    <row r="35" spans="1:7" x14ac:dyDescent="0.3">
      <c r="A35" s="455"/>
      <c r="B35" s="153"/>
      <c r="C35" s="464"/>
      <c r="D35" s="153"/>
      <c r="E35" s="153"/>
      <c r="F35" s="153"/>
      <c r="G35" s="464"/>
    </row>
    <row r="36" spans="1:7" x14ac:dyDescent="0.3">
      <c r="A36" s="455"/>
      <c r="B36" s="153"/>
      <c r="C36" s="464"/>
      <c r="D36" s="153"/>
      <c r="E36" s="153"/>
      <c r="F36" s="153"/>
      <c r="G36" s="464"/>
    </row>
    <row r="37" spans="1:7" x14ac:dyDescent="0.3">
      <c r="A37" s="455"/>
      <c r="B37" s="153"/>
      <c r="C37" s="464"/>
      <c r="D37" s="153"/>
      <c r="E37" s="153"/>
      <c r="F37" s="153"/>
      <c r="G37" s="464"/>
    </row>
    <row r="38" spans="1:7" x14ac:dyDescent="0.3">
      <c r="A38" s="455"/>
      <c r="B38" s="153"/>
      <c r="C38" s="464"/>
      <c r="D38" s="153"/>
      <c r="E38" s="153"/>
      <c r="F38" s="153"/>
      <c r="G38" s="464"/>
    </row>
    <row r="39" spans="1:7" x14ac:dyDescent="0.3">
      <c r="A39" s="455"/>
      <c r="B39" s="153"/>
      <c r="C39" s="464"/>
      <c r="D39" s="153"/>
      <c r="E39" s="153"/>
      <c r="F39" s="153"/>
      <c r="G39" s="464"/>
    </row>
    <row r="40" spans="1:7" x14ac:dyDescent="0.3">
      <c r="A40" s="562" t="s">
        <v>582</v>
      </c>
      <c r="B40" s="563"/>
      <c r="C40" s="568"/>
      <c r="D40" s="570" t="s">
        <v>612</v>
      </c>
      <c r="E40" s="571"/>
      <c r="F40" s="563"/>
      <c r="G40" s="568"/>
    </row>
    <row r="41" spans="1:7" x14ac:dyDescent="0.3">
      <c r="A41" s="564"/>
      <c r="B41" s="565"/>
      <c r="C41" s="569"/>
      <c r="D41" s="564"/>
      <c r="E41" s="572"/>
      <c r="F41" s="565"/>
      <c r="G41" s="569"/>
    </row>
    <row r="42" spans="1:7" x14ac:dyDescent="0.3">
      <c r="A42" s="566"/>
      <c r="B42" s="567"/>
      <c r="C42" s="559"/>
      <c r="D42" s="566"/>
      <c r="E42" s="573"/>
      <c r="F42" s="567"/>
      <c r="G42" s="559"/>
    </row>
    <row r="43" spans="1:7" x14ac:dyDescent="0.3">
      <c r="A43" s="562" t="s">
        <v>591</v>
      </c>
      <c r="B43" s="563"/>
      <c r="C43" s="568">
        <v>1</v>
      </c>
      <c r="D43" s="570" t="s">
        <v>592</v>
      </c>
      <c r="E43" s="571"/>
      <c r="F43" s="563"/>
      <c r="G43" s="558">
        <f>('calculs des couts transports'!I4)*1.1</f>
        <v>327.8</v>
      </c>
    </row>
    <row r="44" spans="1:7" x14ac:dyDescent="0.3">
      <c r="A44" s="566"/>
      <c r="B44" s="567"/>
      <c r="C44" s="559"/>
      <c r="D44" s="566"/>
      <c r="E44" s="573"/>
      <c r="F44" s="567"/>
      <c r="G44" s="559"/>
    </row>
    <row r="45" spans="1:7" ht="5.4" customHeight="1" x14ac:dyDescent="0.3"/>
    <row r="46" spans="1:7" ht="11.4" customHeight="1" x14ac:dyDescent="0.3">
      <c r="A46" s="468" t="s">
        <v>585</v>
      </c>
      <c r="B46" s="468"/>
      <c r="C46" s="468"/>
      <c r="D46" s="468"/>
      <c r="E46" s="468"/>
      <c r="F46" s="468"/>
      <c r="G46" s="468"/>
    </row>
    <row r="47" spans="1:7" ht="12" customHeight="1" x14ac:dyDescent="0.3">
      <c r="A47" s="468" t="s">
        <v>586</v>
      </c>
      <c r="B47" s="468"/>
      <c r="C47" s="468"/>
      <c r="D47" s="468"/>
      <c r="E47" s="468"/>
      <c r="F47" s="468"/>
      <c r="G47" s="468"/>
    </row>
    <row r="48" spans="1:7" ht="13.2" customHeight="1" x14ac:dyDescent="0.3">
      <c r="A48" s="468" t="s">
        <v>587</v>
      </c>
      <c r="B48" s="468"/>
      <c r="C48" s="468"/>
      <c r="D48" s="468"/>
      <c r="E48" s="468"/>
      <c r="F48" s="468"/>
      <c r="G48" s="468"/>
    </row>
    <row r="49" spans="1:8" ht="10.8" customHeight="1" x14ac:dyDescent="0.3">
      <c r="A49" s="468" t="s">
        <v>588</v>
      </c>
      <c r="B49" s="468"/>
      <c r="C49" s="468"/>
      <c r="D49" s="468"/>
      <c r="E49" s="468"/>
      <c r="F49" s="468"/>
      <c r="G49" s="468"/>
    </row>
    <row r="50" spans="1:8" ht="9" customHeight="1" x14ac:dyDescent="0.3">
      <c r="A50" s="468" t="s">
        <v>659</v>
      </c>
      <c r="B50" s="468"/>
      <c r="C50" s="468"/>
      <c r="D50" s="468"/>
      <c r="E50" s="468" t="str">
        <f>E9</f>
        <v>LE PUISET</v>
      </c>
      <c r="F50" s="468"/>
      <c r="G50" s="468"/>
    </row>
    <row r="51" spans="1:8" ht="10.8" customHeight="1" x14ac:dyDescent="0.3">
      <c r="A51" s="468" t="s">
        <v>589</v>
      </c>
    </row>
    <row r="52" spans="1:8" ht="11.4" customHeight="1" x14ac:dyDescent="0.3">
      <c r="A52" s="467" t="s">
        <v>590</v>
      </c>
    </row>
    <row r="53" spans="1:8" ht="7.8" customHeight="1" x14ac:dyDescent="0.3"/>
    <row r="54" spans="1:8" x14ac:dyDescent="0.3">
      <c r="A54" s="557" t="s">
        <v>611</v>
      </c>
      <c r="B54" s="557"/>
      <c r="C54" s="557"/>
      <c r="D54" s="557"/>
      <c r="E54" s="557"/>
      <c r="F54" s="557"/>
      <c r="G54" s="557"/>
      <c r="H54" s="474"/>
    </row>
    <row r="55" spans="1:8" x14ac:dyDescent="0.3">
      <c r="A55" s="473"/>
      <c r="B55" s="473"/>
      <c r="C55" s="473"/>
      <c r="D55" s="473"/>
      <c r="E55" s="473"/>
      <c r="F55" s="473"/>
      <c r="G55" s="473"/>
      <c r="H55" s="474"/>
    </row>
    <row r="56" spans="1:8" x14ac:dyDescent="0.3">
      <c r="A56" s="473"/>
      <c r="B56" s="473"/>
      <c r="C56" s="473"/>
      <c r="D56" s="473"/>
      <c r="E56" s="473"/>
      <c r="F56" s="473"/>
      <c r="G56" s="473"/>
      <c r="H56" s="474"/>
    </row>
    <row r="57" spans="1:8" x14ac:dyDescent="0.3">
      <c r="A57" s="76"/>
      <c r="B57" s="76"/>
      <c r="C57" s="76"/>
      <c r="D57" s="76"/>
    </row>
    <row r="58" spans="1:8" x14ac:dyDescent="0.3">
      <c r="A58" s="139" t="s">
        <v>386</v>
      </c>
      <c r="B58" s="76"/>
      <c r="C58" s="76"/>
      <c r="D58" s="76"/>
    </row>
    <row r="59" spans="1:8" x14ac:dyDescent="0.3">
      <c r="A59" s="140" t="s">
        <v>361</v>
      </c>
      <c r="B59" s="76"/>
      <c r="C59" s="76"/>
      <c r="D59" s="76"/>
    </row>
    <row r="60" spans="1:8" x14ac:dyDescent="0.3">
      <c r="A60" s="141" t="s">
        <v>362</v>
      </c>
      <c r="B60" s="76"/>
      <c r="C60" s="76"/>
      <c r="D60" s="76"/>
    </row>
    <row r="61" spans="1:8" x14ac:dyDescent="0.3">
      <c r="A61" s="141" t="s">
        <v>475</v>
      </c>
      <c r="B61" s="76"/>
      <c r="C61" s="76"/>
      <c r="D61" s="76"/>
    </row>
    <row r="62" spans="1:8" x14ac:dyDescent="0.3">
      <c r="A62" s="142" t="s">
        <v>601</v>
      </c>
      <c r="B62" s="76"/>
      <c r="C62" s="76"/>
      <c r="D62" s="76"/>
    </row>
    <row r="63" spans="1:8" x14ac:dyDescent="0.3">
      <c r="A63" s="142" t="s">
        <v>602</v>
      </c>
      <c r="B63" s="76"/>
      <c r="C63" s="76"/>
      <c r="D63" s="76"/>
    </row>
    <row r="64" spans="1:8" x14ac:dyDescent="0.3">
      <c r="A64" s="143" t="s">
        <v>603</v>
      </c>
      <c r="B64" s="76"/>
      <c r="C64" s="76"/>
      <c r="D64" s="76"/>
    </row>
    <row r="65" spans="1:4" x14ac:dyDescent="0.3">
      <c r="A65" s="475" t="s">
        <v>604</v>
      </c>
      <c r="B65" s="76"/>
      <c r="C65" s="76"/>
      <c r="D65" s="76"/>
    </row>
    <row r="66" spans="1:4" x14ac:dyDescent="0.3">
      <c r="A66" s="140" t="s">
        <v>374</v>
      </c>
      <c r="B66" s="144"/>
      <c r="C66" s="141"/>
      <c r="D66" s="141"/>
    </row>
    <row r="67" spans="1:4" x14ac:dyDescent="0.3">
      <c r="A67" s="143" t="s">
        <v>375</v>
      </c>
      <c r="B67" s="76"/>
      <c r="C67" s="76"/>
      <c r="D67" s="76"/>
    </row>
    <row r="68" spans="1:4" x14ac:dyDescent="0.3">
      <c r="A68" s="143" t="s">
        <v>365</v>
      </c>
      <c r="B68" s="76"/>
      <c r="C68" s="76"/>
      <c r="D68" s="76"/>
    </row>
    <row r="69" spans="1:4" x14ac:dyDescent="0.3">
      <c r="A69" s="143" t="s">
        <v>605</v>
      </c>
      <c r="B69" s="76"/>
      <c r="C69" s="76"/>
      <c r="D69" s="76"/>
    </row>
    <row r="70" spans="1:4" x14ac:dyDescent="0.3">
      <c r="A70" s="475" t="s">
        <v>606</v>
      </c>
      <c r="B70" s="76"/>
      <c r="C70" s="76"/>
      <c r="D70" s="76"/>
    </row>
    <row r="71" spans="1:4" x14ac:dyDescent="0.3">
      <c r="A71" s="76" t="s">
        <v>377</v>
      </c>
      <c r="B71" s="76"/>
      <c r="C71" s="76"/>
      <c r="D71" s="76"/>
    </row>
    <row r="72" spans="1:4" x14ac:dyDescent="0.3">
      <c r="A72" s="143" t="s">
        <v>390</v>
      </c>
      <c r="B72" s="145"/>
      <c r="C72" s="44"/>
      <c r="D72" s="145" t="s">
        <v>366</v>
      </c>
    </row>
    <row r="73" spans="1:4" x14ac:dyDescent="0.3">
      <c r="A73" s="76" t="s">
        <v>381</v>
      </c>
      <c r="B73" s="76"/>
      <c r="C73" s="76"/>
      <c r="D73" s="76"/>
    </row>
    <row r="74" spans="1:4" x14ac:dyDescent="0.3">
      <c r="A74" s="76" t="s">
        <v>382</v>
      </c>
      <c r="B74" s="76"/>
      <c r="C74" s="76"/>
      <c r="D74" s="76"/>
    </row>
    <row r="75" spans="1:4" x14ac:dyDescent="0.3">
      <c r="A75" s="76" t="s">
        <v>378</v>
      </c>
      <c r="B75" s="76"/>
      <c r="C75" s="76"/>
      <c r="D75" s="76"/>
    </row>
    <row r="76" spans="1:4" x14ac:dyDescent="0.3">
      <c r="A76" s="76" t="s">
        <v>383</v>
      </c>
      <c r="B76" s="76"/>
      <c r="C76" s="76"/>
      <c r="D76" s="76"/>
    </row>
    <row r="77" spans="1:4" x14ac:dyDescent="0.3">
      <c r="A77" s="76" t="s">
        <v>379</v>
      </c>
      <c r="B77" s="76"/>
      <c r="C77" s="76"/>
      <c r="D77" s="76"/>
    </row>
    <row r="78" spans="1:4" x14ac:dyDescent="0.3">
      <c r="A78" s="76" t="s">
        <v>380</v>
      </c>
      <c r="B78" s="76"/>
      <c r="C78" s="76"/>
      <c r="D78" s="76"/>
    </row>
    <row r="79" spans="1:4" x14ac:dyDescent="0.3">
      <c r="A79" s="76" t="s">
        <v>384</v>
      </c>
      <c r="B79" s="76"/>
      <c r="C79" s="76"/>
      <c r="D79" s="76"/>
    </row>
    <row r="80" spans="1:4" x14ac:dyDescent="0.3">
      <c r="A80" s="76" t="s">
        <v>378</v>
      </c>
      <c r="B80" s="76"/>
      <c r="C80" s="76"/>
      <c r="D80" s="76"/>
    </row>
    <row r="81" spans="1:4" x14ac:dyDescent="0.3">
      <c r="A81" s="77" t="s">
        <v>607</v>
      </c>
      <c r="B81" s="76"/>
      <c r="C81" s="76"/>
      <c r="D81" s="76"/>
    </row>
    <row r="82" spans="1:4" x14ac:dyDescent="0.3">
      <c r="A82" s="77" t="s">
        <v>608</v>
      </c>
      <c r="B82" s="76"/>
      <c r="C82" s="76"/>
      <c r="D82" s="76"/>
    </row>
    <row r="83" spans="1:4" x14ac:dyDescent="0.3">
      <c r="A83" s="76"/>
      <c r="B83" s="76"/>
      <c r="C83" s="76"/>
      <c r="D83" s="76"/>
    </row>
    <row r="84" spans="1:4" x14ac:dyDescent="0.3">
      <c r="A84" s="136" t="s">
        <v>367</v>
      </c>
      <c r="B84" s="76"/>
      <c r="C84" s="76"/>
      <c r="D84" s="76"/>
    </row>
    <row r="85" spans="1:4" x14ac:dyDescent="0.3">
      <c r="A85" s="141" t="s">
        <v>368</v>
      </c>
      <c r="B85" s="76"/>
      <c r="C85" s="76"/>
      <c r="D85" s="76"/>
    </row>
    <row r="86" spans="1:4" x14ac:dyDescent="0.3">
      <c r="A86" s="143" t="s">
        <v>369</v>
      </c>
      <c r="B86" s="76"/>
      <c r="C86" s="76"/>
      <c r="D86" s="76"/>
    </row>
    <row r="87" spans="1:4" x14ac:dyDescent="0.3">
      <c r="A87" s="76" t="s">
        <v>387</v>
      </c>
      <c r="B87" s="76"/>
      <c r="C87" s="76"/>
      <c r="D87" s="76"/>
    </row>
    <row r="88" spans="1:4" x14ac:dyDescent="0.3">
      <c r="A88" s="76" t="s">
        <v>388</v>
      </c>
      <c r="B88" s="76"/>
      <c r="C88" s="76"/>
      <c r="D88" s="76"/>
    </row>
    <row r="89" spans="1:4" x14ac:dyDescent="0.3">
      <c r="A89" s="76"/>
      <c r="B89" s="76"/>
      <c r="C89" s="76"/>
      <c r="D89" s="76"/>
    </row>
    <row r="90" spans="1:4" x14ac:dyDescent="0.3">
      <c r="A90" s="139" t="s">
        <v>370</v>
      </c>
      <c r="B90" s="76"/>
      <c r="C90" s="76"/>
      <c r="D90" s="76"/>
    </row>
    <row r="91" spans="1:4" x14ac:dyDescent="0.3">
      <c r="A91" s="145" t="s">
        <v>609</v>
      </c>
      <c r="B91" s="76"/>
      <c r="C91" s="76"/>
      <c r="D91" s="76"/>
    </row>
    <row r="92" spans="1:4" x14ac:dyDescent="0.3">
      <c r="A92" s="145" t="s">
        <v>610</v>
      </c>
      <c r="B92" s="76"/>
      <c r="C92" s="76"/>
      <c r="D92" s="76"/>
    </row>
    <row r="93" spans="1:4" x14ac:dyDescent="0.3">
      <c r="A93" s="76"/>
      <c r="B93" s="76"/>
      <c r="C93" s="76"/>
      <c r="D93" s="76"/>
    </row>
    <row r="94" spans="1:4" x14ac:dyDescent="0.3">
      <c r="A94" s="139" t="s">
        <v>372</v>
      </c>
      <c r="B94" s="76"/>
      <c r="C94" s="76"/>
      <c r="D94" s="76"/>
    </row>
    <row r="95" spans="1:4" x14ac:dyDescent="0.3">
      <c r="A95" s="141" t="s">
        <v>662</v>
      </c>
      <c r="B95" s="76"/>
      <c r="C95" s="76"/>
      <c r="D95" s="76"/>
    </row>
    <row r="96" spans="1:4" x14ac:dyDescent="0.3">
      <c r="A96" s="143" t="s">
        <v>389</v>
      </c>
      <c r="B96" s="76"/>
      <c r="C96" s="76"/>
      <c r="D96" s="76"/>
    </row>
    <row r="97" spans="1:6" x14ac:dyDescent="0.3">
      <c r="A97" s="76"/>
      <c r="B97" s="76"/>
      <c r="C97" s="76"/>
      <c r="D97" s="76"/>
    </row>
    <row r="98" spans="1:6" x14ac:dyDescent="0.3">
      <c r="A98" s="146" t="s">
        <v>356</v>
      </c>
      <c r="B98" s="147"/>
      <c r="C98" s="148"/>
      <c r="D98" s="147"/>
    </row>
    <row r="99" spans="1:6" x14ac:dyDescent="0.3">
      <c r="A99" s="80" t="s">
        <v>660</v>
      </c>
      <c r="B99" s="79"/>
      <c r="C99" s="78"/>
      <c r="D99" s="79"/>
      <c r="F99" t="str">
        <f>E9</f>
        <v>LE PUISET</v>
      </c>
    </row>
    <row r="100" spans="1:6" x14ac:dyDescent="0.3">
      <c r="A100" s="80" t="s">
        <v>357</v>
      </c>
      <c r="B100" s="79"/>
      <c r="C100" s="78"/>
      <c r="D100" s="79"/>
    </row>
    <row r="101" spans="1:6" x14ac:dyDescent="0.3">
      <c r="A101" s="80" t="s">
        <v>358</v>
      </c>
      <c r="B101" s="79"/>
      <c r="C101" s="78"/>
      <c r="D101" s="79"/>
    </row>
    <row r="102" spans="1:6" x14ac:dyDescent="0.3">
      <c r="A102" s="80" t="s">
        <v>359</v>
      </c>
      <c r="B102" s="79"/>
      <c r="C102" s="78"/>
      <c r="D102" s="79"/>
    </row>
  </sheetData>
  <mergeCells count="13">
    <mergeCell ref="A54:G54"/>
    <mergeCell ref="G43:G44"/>
    <mergeCell ref="G18:G19"/>
    <mergeCell ref="A40:B42"/>
    <mergeCell ref="C40:C42"/>
    <mergeCell ref="D40:F42"/>
    <mergeCell ref="G40:G42"/>
    <mergeCell ref="A43:B44"/>
    <mergeCell ref="D43:F44"/>
    <mergeCell ref="C43:C44"/>
    <mergeCell ref="A18:B19"/>
    <mergeCell ref="C18:C19"/>
    <mergeCell ref="D18:F19"/>
  </mergeCells>
  <conditionalFormatting sqref="C40:C42">
    <cfRule type="expression" dxfId="5" priority="2">
      <formula>$C$40&gt;1</formula>
    </cfRule>
  </conditionalFormatting>
  <conditionalFormatting sqref="G40:G42">
    <cfRule type="expression" dxfId="4" priority="1">
      <formula>$G$40&gt;1</formula>
    </cfRule>
  </conditionalFormatting>
  <dataValidations count="7">
    <dataValidation type="list" allowBlank="1" showInputMessage="1" showErrorMessage="1" sqref="C23 E14" xr:uid="{2D2F1096-7714-4A1D-A500-6498A6AA0CF7}">
      <formula1>"FRANCO,Départ USINE"</formula1>
    </dataValidation>
    <dataValidation type="list" allowBlank="1" showInputMessage="1" showErrorMessage="1" sqref="C22 E13 E15" xr:uid="{56167F36-3EFF-4D84-9864-7AD0212EA245}">
      <formula1>"A DFINIR, CONGY MARC, CHAVIGNY, CHAUSSON, POINT P BMCE, BIGMAT MTX REUNIS, COMPTOIR FORESTIER, SAT MTX"</formula1>
    </dataValidation>
    <dataValidation type="list" allowBlank="1" showInputMessage="1" showErrorMessage="1" sqref="B21" xr:uid="{D85CB16A-68F2-4D5E-A7F5-B5614E0910D2}">
      <formula1>"DEPART NEGOCE, FRANCO CHANTIER"</formula1>
    </dataValidation>
    <dataValidation type="list" allowBlank="1" showInputMessage="1" showErrorMessage="1" sqref="B23" xr:uid="{89ACFEB4-36A9-4F82-9A3F-FD71CB717B7D}">
      <formula1>"HT VS, HT RDC, Toiture Terrasse"</formula1>
    </dataValidation>
    <dataValidation type="list" allowBlank="1" showInputMessage="1" showErrorMessage="1" sqref="D24" xr:uid="{1D5C7802-8477-48DC-80F8-2660E6E1AFB8}">
      <formula1>Bibliotechque</formula1>
    </dataValidation>
    <dataValidation type="list" allowBlank="1" showInputMessage="1" showErrorMessage="1" sqref="E25" xr:uid="{DEC99481-4327-4AD4-902C-BECA3BE75650}">
      <formula1>"140 + 150, 180 + 150, 220 + 150, 180 + 250, 200 + 150, 100 + 150"</formula1>
    </dataValidation>
    <dataValidation type="list" allowBlank="1" showInputMessage="1" showErrorMessage="1" sqref="E23" xr:uid="{D1F551F3-3AF1-4042-8674-4F7B97DFF8DD}">
      <formula1>"sans étais, avec étais"</formula1>
    </dataValidation>
  </dataValidations>
  <pageMargins left="0.7" right="0.7" top="0.75" bottom="0.75" header="0.3" footer="0.3"/>
  <pageSetup paperSize="9" orientation="portrait" r:id="rId1"/>
  <headerFooter differentFirst="1">
    <firstHeader>&amp;L&amp;G
47,BD DE SUISSE 
31021 TOULOUSE CEDEX 2 &amp;R&amp;18DEVIS 
 DU &amp;D</firstHeader>
    <firstFooter>&amp;CPage &amp;P de &amp;N</firstFooter>
  </headerFooter>
  <rowBreaks count="1" manualBreakCount="1">
    <brk id="52" max="16383" man="1"/>
  </rowBreaks>
  <legacyDrawingHF r:id="rId2"/>
  <extLst>
    <ext xmlns:x14="http://schemas.microsoft.com/office/spreadsheetml/2009/9/main" uri="{CCE6A557-97BC-4b89-ADB6-D9C93CAAB3DF}">
      <x14:dataValidations xmlns:xm="http://schemas.microsoft.com/office/excel/2006/main" count="1">
        <x14:dataValidation type="list" allowBlank="1" showInputMessage="1" showErrorMessage="1" xr:uid="{0A503A01-B183-44E8-8080-016CFAD3461A}">
          <x14:formula1>
            <xm:f>'calculs des couts transports'!$A$4:$A$11</xm:f>
          </x14:formula1>
          <xm:sqref>E9</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2:J43"/>
  <sheetViews>
    <sheetView workbookViewId="0">
      <selection activeCell="E10" sqref="E10"/>
    </sheetView>
  </sheetViews>
  <sheetFormatPr baseColWidth="10" defaultRowHeight="14.4" x14ac:dyDescent="0.3"/>
  <cols>
    <col min="1" max="1" width="23.5546875" customWidth="1"/>
    <col min="6" max="6" width="16.77734375" customWidth="1"/>
    <col min="7" max="7" width="18.33203125" customWidth="1"/>
    <col min="8" max="8" width="2.44140625" customWidth="1"/>
    <col min="9" max="9" width="17.21875" customWidth="1"/>
    <col min="10" max="10" width="16.33203125" customWidth="1"/>
  </cols>
  <sheetData>
    <row r="2" spans="1:10" x14ac:dyDescent="0.3">
      <c r="A2" s="419" t="s">
        <v>509</v>
      </c>
    </row>
    <row r="3" spans="1:10" x14ac:dyDescent="0.3">
      <c r="A3" s="419" t="s">
        <v>510</v>
      </c>
    </row>
    <row r="4" spans="1:10" x14ac:dyDescent="0.3">
      <c r="A4" s="419" t="s">
        <v>511</v>
      </c>
    </row>
    <row r="5" spans="1:10" x14ac:dyDescent="0.3">
      <c r="A5" s="419" t="s">
        <v>512</v>
      </c>
    </row>
    <row r="6" spans="1:10" x14ac:dyDescent="0.3">
      <c r="A6" s="424"/>
      <c r="B6" s="431" t="s">
        <v>527</v>
      </c>
      <c r="C6" s="425" t="s">
        <v>528</v>
      </c>
    </row>
    <row r="7" spans="1:10" x14ac:dyDescent="0.3">
      <c r="A7" s="419" t="s">
        <v>513</v>
      </c>
      <c r="B7" s="432"/>
      <c r="C7" s="426"/>
    </row>
    <row r="8" spans="1:10" x14ac:dyDescent="0.3">
      <c r="A8" s="419" t="s">
        <v>514</v>
      </c>
      <c r="B8" s="433">
        <v>5.25</v>
      </c>
      <c r="C8" s="427"/>
    </row>
    <row r="9" spans="1:10" x14ac:dyDescent="0.3">
      <c r="A9" s="419" t="s">
        <v>529</v>
      </c>
      <c r="B9" s="431">
        <v>0.62</v>
      </c>
      <c r="C9" s="425"/>
    </row>
    <row r="10" spans="1:10" x14ac:dyDescent="0.3">
      <c r="A10" s="420" t="s">
        <v>526</v>
      </c>
      <c r="B10" s="433">
        <v>0.2</v>
      </c>
      <c r="C10" s="428"/>
    </row>
    <row r="11" spans="1:10" x14ac:dyDescent="0.3">
      <c r="A11" s="419" t="s">
        <v>515</v>
      </c>
      <c r="B11" s="433">
        <f>$B$9/$B$10</f>
        <v>3.0999999999999996</v>
      </c>
      <c r="C11" s="429">
        <f>$C$9/$B$10</f>
        <v>0</v>
      </c>
    </row>
    <row r="12" spans="1:10" x14ac:dyDescent="0.3">
      <c r="A12" s="422"/>
      <c r="B12" s="423"/>
      <c r="C12" s="437"/>
    </row>
    <row r="13" spans="1:10" x14ac:dyDescent="0.3">
      <c r="A13" s="421" t="s">
        <v>516</v>
      </c>
      <c r="B13" s="421">
        <v>0.63</v>
      </c>
      <c r="C13" s="422"/>
      <c r="D13" s="414"/>
      <c r="F13" s="579" t="s">
        <v>520</v>
      </c>
      <c r="G13" s="579"/>
      <c r="H13" s="414"/>
      <c r="I13" s="579" t="s">
        <v>522</v>
      </c>
      <c r="J13" s="579"/>
    </row>
    <row r="14" spans="1:10" x14ac:dyDescent="0.3">
      <c r="A14" s="424"/>
      <c r="B14" s="422"/>
      <c r="C14" s="438"/>
      <c r="F14" s="415" t="s">
        <v>521</v>
      </c>
      <c r="G14" s="415" t="s">
        <v>523</v>
      </c>
      <c r="I14" s="415" t="s">
        <v>521</v>
      </c>
      <c r="J14" s="415" t="s">
        <v>523</v>
      </c>
    </row>
    <row r="15" spans="1:10" x14ac:dyDescent="0.3">
      <c r="A15" s="419" t="s">
        <v>517</v>
      </c>
      <c r="B15" s="434">
        <f>($B$8+$B$11)/$B$13</f>
        <v>13.253968253968253</v>
      </c>
      <c r="C15" s="430">
        <f>($C$8+$C$11)/$B$13</f>
        <v>0</v>
      </c>
      <c r="F15" s="415">
        <v>110</v>
      </c>
      <c r="G15" s="415">
        <v>0.63</v>
      </c>
      <c r="I15" s="415">
        <v>110</v>
      </c>
      <c r="J15" s="415">
        <v>0.73</v>
      </c>
    </row>
    <row r="16" spans="1:10" x14ac:dyDescent="0.3">
      <c r="A16" s="419" t="s">
        <v>518</v>
      </c>
      <c r="B16" s="434">
        <f>$B$15/1.07</f>
        <v>12.386886218661918</v>
      </c>
      <c r="C16" s="430">
        <f>$C$15*1.07</f>
        <v>0</v>
      </c>
      <c r="F16" s="415">
        <v>120</v>
      </c>
      <c r="G16" s="415">
        <v>0.63</v>
      </c>
      <c r="I16" s="415">
        <v>120</v>
      </c>
      <c r="J16" s="415">
        <v>0.73</v>
      </c>
    </row>
    <row r="17" spans="1:10" x14ac:dyDescent="0.3">
      <c r="A17" s="424"/>
      <c r="B17" s="435"/>
      <c r="C17" s="424"/>
      <c r="F17" s="415"/>
      <c r="G17" s="415"/>
      <c r="I17" s="415"/>
      <c r="J17" s="415"/>
    </row>
    <row r="18" spans="1:10" x14ac:dyDescent="0.3">
      <c r="A18" s="419" t="s">
        <v>524</v>
      </c>
      <c r="B18" s="436">
        <v>1.1200000000000001</v>
      </c>
      <c r="C18" s="420">
        <v>1.1200000000000001</v>
      </c>
      <c r="F18" s="415">
        <v>930</v>
      </c>
      <c r="G18" s="415">
        <v>0.63</v>
      </c>
      <c r="I18" s="415">
        <v>930</v>
      </c>
      <c r="J18" s="415">
        <v>0.73</v>
      </c>
    </row>
    <row r="19" spans="1:10" x14ac:dyDescent="0.3">
      <c r="A19" s="419" t="s">
        <v>519</v>
      </c>
      <c r="B19" s="434">
        <f>$B$16*$B$18</f>
        <v>13.873312564901349</v>
      </c>
      <c r="C19" s="430">
        <f>$C$16*$C$18</f>
        <v>0</v>
      </c>
      <c r="F19" s="415">
        <v>137</v>
      </c>
      <c r="G19" s="415">
        <v>0.66500000000000004</v>
      </c>
      <c r="I19" s="415">
        <v>137</v>
      </c>
      <c r="J19" s="417">
        <v>0.8</v>
      </c>
    </row>
    <row r="20" spans="1:10" x14ac:dyDescent="0.3">
      <c r="A20" s="439"/>
      <c r="B20" s="439"/>
      <c r="C20" s="439"/>
      <c r="F20" s="415">
        <v>158</v>
      </c>
      <c r="G20" s="415">
        <v>0.66500000000000004</v>
      </c>
      <c r="I20" s="415">
        <v>158</v>
      </c>
      <c r="J20" s="417">
        <v>0.8</v>
      </c>
    </row>
    <row r="23" spans="1:10" x14ac:dyDescent="0.3">
      <c r="A23" t="s">
        <v>597</v>
      </c>
    </row>
    <row r="25" spans="1:10" x14ac:dyDescent="0.3">
      <c r="A25" s="419" t="s">
        <v>509</v>
      </c>
    </row>
    <row r="26" spans="1:10" x14ac:dyDescent="0.3">
      <c r="A26" s="419" t="s">
        <v>510</v>
      </c>
    </row>
    <row r="27" spans="1:10" x14ac:dyDescent="0.3">
      <c r="A27" s="419" t="s">
        <v>511</v>
      </c>
    </row>
    <row r="28" spans="1:10" x14ac:dyDescent="0.3">
      <c r="A28" s="419" t="s">
        <v>512</v>
      </c>
    </row>
    <row r="29" spans="1:10" x14ac:dyDescent="0.3">
      <c r="A29" s="424"/>
      <c r="B29" s="431" t="s">
        <v>527</v>
      </c>
      <c r="C29" s="425" t="s">
        <v>528</v>
      </c>
    </row>
    <row r="30" spans="1:10" x14ac:dyDescent="0.3">
      <c r="A30" s="419" t="s">
        <v>513</v>
      </c>
      <c r="B30" s="432"/>
      <c r="C30" s="426"/>
    </row>
    <row r="31" spans="1:10" x14ac:dyDescent="0.3">
      <c r="A31" s="419" t="s">
        <v>514</v>
      </c>
      <c r="B31" s="433">
        <v>5.25</v>
      </c>
      <c r="C31" s="427">
        <v>5</v>
      </c>
    </row>
    <row r="32" spans="1:10" x14ac:dyDescent="0.3">
      <c r="A32" s="419" t="s">
        <v>529</v>
      </c>
      <c r="B32" s="431">
        <v>0.62</v>
      </c>
      <c r="C32" s="425">
        <v>0.54</v>
      </c>
    </row>
    <row r="33" spans="1:3" x14ac:dyDescent="0.3">
      <c r="A33" s="420" t="s">
        <v>526</v>
      </c>
      <c r="B33" s="433">
        <v>0.2</v>
      </c>
      <c r="C33" s="428"/>
    </row>
    <row r="34" spans="1:3" x14ac:dyDescent="0.3">
      <c r="A34" s="419" t="s">
        <v>515</v>
      </c>
      <c r="B34" s="433">
        <f>$B$9/$B$10</f>
        <v>3.0999999999999996</v>
      </c>
      <c r="C34" s="429">
        <f>$C$32/$B$33</f>
        <v>2.7</v>
      </c>
    </row>
    <row r="35" spans="1:3" x14ac:dyDescent="0.3">
      <c r="A35" s="422"/>
      <c r="B35" s="423"/>
      <c r="C35" s="437"/>
    </row>
    <row r="36" spans="1:3" x14ac:dyDescent="0.3">
      <c r="A36" s="421" t="s">
        <v>516</v>
      </c>
      <c r="B36" s="421">
        <v>0.63</v>
      </c>
      <c r="C36" s="422"/>
    </row>
    <row r="37" spans="1:3" x14ac:dyDescent="0.3">
      <c r="A37" s="424"/>
      <c r="B37" s="422"/>
      <c r="C37" s="438"/>
    </row>
    <row r="38" spans="1:3" x14ac:dyDescent="0.3">
      <c r="A38" s="419" t="s">
        <v>517</v>
      </c>
      <c r="B38" s="434">
        <f>($B$8+$B$11)/$B$13</f>
        <v>13.253968253968253</v>
      </c>
      <c r="C38" s="430">
        <f>($C$31+$C$34)/$B$36</f>
        <v>12.222222222222223</v>
      </c>
    </row>
    <row r="39" spans="1:3" x14ac:dyDescent="0.3">
      <c r="A39" s="419" t="s">
        <v>518</v>
      </c>
      <c r="B39" s="434">
        <f>$B$15/1.07</f>
        <v>12.386886218661918</v>
      </c>
      <c r="C39" s="430">
        <f>$C$38*1.07</f>
        <v>13.077777777777779</v>
      </c>
    </row>
    <row r="40" spans="1:3" x14ac:dyDescent="0.3">
      <c r="A40" s="424"/>
      <c r="B40" s="435"/>
      <c r="C40" s="424"/>
    </row>
    <row r="41" spans="1:3" x14ac:dyDescent="0.3">
      <c r="A41" s="419" t="s">
        <v>598</v>
      </c>
      <c r="B41" s="434">
        <v>16</v>
      </c>
      <c r="C41" s="430">
        <v>16</v>
      </c>
    </row>
    <row r="42" spans="1:3" x14ac:dyDescent="0.3">
      <c r="A42" s="424"/>
      <c r="B42" s="435"/>
      <c r="C42" s="424"/>
    </row>
    <row r="43" spans="1:3" x14ac:dyDescent="0.3">
      <c r="A43" s="419" t="s">
        <v>599</v>
      </c>
      <c r="B43" s="472">
        <f>B41/B39</f>
        <v>1.2916886227544913</v>
      </c>
      <c r="C43" s="472">
        <f>C41/C39</f>
        <v>1.2234494477485129</v>
      </c>
    </row>
  </sheetData>
  <mergeCells count="2">
    <mergeCell ref="F13:G13"/>
    <mergeCell ref="I13:J13"/>
  </mergeCells>
  <dataValidations count="1">
    <dataValidation type="list" allowBlank="1" showInputMessage="1" showErrorMessage="1" sqref="B13 B36" xr:uid="{00000000-0002-0000-0500-000000000000}">
      <formula1>"0.63,0.665,0.73,0.80,0.60,0.70"</formula1>
    </dataValidation>
  </dataValidations>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52E73A2-0EE2-479A-8FA1-52B7E578E67D}">
  <dimension ref="A1:W61"/>
  <sheetViews>
    <sheetView workbookViewId="0">
      <selection activeCell="I27" sqref="I27"/>
    </sheetView>
  </sheetViews>
  <sheetFormatPr baseColWidth="10" defaultRowHeight="13.2" x14ac:dyDescent="0.25"/>
  <cols>
    <col min="1" max="1" width="2.44140625" style="480" customWidth="1"/>
    <col min="2" max="2" width="11.33203125" style="480" customWidth="1"/>
    <col min="3" max="3" width="8.109375" style="480" customWidth="1"/>
    <col min="4" max="4" width="6" style="480" customWidth="1"/>
    <col min="5" max="5" width="8.109375" style="480" customWidth="1"/>
    <col min="6" max="6" width="6" style="480" customWidth="1"/>
    <col min="7" max="7" width="3.33203125" style="480" customWidth="1"/>
    <col min="8" max="8" width="5.5546875" style="480" customWidth="1"/>
    <col min="9" max="9" width="4.109375" style="480" customWidth="1"/>
    <col min="10" max="10" width="5.6640625" style="480" bestFit="1" customWidth="1"/>
    <col min="11" max="11" width="4.6640625" style="480" customWidth="1"/>
    <col min="12" max="12" width="5.5546875" style="480" customWidth="1"/>
    <col min="13" max="13" width="4" style="480" customWidth="1"/>
    <col min="14" max="14" width="5.6640625" style="480" customWidth="1"/>
    <col min="15" max="15" width="4" style="480" customWidth="1"/>
    <col min="16" max="16" width="2.44140625" style="480" customWidth="1"/>
    <col min="17" max="17" width="15.88671875" style="480" bestFit="1" customWidth="1"/>
    <col min="18" max="18" width="2" style="480" bestFit="1" customWidth="1"/>
    <col min="19" max="19" width="11.5546875" style="480"/>
    <col min="20" max="20" width="4.6640625" style="480" bestFit="1" customWidth="1"/>
    <col min="21" max="22" width="11.44140625" style="480" hidden="1" customWidth="1"/>
    <col min="23" max="23" width="4.33203125" style="480" customWidth="1"/>
    <col min="24" max="256" width="11.5546875" style="480"/>
    <col min="257" max="257" width="2.44140625" style="480" customWidth="1"/>
    <col min="258" max="258" width="11.33203125" style="480" customWidth="1"/>
    <col min="259" max="259" width="8.109375" style="480" customWidth="1"/>
    <col min="260" max="260" width="6" style="480" customWidth="1"/>
    <col min="261" max="261" width="8.109375" style="480" customWidth="1"/>
    <col min="262" max="262" width="6" style="480" customWidth="1"/>
    <col min="263" max="263" width="3.33203125" style="480" customWidth="1"/>
    <col min="264" max="264" width="5.5546875" style="480" customWidth="1"/>
    <col min="265" max="265" width="4.109375" style="480" customWidth="1"/>
    <col min="266" max="266" width="5.6640625" style="480" bestFit="1" customWidth="1"/>
    <col min="267" max="267" width="4.6640625" style="480" customWidth="1"/>
    <col min="268" max="268" width="5.5546875" style="480" customWidth="1"/>
    <col min="269" max="269" width="4" style="480" customWidth="1"/>
    <col min="270" max="270" width="5.6640625" style="480" customWidth="1"/>
    <col min="271" max="271" width="4" style="480" customWidth="1"/>
    <col min="272" max="272" width="2.44140625" style="480" customWidth="1"/>
    <col min="273" max="273" width="15.88671875" style="480" bestFit="1" customWidth="1"/>
    <col min="274" max="274" width="2" style="480" bestFit="1" customWidth="1"/>
    <col min="275" max="275" width="11.5546875" style="480"/>
    <col min="276" max="276" width="4.6640625" style="480" bestFit="1" customWidth="1"/>
    <col min="277" max="278" width="0" style="480" hidden="1" customWidth="1"/>
    <col min="279" max="279" width="4.33203125" style="480" customWidth="1"/>
    <col min="280" max="512" width="11.5546875" style="480"/>
    <col min="513" max="513" width="2.44140625" style="480" customWidth="1"/>
    <col min="514" max="514" width="11.33203125" style="480" customWidth="1"/>
    <col min="515" max="515" width="8.109375" style="480" customWidth="1"/>
    <col min="516" max="516" width="6" style="480" customWidth="1"/>
    <col min="517" max="517" width="8.109375" style="480" customWidth="1"/>
    <col min="518" max="518" width="6" style="480" customWidth="1"/>
    <col min="519" max="519" width="3.33203125" style="480" customWidth="1"/>
    <col min="520" max="520" width="5.5546875" style="480" customWidth="1"/>
    <col min="521" max="521" width="4.109375" style="480" customWidth="1"/>
    <col min="522" max="522" width="5.6640625" style="480" bestFit="1" customWidth="1"/>
    <col min="523" max="523" width="4.6640625" style="480" customWidth="1"/>
    <col min="524" max="524" width="5.5546875" style="480" customWidth="1"/>
    <col min="525" max="525" width="4" style="480" customWidth="1"/>
    <col min="526" max="526" width="5.6640625" style="480" customWidth="1"/>
    <col min="527" max="527" width="4" style="480" customWidth="1"/>
    <col min="528" max="528" width="2.44140625" style="480" customWidth="1"/>
    <col min="529" max="529" width="15.88671875" style="480" bestFit="1" customWidth="1"/>
    <col min="530" max="530" width="2" style="480" bestFit="1" customWidth="1"/>
    <col min="531" max="531" width="11.5546875" style="480"/>
    <col min="532" max="532" width="4.6640625" style="480" bestFit="1" customWidth="1"/>
    <col min="533" max="534" width="0" style="480" hidden="1" customWidth="1"/>
    <col min="535" max="535" width="4.33203125" style="480" customWidth="1"/>
    <col min="536" max="768" width="11.5546875" style="480"/>
    <col min="769" max="769" width="2.44140625" style="480" customWidth="1"/>
    <col min="770" max="770" width="11.33203125" style="480" customWidth="1"/>
    <col min="771" max="771" width="8.109375" style="480" customWidth="1"/>
    <col min="772" max="772" width="6" style="480" customWidth="1"/>
    <col min="773" max="773" width="8.109375" style="480" customWidth="1"/>
    <col min="774" max="774" width="6" style="480" customWidth="1"/>
    <col min="775" max="775" width="3.33203125" style="480" customWidth="1"/>
    <col min="776" max="776" width="5.5546875" style="480" customWidth="1"/>
    <col min="777" max="777" width="4.109375" style="480" customWidth="1"/>
    <col min="778" max="778" width="5.6640625" style="480" bestFit="1" customWidth="1"/>
    <col min="779" max="779" width="4.6640625" style="480" customWidth="1"/>
    <col min="780" max="780" width="5.5546875" style="480" customWidth="1"/>
    <col min="781" max="781" width="4" style="480" customWidth="1"/>
    <col min="782" max="782" width="5.6640625" style="480" customWidth="1"/>
    <col min="783" max="783" width="4" style="480" customWidth="1"/>
    <col min="784" max="784" width="2.44140625" style="480" customWidth="1"/>
    <col min="785" max="785" width="15.88671875" style="480" bestFit="1" customWidth="1"/>
    <col min="786" max="786" width="2" style="480" bestFit="1" customWidth="1"/>
    <col min="787" max="787" width="11.5546875" style="480"/>
    <col min="788" max="788" width="4.6640625" style="480" bestFit="1" customWidth="1"/>
    <col min="789" max="790" width="0" style="480" hidden="1" customWidth="1"/>
    <col min="791" max="791" width="4.33203125" style="480" customWidth="1"/>
    <col min="792" max="1024" width="11.5546875" style="480"/>
    <col min="1025" max="1025" width="2.44140625" style="480" customWidth="1"/>
    <col min="1026" max="1026" width="11.33203125" style="480" customWidth="1"/>
    <col min="1027" max="1027" width="8.109375" style="480" customWidth="1"/>
    <col min="1028" max="1028" width="6" style="480" customWidth="1"/>
    <col min="1029" max="1029" width="8.109375" style="480" customWidth="1"/>
    <col min="1030" max="1030" width="6" style="480" customWidth="1"/>
    <col min="1031" max="1031" width="3.33203125" style="480" customWidth="1"/>
    <col min="1032" max="1032" width="5.5546875" style="480" customWidth="1"/>
    <col min="1033" max="1033" width="4.109375" style="480" customWidth="1"/>
    <col min="1034" max="1034" width="5.6640625" style="480" bestFit="1" customWidth="1"/>
    <col min="1035" max="1035" width="4.6640625" style="480" customWidth="1"/>
    <col min="1036" max="1036" width="5.5546875" style="480" customWidth="1"/>
    <col min="1037" max="1037" width="4" style="480" customWidth="1"/>
    <col min="1038" max="1038" width="5.6640625" style="480" customWidth="1"/>
    <col min="1039" max="1039" width="4" style="480" customWidth="1"/>
    <col min="1040" max="1040" width="2.44140625" style="480" customWidth="1"/>
    <col min="1041" max="1041" width="15.88671875" style="480" bestFit="1" customWidth="1"/>
    <col min="1042" max="1042" width="2" style="480" bestFit="1" customWidth="1"/>
    <col min="1043" max="1043" width="11.5546875" style="480"/>
    <col min="1044" max="1044" width="4.6640625" style="480" bestFit="1" customWidth="1"/>
    <col min="1045" max="1046" width="0" style="480" hidden="1" customWidth="1"/>
    <col min="1047" max="1047" width="4.33203125" style="480" customWidth="1"/>
    <col min="1048" max="1280" width="11.5546875" style="480"/>
    <col min="1281" max="1281" width="2.44140625" style="480" customWidth="1"/>
    <col min="1282" max="1282" width="11.33203125" style="480" customWidth="1"/>
    <col min="1283" max="1283" width="8.109375" style="480" customWidth="1"/>
    <col min="1284" max="1284" width="6" style="480" customWidth="1"/>
    <col min="1285" max="1285" width="8.109375" style="480" customWidth="1"/>
    <col min="1286" max="1286" width="6" style="480" customWidth="1"/>
    <col min="1287" max="1287" width="3.33203125" style="480" customWidth="1"/>
    <col min="1288" max="1288" width="5.5546875" style="480" customWidth="1"/>
    <col min="1289" max="1289" width="4.109375" style="480" customWidth="1"/>
    <col min="1290" max="1290" width="5.6640625" style="480" bestFit="1" customWidth="1"/>
    <col min="1291" max="1291" width="4.6640625" style="480" customWidth="1"/>
    <col min="1292" max="1292" width="5.5546875" style="480" customWidth="1"/>
    <col min="1293" max="1293" width="4" style="480" customWidth="1"/>
    <col min="1294" max="1294" width="5.6640625" style="480" customWidth="1"/>
    <col min="1295" max="1295" width="4" style="480" customWidth="1"/>
    <col min="1296" max="1296" width="2.44140625" style="480" customWidth="1"/>
    <col min="1297" max="1297" width="15.88671875" style="480" bestFit="1" customWidth="1"/>
    <col min="1298" max="1298" width="2" style="480" bestFit="1" customWidth="1"/>
    <col min="1299" max="1299" width="11.5546875" style="480"/>
    <col min="1300" max="1300" width="4.6640625" style="480" bestFit="1" customWidth="1"/>
    <col min="1301" max="1302" width="0" style="480" hidden="1" customWidth="1"/>
    <col min="1303" max="1303" width="4.33203125" style="480" customWidth="1"/>
    <col min="1304" max="1536" width="11.5546875" style="480"/>
    <col min="1537" max="1537" width="2.44140625" style="480" customWidth="1"/>
    <col min="1538" max="1538" width="11.33203125" style="480" customWidth="1"/>
    <col min="1539" max="1539" width="8.109375" style="480" customWidth="1"/>
    <col min="1540" max="1540" width="6" style="480" customWidth="1"/>
    <col min="1541" max="1541" width="8.109375" style="480" customWidth="1"/>
    <col min="1542" max="1542" width="6" style="480" customWidth="1"/>
    <col min="1543" max="1543" width="3.33203125" style="480" customWidth="1"/>
    <col min="1544" max="1544" width="5.5546875" style="480" customWidth="1"/>
    <col min="1545" max="1545" width="4.109375" style="480" customWidth="1"/>
    <col min="1546" max="1546" width="5.6640625" style="480" bestFit="1" customWidth="1"/>
    <col min="1547" max="1547" width="4.6640625" style="480" customWidth="1"/>
    <col min="1548" max="1548" width="5.5546875" style="480" customWidth="1"/>
    <col min="1549" max="1549" width="4" style="480" customWidth="1"/>
    <col min="1550" max="1550" width="5.6640625" style="480" customWidth="1"/>
    <col min="1551" max="1551" width="4" style="480" customWidth="1"/>
    <col min="1552" max="1552" width="2.44140625" style="480" customWidth="1"/>
    <col min="1553" max="1553" width="15.88671875" style="480" bestFit="1" customWidth="1"/>
    <col min="1554" max="1554" width="2" style="480" bestFit="1" customWidth="1"/>
    <col min="1555" max="1555" width="11.5546875" style="480"/>
    <col min="1556" max="1556" width="4.6640625" style="480" bestFit="1" customWidth="1"/>
    <col min="1557" max="1558" width="0" style="480" hidden="1" customWidth="1"/>
    <col min="1559" max="1559" width="4.33203125" style="480" customWidth="1"/>
    <col min="1560" max="1792" width="11.5546875" style="480"/>
    <col min="1793" max="1793" width="2.44140625" style="480" customWidth="1"/>
    <col min="1794" max="1794" width="11.33203125" style="480" customWidth="1"/>
    <col min="1795" max="1795" width="8.109375" style="480" customWidth="1"/>
    <col min="1796" max="1796" width="6" style="480" customWidth="1"/>
    <col min="1797" max="1797" width="8.109375" style="480" customWidth="1"/>
    <col min="1798" max="1798" width="6" style="480" customWidth="1"/>
    <col min="1799" max="1799" width="3.33203125" style="480" customWidth="1"/>
    <col min="1800" max="1800" width="5.5546875" style="480" customWidth="1"/>
    <col min="1801" max="1801" width="4.109375" style="480" customWidth="1"/>
    <col min="1802" max="1802" width="5.6640625" style="480" bestFit="1" customWidth="1"/>
    <col min="1803" max="1803" width="4.6640625" style="480" customWidth="1"/>
    <col min="1804" max="1804" width="5.5546875" style="480" customWidth="1"/>
    <col min="1805" max="1805" width="4" style="480" customWidth="1"/>
    <col min="1806" max="1806" width="5.6640625" style="480" customWidth="1"/>
    <col min="1807" max="1807" width="4" style="480" customWidth="1"/>
    <col min="1808" max="1808" width="2.44140625" style="480" customWidth="1"/>
    <col min="1809" max="1809" width="15.88671875" style="480" bestFit="1" customWidth="1"/>
    <col min="1810" max="1810" width="2" style="480" bestFit="1" customWidth="1"/>
    <col min="1811" max="1811" width="11.5546875" style="480"/>
    <col min="1812" max="1812" width="4.6640625" style="480" bestFit="1" customWidth="1"/>
    <col min="1813" max="1814" width="0" style="480" hidden="1" customWidth="1"/>
    <col min="1815" max="1815" width="4.33203125" style="480" customWidth="1"/>
    <col min="1816" max="2048" width="11.5546875" style="480"/>
    <col min="2049" max="2049" width="2.44140625" style="480" customWidth="1"/>
    <col min="2050" max="2050" width="11.33203125" style="480" customWidth="1"/>
    <col min="2051" max="2051" width="8.109375" style="480" customWidth="1"/>
    <col min="2052" max="2052" width="6" style="480" customWidth="1"/>
    <col min="2053" max="2053" width="8.109375" style="480" customWidth="1"/>
    <col min="2054" max="2054" width="6" style="480" customWidth="1"/>
    <col min="2055" max="2055" width="3.33203125" style="480" customWidth="1"/>
    <col min="2056" max="2056" width="5.5546875" style="480" customWidth="1"/>
    <col min="2057" max="2057" width="4.109375" style="480" customWidth="1"/>
    <col min="2058" max="2058" width="5.6640625" style="480" bestFit="1" customWidth="1"/>
    <col min="2059" max="2059" width="4.6640625" style="480" customWidth="1"/>
    <col min="2060" max="2060" width="5.5546875" style="480" customWidth="1"/>
    <col min="2061" max="2061" width="4" style="480" customWidth="1"/>
    <col min="2062" max="2062" width="5.6640625" style="480" customWidth="1"/>
    <col min="2063" max="2063" width="4" style="480" customWidth="1"/>
    <col min="2064" max="2064" width="2.44140625" style="480" customWidth="1"/>
    <col min="2065" max="2065" width="15.88671875" style="480" bestFit="1" customWidth="1"/>
    <col min="2066" max="2066" width="2" style="480" bestFit="1" customWidth="1"/>
    <col min="2067" max="2067" width="11.5546875" style="480"/>
    <col min="2068" max="2068" width="4.6640625" style="480" bestFit="1" customWidth="1"/>
    <col min="2069" max="2070" width="0" style="480" hidden="1" customWidth="1"/>
    <col min="2071" max="2071" width="4.33203125" style="480" customWidth="1"/>
    <col min="2072" max="2304" width="11.5546875" style="480"/>
    <col min="2305" max="2305" width="2.44140625" style="480" customWidth="1"/>
    <col min="2306" max="2306" width="11.33203125" style="480" customWidth="1"/>
    <col min="2307" max="2307" width="8.109375" style="480" customWidth="1"/>
    <col min="2308" max="2308" width="6" style="480" customWidth="1"/>
    <col min="2309" max="2309" width="8.109375" style="480" customWidth="1"/>
    <col min="2310" max="2310" width="6" style="480" customWidth="1"/>
    <col min="2311" max="2311" width="3.33203125" style="480" customWidth="1"/>
    <col min="2312" max="2312" width="5.5546875" style="480" customWidth="1"/>
    <col min="2313" max="2313" width="4.109375" style="480" customWidth="1"/>
    <col min="2314" max="2314" width="5.6640625" style="480" bestFit="1" customWidth="1"/>
    <col min="2315" max="2315" width="4.6640625" style="480" customWidth="1"/>
    <col min="2316" max="2316" width="5.5546875" style="480" customWidth="1"/>
    <col min="2317" max="2317" width="4" style="480" customWidth="1"/>
    <col min="2318" max="2318" width="5.6640625" style="480" customWidth="1"/>
    <col min="2319" max="2319" width="4" style="480" customWidth="1"/>
    <col min="2320" max="2320" width="2.44140625" style="480" customWidth="1"/>
    <col min="2321" max="2321" width="15.88671875" style="480" bestFit="1" customWidth="1"/>
    <col min="2322" max="2322" width="2" style="480" bestFit="1" customWidth="1"/>
    <col min="2323" max="2323" width="11.5546875" style="480"/>
    <col min="2324" max="2324" width="4.6640625" style="480" bestFit="1" customWidth="1"/>
    <col min="2325" max="2326" width="0" style="480" hidden="1" customWidth="1"/>
    <col min="2327" max="2327" width="4.33203125" style="480" customWidth="1"/>
    <col min="2328" max="2560" width="11.5546875" style="480"/>
    <col min="2561" max="2561" width="2.44140625" style="480" customWidth="1"/>
    <col min="2562" max="2562" width="11.33203125" style="480" customWidth="1"/>
    <col min="2563" max="2563" width="8.109375" style="480" customWidth="1"/>
    <col min="2564" max="2564" width="6" style="480" customWidth="1"/>
    <col min="2565" max="2565" width="8.109375" style="480" customWidth="1"/>
    <col min="2566" max="2566" width="6" style="480" customWidth="1"/>
    <col min="2567" max="2567" width="3.33203125" style="480" customWidth="1"/>
    <col min="2568" max="2568" width="5.5546875" style="480" customWidth="1"/>
    <col min="2569" max="2569" width="4.109375" style="480" customWidth="1"/>
    <col min="2570" max="2570" width="5.6640625" style="480" bestFit="1" customWidth="1"/>
    <col min="2571" max="2571" width="4.6640625" style="480" customWidth="1"/>
    <col min="2572" max="2572" width="5.5546875" style="480" customWidth="1"/>
    <col min="2573" max="2573" width="4" style="480" customWidth="1"/>
    <col min="2574" max="2574" width="5.6640625" style="480" customWidth="1"/>
    <col min="2575" max="2575" width="4" style="480" customWidth="1"/>
    <col min="2576" max="2576" width="2.44140625" style="480" customWidth="1"/>
    <col min="2577" max="2577" width="15.88671875" style="480" bestFit="1" customWidth="1"/>
    <col min="2578" max="2578" width="2" style="480" bestFit="1" customWidth="1"/>
    <col min="2579" max="2579" width="11.5546875" style="480"/>
    <col min="2580" max="2580" width="4.6640625" style="480" bestFit="1" customWidth="1"/>
    <col min="2581" max="2582" width="0" style="480" hidden="1" customWidth="1"/>
    <col min="2583" max="2583" width="4.33203125" style="480" customWidth="1"/>
    <col min="2584" max="2816" width="11.5546875" style="480"/>
    <col min="2817" max="2817" width="2.44140625" style="480" customWidth="1"/>
    <col min="2818" max="2818" width="11.33203125" style="480" customWidth="1"/>
    <col min="2819" max="2819" width="8.109375" style="480" customWidth="1"/>
    <col min="2820" max="2820" width="6" style="480" customWidth="1"/>
    <col min="2821" max="2821" width="8.109375" style="480" customWidth="1"/>
    <col min="2822" max="2822" width="6" style="480" customWidth="1"/>
    <col min="2823" max="2823" width="3.33203125" style="480" customWidth="1"/>
    <col min="2824" max="2824" width="5.5546875" style="480" customWidth="1"/>
    <col min="2825" max="2825" width="4.109375" style="480" customWidth="1"/>
    <col min="2826" max="2826" width="5.6640625" style="480" bestFit="1" customWidth="1"/>
    <col min="2827" max="2827" width="4.6640625" style="480" customWidth="1"/>
    <col min="2828" max="2828" width="5.5546875" style="480" customWidth="1"/>
    <col min="2829" max="2829" width="4" style="480" customWidth="1"/>
    <col min="2830" max="2830" width="5.6640625" style="480" customWidth="1"/>
    <col min="2831" max="2831" width="4" style="480" customWidth="1"/>
    <col min="2832" max="2832" width="2.44140625" style="480" customWidth="1"/>
    <col min="2833" max="2833" width="15.88671875" style="480" bestFit="1" customWidth="1"/>
    <col min="2834" max="2834" width="2" style="480" bestFit="1" customWidth="1"/>
    <col min="2835" max="2835" width="11.5546875" style="480"/>
    <col min="2836" max="2836" width="4.6640625" style="480" bestFit="1" customWidth="1"/>
    <col min="2837" max="2838" width="0" style="480" hidden="1" customWidth="1"/>
    <col min="2839" max="2839" width="4.33203125" style="480" customWidth="1"/>
    <col min="2840" max="3072" width="11.5546875" style="480"/>
    <col min="3073" max="3073" width="2.44140625" style="480" customWidth="1"/>
    <col min="3074" max="3074" width="11.33203125" style="480" customWidth="1"/>
    <col min="3075" max="3075" width="8.109375" style="480" customWidth="1"/>
    <col min="3076" max="3076" width="6" style="480" customWidth="1"/>
    <col min="3077" max="3077" width="8.109375" style="480" customWidth="1"/>
    <col min="3078" max="3078" width="6" style="480" customWidth="1"/>
    <col min="3079" max="3079" width="3.33203125" style="480" customWidth="1"/>
    <col min="3080" max="3080" width="5.5546875" style="480" customWidth="1"/>
    <col min="3081" max="3081" width="4.109375" style="480" customWidth="1"/>
    <col min="3082" max="3082" width="5.6640625" style="480" bestFit="1" customWidth="1"/>
    <col min="3083" max="3083" width="4.6640625" style="480" customWidth="1"/>
    <col min="3084" max="3084" width="5.5546875" style="480" customWidth="1"/>
    <col min="3085" max="3085" width="4" style="480" customWidth="1"/>
    <col min="3086" max="3086" width="5.6640625" style="480" customWidth="1"/>
    <col min="3087" max="3087" width="4" style="480" customWidth="1"/>
    <col min="3088" max="3088" width="2.44140625" style="480" customWidth="1"/>
    <col min="3089" max="3089" width="15.88671875" style="480" bestFit="1" customWidth="1"/>
    <col min="3090" max="3090" width="2" style="480" bestFit="1" customWidth="1"/>
    <col min="3091" max="3091" width="11.5546875" style="480"/>
    <col min="3092" max="3092" width="4.6640625" style="480" bestFit="1" customWidth="1"/>
    <col min="3093" max="3094" width="0" style="480" hidden="1" customWidth="1"/>
    <col min="3095" max="3095" width="4.33203125" style="480" customWidth="1"/>
    <col min="3096" max="3328" width="11.5546875" style="480"/>
    <col min="3329" max="3329" width="2.44140625" style="480" customWidth="1"/>
    <col min="3330" max="3330" width="11.33203125" style="480" customWidth="1"/>
    <col min="3331" max="3331" width="8.109375" style="480" customWidth="1"/>
    <col min="3332" max="3332" width="6" style="480" customWidth="1"/>
    <col min="3333" max="3333" width="8.109375" style="480" customWidth="1"/>
    <col min="3334" max="3334" width="6" style="480" customWidth="1"/>
    <col min="3335" max="3335" width="3.33203125" style="480" customWidth="1"/>
    <col min="3336" max="3336" width="5.5546875" style="480" customWidth="1"/>
    <col min="3337" max="3337" width="4.109375" style="480" customWidth="1"/>
    <col min="3338" max="3338" width="5.6640625" style="480" bestFit="1" customWidth="1"/>
    <col min="3339" max="3339" width="4.6640625" style="480" customWidth="1"/>
    <col min="3340" max="3340" width="5.5546875" style="480" customWidth="1"/>
    <col min="3341" max="3341" width="4" style="480" customWidth="1"/>
    <col min="3342" max="3342" width="5.6640625" style="480" customWidth="1"/>
    <col min="3343" max="3343" width="4" style="480" customWidth="1"/>
    <col min="3344" max="3344" width="2.44140625" style="480" customWidth="1"/>
    <col min="3345" max="3345" width="15.88671875" style="480" bestFit="1" customWidth="1"/>
    <col min="3346" max="3346" width="2" style="480" bestFit="1" customWidth="1"/>
    <col min="3347" max="3347" width="11.5546875" style="480"/>
    <col min="3348" max="3348" width="4.6640625" style="480" bestFit="1" customWidth="1"/>
    <col min="3349" max="3350" width="0" style="480" hidden="1" customWidth="1"/>
    <col min="3351" max="3351" width="4.33203125" style="480" customWidth="1"/>
    <col min="3352" max="3584" width="11.5546875" style="480"/>
    <col min="3585" max="3585" width="2.44140625" style="480" customWidth="1"/>
    <col min="3586" max="3586" width="11.33203125" style="480" customWidth="1"/>
    <col min="3587" max="3587" width="8.109375" style="480" customWidth="1"/>
    <col min="3588" max="3588" width="6" style="480" customWidth="1"/>
    <col min="3589" max="3589" width="8.109375" style="480" customWidth="1"/>
    <col min="3590" max="3590" width="6" style="480" customWidth="1"/>
    <col min="3591" max="3591" width="3.33203125" style="480" customWidth="1"/>
    <col min="3592" max="3592" width="5.5546875" style="480" customWidth="1"/>
    <col min="3593" max="3593" width="4.109375" style="480" customWidth="1"/>
    <col min="3594" max="3594" width="5.6640625" style="480" bestFit="1" customWidth="1"/>
    <col min="3595" max="3595" width="4.6640625" style="480" customWidth="1"/>
    <col min="3596" max="3596" width="5.5546875" style="480" customWidth="1"/>
    <col min="3597" max="3597" width="4" style="480" customWidth="1"/>
    <col min="3598" max="3598" width="5.6640625" style="480" customWidth="1"/>
    <col min="3599" max="3599" width="4" style="480" customWidth="1"/>
    <col min="3600" max="3600" width="2.44140625" style="480" customWidth="1"/>
    <col min="3601" max="3601" width="15.88671875" style="480" bestFit="1" customWidth="1"/>
    <col min="3602" max="3602" width="2" style="480" bestFit="1" customWidth="1"/>
    <col min="3603" max="3603" width="11.5546875" style="480"/>
    <col min="3604" max="3604" width="4.6640625" style="480" bestFit="1" customWidth="1"/>
    <col min="3605" max="3606" width="0" style="480" hidden="1" customWidth="1"/>
    <col min="3607" max="3607" width="4.33203125" style="480" customWidth="1"/>
    <col min="3608" max="3840" width="11.5546875" style="480"/>
    <col min="3841" max="3841" width="2.44140625" style="480" customWidth="1"/>
    <col min="3842" max="3842" width="11.33203125" style="480" customWidth="1"/>
    <col min="3843" max="3843" width="8.109375" style="480" customWidth="1"/>
    <col min="3844" max="3844" width="6" style="480" customWidth="1"/>
    <col min="3845" max="3845" width="8.109375" style="480" customWidth="1"/>
    <col min="3846" max="3846" width="6" style="480" customWidth="1"/>
    <col min="3847" max="3847" width="3.33203125" style="480" customWidth="1"/>
    <col min="3848" max="3848" width="5.5546875" style="480" customWidth="1"/>
    <col min="3849" max="3849" width="4.109375" style="480" customWidth="1"/>
    <col min="3850" max="3850" width="5.6640625" style="480" bestFit="1" customWidth="1"/>
    <col min="3851" max="3851" width="4.6640625" style="480" customWidth="1"/>
    <col min="3852" max="3852" width="5.5546875" style="480" customWidth="1"/>
    <col min="3853" max="3853" width="4" style="480" customWidth="1"/>
    <col min="3854" max="3854" width="5.6640625" style="480" customWidth="1"/>
    <col min="3855" max="3855" width="4" style="480" customWidth="1"/>
    <col min="3856" max="3856" width="2.44140625" style="480" customWidth="1"/>
    <col min="3857" max="3857" width="15.88671875" style="480" bestFit="1" customWidth="1"/>
    <col min="3858" max="3858" width="2" style="480" bestFit="1" customWidth="1"/>
    <col min="3859" max="3859" width="11.5546875" style="480"/>
    <col min="3860" max="3860" width="4.6640625" style="480" bestFit="1" customWidth="1"/>
    <col min="3861" max="3862" width="0" style="480" hidden="1" customWidth="1"/>
    <col min="3863" max="3863" width="4.33203125" style="480" customWidth="1"/>
    <col min="3864" max="4096" width="11.5546875" style="480"/>
    <col min="4097" max="4097" width="2.44140625" style="480" customWidth="1"/>
    <col min="4098" max="4098" width="11.33203125" style="480" customWidth="1"/>
    <col min="4099" max="4099" width="8.109375" style="480" customWidth="1"/>
    <col min="4100" max="4100" width="6" style="480" customWidth="1"/>
    <col min="4101" max="4101" width="8.109375" style="480" customWidth="1"/>
    <col min="4102" max="4102" width="6" style="480" customWidth="1"/>
    <col min="4103" max="4103" width="3.33203125" style="480" customWidth="1"/>
    <col min="4104" max="4104" width="5.5546875" style="480" customWidth="1"/>
    <col min="4105" max="4105" width="4.109375" style="480" customWidth="1"/>
    <col min="4106" max="4106" width="5.6640625" style="480" bestFit="1" customWidth="1"/>
    <col min="4107" max="4107" width="4.6640625" style="480" customWidth="1"/>
    <col min="4108" max="4108" width="5.5546875" style="480" customWidth="1"/>
    <col min="4109" max="4109" width="4" style="480" customWidth="1"/>
    <col min="4110" max="4110" width="5.6640625" style="480" customWidth="1"/>
    <col min="4111" max="4111" width="4" style="480" customWidth="1"/>
    <col min="4112" max="4112" width="2.44140625" style="480" customWidth="1"/>
    <col min="4113" max="4113" width="15.88671875" style="480" bestFit="1" customWidth="1"/>
    <col min="4114" max="4114" width="2" style="480" bestFit="1" customWidth="1"/>
    <col min="4115" max="4115" width="11.5546875" style="480"/>
    <col min="4116" max="4116" width="4.6640625" style="480" bestFit="1" customWidth="1"/>
    <col min="4117" max="4118" width="0" style="480" hidden="1" customWidth="1"/>
    <col min="4119" max="4119" width="4.33203125" style="480" customWidth="1"/>
    <col min="4120" max="4352" width="11.5546875" style="480"/>
    <col min="4353" max="4353" width="2.44140625" style="480" customWidth="1"/>
    <col min="4354" max="4354" width="11.33203125" style="480" customWidth="1"/>
    <col min="4355" max="4355" width="8.109375" style="480" customWidth="1"/>
    <col min="4356" max="4356" width="6" style="480" customWidth="1"/>
    <col min="4357" max="4357" width="8.109375" style="480" customWidth="1"/>
    <col min="4358" max="4358" width="6" style="480" customWidth="1"/>
    <col min="4359" max="4359" width="3.33203125" style="480" customWidth="1"/>
    <col min="4360" max="4360" width="5.5546875" style="480" customWidth="1"/>
    <col min="4361" max="4361" width="4.109375" style="480" customWidth="1"/>
    <col min="4362" max="4362" width="5.6640625" style="480" bestFit="1" customWidth="1"/>
    <col min="4363" max="4363" width="4.6640625" style="480" customWidth="1"/>
    <col min="4364" max="4364" width="5.5546875" style="480" customWidth="1"/>
    <col min="4365" max="4365" width="4" style="480" customWidth="1"/>
    <col min="4366" max="4366" width="5.6640625" style="480" customWidth="1"/>
    <col min="4367" max="4367" width="4" style="480" customWidth="1"/>
    <col min="4368" max="4368" width="2.44140625" style="480" customWidth="1"/>
    <col min="4369" max="4369" width="15.88671875" style="480" bestFit="1" customWidth="1"/>
    <col min="4370" max="4370" width="2" style="480" bestFit="1" customWidth="1"/>
    <col min="4371" max="4371" width="11.5546875" style="480"/>
    <col min="4372" max="4372" width="4.6640625" style="480" bestFit="1" customWidth="1"/>
    <col min="4373" max="4374" width="0" style="480" hidden="1" customWidth="1"/>
    <col min="4375" max="4375" width="4.33203125" style="480" customWidth="1"/>
    <col min="4376" max="4608" width="11.5546875" style="480"/>
    <col min="4609" max="4609" width="2.44140625" style="480" customWidth="1"/>
    <col min="4610" max="4610" width="11.33203125" style="480" customWidth="1"/>
    <col min="4611" max="4611" width="8.109375" style="480" customWidth="1"/>
    <col min="4612" max="4612" width="6" style="480" customWidth="1"/>
    <col min="4613" max="4613" width="8.109375" style="480" customWidth="1"/>
    <col min="4614" max="4614" width="6" style="480" customWidth="1"/>
    <col min="4615" max="4615" width="3.33203125" style="480" customWidth="1"/>
    <col min="4616" max="4616" width="5.5546875" style="480" customWidth="1"/>
    <col min="4617" max="4617" width="4.109375" style="480" customWidth="1"/>
    <col min="4618" max="4618" width="5.6640625" style="480" bestFit="1" customWidth="1"/>
    <col min="4619" max="4619" width="4.6640625" style="480" customWidth="1"/>
    <col min="4620" max="4620" width="5.5546875" style="480" customWidth="1"/>
    <col min="4621" max="4621" width="4" style="480" customWidth="1"/>
    <col min="4622" max="4622" width="5.6640625" style="480" customWidth="1"/>
    <col min="4623" max="4623" width="4" style="480" customWidth="1"/>
    <col min="4624" max="4624" width="2.44140625" style="480" customWidth="1"/>
    <col min="4625" max="4625" width="15.88671875" style="480" bestFit="1" customWidth="1"/>
    <col min="4626" max="4626" width="2" style="480" bestFit="1" customWidth="1"/>
    <col min="4627" max="4627" width="11.5546875" style="480"/>
    <col min="4628" max="4628" width="4.6640625" style="480" bestFit="1" customWidth="1"/>
    <col min="4629" max="4630" width="0" style="480" hidden="1" customWidth="1"/>
    <col min="4631" max="4631" width="4.33203125" style="480" customWidth="1"/>
    <col min="4632" max="4864" width="11.5546875" style="480"/>
    <col min="4865" max="4865" width="2.44140625" style="480" customWidth="1"/>
    <col min="4866" max="4866" width="11.33203125" style="480" customWidth="1"/>
    <col min="4867" max="4867" width="8.109375" style="480" customWidth="1"/>
    <col min="4868" max="4868" width="6" style="480" customWidth="1"/>
    <col min="4869" max="4869" width="8.109375" style="480" customWidth="1"/>
    <col min="4870" max="4870" width="6" style="480" customWidth="1"/>
    <col min="4871" max="4871" width="3.33203125" style="480" customWidth="1"/>
    <col min="4872" max="4872" width="5.5546875" style="480" customWidth="1"/>
    <col min="4873" max="4873" width="4.109375" style="480" customWidth="1"/>
    <col min="4874" max="4874" width="5.6640625" style="480" bestFit="1" customWidth="1"/>
    <col min="4875" max="4875" width="4.6640625" style="480" customWidth="1"/>
    <col min="4876" max="4876" width="5.5546875" style="480" customWidth="1"/>
    <col min="4877" max="4877" width="4" style="480" customWidth="1"/>
    <col min="4878" max="4878" width="5.6640625" style="480" customWidth="1"/>
    <col min="4879" max="4879" width="4" style="480" customWidth="1"/>
    <col min="4880" max="4880" width="2.44140625" style="480" customWidth="1"/>
    <col min="4881" max="4881" width="15.88671875" style="480" bestFit="1" customWidth="1"/>
    <col min="4882" max="4882" width="2" style="480" bestFit="1" customWidth="1"/>
    <col min="4883" max="4883" width="11.5546875" style="480"/>
    <col min="4884" max="4884" width="4.6640625" style="480" bestFit="1" customWidth="1"/>
    <col min="4885" max="4886" width="0" style="480" hidden="1" customWidth="1"/>
    <col min="4887" max="4887" width="4.33203125" style="480" customWidth="1"/>
    <col min="4888" max="5120" width="11.5546875" style="480"/>
    <col min="5121" max="5121" width="2.44140625" style="480" customWidth="1"/>
    <col min="5122" max="5122" width="11.33203125" style="480" customWidth="1"/>
    <col min="5123" max="5123" width="8.109375" style="480" customWidth="1"/>
    <col min="5124" max="5124" width="6" style="480" customWidth="1"/>
    <col min="5125" max="5125" width="8.109375" style="480" customWidth="1"/>
    <col min="5126" max="5126" width="6" style="480" customWidth="1"/>
    <col min="5127" max="5127" width="3.33203125" style="480" customWidth="1"/>
    <col min="5128" max="5128" width="5.5546875" style="480" customWidth="1"/>
    <col min="5129" max="5129" width="4.109375" style="480" customWidth="1"/>
    <col min="5130" max="5130" width="5.6640625" style="480" bestFit="1" customWidth="1"/>
    <col min="5131" max="5131" width="4.6640625" style="480" customWidth="1"/>
    <col min="5132" max="5132" width="5.5546875" style="480" customWidth="1"/>
    <col min="5133" max="5133" width="4" style="480" customWidth="1"/>
    <col min="5134" max="5134" width="5.6640625" style="480" customWidth="1"/>
    <col min="5135" max="5135" width="4" style="480" customWidth="1"/>
    <col min="5136" max="5136" width="2.44140625" style="480" customWidth="1"/>
    <col min="5137" max="5137" width="15.88671875" style="480" bestFit="1" customWidth="1"/>
    <col min="5138" max="5138" width="2" style="480" bestFit="1" customWidth="1"/>
    <col min="5139" max="5139" width="11.5546875" style="480"/>
    <col min="5140" max="5140" width="4.6640625" style="480" bestFit="1" customWidth="1"/>
    <col min="5141" max="5142" width="0" style="480" hidden="1" customWidth="1"/>
    <col min="5143" max="5143" width="4.33203125" style="480" customWidth="1"/>
    <col min="5144" max="5376" width="11.5546875" style="480"/>
    <col min="5377" max="5377" width="2.44140625" style="480" customWidth="1"/>
    <col min="5378" max="5378" width="11.33203125" style="480" customWidth="1"/>
    <col min="5379" max="5379" width="8.109375" style="480" customWidth="1"/>
    <col min="5380" max="5380" width="6" style="480" customWidth="1"/>
    <col min="5381" max="5381" width="8.109375" style="480" customWidth="1"/>
    <col min="5382" max="5382" width="6" style="480" customWidth="1"/>
    <col min="5383" max="5383" width="3.33203125" style="480" customWidth="1"/>
    <col min="5384" max="5384" width="5.5546875" style="480" customWidth="1"/>
    <col min="5385" max="5385" width="4.109375" style="480" customWidth="1"/>
    <col min="5386" max="5386" width="5.6640625" style="480" bestFit="1" customWidth="1"/>
    <col min="5387" max="5387" width="4.6640625" style="480" customWidth="1"/>
    <col min="5388" max="5388" width="5.5546875" style="480" customWidth="1"/>
    <col min="5389" max="5389" width="4" style="480" customWidth="1"/>
    <col min="5390" max="5390" width="5.6640625" style="480" customWidth="1"/>
    <col min="5391" max="5391" width="4" style="480" customWidth="1"/>
    <col min="5392" max="5392" width="2.44140625" style="480" customWidth="1"/>
    <col min="5393" max="5393" width="15.88671875" style="480" bestFit="1" customWidth="1"/>
    <col min="5394" max="5394" width="2" style="480" bestFit="1" customWidth="1"/>
    <col min="5395" max="5395" width="11.5546875" style="480"/>
    <col min="5396" max="5396" width="4.6640625" style="480" bestFit="1" customWidth="1"/>
    <col min="5397" max="5398" width="0" style="480" hidden="1" customWidth="1"/>
    <col min="5399" max="5399" width="4.33203125" style="480" customWidth="1"/>
    <col min="5400" max="5632" width="11.5546875" style="480"/>
    <col min="5633" max="5633" width="2.44140625" style="480" customWidth="1"/>
    <col min="5634" max="5634" width="11.33203125" style="480" customWidth="1"/>
    <col min="5635" max="5635" width="8.109375" style="480" customWidth="1"/>
    <col min="5636" max="5636" width="6" style="480" customWidth="1"/>
    <col min="5637" max="5637" width="8.109375" style="480" customWidth="1"/>
    <col min="5638" max="5638" width="6" style="480" customWidth="1"/>
    <col min="5639" max="5639" width="3.33203125" style="480" customWidth="1"/>
    <col min="5640" max="5640" width="5.5546875" style="480" customWidth="1"/>
    <col min="5641" max="5641" width="4.109375" style="480" customWidth="1"/>
    <col min="5642" max="5642" width="5.6640625" style="480" bestFit="1" customWidth="1"/>
    <col min="5643" max="5643" width="4.6640625" style="480" customWidth="1"/>
    <col min="5644" max="5644" width="5.5546875" style="480" customWidth="1"/>
    <col min="5645" max="5645" width="4" style="480" customWidth="1"/>
    <col min="5646" max="5646" width="5.6640625" style="480" customWidth="1"/>
    <col min="5647" max="5647" width="4" style="480" customWidth="1"/>
    <col min="5648" max="5648" width="2.44140625" style="480" customWidth="1"/>
    <col min="5649" max="5649" width="15.88671875" style="480" bestFit="1" customWidth="1"/>
    <col min="5650" max="5650" width="2" style="480" bestFit="1" customWidth="1"/>
    <col min="5651" max="5651" width="11.5546875" style="480"/>
    <col min="5652" max="5652" width="4.6640625" style="480" bestFit="1" customWidth="1"/>
    <col min="5653" max="5654" width="0" style="480" hidden="1" customWidth="1"/>
    <col min="5655" max="5655" width="4.33203125" style="480" customWidth="1"/>
    <col min="5656" max="5888" width="11.5546875" style="480"/>
    <col min="5889" max="5889" width="2.44140625" style="480" customWidth="1"/>
    <col min="5890" max="5890" width="11.33203125" style="480" customWidth="1"/>
    <col min="5891" max="5891" width="8.109375" style="480" customWidth="1"/>
    <col min="5892" max="5892" width="6" style="480" customWidth="1"/>
    <col min="5893" max="5893" width="8.109375" style="480" customWidth="1"/>
    <col min="5894" max="5894" width="6" style="480" customWidth="1"/>
    <col min="5895" max="5895" width="3.33203125" style="480" customWidth="1"/>
    <col min="5896" max="5896" width="5.5546875" style="480" customWidth="1"/>
    <col min="5897" max="5897" width="4.109375" style="480" customWidth="1"/>
    <col min="5898" max="5898" width="5.6640625" style="480" bestFit="1" customWidth="1"/>
    <col min="5899" max="5899" width="4.6640625" style="480" customWidth="1"/>
    <col min="5900" max="5900" width="5.5546875" style="480" customWidth="1"/>
    <col min="5901" max="5901" width="4" style="480" customWidth="1"/>
    <col min="5902" max="5902" width="5.6640625" style="480" customWidth="1"/>
    <col min="5903" max="5903" width="4" style="480" customWidth="1"/>
    <col min="5904" max="5904" width="2.44140625" style="480" customWidth="1"/>
    <col min="5905" max="5905" width="15.88671875" style="480" bestFit="1" customWidth="1"/>
    <col min="5906" max="5906" width="2" style="480" bestFit="1" customWidth="1"/>
    <col min="5907" max="5907" width="11.5546875" style="480"/>
    <col min="5908" max="5908" width="4.6640625" style="480" bestFit="1" customWidth="1"/>
    <col min="5909" max="5910" width="0" style="480" hidden="1" customWidth="1"/>
    <col min="5911" max="5911" width="4.33203125" style="480" customWidth="1"/>
    <col min="5912" max="6144" width="11.5546875" style="480"/>
    <col min="6145" max="6145" width="2.44140625" style="480" customWidth="1"/>
    <col min="6146" max="6146" width="11.33203125" style="480" customWidth="1"/>
    <col min="6147" max="6147" width="8.109375" style="480" customWidth="1"/>
    <col min="6148" max="6148" width="6" style="480" customWidth="1"/>
    <col min="6149" max="6149" width="8.109375" style="480" customWidth="1"/>
    <col min="6150" max="6150" width="6" style="480" customWidth="1"/>
    <col min="6151" max="6151" width="3.33203125" style="480" customWidth="1"/>
    <col min="6152" max="6152" width="5.5546875" style="480" customWidth="1"/>
    <col min="6153" max="6153" width="4.109375" style="480" customWidth="1"/>
    <col min="6154" max="6154" width="5.6640625" style="480" bestFit="1" customWidth="1"/>
    <col min="6155" max="6155" width="4.6640625" style="480" customWidth="1"/>
    <col min="6156" max="6156" width="5.5546875" style="480" customWidth="1"/>
    <col min="6157" max="6157" width="4" style="480" customWidth="1"/>
    <col min="6158" max="6158" width="5.6640625" style="480" customWidth="1"/>
    <col min="6159" max="6159" width="4" style="480" customWidth="1"/>
    <col min="6160" max="6160" width="2.44140625" style="480" customWidth="1"/>
    <col min="6161" max="6161" width="15.88671875" style="480" bestFit="1" customWidth="1"/>
    <col min="6162" max="6162" width="2" style="480" bestFit="1" customWidth="1"/>
    <col min="6163" max="6163" width="11.5546875" style="480"/>
    <col min="6164" max="6164" width="4.6640625" style="480" bestFit="1" customWidth="1"/>
    <col min="6165" max="6166" width="0" style="480" hidden="1" customWidth="1"/>
    <col min="6167" max="6167" width="4.33203125" style="480" customWidth="1"/>
    <col min="6168" max="6400" width="11.5546875" style="480"/>
    <col min="6401" max="6401" width="2.44140625" style="480" customWidth="1"/>
    <col min="6402" max="6402" width="11.33203125" style="480" customWidth="1"/>
    <col min="6403" max="6403" width="8.109375" style="480" customWidth="1"/>
    <col min="6404" max="6404" width="6" style="480" customWidth="1"/>
    <col min="6405" max="6405" width="8.109375" style="480" customWidth="1"/>
    <col min="6406" max="6406" width="6" style="480" customWidth="1"/>
    <col min="6407" max="6407" width="3.33203125" style="480" customWidth="1"/>
    <col min="6408" max="6408" width="5.5546875" style="480" customWidth="1"/>
    <col min="6409" max="6409" width="4.109375" style="480" customWidth="1"/>
    <col min="6410" max="6410" width="5.6640625" style="480" bestFit="1" customWidth="1"/>
    <col min="6411" max="6411" width="4.6640625" style="480" customWidth="1"/>
    <col min="6412" max="6412" width="5.5546875" style="480" customWidth="1"/>
    <col min="6413" max="6413" width="4" style="480" customWidth="1"/>
    <col min="6414" max="6414" width="5.6640625" style="480" customWidth="1"/>
    <col min="6415" max="6415" width="4" style="480" customWidth="1"/>
    <col min="6416" max="6416" width="2.44140625" style="480" customWidth="1"/>
    <col min="6417" max="6417" width="15.88671875" style="480" bestFit="1" customWidth="1"/>
    <col min="6418" max="6418" width="2" style="480" bestFit="1" customWidth="1"/>
    <col min="6419" max="6419" width="11.5546875" style="480"/>
    <col min="6420" max="6420" width="4.6640625" style="480" bestFit="1" customWidth="1"/>
    <col min="6421" max="6422" width="0" style="480" hidden="1" customWidth="1"/>
    <col min="6423" max="6423" width="4.33203125" style="480" customWidth="1"/>
    <col min="6424" max="6656" width="11.5546875" style="480"/>
    <col min="6657" max="6657" width="2.44140625" style="480" customWidth="1"/>
    <col min="6658" max="6658" width="11.33203125" style="480" customWidth="1"/>
    <col min="6659" max="6659" width="8.109375" style="480" customWidth="1"/>
    <col min="6660" max="6660" width="6" style="480" customWidth="1"/>
    <col min="6661" max="6661" width="8.109375" style="480" customWidth="1"/>
    <col min="6662" max="6662" width="6" style="480" customWidth="1"/>
    <col min="6663" max="6663" width="3.33203125" style="480" customWidth="1"/>
    <col min="6664" max="6664" width="5.5546875" style="480" customWidth="1"/>
    <col min="6665" max="6665" width="4.109375" style="480" customWidth="1"/>
    <col min="6666" max="6666" width="5.6640625" style="480" bestFit="1" customWidth="1"/>
    <col min="6667" max="6667" width="4.6640625" style="480" customWidth="1"/>
    <col min="6668" max="6668" width="5.5546875" style="480" customWidth="1"/>
    <col min="6669" max="6669" width="4" style="480" customWidth="1"/>
    <col min="6670" max="6670" width="5.6640625" style="480" customWidth="1"/>
    <col min="6671" max="6671" width="4" style="480" customWidth="1"/>
    <col min="6672" max="6672" width="2.44140625" style="480" customWidth="1"/>
    <col min="6673" max="6673" width="15.88671875" style="480" bestFit="1" customWidth="1"/>
    <col min="6674" max="6674" width="2" style="480" bestFit="1" customWidth="1"/>
    <col min="6675" max="6675" width="11.5546875" style="480"/>
    <col min="6676" max="6676" width="4.6640625" style="480" bestFit="1" customWidth="1"/>
    <col min="6677" max="6678" width="0" style="480" hidden="1" customWidth="1"/>
    <col min="6679" max="6679" width="4.33203125" style="480" customWidth="1"/>
    <col min="6680" max="6912" width="11.5546875" style="480"/>
    <col min="6913" max="6913" width="2.44140625" style="480" customWidth="1"/>
    <col min="6914" max="6914" width="11.33203125" style="480" customWidth="1"/>
    <col min="6915" max="6915" width="8.109375" style="480" customWidth="1"/>
    <col min="6916" max="6916" width="6" style="480" customWidth="1"/>
    <col min="6917" max="6917" width="8.109375" style="480" customWidth="1"/>
    <col min="6918" max="6918" width="6" style="480" customWidth="1"/>
    <col min="6919" max="6919" width="3.33203125" style="480" customWidth="1"/>
    <col min="6920" max="6920" width="5.5546875" style="480" customWidth="1"/>
    <col min="6921" max="6921" width="4.109375" style="480" customWidth="1"/>
    <col min="6922" max="6922" width="5.6640625" style="480" bestFit="1" customWidth="1"/>
    <col min="6923" max="6923" width="4.6640625" style="480" customWidth="1"/>
    <col min="6924" max="6924" width="5.5546875" style="480" customWidth="1"/>
    <col min="6925" max="6925" width="4" style="480" customWidth="1"/>
    <col min="6926" max="6926" width="5.6640625" style="480" customWidth="1"/>
    <col min="6927" max="6927" width="4" style="480" customWidth="1"/>
    <col min="6928" max="6928" width="2.44140625" style="480" customWidth="1"/>
    <col min="6929" max="6929" width="15.88671875" style="480" bestFit="1" customWidth="1"/>
    <col min="6930" max="6930" width="2" style="480" bestFit="1" customWidth="1"/>
    <col min="6931" max="6931" width="11.5546875" style="480"/>
    <col min="6932" max="6932" width="4.6640625" style="480" bestFit="1" customWidth="1"/>
    <col min="6933" max="6934" width="0" style="480" hidden="1" customWidth="1"/>
    <col min="6935" max="6935" width="4.33203125" style="480" customWidth="1"/>
    <col min="6936" max="7168" width="11.5546875" style="480"/>
    <col min="7169" max="7169" width="2.44140625" style="480" customWidth="1"/>
    <col min="7170" max="7170" width="11.33203125" style="480" customWidth="1"/>
    <col min="7171" max="7171" width="8.109375" style="480" customWidth="1"/>
    <col min="7172" max="7172" width="6" style="480" customWidth="1"/>
    <col min="7173" max="7173" width="8.109375" style="480" customWidth="1"/>
    <col min="7174" max="7174" width="6" style="480" customWidth="1"/>
    <col min="7175" max="7175" width="3.33203125" style="480" customWidth="1"/>
    <col min="7176" max="7176" width="5.5546875" style="480" customWidth="1"/>
    <col min="7177" max="7177" width="4.109375" style="480" customWidth="1"/>
    <col min="7178" max="7178" width="5.6640625" style="480" bestFit="1" customWidth="1"/>
    <col min="7179" max="7179" width="4.6640625" style="480" customWidth="1"/>
    <col min="7180" max="7180" width="5.5546875" style="480" customWidth="1"/>
    <col min="7181" max="7181" width="4" style="480" customWidth="1"/>
    <col min="7182" max="7182" width="5.6640625" style="480" customWidth="1"/>
    <col min="7183" max="7183" width="4" style="480" customWidth="1"/>
    <col min="7184" max="7184" width="2.44140625" style="480" customWidth="1"/>
    <col min="7185" max="7185" width="15.88671875" style="480" bestFit="1" customWidth="1"/>
    <col min="7186" max="7186" width="2" style="480" bestFit="1" customWidth="1"/>
    <col min="7187" max="7187" width="11.5546875" style="480"/>
    <col min="7188" max="7188" width="4.6640625" style="480" bestFit="1" customWidth="1"/>
    <col min="7189" max="7190" width="0" style="480" hidden="1" customWidth="1"/>
    <col min="7191" max="7191" width="4.33203125" style="480" customWidth="1"/>
    <col min="7192" max="7424" width="11.5546875" style="480"/>
    <col min="7425" max="7425" width="2.44140625" style="480" customWidth="1"/>
    <col min="7426" max="7426" width="11.33203125" style="480" customWidth="1"/>
    <col min="7427" max="7427" width="8.109375" style="480" customWidth="1"/>
    <col min="7428" max="7428" width="6" style="480" customWidth="1"/>
    <col min="7429" max="7429" width="8.109375" style="480" customWidth="1"/>
    <col min="7430" max="7430" width="6" style="480" customWidth="1"/>
    <col min="7431" max="7431" width="3.33203125" style="480" customWidth="1"/>
    <col min="7432" max="7432" width="5.5546875" style="480" customWidth="1"/>
    <col min="7433" max="7433" width="4.109375" style="480" customWidth="1"/>
    <col min="7434" max="7434" width="5.6640625" style="480" bestFit="1" customWidth="1"/>
    <col min="7435" max="7435" width="4.6640625" style="480" customWidth="1"/>
    <col min="7436" max="7436" width="5.5546875" style="480" customWidth="1"/>
    <col min="7437" max="7437" width="4" style="480" customWidth="1"/>
    <col min="7438" max="7438" width="5.6640625" style="480" customWidth="1"/>
    <col min="7439" max="7439" width="4" style="480" customWidth="1"/>
    <col min="7440" max="7440" width="2.44140625" style="480" customWidth="1"/>
    <col min="7441" max="7441" width="15.88671875" style="480" bestFit="1" customWidth="1"/>
    <col min="7442" max="7442" width="2" style="480" bestFit="1" customWidth="1"/>
    <col min="7443" max="7443" width="11.5546875" style="480"/>
    <col min="7444" max="7444" width="4.6640625" style="480" bestFit="1" customWidth="1"/>
    <col min="7445" max="7446" width="0" style="480" hidden="1" customWidth="1"/>
    <col min="7447" max="7447" width="4.33203125" style="480" customWidth="1"/>
    <col min="7448" max="7680" width="11.5546875" style="480"/>
    <col min="7681" max="7681" width="2.44140625" style="480" customWidth="1"/>
    <col min="7682" max="7682" width="11.33203125" style="480" customWidth="1"/>
    <col min="7683" max="7683" width="8.109375" style="480" customWidth="1"/>
    <col min="7684" max="7684" width="6" style="480" customWidth="1"/>
    <col min="7685" max="7685" width="8.109375" style="480" customWidth="1"/>
    <col min="7686" max="7686" width="6" style="480" customWidth="1"/>
    <col min="7687" max="7687" width="3.33203125" style="480" customWidth="1"/>
    <col min="7688" max="7688" width="5.5546875" style="480" customWidth="1"/>
    <col min="7689" max="7689" width="4.109375" style="480" customWidth="1"/>
    <col min="7690" max="7690" width="5.6640625" style="480" bestFit="1" customWidth="1"/>
    <col min="7691" max="7691" width="4.6640625" style="480" customWidth="1"/>
    <col min="7692" max="7692" width="5.5546875" style="480" customWidth="1"/>
    <col min="7693" max="7693" width="4" style="480" customWidth="1"/>
    <col min="7694" max="7694" width="5.6640625" style="480" customWidth="1"/>
    <col min="7695" max="7695" width="4" style="480" customWidth="1"/>
    <col min="7696" max="7696" width="2.44140625" style="480" customWidth="1"/>
    <col min="7697" max="7697" width="15.88671875" style="480" bestFit="1" customWidth="1"/>
    <col min="7698" max="7698" width="2" style="480" bestFit="1" customWidth="1"/>
    <col min="7699" max="7699" width="11.5546875" style="480"/>
    <col min="7700" max="7700" width="4.6640625" style="480" bestFit="1" customWidth="1"/>
    <col min="7701" max="7702" width="0" style="480" hidden="1" customWidth="1"/>
    <col min="7703" max="7703" width="4.33203125" style="480" customWidth="1"/>
    <col min="7704" max="7936" width="11.5546875" style="480"/>
    <col min="7937" max="7937" width="2.44140625" style="480" customWidth="1"/>
    <col min="7938" max="7938" width="11.33203125" style="480" customWidth="1"/>
    <col min="7939" max="7939" width="8.109375" style="480" customWidth="1"/>
    <col min="7940" max="7940" width="6" style="480" customWidth="1"/>
    <col min="7941" max="7941" width="8.109375" style="480" customWidth="1"/>
    <col min="7942" max="7942" width="6" style="480" customWidth="1"/>
    <col min="7943" max="7943" width="3.33203125" style="480" customWidth="1"/>
    <col min="7944" max="7944" width="5.5546875" style="480" customWidth="1"/>
    <col min="7945" max="7945" width="4.109375" style="480" customWidth="1"/>
    <col min="7946" max="7946" width="5.6640625" style="480" bestFit="1" customWidth="1"/>
    <col min="7947" max="7947" width="4.6640625" style="480" customWidth="1"/>
    <col min="7948" max="7948" width="5.5546875" style="480" customWidth="1"/>
    <col min="7949" max="7949" width="4" style="480" customWidth="1"/>
    <col min="7950" max="7950" width="5.6640625" style="480" customWidth="1"/>
    <col min="7951" max="7951" width="4" style="480" customWidth="1"/>
    <col min="7952" max="7952" width="2.44140625" style="480" customWidth="1"/>
    <col min="7953" max="7953" width="15.88671875" style="480" bestFit="1" customWidth="1"/>
    <col min="7954" max="7954" width="2" style="480" bestFit="1" customWidth="1"/>
    <col min="7955" max="7955" width="11.5546875" style="480"/>
    <col min="7956" max="7956" width="4.6640625" style="480" bestFit="1" customWidth="1"/>
    <col min="7957" max="7958" width="0" style="480" hidden="1" customWidth="1"/>
    <col min="7959" max="7959" width="4.33203125" style="480" customWidth="1"/>
    <col min="7960" max="8192" width="11.5546875" style="480"/>
    <col min="8193" max="8193" width="2.44140625" style="480" customWidth="1"/>
    <col min="8194" max="8194" width="11.33203125" style="480" customWidth="1"/>
    <col min="8195" max="8195" width="8.109375" style="480" customWidth="1"/>
    <col min="8196" max="8196" width="6" style="480" customWidth="1"/>
    <col min="8197" max="8197" width="8.109375" style="480" customWidth="1"/>
    <col min="8198" max="8198" width="6" style="480" customWidth="1"/>
    <col min="8199" max="8199" width="3.33203125" style="480" customWidth="1"/>
    <col min="8200" max="8200" width="5.5546875" style="480" customWidth="1"/>
    <col min="8201" max="8201" width="4.109375" style="480" customWidth="1"/>
    <col min="8202" max="8202" width="5.6640625" style="480" bestFit="1" customWidth="1"/>
    <col min="8203" max="8203" width="4.6640625" style="480" customWidth="1"/>
    <col min="8204" max="8204" width="5.5546875" style="480" customWidth="1"/>
    <col min="8205" max="8205" width="4" style="480" customWidth="1"/>
    <col min="8206" max="8206" width="5.6640625" style="480" customWidth="1"/>
    <col min="8207" max="8207" width="4" style="480" customWidth="1"/>
    <col min="8208" max="8208" width="2.44140625" style="480" customWidth="1"/>
    <col min="8209" max="8209" width="15.88671875" style="480" bestFit="1" customWidth="1"/>
    <col min="8210" max="8210" width="2" style="480" bestFit="1" customWidth="1"/>
    <col min="8211" max="8211" width="11.5546875" style="480"/>
    <col min="8212" max="8212" width="4.6640625" style="480" bestFit="1" customWidth="1"/>
    <col min="8213" max="8214" width="0" style="480" hidden="1" customWidth="1"/>
    <col min="8215" max="8215" width="4.33203125" style="480" customWidth="1"/>
    <col min="8216" max="8448" width="11.5546875" style="480"/>
    <col min="8449" max="8449" width="2.44140625" style="480" customWidth="1"/>
    <col min="8450" max="8450" width="11.33203125" style="480" customWidth="1"/>
    <col min="8451" max="8451" width="8.109375" style="480" customWidth="1"/>
    <col min="8452" max="8452" width="6" style="480" customWidth="1"/>
    <col min="8453" max="8453" width="8.109375" style="480" customWidth="1"/>
    <col min="8454" max="8454" width="6" style="480" customWidth="1"/>
    <col min="8455" max="8455" width="3.33203125" style="480" customWidth="1"/>
    <col min="8456" max="8456" width="5.5546875" style="480" customWidth="1"/>
    <col min="8457" max="8457" width="4.109375" style="480" customWidth="1"/>
    <col min="8458" max="8458" width="5.6640625" style="480" bestFit="1" customWidth="1"/>
    <col min="8459" max="8459" width="4.6640625" style="480" customWidth="1"/>
    <col min="8460" max="8460" width="5.5546875" style="480" customWidth="1"/>
    <col min="8461" max="8461" width="4" style="480" customWidth="1"/>
    <col min="8462" max="8462" width="5.6640625" style="480" customWidth="1"/>
    <col min="8463" max="8463" width="4" style="480" customWidth="1"/>
    <col min="8464" max="8464" width="2.44140625" style="480" customWidth="1"/>
    <col min="8465" max="8465" width="15.88671875" style="480" bestFit="1" customWidth="1"/>
    <col min="8466" max="8466" width="2" style="480" bestFit="1" customWidth="1"/>
    <col min="8467" max="8467" width="11.5546875" style="480"/>
    <col min="8468" max="8468" width="4.6640625" style="480" bestFit="1" customWidth="1"/>
    <col min="8469" max="8470" width="0" style="480" hidden="1" customWidth="1"/>
    <col min="8471" max="8471" width="4.33203125" style="480" customWidth="1"/>
    <col min="8472" max="8704" width="11.5546875" style="480"/>
    <col min="8705" max="8705" width="2.44140625" style="480" customWidth="1"/>
    <col min="8706" max="8706" width="11.33203125" style="480" customWidth="1"/>
    <col min="8707" max="8707" width="8.109375" style="480" customWidth="1"/>
    <col min="8708" max="8708" width="6" style="480" customWidth="1"/>
    <col min="8709" max="8709" width="8.109375" style="480" customWidth="1"/>
    <col min="8710" max="8710" width="6" style="480" customWidth="1"/>
    <col min="8711" max="8711" width="3.33203125" style="480" customWidth="1"/>
    <col min="8712" max="8712" width="5.5546875" style="480" customWidth="1"/>
    <col min="8713" max="8713" width="4.109375" style="480" customWidth="1"/>
    <col min="8714" max="8714" width="5.6640625" style="480" bestFit="1" customWidth="1"/>
    <col min="8715" max="8715" width="4.6640625" style="480" customWidth="1"/>
    <col min="8716" max="8716" width="5.5546875" style="480" customWidth="1"/>
    <col min="8717" max="8717" width="4" style="480" customWidth="1"/>
    <col min="8718" max="8718" width="5.6640625" style="480" customWidth="1"/>
    <col min="8719" max="8719" width="4" style="480" customWidth="1"/>
    <col min="8720" max="8720" width="2.44140625" style="480" customWidth="1"/>
    <col min="8721" max="8721" width="15.88671875" style="480" bestFit="1" customWidth="1"/>
    <col min="8722" max="8722" width="2" style="480" bestFit="1" customWidth="1"/>
    <col min="8723" max="8723" width="11.5546875" style="480"/>
    <col min="8724" max="8724" width="4.6640625" style="480" bestFit="1" customWidth="1"/>
    <col min="8725" max="8726" width="0" style="480" hidden="1" customWidth="1"/>
    <col min="8727" max="8727" width="4.33203125" style="480" customWidth="1"/>
    <col min="8728" max="8960" width="11.5546875" style="480"/>
    <col min="8961" max="8961" width="2.44140625" style="480" customWidth="1"/>
    <col min="8962" max="8962" width="11.33203125" style="480" customWidth="1"/>
    <col min="8963" max="8963" width="8.109375" style="480" customWidth="1"/>
    <col min="8964" max="8964" width="6" style="480" customWidth="1"/>
    <col min="8965" max="8965" width="8.109375" style="480" customWidth="1"/>
    <col min="8966" max="8966" width="6" style="480" customWidth="1"/>
    <col min="8967" max="8967" width="3.33203125" style="480" customWidth="1"/>
    <col min="8968" max="8968" width="5.5546875" style="480" customWidth="1"/>
    <col min="8969" max="8969" width="4.109375" style="480" customWidth="1"/>
    <col min="8970" max="8970" width="5.6640625" style="480" bestFit="1" customWidth="1"/>
    <col min="8971" max="8971" width="4.6640625" style="480" customWidth="1"/>
    <col min="8972" max="8972" width="5.5546875" style="480" customWidth="1"/>
    <col min="8973" max="8973" width="4" style="480" customWidth="1"/>
    <col min="8974" max="8974" width="5.6640625" style="480" customWidth="1"/>
    <col min="8975" max="8975" width="4" style="480" customWidth="1"/>
    <col min="8976" max="8976" width="2.44140625" style="480" customWidth="1"/>
    <col min="8977" max="8977" width="15.88671875" style="480" bestFit="1" customWidth="1"/>
    <col min="8978" max="8978" width="2" style="480" bestFit="1" customWidth="1"/>
    <col min="8979" max="8979" width="11.5546875" style="480"/>
    <col min="8980" max="8980" width="4.6640625" style="480" bestFit="1" customWidth="1"/>
    <col min="8981" max="8982" width="0" style="480" hidden="1" customWidth="1"/>
    <col min="8983" max="8983" width="4.33203125" style="480" customWidth="1"/>
    <col min="8984" max="9216" width="11.5546875" style="480"/>
    <col min="9217" max="9217" width="2.44140625" style="480" customWidth="1"/>
    <col min="9218" max="9218" width="11.33203125" style="480" customWidth="1"/>
    <col min="9219" max="9219" width="8.109375" style="480" customWidth="1"/>
    <col min="9220" max="9220" width="6" style="480" customWidth="1"/>
    <col min="9221" max="9221" width="8.109375" style="480" customWidth="1"/>
    <col min="9222" max="9222" width="6" style="480" customWidth="1"/>
    <col min="9223" max="9223" width="3.33203125" style="480" customWidth="1"/>
    <col min="9224" max="9224" width="5.5546875" style="480" customWidth="1"/>
    <col min="9225" max="9225" width="4.109375" style="480" customWidth="1"/>
    <col min="9226" max="9226" width="5.6640625" style="480" bestFit="1" customWidth="1"/>
    <col min="9227" max="9227" width="4.6640625" style="480" customWidth="1"/>
    <col min="9228" max="9228" width="5.5546875" style="480" customWidth="1"/>
    <col min="9229" max="9229" width="4" style="480" customWidth="1"/>
    <col min="9230" max="9230" width="5.6640625" style="480" customWidth="1"/>
    <col min="9231" max="9231" width="4" style="480" customWidth="1"/>
    <col min="9232" max="9232" width="2.44140625" style="480" customWidth="1"/>
    <col min="9233" max="9233" width="15.88671875" style="480" bestFit="1" customWidth="1"/>
    <col min="9234" max="9234" width="2" style="480" bestFit="1" customWidth="1"/>
    <col min="9235" max="9235" width="11.5546875" style="480"/>
    <col min="9236" max="9236" width="4.6640625" style="480" bestFit="1" customWidth="1"/>
    <col min="9237" max="9238" width="0" style="480" hidden="1" customWidth="1"/>
    <col min="9239" max="9239" width="4.33203125" style="480" customWidth="1"/>
    <col min="9240" max="9472" width="11.5546875" style="480"/>
    <col min="9473" max="9473" width="2.44140625" style="480" customWidth="1"/>
    <col min="9474" max="9474" width="11.33203125" style="480" customWidth="1"/>
    <col min="9475" max="9475" width="8.109375" style="480" customWidth="1"/>
    <col min="9476" max="9476" width="6" style="480" customWidth="1"/>
    <col min="9477" max="9477" width="8.109375" style="480" customWidth="1"/>
    <col min="9478" max="9478" width="6" style="480" customWidth="1"/>
    <col min="9479" max="9479" width="3.33203125" style="480" customWidth="1"/>
    <col min="9480" max="9480" width="5.5546875" style="480" customWidth="1"/>
    <col min="9481" max="9481" width="4.109375" style="480" customWidth="1"/>
    <col min="9482" max="9482" width="5.6640625" style="480" bestFit="1" customWidth="1"/>
    <col min="9483" max="9483" width="4.6640625" style="480" customWidth="1"/>
    <col min="9484" max="9484" width="5.5546875" style="480" customWidth="1"/>
    <col min="9485" max="9485" width="4" style="480" customWidth="1"/>
    <col min="9486" max="9486" width="5.6640625" style="480" customWidth="1"/>
    <col min="9487" max="9487" width="4" style="480" customWidth="1"/>
    <col min="9488" max="9488" width="2.44140625" style="480" customWidth="1"/>
    <col min="9489" max="9489" width="15.88671875" style="480" bestFit="1" customWidth="1"/>
    <col min="9490" max="9490" width="2" style="480" bestFit="1" customWidth="1"/>
    <col min="9491" max="9491" width="11.5546875" style="480"/>
    <col min="9492" max="9492" width="4.6640625" style="480" bestFit="1" customWidth="1"/>
    <col min="9493" max="9494" width="0" style="480" hidden="1" customWidth="1"/>
    <col min="9495" max="9495" width="4.33203125" style="480" customWidth="1"/>
    <col min="9496" max="9728" width="11.5546875" style="480"/>
    <col min="9729" max="9729" width="2.44140625" style="480" customWidth="1"/>
    <col min="9730" max="9730" width="11.33203125" style="480" customWidth="1"/>
    <col min="9731" max="9731" width="8.109375" style="480" customWidth="1"/>
    <col min="9732" max="9732" width="6" style="480" customWidth="1"/>
    <col min="9733" max="9733" width="8.109375" style="480" customWidth="1"/>
    <col min="9734" max="9734" width="6" style="480" customWidth="1"/>
    <col min="9735" max="9735" width="3.33203125" style="480" customWidth="1"/>
    <col min="9736" max="9736" width="5.5546875" style="480" customWidth="1"/>
    <col min="9737" max="9737" width="4.109375" style="480" customWidth="1"/>
    <col min="9738" max="9738" width="5.6640625" style="480" bestFit="1" customWidth="1"/>
    <col min="9739" max="9739" width="4.6640625" style="480" customWidth="1"/>
    <col min="9740" max="9740" width="5.5546875" style="480" customWidth="1"/>
    <col min="9741" max="9741" width="4" style="480" customWidth="1"/>
    <col min="9742" max="9742" width="5.6640625" style="480" customWidth="1"/>
    <col min="9743" max="9743" width="4" style="480" customWidth="1"/>
    <col min="9744" max="9744" width="2.44140625" style="480" customWidth="1"/>
    <col min="9745" max="9745" width="15.88671875" style="480" bestFit="1" customWidth="1"/>
    <col min="9746" max="9746" width="2" style="480" bestFit="1" customWidth="1"/>
    <col min="9747" max="9747" width="11.5546875" style="480"/>
    <col min="9748" max="9748" width="4.6640625" style="480" bestFit="1" customWidth="1"/>
    <col min="9749" max="9750" width="0" style="480" hidden="1" customWidth="1"/>
    <col min="9751" max="9751" width="4.33203125" style="480" customWidth="1"/>
    <col min="9752" max="9984" width="11.5546875" style="480"/>
    <col min="9985" max="9985" width="2.44140625" style="480" customWidth="1"/>
    <col min="9986" max="9986" width="11.33203125" style="480" customWidth="1"/>
    <col min="9987" max="9987" width="8.109375" style="480" customWidth="1"/>
    <col min="9988" max="9988" width="6" style="480" customWidth="1"/>
    <col min="9989" max="9989" width="8.109375" style="480" customWidth="1"/>
    <col min="9990" max="9990" width="6" style="480" customWidth="1"/>
    <col min="9991" max="9991" width="3.33203125" style="480" customWidth="1"/>
    <col min="9992" max="9992" width="5.5546875" style="480" customWidth="1"/>
    <col min="9993" max="9993" width="4.109375" style="480" customWidth="1"/>
    <col min="9994" max="9994" width="5.6640625" style="480" bestFit="1" customWidth="1"/>
    <col min="9995" max="9995" width="4.6640625" style="480" customWidth="1"/>
    <col min="9996" max="9996" width="5.5546875" style="480" customWidth="1"/>
    <col min="9997" max="9997" width="4" style="480" customWidth="1"/>
    <col min="9998" max="9998" width="5.6640625" style="480" customWidth="1"/>
    <col min="9999" max="9999" width="4" style="480" customWidth="1"/>
    <col min="10000" max="10000" width="2.44140625" style="480" customWidth="1"/>
    <col min="10001" max="10001" width="15.88671875" style="480" bestFit="1" customWidth="1"/>
    <col min="10002" max="10002" width="2" style="480" bestFit="1" customWidth="1"/>
    <col min="10003" max="10003" width="11.5546875" style="480"/>
    <col min="10004" max="10004" width="4.6640625" style="480" bestFit="1" customWidth="1"/>
    <col min="10005" max="10006" width="0" style="480" hidden="1" customWidth="1"/>
    <col min="10007" max="10007" width="4.33203125" style="480" customWidth="1"/>
    <col min="10008" max="10240" width="11.5546875" style="480"/>
    <col min="10241" max="10241" width="2.44140625" style="480" customWidth="1"/>
    <col min="10242" max="10242" width="11.33203125" style="480" customWidth="1"/>
    <col min="10243" max="10243" width="8.109375" style="480" customWidth="1"/>
    <col min="10244" max="10244" width="6" style="480" customWidth="1"/>
    <col min="10245" max="10245" width="8.109375" style="480" customWidth="1"/>
    <col min="10246" max="10246" width="6" style="480" customWidth="1"/>
    <col min="10247" max="10247" width="3.33203125" style="480" customWidth="1"/>
    <col min="10248" max="10248" width="5.5546875" style="480" customWidth="1"/>
    <col min="10249" max="10249" width="4.109375" style="480" customWidth="1"/>
    <col min="10250" max="10250" width="5.6640625" style="480" bestFit="1" customWidth="1"/>
    <col min="10251" max="10251" width="4.6640625" style="480" customWidth="1"/>
    <col min="10252" max="10252" width="5.5546875" style="480" customWidth="1"/>
    <col min="10253" max="10253" width="4" style="480" customWidth="1"/>
    <col min="10254" max="10254" width="5.6640625" style="480" customWidth="1"/>
    <col min="10255" max="10255" width="4" style="480" customWidth="1"/>
    <col min="10256" max="10256" width="2.44140625" style="480" customWidth="1"/>
    <col min="10257" max="10257" width="15.88671875" style="480" bestFit="1" customWidth="1"/>
    <col min="10258" max="10258" width="2" style="480" bestFit="1" customWidth="1"/>
    <col min="10259" max="10259" width="11.5546875" style="480"/>
    <col min="10260" max="10260" width="4.6640625" style="480" bestFit="1" customWidth="1"/>
    <col min="10261" max="10262" width="0" style="480" hidden="1" customWidth="1"/>
    <col min="10263" max="10263" width="4.33203125" style="480" customWidth="1"/>
    <col min="10264" max="10496" width="11.5546875" style="480"/>
    <col min="10497" max="10497" width="2.44140625" style="480" customWidth="1"/>
    <col min="10498" max="10498" width="11.33203125" style="480" customWidth="1"/>
    <col min="10499" max="10499" width="8.109375" style="480" customWidth="1"/>
    <col min="10500" max="10500" width="6" style="480" customWidth="1"/>
    <col min="10501" max="10501" width="8.109375" style="480" customWidth="1"/>
    <col min="10502" max="10502" width="6" style="480" customWidth="1"/>
    <col min="10503" max="10503" width="3.33203125" style="480" customWidth="1"/>
    <col min="10504" max="10504" width="5.5546875" style="480" customWidth="1"/>
    <col min="10505" max="10505" width="4.109375" style="480" customWidth="1"/>
    <col min="10506" max="10506" width="5.6640625" style="480" bestFit="1" customWidth="1"/>
    <col min="10507" max="10507" width="4.6640625" style="480" customWidth="1"/>
    <col min="10508" max="10508" width="5.5546875" style="480" customWidth="1"/>
    <col min="10509" max="10509" width="4" style="480" customWidth="1"/>
    <col min="10510" max="10510" width="5.6640625" style="480" customWidth="1"/>
    <col min="10511" max="10511" width="4" style="480" customWidth="1"/>
    <col min="10512" max="10512" width="2.44140625" style="480" customWidth="1"/>
    <col min="10513" max="10513" width="15.88671875" style="480" bestFit="1" customWidth="1"/>
    <col min="10514" max="10514" width="2" style="480" bestFit="1" customWidth="1"/>
    <col min="10515" max="10515" width="11.5546875" style="480"/>
    <col min="10516" max="10516" width="4.6640625" style="480" bestFit="1" customWidth="1"/>
    <col min="10517" max="10518" width="0" style="480" hidden="1" customWidth="1"/>
    <col min="10519" max="10519" width="4.33203125" style="480" customWidth="1"/>
    <col min="10520" max="10752" width="11.5546875" style="480"/>
    <col min="10753" max="10753" width="2.44140625" style="480" customWidth="1"/>
    <col min="10754" max="10754" width="11.33203125" style="480" customWidth="1"/>
    <col min="10755" max="10755" width="8.109375" style="480" customWidth="1"/>
    <col min="10756" max="10756" width="6" style="480" customWidth="1"/>
    <col min="10757" max="10757" width="8.109375" style="480" customWidth="1"/>
    <col min="10758" max="10758" width="6" style="480" customWidth="1"/>
    <col min="10759" max="10759" width="3.33203125" style="480" customWidth="1"/>
    <col min="10760" max="10760" width="5.5546875" style="480" customWidth="1"/>
    <col min="10761" max="10761" width="4.109375" style="480" customWidth="1"/>
    <col min="10762" max="10762" width="5.6640625" style="480" bestFit="1" customWidth="1"/>
    <col min="10763" max="10763" width="4.6640625" style="480" customWidth="1"/>
    <col min="10764" max="10764" width="5.5546875" style="480" customWidth="1"/>
    <col min="10765" max="10765" width="4" style="480" customWidth="1"/>
    <col min="10766" max="10766" width="5.6640625" style="480" customWidth="1"/>
    <col min="10767" max="10767" width="4" style="480" customWidth="1"/>
    <col min="10768" max="10768" width="2.44140625" style="480" customWidth="1"/>
    <col min="10769" max="10769" width="15.88671875" style="480" bestFit="1" customWidth="1"/>
    <col min="10770" max="10770" width="2" style="480" bestFit="1" customWidth="1"/>
    <col min="10771" max="10771" width="11.5546875" style="480"/>
    <col min="10772" max="10772" width="4.6640625" style="480" bestFit="1" customWidth="1"/>
    <col min="10773" max="10774" width="0" style="480" hidden="1" customWidth="1"/>
    <col min="10775" max="10775" width="4.33203125" style="480" customWidth="1"/>
    <col min="10776" max="11008" width="11.5546875" style="480"/>
    <col min="11009" max="11009" width="2.44140625" style="480" customWidth="1"/>
    <col min="11010" max="11010" width="11.33203125" style="480" customWidth="1"/>
    <col min="11011" max="11011" width="8.109375" style="480" customWidth="1"/>
    <col min="11012" max="11012" width="6" style="480" customWidth="1"/>
    <col min="11013" max="11013" width="8.109375" style="480" customWidth="1"/>
    <col min="11014" max="11014" width="6" style="480" customWidth="1"/>
    <col min="11015" max="11015" width="3.33203125" style="480" customWidth="1"/>
    <col min="11016" max="11016" width="5.5546875" style="480" customWidth="1"/>
    <col min="11017" max="11017" width="4.109375" style="480" customWidth="1"/>
    <col min="11018" max="11018" width="5.6640625" style="480" bestFit="1" customWidth="1"/>
    <col min="11019" max="11019" width="4.6640625" style="480" customWidth="1"/>
    <col min="11020" max="11020" width="5.5546875" style="480" customWidth="1"/>
    <col min="11021" max="11021" width="4" style="480" customWidth="1"/>
    <col min="11022" max="11022" width="5.6640625" style="480" customWidth="1"/>
    <col min="11023" max="11023" width="4" style="480" customWidth="1"/>
    <col min="11024" max="11024" width="2.44140625" style="480" customWidth="1"/>
    <col min="11025" max="11025" width="15.88671875" style="480" bestFit="1" customWidth="1"/>
    <col min="11026" max="11026" width="2" style="480" bestFit="1" customWidth="1"/>
    <col min="11027" max="11027" width="11.5546875" style="480"/>
    <col min="11028" max="11028" width="4.6640625" style="480" bestFit="1" customWidth="1"/>
    <col min="11029" max="11030" width="0" style="480" hidden="1" customWidth="1"/>
    <col min="11031" max="11031" width="4.33203125" style="480" customWidth="1"/>
    <col min="11032" max="11264" width="11.5546875" style="480"/>
    <col min="11265" max="11265" width="2.44140625" style="480" customWidth="1"/>
    <col min="11266" max="11266" width="11.33203125" style="480" customWidth="1"/>
    <col min="11267" max="11267" width="8.109375" style="480" customWidth="1"/>
    <col min="11268" max="11268" width="6" style="480" customWidth="1"/>
    <col min="11269" max="11269" width="8.109375" style="480" customWidth="1"/>
    <col min="11270" max="11270" width="6" style="480" customWidth="1"/>
    <col min="11271" max="11271" width="3.33203125" style="480" customWidth="1"/>
    <col min="11272" max="11272" width="5.5546875" style="480" customWidth="1"/>
    <col min="11273" max="11273" width="4.109375" style="480" customWidth="1"/>
    <col min="11274" max="11274" width="5.6640625" style="480" bestFit="1" customWidth="1"/>
    <col min="11275" max="11275" width="4.6640625" style="480" customWidth="1"/>
    <col min="11276" max="11276" width="5.5546875" style="480" customWidth="1"/>
    <col min="11277" max="11277" width="4" style="480" customWidth="1"/>
    <col min="11278" max="11278" width="5.6640625" style="480" customWidth="1"/>
    <col min="11279" max="11279" width="4" style="480" customWidth="1"/>
    <col min="11280" max="11280" width="2.44140625" style="480" customWidth="1"/>
    <col min="11281" max="11281" width="15.88671875" style="480" bestFit="1" customWidth="1"/>
    <col min="11282" max="11282" width="2" style="480" bestFit="1" customWidth="1"/>
    <col min="11283" max="11283" width="11.5546875" style="480"/>
    <col min="11284" max="11284" width="4.6640625" style="480" bestFit="1" customWidth="1"/>
    <col min="11285" max="11286" width="0" style="480" hidden="1" customWidth="1"/>
    <col min="11287" max="11287" width="4.33203125" style="480" customWidth="1"/>
    <col min="11288" max="11520" width="11.5546875" style="480"/>
    <col min="11521" max="11521" width="2.44140625" style="480" customWidth="1"/>
    <col min="11522" max="11522" width="11.33203125" style="480" customWidth="1"/>
    <col min="11523" max="11523" width="8.109375" style="480" customWidth="1"/>
    <col min="11524" max="11524" width="6" style="480" customWidth="1"/>
    <col min="11525" max="11525" width="8.109375" style="480" customWidth="1"/>
    <col min="11526" max="11526" width="6" style="480" customWidth="1"/>
    <col min="11527" max="11527" width="3.33203125" style="480" customWidth="1"/>
    <col min="11528" max="11528" width="5.5546875" style="480" customWidth="1"/>
    <col min="11529" max="11529" width="4.109375" style="480" customWidth="1"/>
    <col min="11530" max="11530" width="5.6640625" style="480" bestFit="1" customWidth="1"/>
    <col min="11531" max="11531" width="4.6640625" style="480" customWidth="1"/>
    <col min="11532" max="11532" width="5.5546875" style="480" customWidth="1"/>
    <col min="11533" max="11533" width="4" style="480" customWidth="1"/>
    <col min="11534" max="11534" width="5.6640625" style="480" customWidth="1"/>
    <col min="11535" max="11535" width="4" style="480" customWidth="1"/>
    <col min="11536" max="11536" width="2.44140625" style="480" customWidth="1"/>
    <col min="11537" max="11537" width="15.88671875" style="480" bestFit="1" customWidth="1"/>
    <col min="11538" max="11538" width="2" style="480" bestFit="1" customWidth="1"/>
    <col min="11539" max="11539" width="11.5546875" style="480"/>
    <col min="11540" max="11540" width="4.6640625" style="480" bestFit="1" customWidth="1"/>
    <col min="11541" max="11542" width="0" style="480" hidden="1" customWidth="1"/>
    <col min="11543" max="11543" width="4.33203125" style="480" customWidth="1"/>
    <col min="11544" max="11776" width="11.5546875" style="480"/>
    <col min="11777" max="11777" width="2.44140625" style="480" customWidth="1"/>
    <col min="11778" max="11778" width="11.33203125" style="480" customWidth="1"/>
    <col min="11779" max="11779" width="8.109375" style="480" customWidth="1"/>
    <col min="11780" max="11780" width="6" style="480" customWidth="1"/>
    <col min="11781" max="11781" width="8.109375" style="480" customWidth="1"/>
    <col min="11782" max="11782" width="6" style="480" customWidth="1"/>
    <col min="11783" max="11783" width="3.33203125" style="480" customWidth="1"/>
    <col min="11784" max="11784" width="5.5546875" style="480" customWidth="1"/>
    <col min="11785" max="11785" width="4.109375" style="480" customWidth="1"/>
    <col min="11786" max="11786" width="5.6640625" style="480" bestFit="1" customWidth="1"/>
    <col min="11787" max="11787" width="4.6640625" style="480" customWidth="1"/>
    <col min="11788" max="11788" width="5.5546875" style="480" customWidth="1"/>
    <col min="11789" max="11789" width="4" style="480" customWidth="1"/>
    <col min="11790" max="11790" width="5.6640625" style="480" customWidth="1"/>
    <col min="11791" max="11791" width="4" style="480" customWidth="1"/>
    <col min="11792" max="11792" width="2.44140625" style="480" customWidth="1"/>
    <col min="11793" max="11793" width="15.88671875" style="480" bestFit="1" customWidth="1"/>
    <col min="11794" max="11794" width="2" style="480" bestFit="1" customWidth="1"/>
    <col min="11795" max="11795" width="11.5546875" style="480"/>
    <col min="11796" max="11796" width="4.6640625" style="480" bestFit="1" customWidth="1"/>
    <col min="11797" max="11798" width="0" style="480" hidden="1" customWidth="1"/>
    <col min="11799" max="11799" width="4.33203125" style="480" customWidth="1"/>
    <col min="11800" max="12032" width="11.5546875" style="480"/>
    <col min="12033" max="12033" width="2.44140625" style="480" customWidth="1"/>
    <col min="12034" max="12034" width="11.33203125" style="480" customWidth="1"/>
    <col min="12035" max="12035" width="8.109375" style="480" customWidth="1"/>
    <col min="12036" max="12036" width="6" style="480" customWidth="1"/>
    <col min="12037" max="12037" width="8.109375" style="480" customWidth="1"/>
    <col min="12038" max="12038" width="6" style="480" customWidth="1"/>
    <col min="12039" max="12039" width="3.33203125" style="480" customWidth="1"/>
    <col min="12040" max="12040" width="5.5546875" style="480" customWidth="1"/>
    <col min="12041" max="12041" width="4.109375" style="480" customWidth="1"/>
    <col min="12042" max="12042" width="5.6640625" style="480" bestFit="1" customWidth="1"/>
    <col min="12043" max="12043" width="4.6640625" style="480" customWidth="1"/>
    <col min="12044" max="12044" width="5.5546875" style="480" customWidth="1"/>
    <col min="12045" max="12045" width="4" style="480" customWidth="1"/>
    <col min="12046" max="12046" width="5.6640625" style="480" customWidth="1"/>
    <col min="12047" max="12047" width="4" style="480" customWidth="1"/>
    <col min="12048" max="12048" width="2.44140625" style="480" customWidth="1"/>
    <col min="12049" max="12049" width="15.88671875" style="480" bestFit="1" customWidth="1"/>
    <col min="12050" max="12050" width="2" style="480" bestFit="1" customWidth="1"/>
    <col min="12051" max="12051" width="11.5546875" style="480"/>
    <col min="12052" max="12052" width="4.6640625" style="480" bestFit="1" customWidth="1"/>
    <col min="12053" max="12054" width="0" style="480" hidden="1" customWidth="1"/>
    <col min="12055" max="12055" width="4.33203125" style="480" customWidth="1"/>
    <col min="12056" max="12288" width="11.5546875" style="480"/>
    <col min="12289" max="12289" width="2.44140625" style="480" customWidth="1"/>
    <col min="12290" max="12290" width="11.33203125" style="480" customWidth="1"/>
    <col min="12291" max="12291" width="8.109375" style="480" customWidth="1"/>
    <col min="12292" max="12292" width="6" style="480" customWidth="1"/>
    <col min="12293" max="12293" width="8.109375" style="480" customWidth="1"/>
    <col min="12294" max="12294" width="6" style="480" customWidth="1"/>
    <col min="12295" max="12295" width="3.33203125" style="480" customWidth="1"/>
    <col min="12296" max="12296" width="5.5546875" style="480" customWidth="1"/>
    <col min="12297" max="12297" width="4.109375" style="480" customWidth="1"/>
    <col min="12298" max="12298" width="5.6640625" style="480" bestFit="1" customWidth="1"/>
    <col min="12299" max="12299" width="4.6640625" style="480" customWidth="1"/>
    <col min="12300" max="12300" width="5.5546875" style="480" customWidth="1"/>
    <col min="12301" max="12301" width="4" style="480" customWidth="1"/>
    <col min="12302" max="12302" width="5.6640625" style="480" customWidth="1"/>
    <col min="12303" max="12303" width="4" style="480" customWidth="1"/>
    <col min="12304" max="12304" width="2.44140625" style="480" customWidth="1"/>
    <col min="12305" max="12305" width="15.88671875" style="480" bestFit="1" customWidth="1"/>
    <col min="12306" max="12306" width="2" style="480" bestFit="1" customWidth="1"/>
    <col min="12307" max="12307" width="11.5546875" style="480"/>
    <col min="12308" max="12308" width="4.6640625" style="480" bestFit="1" customWidth="1"/>
    <col min="12309" max="12310" width="0" style="480" hidden="1" customWidth="1"/>
    <col min="12311" max="12311" width="4.33203125" style="480" customWidth="1"/>
    <col min="12312" max="12544" width="11.5546875" style="480"/>
    <col min="12545" max="12545" width="2.44140625" style="480" customWidth="1"/>
    <col min="12546" max="12546" width="11.33203125" style="480" customWidth="1"/>
    <col min="12547" max="12547" width="8.109375" style="480" customWidth="1"/>
    <col min="12548" max="12548" width="6" style="480" customWidth="1"/>
    <col min="12549" max="12549" width="8.109375" style="480" customWidth="1"/>
    <col min="12550" max="12550" width="6" style="480" customWidth="1"/>
    <col min="12551" max="12551" width="3.33203125" style="480" customWidth="1"/>
    <col min="12552" max="12552" width="5.5546875" style="480" customWidth="1"/>
    <col min="12553" max="12553" width="4.109375" style="480" customWidth="1"/>
    <col min="12554" max="12554" width="5.6640625" style="480" bestFit="1" customWidth="1"/>
    <col min="12555" max="12555" width="4.6640625" style="480" customWidth="1"/>
    <col min="12556" max="12556" width="5.5546875" style="480" customWidth="1"/>
    <col min="12557" max="12557" width="4" style="480" customWidth="1"/>
    <col min="12558" max="12558" width="5.6640625" style="480" customWidth="1"/>
    <col min="12559" max="12559" width="4" style="480" customWidth="1"/>
    <col min="12560" max="12560" width="2.44140625" style="480" customWidth="1"/>
    <col min="12561" max="12561" width="15.88671875" style="480" bestFit="1" customWidth="1"/>
    <col min="12562" max="12562" width="2" style="480" bestFit="1" customWidth="1"/>
    <col min="12563" max="12563" width="11.5546875" style="480"/>
    <col min="12564" max="12564" width="4.6640625" style="480" bestFit="1" customWidth="1"/>
    <col min="12565" max="12566" width="0" style="480" hidden="1" customWidth="1"/>
    <col min="12567" max="12567" width="4.33203125" style="480" customWidth="1"/>
    <col min="12568" max="12800" width="11.5546875" style="480"/>
    <col min="12801" max="12801" width="2.44140625" style="480" customWidth="1"/>
    <col min="12802" max="12802" width="11.33203125" style="480" customWidth="1"/>
    <col min="12803" max="12803" width="8.109375" style="480" customWidth="1"/>
    <col min="12804" max="12804" width="6" style="480" customWidth="1"/>
    <col min="12805" max="12805" width="8.109375" style="480" customWidth="1"/>
    <col min="12806" max="12806" width="6" style="480" customWidth="1"/>
    <col min="12807" max="12807" width="3.33203125" style="480" customWidth="1"/>
    <col min="12808" max="12808" width="5.5546875" style="480" customWidth="1"/>
    <col min="12809" max="12809" width="4.109375" style="480" customWidth="1"/>
    <col min="12810" max="12810" width="5.6640625" style="480" bestFit="1" customWidth="1"/>
    <col min="12811" max="12811" width="4.6640625" style="480" customWidth="1"/>
    <col min="12812" max="12812" width="5.5546875" style="480" customWidth="1"/>
    <col min="12813" max="12813" width="4" style="480" customWidth="1"/>
    <col min="12814" max="12814" width="5.6640625" style="480" customWidth="1"/>
    <col min="12815" max="12815" width="4" style="480" customWidth="1"/>
    <col min="12816" max="12816" width="2.44140625" style="480" customWidth="1"/>
    <col min="12817" max="12817" width="15.88671875" style="480" bestFit="1" customWidth="1"/>
    <col min="12818" max="12818" width="2" style="480" bestFit="1" customWidth="1"/>
    <col min="12819" max="12819" width="11.5546875" style="480"/>
    <col min="12820" max="12820" width="4.6640625" style="480" bestFit="1" customWidth="1"/>
    <col min="12821" max="12822" width="0" style="480" hidden="1" customWidth="1"/>
    <col min="12823" max="12823" width="4.33203125" style="480" customWidth="1"/>
    <col min="12824" max="13056" width="11.5546875" style="480"/>
    <col min="13057" max="13057" width="2.44140625" style="480" customWidth="1"/>
    <col min="13058" max="13058" width="11.33203125" style="480" customWidth="1"/>
    <col min="13059" max="13059" width="8.109375" style="480" customWidth="1"/>
    <col min="13060" max="13060" width="6" style="480" customWidth="1"/>
    <col min="13061" max="13061" width="8.109375" style="480" customWidth="1"/>
    <col min="13062" max="13062" width="6" style="480" customWidth="1"/>
    <col min="13063" max="13063" width="3.33203125" style="480" customWidth="1"/>
    <col min="13064" max="13064" width="5.5546875" style="480" customWidth="1"/>
    <col min="13065" max="13065" width="4.109375" style="480" customWidth="1"/>
    <col min="13066" max="13066" width="5.6640625" style="480" bestFit="1" customWidth="1"/>
    <col min="13067" max="13067" width="4.6640625" style="480" customWidth="1"/>
    <col min="13068" max="13068" width="5.5546875" style="480" customWidth="1"/>
    <col min="13069" max="13069" width="4" style="480" customWidth="1"/>
    <col min="13070" max="13070" width="5.6640625" style="480" customWidth="1"/>
    <col min="13071" max="13071" width="4" style="480" customWidth="1"/>
    <col min="13072" max="13072" width="2.44140625" style="480" customWidth="1"/>
    <col min="13073" max="13073" width="15.88671875" style="480" bestFit="1" customWidth="1"/>
    <col min="13074" max="13074" width="2" style="480" bestFit="1" customWidth="1"/>
    <col min="13075" max="13075" width="11.5546875" style="480"/>
    <col min="13076" max="13076" width="4.6640625" style="480" bestFit="1" customWidth="1"/>
    <col min="13077" max="13078" width="0" style="480" hidden="1" customWidth="1"/>
    <col min="13079" max="13079" width="4.33203125" style="480" customWidth="1"/>
    <col min="13080" max="13312" width="11.5546875" style="480"/>
    <col min="13313" max="13313" width="2.44140625" style="480" customWidth="1"/>
    <col min="13314" max="13314" width="11.33203125" style="480" customWidth="1"/>
    <col min="13315" max="13315" width="8.109375" style="480" customWidth="1"/>
    <col min="13316" max="13316" width="6" style="480" customWidth="1"/>
    <col min="13317" max="13317" width="8.109375" style="480" customWidth="1"/>
    <col min="13318" max="13318" width="6" style="480" customWidth="1"/>
    <col min="13319" max="13319" width="3.33203125" style="480" customWidth="1"/>
    <col min="13320" max="13320" width="5.5546875" style="480" customWidth="1"/>
    <col min="13321" max="13321" width="4.109375" style="480" customWidth="1"/>
    <col min="13322" max="13322" width="5.6640625" style="480" bestFit="1" customWidth="1"/>
    <col min="13323" max="13323" width="4.6640625" style="480" customWidth="1"/>
    <col min="13324" max="13324" width="5.5546875" style="480" customWidth="1"/>
    <col min="13325" max="13325" width="4" style="480" customWidth="1"/>
    <col min="13326" max="13326" width="5.6640625" style="480" customWidth="1"/>
    <col min="13327" max="13327" width="4" style="480" customWidth="1"/>
    <col min="13328" max="13328" width="2.44140625" style="480" customWidth="1"/>
    <col min="13329" max="13329" width="15.88671875" style="480" bestFit="1" customWidth="1"/>
    <col min="13330" max="13330" width="2" style="480" bestFit="1" customWidth="1"/>
    <col min="13331" max="13331" width="11.5546875" style="480"/>
    <col min="13332" max="13332" width="4.6640625" style="480" bestFit="1" customWidth="1"/>
    <col min="13333" max="13334" width="0" style="480" hidden="1" customWidth="1"/>
    <col min="13335" max="13335" width="4.33203125" style="480" customWidth="1"/>
    <col min="13336" max="13568" width="11.5546875" style="480"/>
    <col min="13569" max="13569" width="2.44140625" style="480" customWidth="1"/>
    <col min="13570" max="13570" width="11.33203125" style="480" customWidth="1"/>
    <col min="13571" max="13571" width="8.109375" style="480" customWidth="1"/>
    <col min="13572" max="13572" width="6" style="480" customWidth="1"/>
    <col min="13573" max="13573" width="8.109375" style="480" customWidth="1"/>
    <col min="13574" max="13574" width="6" style="480" customWidth="1"/>
    <col min="13575" max="13575" width="3.33203125" style="480" customWidth="1"/>
    <col min="13576" max="13576" width="5.5546875" style="480" customWidth="1"/>
    <col min="13577" max="13577" width="4.109375" style="480" customWidth="1"/>
    <col min="13578" max="13578" width="5.6640625" style="480" bestFit="1" customWidth="1"/>
    <col min="13579" max="13579" width="4.6640625" style="480" customWidth="1"/>
    <col min="13580" max="13580" width="5.5546875" style="480" customWidth="1"/>
    <col min="13581" max="13581" width="4" style="480" customWidth="1"/>
    <col min="13582" max="13582" width="5.6640625" style="480" customWidth="1"/>
    <col min="13583" max="13583" width="4" style="480" customWidth="1"/>
    <col min="13584" max="13584" width="2.44140625" style="480" customWidth="1"/>
    <col min="13585" max="13585" width="15.88671875" style="480" bestFit="1" customWidth="1"/>
    <col min="13586" max="13586" width="2" style="480" bestFit="1" customWidth="1"/>
    <col min="13587" max="13587" width="11.5546875" style="480"/>
    <col min="13588" max="13588" width="4.6640625" style="480" bestFit="1" customWidth="1"/>
    <col min="13589" max="13590" width="0" style="480" hidden="1" customWidth="1"/>
    <col min="13591" max="13591" width="4.33203125" style="480" customWidth="1"/>
    <col min="13592" max="13824" width="11.5546875" style="480"/>
    <col min="13825" max="13825" width="2.44140625" style="480" customWidth="1"/>
    <col min="13826" max="13826" width="11.33203125" style="480" customWidth="1"/>
    <col min="13827" max="13827" width="8.109375" style="480" customWidth="1"/>
    <col min="13828" max="13828" width="6" style="480" customWidth="1"/>
    <col min="13829" max="13829" width="8.109375" style="480" customWidth="1"/>
    <col min="13830" max="13830" width="6" style="480" customWidth="1"/>
    <col min="13831" max="13831" width="3.33203125" style="480" customWidth="1"/>
    <col min="13832" max="13832" width="5.5546875" style="480" customWidth="1"/>
    <col min="13833" max="13833" width="4.109375" style="480" customWidth="1"/>
    <col min="13834" max="13834" width="5.6640625" style="480" bestFit="1" customWidth="1"/>
    <col min="13835" max="13835" width="4.6640625" style="480" customWidth="1"/>
    <col min="13836" max="13836" width="5.5546875" style="480" customWidth="1"/>
    <col min="13837" max="13837" width="4" style="480" customWidth="1"/>
    <col min="13838" max="13838" width="5.6640625" style="480" customWidth="1"/>
    <col min="13839" max="13839" width="4" style="480" customWidth="1"/>
    <col min="13840" max="13840" width="2.44140625" style="480" customWidth="1"/>
    <col min="13841" max="13841" width="15.88671875" style="480" bestFit="1" customWidth="1"/>
    <col min="13842" max="13842" width="2" style="480" bestFit="1" customWidth="1"/>
    <col min="13843" max="13843" width="11.5546875" style="480"/>
    <col min="13844" max="13844" width="4.6640625" style="480" bestFit="1" customWidth="1"/>
    <col min="13845" max="13846" width="0" style="480" hidden="1" customWidth="1"/>
    <col min="13847" max="13847" width="4.33203125" style="480" customWidth="1"/>
    <col min="13848" max="14080" width="11.5546875" style="480"/>
    <col min="14081" max="14081" width="2.44140625" style="480" customWidth="1"/>
    <col min="14082" max="14082" width="11.33203125" style="480" customWidth="1"/>
    <col min="14083" max="14083" width="8.109375" style="480" customWidth="1"/>
    <col min="14084" max="14084" width="6" style="480" customWidth="1"/>
    <col min="14085" max="14085" width="8.109375" style="480" customWidth="1"/>
    <col min="14086" max="14086" width="6" style="480" customWidth="1"/>
    <col min="14087" max="14087" width="3.33203125" style="480" customWidth="1"/>
    <col min="14088" max="14088" width="5.5546875" style="480" customWidth="1"/>
    <col min="14089" max="14089" width="4.109375" style="480" customWidth="1"/>
    <col min="14090" max="14090" width="5.6640625" style="480" bestFit="1" customWidth="1"/>
    <col min="14091" max="14091" width="4.6640625" style="480" customWidth="1"/>
    <col min="14092" max="14092" width="5.5546875" style="480" customWidth="1"/>
    <col min="14093" max="14093" width="4" style="480" customWidth="1"/>
    <col min="14094" max="14094" width="5.6640625" style="480" customWidth="1"/>
    <col min="14095" max="14095" width="4" style="480" customWidth="1"/>
    <col min="14096" max="14096" width="2.44140625" style="480" customWidth="1"/>
    <col min="14097" max="14097" width="15.88671875" style="480" bestFit="1" customWidth="1"/>
    <col min="14098" max="14098" width="2" style="480" bestFit="1" customWidth="1"/>
    <col min="14099" max="14099" width="11.5546875" style="480"/>
    <col min="14100" max="14100" width="4.6640625" style="480" bestFit="1" customWidth="1"/>
    <col min="14101" max="14102" width="0" style="480" hidden="1" customWidth="1"/>
    <col min="14103" max="14103" width="4.33203125" style="480" customWidth="1"/>
    <col min="14104" max="14336" width="11.5546875" style="480"/>
    <col min="14337" max="14337" width="2.44140625" style="480" customWidth="1"/>
    <col min="14338" max="14338" width="11.33203125" style="480" customWidth="1"/>
    <col min="14339" max="14339" width="8.109375" style="480" customWidth="1"/>
    <col min="14340" max="14340" width="6" style="480" customWidth="1"/>
    <col min="14341" max="14341" width="8.109375" style="480" customWidth="1"/>
    <col min="14342" max="14342" width="6" style="480" customWidth="1"/>
    <col min="14343" max="14343" width="3.33203125" style="480" customWidth="1"/>
    <col min="14344" max="14344" width="5.5546875" style="480" customWidth="1"/>
    <col min="14345" max="14345" width="4.109375" style="480" customWidth="1"/>
    <col min="14346" max="14346" width="5.6640625" style="480" bestFit="1" customWidth="1"/>
    <col min="14347" max="14347" width="4.6640625" style="480" customWidth="1"/>
    <col min="14348" max="14348" width="5.5546875" style="480" customWidth="1"/>
    <col min="14349" max="14349" width="4" style="480" customWidth="1"/>
    <col min="14350" max="14350" width="5.6640625" style="480" customWidth="1"/>
    <col min="14351" max="14351" width="4" style="480" customWidth="1"/>
    <col min="14352" max="14352" width="2.44140625" style="480" customWidth="1"/>
    <col min="14353" max="14353" width="15.88671875" style="480" bestFit="1" customWidth="1"/>
    <col min="14354" max="14354" width="2" style="480" bestFit="1" customWidth="1"/>
    <col min="14355" max="14355" width="11.5546875" style="480"/>
    <col min="14356" max="14356" width="4.6640625" style="480" bestFit="1" customWidth="1"/>
    <col min="14357" max="14358" width="0" style="480" hidden="1" customWidth="1"/>
    <col min="14359" max="14359" width="4.33203125" style="480" customWidth="1"/>
    <col min="14360" max="14592" width="11.5546875" style="480"/>
    <col min="14593" max="14593" width="2.44140625" style="480" customWidth="1"/>
    <col min="14594" max="14594" width="11.33203125" style="480" customWidth="1"/>
    <col min="14595" max="14595" width="8.109375" style="480" customWidth="1"/>
    <col min="14596" max="14596" width="6" style="480" customWidth="1"/>
    <col min="14597" max="14597" width="8.109375" style="480" customWidth="1"/>
    <col min="14598" max="14598" width="6" style="480" customWidth="1"/>
    <col min="14599" max="14599" width="3.33203125" style="480" customWidth="1"/>
    <col min="14600" max="14600" width="5.5546875" style="480" customWidth="1"/>
    <col min="14601" max="14601" width="4.109375" style="480" customWidth="1"/>
    <col min="14602" max="14602" width="5.6640625" style="480" bestFit="1" customWidth="1"/>
    <col min="14603" max="14603" width="4.6640625" style="480" customWidth="1"/>
    <col min="14604" max="14604" width="5.5546875" style="480" customWidth="1"/>
    <col min="14605" max="14605" width="4" style="480" customWidth="1"/>
    <col min="14606" max="14606" width="5.6640625" style="480" customWidth="1"/>
    <col min="14607" max="14607" width="4" style="480" customWidth="1"/>
    <col min="14608" max="14608" width="2.44140625" style="480" customWidth="1"/>
    <col min="14609" max="14609" width="15.88671875" style="480" bestFit="1" customWidth="1"/>
    <col min="14610" max="14610" width="2" style="480" bestFit="1" customWidth="1"/>
    <col min="14611" max="14611" width="11.5546875" style="480"/>
    <col min="14612" max="14612" width="4.6640625" style="480" bestFit="1" customWidth="1"/>
    <col min="14613" max="14614" width="0" style="480" hidden="1" customWidth="1"/>
    <col min="14615" max="14615" width="4.33203125" style="480" customWidth="1"/>
    <col min="14616" max="14848" width="11.5546875" style="480"/>
    <col min="14849" max="14849" width="2.44140625" style="480" customWidth="1"/>
    <col min="14850" max="14850" width="11.33203125" style="480" customWidth="1"/>
    <col min="14851" max="14851" width="8.109375" style="480" customWidth="1"/>
    <col min="14852" max="14852" width="6" style="480" customWidth="1"/>
    <col min="14853" max="14853" width="8.109375" style="480" customWidth="1"/>
    <col min="14854" max="14854" width="6" style="480" customWidth="1"/>
    <col min="14855" max="14855" width="3.33203125" style="480" customWidth="1"/>
    <col min="14856" max="14856" width="5.5546875" style="480" customWidth="1"/>
    <col min="14857" max="14857" width="4.109375" style="480" customWidth="1"/>
    <col min="14858" max="14858" width="5.6640625" style="480" bestFit="1" customWidth="1"/>
    <col min="14859" max="14859" width="4.6640625" style="480" customWidth="1"/>
    <col min="14860" max="14860" width="5.5546875" style="480" customWidth="1"/>
    <col min="14861" max="14861" width="4" style="480" customWidth="1"/>
    <col min="14862" max="14862" width="5.6640625" style="480" customWidth="1"/>
    <col min="14863" max="14863" width="4" style="480" customWidth="1"/>
    <col min="14864" max="14864" width="2.44140625" style="480" customWidth="1"/>
    <col min="14865" max="14865" width="15.88671875" style="480" bestFit="1" customWidth="1"/>
    <col min="14866" max="14866" width="2" style="480" bestFit="1" customWidth="1"/>
    <col min="14867" max="14867" width="11.5546875" style="480"/>
    <col min="14868" max="14868" width="4.6640625" style="480" bestFit="1" customWidth="1"/>
    <col min="14869" max="14870" width="0" style="480" hidden="1" customWidth="1"/>
    <col min="14871" max="14871" width="4.33203125" style="480" customWidth="1"/>
    <col min="14872" max="15104" width="11.5546875" style="480"/>
    <col min="15105" max="15105" width="2.44140625" style="480" customWidth="1"/>
    <col min="15106" max="15106" width="11.33203125" style="480" customWidth="1"/>
    <col min="15107" max="15107" width="8.109375" style="480" customWidth="1"/>
    <col min="15108" max="15108" width="6" style="480" customWidth="1"/>
    <col min="15109" max="15109" width="8.109375" style="480" customWidth="1"/>
    <col min="15110" max="15110" width="6" style="480" customWidth="1"/>
    <col min="15111" max="15111" width="3.33203125" style="480" customWidth="1"/>
    <col min="15112" max="15112" width="5.5546875" style="480" customWidth="1"/>
    <col min="15113" max="15113" width="4.109375" style="480" customWidth="1"/>
    <col min="15114" max="15114" width="5.6640625" style="480" bestFit="1" customWidth="1"/>
    <col min="15115" max="15115" width="4.6640625" style="480" customWidth="1"/>
    <col min="15116" max="15116" width="5.5546875" style="480" customWidth="1"/>
    <col min="15117" max="15117" width="4" style="480" customWidth="1"/>
    <col min="15118" max="15118" width="5.6640625" style="480" customWidth="1"/>
    <col min="15119" max="15119" width="4" style="480" customWidth="1"/>
    <col min="15120" max="15120" width="2.44140625" style="480" customWidth="1"/>
    <col min="15121" max="15121" width="15.88671875" style="480" bestFit="1" customWidth="1"/>
    <col min="15122" max="15122" width="2" style="480" bestFit="1" customWidth="1"/>
    <col min="15123" max="15123" width="11.5546875" style="480"/>
    <col min="15124" max="15124" width="4.6640625" style="480" bestFit="1" customWidth="1"/>
    <col min="15125" max="15126" width="0" style="480" hidden="1" customWidth="1"/>
    <col min="15127" max="15127" width="4.33203125" style="480" customWidth="1"/>
    <col min="15128" max="15360" width="11.5546875" style="480"/>
    <col min="15361" max="15361" width="2.44140625" style="480" customWidth="1"/>
    <col min="15362" max="15362" width="11.33203125" style="480" customWidth="1"/>
    <col min="15363" max="15363" width="8.109375" style="480" customWidth="1"/>
    <col min="15364" max="15364" width="6" style="480" customWidth="1"/>
    <col min="15365" max="15365" width="8.109375" style="480" customWidth="1"/>
    <col min="15366" max="15366" width="6" style="480" customWidth="1"/>
    <col min="15367" max="15367" width="3.33203125" style="480" customWidth="1"/>
    <col min="15368" max="15368" width="5.5546875" style="480" customWidth="1"/>
    <col min="15369" max="15369" width="4.109375" style="480" customWidth="1"/>
    <col min="15370" max="15370" width="5.6640625" style="480" bestFit="1" customWidth="1"/>
    <col min="15371" max="15371" width="4.6640625" style="480" customWidth="1"/>
    <col min="15372" max="15372" width="5.5546875" style="480" customWidth="1"/>
    <col min="15373" max="15373" width="4" style="480" customWidth="1"/>
    <col min="15374" max="15374" width="5.6640625" style="480" customWidth="1"/>
    <col min="15375" max="15375" width="4" style="480" customWidth="1"/>
    <col min="15376" max="15376" width="2.44140625" style="480" customWidth="1"/>
    <col min="15377" max="15377" width="15.88671875" style="480" bestFit="1" customWidth="1"/>
    <col min="15378" max="15378" width="2" style="480" bestFit="1" customWidth="1"/>
    <col min="15379" max="15379" width="11.5546875" style="480"/>
    <col min="15380" max="15380" width="4.6640625" style="480" bestFit="1" customWidth="1"/>
    <col min="15381" max="15382" width="0" style="480" hidden="1" customWidth="1"/>
    <col min="15383" max="15383" width="4.33203125" style="480" customWidth="1"/>
    <col min="15384" max="15616" width="11.5546875" style="480"/>
    <col min="15617" max="15617" width="2.44140625" style="480" customWidth="1"/>
    <col min="15618" max="15618" width="11.33203125" style="480" customWidth="1"/>
    <col min="15619" max="15619" width="8.109375" style="480" customWidth="1"/>
    <col min="15620" max="15620" width="6" style="480" customWidth="1"/>
    <col min="15621" max="15621" width="8.109375" style="480" customWidth="1"/>
    <col min="15622" max="15622" width="6" style="480" customWidth="1"/>
    <col min="15623" max="15623" width="3.33203125" style="480" customWidth="1"/>
    <col min="15624" max="15624" width="5.5546875" style="480" customWidth="1"/>
    <col min="15625" max="15625" width="4.109375" style="480" customWidth="1"/>
    <col min="15626" max="15626" width="5.6640625" style="480" bestFit="1" customWidth="1"/>
    <col min="15627" max="15627" width="4.6640625" style="480" customWidth="1"/>
    <col min="15628" max="15628" width="5.5546875" style="480" customWidth="1"/>
    <col min="15629" max="15629" width="4" style="480" customWidth="1"/>
    <col min="15630" max="15630" width="5.6640625" style="480" customWidth="1"/>
    <col min="15631" max="15631" width="4" style="480" customWidth="1"/>
    <col min="15632" max="15632" width="2.44140625" style="480" customWidth="1"/>
    <col min="15633" max="15633" width="15.88671875" style="480" bestFit="1" customWidth="1"/>
    <col min="15634" max="15634" width="2" style="480" bestFit="1" customWidth="1"/>
    <col min="15635" max="15635" width="11.5546875" style="480"/>
    <col min="15636" max="15636" width="4.6640625" style="480" bestFit="1" customWidth="1"/>
    <col min="15637" max="15638" width="0" style="480" hidden="1" customWidth="1"/>
    <col min="15639" max="15639" width="4.33203125" style="480" customWidth="1"/>
    <col min="15640" max="15872" width="11.5546875" style="480"/>
    <col min="15873" max="15873" width="2.44140625" style="480" customWidth="1"/>
    <col min="15874" max="15874" width="11.33203125" style="480" customWidth="1"/>
    <col min="15875" max="15875" width="8.109375" style="480" customWidth="1"/>
    <col min="15876" max="15876" width="6" style="480" customWidth="1"/>
    <col min="15877" max="15877" width="8.109375" style="480" customWidth="1"/>
    <col min="15878" max="15878" width="6" style="480" customWidth="1"/>
    <col min="15879" max="15879" width="3.33203125" style="480" customWidth="1"/>
    <col min="15880" max="15880" width="5.5546875" style="480" customWidth="1"/>
    <col min="15881" max="15881" width="4.109375" style="480" customWidth="1"/>
    <col min="15882" max="15882" width="5.6640625" style="480" bestFit="1" customWidth="1"/>
    <col min="15883" max="15883" width="4.6640625" style="480" customWidth="1"/>
    <col min="15884" max="15884" width="5.5546875" style="480" customWidth="1"/>
    <col min="15885" max="15885" width="4" style="480" customWidth="1"/>
    <col min="15886" max="15886" width="5.6640625" style="480" customWidth="1"/>
    <col min="15887" max="15887" width="4" style="480" customWidth="1"/>
    <col min="15888" max="15888" width="2.44140625" style="480" customWidth="1"/>
    <col min="15889" max="15889" width="15.88671875" style="480" bestFit="1" customWidth="1"/>
    <col min="15890" max="15890" width="2" style="480" bestFit="1" customWidth="1"/>
    <col min="15891" max="15891" width="11.5546875" style="480"/>
    <col min="15892" max="15892" width="4.6640625" style="480" bestFit="1" customWidth="1"/>
    <col min="15893" max="15894" width="0" style="480" hidden="1" customWidth="1"/>
    <col min="15895" max="15895" width="4.33203125" style="480" customWidth="1"/>
    <col min="15896" max="16128" width="11.5546875" style="480"/>
    <col min="16129" max="16129" width="2.44140625" style="480" customWidth="1"/>
    <col min="16130" max="16130" width="11.33203125" style="480" customWidth="1"/>
    <col min="16131" max="16131" width="8.109375" style="480" customWidth="1"/>
    <col min="16132" max="16132" width="6" style="480" customWidth="1"/>
    <col min="16133" max="16133" width="8.109375" style="480" customWidth="1"/>
    <col min="16134" max="16134" width="6" style="480" customWidth="1"/>
    <col min="16135" max="16135" width="3.33203125" style="480" customWidth="1"/>
    <col min="16136" max="16136" width="5.5546875" style="480" customWidth="1"/>
    <col min="16137" max="16137" width="4.109375" style="480" customWidth="1"/>
    <col min="16138" max="16138" width="5.6640625" style="480" bestFit="1" customWidth="1"/>
    <col min="16139" max="16139" width="4.6640625" style="480" customWidth="1"/>
    <col min="16140" max="16140" width="5.5546875" style="480" customWidth="1"/>
    <col min="16141" max="16141" width="4" style="480" customWidth="1"/>
    <col min="16142" max="16142" width="5.6640625" style="480" customWidth="1"/>
    <col min="16143" max="16143" width="4" style="480" customWidth="1"/>
    <col min="16144" max="16144" width="2.44140625" style="480" customWidth="1"/>
    <col min="16145" max="16145" width="15.88671875" style="480" bestFit="1" customWidth="1"/>
    <col min="16146" max="16146" width="2" style="480" bestFit="1" customWidth="1"/>
    <col min="16147" max="16147" width="11.5546875" style="480"/>
    <col min="16148" max="16148" width="4.6640625" style="480" bestFit="1" customWidth="1"/>
    <col min="16149" max="16150" width="0" style="480" hidden="1" customWidth="1"/>
    <col min="16151" max="16151" width="4.33203125" style="480" customWidth="1"/>
    <col min="16152" max="16384" width="11.5546875" style="480"/>
  </cols>
  <sheetData>
    <row r="1" spans="1:23" ht="30" customHeight="1" thickBot="1" x14ac:dyDescent="0.45">
      <c r="A1" s="476"/>
      <c r="B1" s="612" t="s">
        <v>613</v>
      </c>
      <c r="C1" s="612"/>
      <c r="D1" s="612"/>
      <c r="E1" s="612"/>
      <c r="F1" s="612"/>
      <c r="G1" s="612"/>
      <c r="H1" s="612"/>
      <c r="I1" s="612"/>
      <c r="J1" s="612"/>
      <c r="K1" s="612"/>
      <c r="L1" s="612"/>
      <c r="M1" s="612"/>
      <c r="N1" s="612"/>
      <c r="O1" s="612"/>
      <c r="P1" s="477"/>
      <c r="Q1" s="478"/>
      <c r="R1" s="478"/>
      <c r="S1" s="478"/>
      <c r="T1" s="479"/>
      <c r="U1" s="479"/>
      <c r="V1" s="479"/>
      <c r="W1" s="479"/>
    </row>
    <row r="2" spans="1:23" ht="23.25" customHeight="1" thickBot="1" x14ac:dyDescent="0.45">
      <c r="A2" s="481"/>
      <c r="B2" s="482" t="s">
        <v>614</v>
      </c>
      <c r="C2" s="483"/>
      <c r="D2" s="484"/>
      <c r="E2" s="609"/>
      <c r="F2" s="610"/>
      <c r="G2" s="610"/>
      <c r="H2" s="610"/>
      <c r="I2" s="610"/>
      <c r="J2" s="610"/>
      <c r="K2" s="610"/>
      <c r="L2" s="610"/>
      <c r="M2" s="610"/>
      <c r="N2" s="610"/>
      <c r="O2" s="611"/>
      <c r="P2" s="485"/>
      <c r="Q2" s="478"/>
      <c r="R2" s="478"/>
      <c r="S2" s="478"/>
      <c r="T2" s="479"/>
      <c r="U2" s="479"/>
      <c r="V2" s="479"/>
      <c r="W2" s="479"/>
    </row>
    <row r="3" spans="1:23" ht="23.25" customHeight="1" thickBot="1" x14ac:dyDescent="0.45">
      <c r="A3" s="481"/>
      <c r="B3" s="482" t="s">
        <v>615</v>
      </c>
      <c r="C3" s="483"/>
      <c r="D3" s="484"/>
      <c r="E3" s="609"/>
      <c r="F3" s="610"/>
      <c r="G3" s="610"/>
      <c r="H3" s="610"/>
      <c r="I3" s="610"/>
      <c r="J3" s="610"/>
      <c r="K3" s="610"/>
      <c r="L3" s="610"/>
      <c r="M3" s="610"/>
      <c r="N3" s="610"/>
      <c r="O3" s="611"/>
      <c r="P3" s="485"/>
      <c r="Q3" s="478"/>
      <c r="R3" s="478"/>
      <c r="S3" s="478"/>
      <c r="T3" s="479"/>
      <c r="U3" s="479"/>
      <c r="V3" s="479"/>
      <c r="W3" s="479"/>
    </row>
    <row r="4" spans="1:23" ht="23.25" customHeight="1" thickBot="1" x14ac:dyDescent="0.45">
      <c r="A4" s="481"/>
      <c r="B4" s="482" t="s">
        <v>616</v>
      </c>
      <c r="C4" s="483"/>
      <c r="D4" s="484"/>
      <c r="E4" s="609"/>
      <c r="F4" s="610"/>
      <c r="G4" s="610"/>
      <c r="H4" s="610"/>
      <c r="I4" s="610"/>
      <c r="J4" s="610"/>
      <c r="K4" s="610"/>
      <c r="L4" s="610"/>
      <c r="M4" s="610"/>
      <c r="N4" s="610"/>
      <c r="O4" s="611"/>
      <c r="P4" s="485"/>
      <c r="Q4" s="478"/>
      <c r="R4" s="478"/>
      <c r="S4" s="478"/>
      <c r="T4" s="479"/>
      <c r="U4" s="479"/>
      <c r="V4" s="479"/>
      <c r="W4" s="479"/>
    </row>
    <row r="5" spans="1:23" ht="9.75" customHeight="1" thickBot="1" x14ac:dyDescent="0.45">
      <c r="A5" s="481"/>
      <c r="B5" s="478"/>
      <c r="C5" s="478"/>
      <c r="D5" s="478"/>
      <c r="E5" s="478"/>
      <c r="F5" s="478"/>
      <c r="G5" s="478"/>
      <c r="H5" s="478"/>
      <c r="I5" s="478"/>
      <c r="J5" s="478"/>
      <c r="K5" s="478"/>
      <c r="L5" s="478"/>
      <c r="M5" s="478"/>
      <c r="N5" s="478"/>
      <c r="O5" s="478"/>
      <c r="P5" s="485"/>
      <c r="Q5" s="478"/>
      <c r="R5" s="478"/>
      <c r="S5" s="478"/>
      <c r="T5" s="479"/>
      <c r="U5" s="479"/>
      <c r="V5" s="479"/>
      <c r="W5" s="479"/>
    </row>
    <row r="6" spans="1:23" ht="23.25" customHeight="1" thickBot="1" x14ac:dyDescent="0.3">
      <c r="A6" s="481"/>
      <c r="B6" s="581" t="s">
        <v>617</v>
      </c>
      <c r="C6" s="582"/>
      <c r="D6" s="588"/>
      <c r="E6" s="589"/>
      <c r="F6" s="590"/>
      <c r="H6" s="583" t="s">
        <v>618</v>
      </c>
      <c r="I6" s="613"/>
      <c r="J6" s="486"/>
      <c r="K6" s="487" t="s">
        <v>619</v>
      </c>
      <c r="L6" s="487"/>
      <c r="P6" s="488"/>
      <c r="Q6" s="479"/>
      <c r="R6" s="479"/>
      <c r="S6" s="479"/>
      <c r="T6" s="479"/>
      <c r="U6" s="479"/>
      <c r="V6" s="479"/>
      <c r="W6" s="479"/>
    </row>
    <row r="7" spans="1:23" ht="9.75" customHeight="1" thickBot="1" x14ac:dyDescent="0.3">
      <c r="A7" s="481"/>
      <c r="P7" s="488"/>
      <c r="Q7" s="479"/>
      <c r="R7" s="479"/>
      <c r="S7" s="479"/>
      <c r="T7" s="479"/>
      <c r="U7" s="479"/>
      <c r="V7" s="479"/>
      <c r="W7" s="479"/>
    </row>
    <row r="8" spans="1:23" ht="13.8" thickBot="1" x14ac:dyDescent="0.3">
      <c r="A8" s="481"/>
      <c r="B8" s="480" t="s">
        <v>620</v>
      </c>
      <c r="E8" s="486">
        <v>23</v>
      </c>
      <c r="F8" s="489" t="s">
        <v>621</v>
      </c>
      <c r="H8" s="480" t="s">
        <v>622</v>
      </c>
      <c r="L8" s="490">
        <f>E8*1.07</f>
        <v>24.610000000000003</v>
      </c>
      <c r="M8" s="491"/>
      <c r="N8" s="489" t="s">
        <v>621</v>
      </c>
      <c r="P8" s="488"/>
      <c r="Q8" s="479"/>
      <c r="R8" s="479"/>
      <c r="S8" s="479"/>
      <c r="T8" s="479"/>
      <c r="U8" s="479"/>
      <c r="V8" s="479"/>
      <c r="W8" s="479"/>
    </row>
    <row r="9" spans="1:23" x14ac:dyDescent="0.25">
      <c r="A9" s="481"/>
      <c r="P9" s="488"/>
      <c r="Q9" s="479"/>
      <c r="R9" s="479"/>
      <c r="S9" s="479"/>
      <c r="T9" s="479"/>
      <c r="U9" s="479"/>
      <c r="V9" s="479"/>
      <c r="W9" s="479"/>
    </row>
    <row r="10" spans="1:23" ht="13.5" customHeight="1" thickBot="1" x14ac:dyDescent="0.3">
      <c r="A10" s="481"/>
      <c r="B10" s="580" t="s">
        <v>623</v>
      </c>
      <c r="C10" s="580"/>
      <c r="D10" s="479"/>
      <c r="E10" s="479"/>
      <c r="F10" s="479"/>
      <c r="G10" s="479"/>
      <c r="H10" s="580" t="s">
        <v>624</v>
      </c>
      <c r="I10" s="580"/>
      <c r="J10" s="580"/>
      <c r="K10" s="580"/>
      <c r="L10" s="479"/>
      <c r="M10" s="479"/>
      <c r="N10" s="479"/>
      <c r="O10" s="479"/>
      <c r="P10" s="488"/>
      <c r="Q10" s="479"/>
      <c r="R10" s="479"/>
      <c r="S10" s="479"/>
      <c r="T10" s="479"/>
      <c r="U10" s="479"/>
      <c r="V10" s="479"/>
      <c r="W10" s="479"/>
    </row>
    <row r="11" spans="1:23" ht="13.5" customHeight="1" thickBot="1" x14ac:dyDescent="0.3">
      <c r="A11" s="481"/>
      <c r="B11" s="580"/>
      <c r="C11" s="580"/>
      <c r="E11" s="486">
        <v>24.61</v>
      </c>
      <c r="F11" s="489" t="s">
        <v>621</v>
      </c>
      <c r="G11" s="492"/>
      <c r="H11" s="580"/>
      <c r="I11" s="580"/>
      <c r="J11" s="580"/>
      <c r="K11" s="580"/>
      <c r="L11" s="605"/>
      <c r="M11" s="606"/>
      <c r="N11" s="489" t="s">
        <v>621</v>
      </c>
      <c r="O11" s="479"/>
      <c r="P11" s="488"/>
      <c r="Q11" s="479"/>
      <c r="R11" s="479"/>
      <c r="S11" s="479"/>
      <c r="T11" s="479"/>
      <c r="U11" s="479"/>
      <c r="V11" s="479"/>
      <c r="W11" s="479"/>
    </row>
    <row r="12" spans="1:23" ht="13.5" customHeight="1" x14ac:dyDescent="0.25">
      <c r="A12" s="481"/>
      <c r="B12" s="580"/>
      <c r="C12" s="580"/>
      <c r="D12" s="479"/>
      <c r="E12" s="479"/>
      <c r="F12" s="479"/>
      <c r="G12" s="479"/>
      <c r="H12" s="479"/>
      <c r="I12" s="479"/>
      <c r="J12" s="479"/>
      <c r="K12" s="479"/>
      <c r="L12" s="479"/>
      <c r="M12" s="479"/>
      <c r="N12" s="479"/>
      <c r="O12" s="479"/>
      <c r="P12" s="488"/>
      <c r="Q12" s="479"/>
      <c r="R12" s="479"/>
      <c r="S12" s="479"/>
      <c r="T12" s="479"/>
      <c r="U12" s="479"/>
      <c r="V12" s="479"/>
      <c r="W12" s="479"/>
    </row>
    <row r="13" spans="1:23" ht="13.5" customHeight="1" thickBot="1" x14ac:dyDescent="0.3">
      <c r="A13" s="481"/>
      <c r="H13" s="614" t="s">
        <v>625</v>
      </c>
      <c r="I13" s="614"/>
      <c r="J13" s="614"/>
      <c r="K13" s="614"/>
      <c r="L13" s="479"/>
      <c r="M13" s="479"/>
      <c r="N13" s="479"/>
      <c r="O13" s="479"/>
      <c r="P13" s="488"/>
      <c r="Q13" s="507"/>
      <c r="R13" s="507"/>
      <c r="S13" s="479"/>
      <c r="T13" s="479"/>
      <c r="U13" s="479"/>
      <c r="V13" s="479"/>
      <c r="W13" s="479"/>
    </row>
    <row r="14" spans="1:23" ht="15" customHeight="1" thickBot="1" x14ac:dyDescent="0.3">
      <c r="A14" s="481"/>
      <c r="H14" s="614"/>
      <c r="I14" s="614"/>
      <c r="J14" s="614"/>
      <c r="K14" s="614"/>
      <c r="L14" s="603">
        <f>E11-L11</f>
        <v>24.61</v>
      </c>
      <c r="M14" s="604"/>
      <c r="N14" s="489" t="s">
        <v>621</v>
      </c>
      <c r="O14" s="479"/>
      <c r="P14" s="488"/>
      <c r="Q14" s="507"/>
      <c r="R14" s="507"/>
      <c r="S14" s="479"/>
      <c r="T14" s="479"/>
      <c r="U14" s="479"/>
      <c r="V14" s="479"/>
      <c r="W14" s="479"/>
    </row>
    <row r="15" spans="1:23" ht="13.8" thickBot="1" x14ac:dyDescent="0.3">
      <c r="A15" s="481"/>
      <c r="B15" s="493"/>
      <c r="C15" s="493"/>
      <c r="D15" s="494"/>
      <c r="E15" s="492"/>
      <c r="F15" s="492"/>
      <c r="G15" s="492"/>
      <c r="H15" s="614"/>
      <c r="I15" s="614"/>
      <c r="J15" s="614"/>
      <c r="K15" s="614"/>
      <c r="L15" s="479"/>
      <c r="M15" s="479"/>
      <c r="N15" s="479"/>
      <c r="O15" s="479"/>
      <c r="P15" s="488"/>
      <c r="Q15" s="495"/>
      <c r="R15" s="495"/>
      <c r="S15" s="494"/>
      <c r="T15" s="492"/>
      <c r="U15" s="479"/>
      <c r="V15" s="479"/>
      <c r="W15" s="479"/>
    </row>
    <row r="16" spans="1:23" ht="12.75" hidden="1" customHeight="1" x14ac:dyDescent="0.25">
      <c r="A16" s="481"/>
      <c r="B16" s="495" t="s">
        <v>626</v>
      </c>
      <c r="C16" s="493"/>
      <c r="D16" s="479"/>
      <c r="E16" s="479"/>
      <c r="F16" s="479"/>
      <c r="G16" s="479"/>
      <c r="H16" s="496"/>
      <c r="I16" s="496"/>
      <c r="J16" s="496"/>
      <c r="K16" s="496"/>
      <c r="L16" s="479"/>
      <c r="M16" s="479"/>
      <c r="N16" s="479"/>
      <c r="O16" s="479"/>
      <c r="P16" s="488"/>
      <c r="Q16" s="495"/>
      <c r="R16" s="495"/>
      <c r="S16" s="494"/>
      <c r="T16" s="492"/>
      <c r="U16" s="479"/>
      <c r="V16" s="479"/>
      <c r="W16" s="479"/>
    </row>
    <row r="17" spans="1:23" ht="13.5" hidden="1" customHeight="1" thickBot="1" x14ac:dyDescent="0.3">
      <c r="A17" s="481"/>
      <c r="B17" s="493"/>
      <c r="C17" s="493"/>
      <c r="E17" s="486"/>
      <c r="F17" s="489" t="s">
        <v>621</v>
      </c>
      <c r="G17" s="492"/>
      <c r="H17" s="496"/>
      <c r="I17" s="496"/>
      <c r="J17" s="496"/>
      <c r="K17" s="496"/>
      <c r="L17" s="479"/>
      <c r="M17" s="479"/>
      <c r="N17" s="479"/>
      <c r="O17" s="479"/>
      <c r="P17" s="488"/>
      <c r="Q17" s="495"/>
      <c r="R17" s="495"/>
      <c r="S17" s="494"/>
      <c r="T17" s="492"/>
      <c r="U17" s="479"/>
      <c r="V17" s="479"/>
      <c r="W17" s="479"/>
    </row>
    <row r="18" spans="1:23" ht="13.8" hidden="1" thickBot="1" x14ac:dyDescent="0.3">
      <c r="A18" s="481"/>
      <c r="B18" s="493"/>
      <c r="C18" s="493"/>
      <c r="D18" s="494"/>
      <c r="E18" s="492"/>
      <c r="F18" s="492"/>
      <c r="G18" s="492"/>
      <c r="H18" s="496"/>
      <c r="I18" s="496"/>
      <c r="J18" s="496"/>
      <c r="K18" s="496"/>
      <c r="L18" s="479"/>
      <c r="M18" s="479"/>
      <c r="N18" s="479"/>
      <c r="O18" s="479"/>
      <c r="P18" s="488"/>
      <c r="Q18" s="495"/>
      <c r="R18" s="495"/>
      <c r="S18" s="494"/>
      <c r="T18" s="492"/>
      <c r="U18" s="479"/>
      <c r="V18" s="479"/>
      <c r="W18" s="479"/>
    </row>
    <row r="19" spans="1:23" ht="13.8" hidden="1" thickBot="1" x14ac:dyDescent="0.3">
      <c r="A19" s="481"/>
      <c r="B19" s="493"/>
      <c r="C19" s="493"/>
      <c r="D19" s="494"/>
      <c r="E19" s="492"/>
      <c r="F19" s="492"/>
      <c r="G19" s="492"/>
      <c r="H19" s="492"/>
      <c r="I19" s="492"/>
      <c r="J19" s="492"/>
      <c r="K19" s="479"/>
      <c r="L19" s="479"/>
      <c r="M19" s="479"/>
      <c r="N19" s="479"/>
      <c r="O19" s="479"/>
      <c r="P19" s="497"/>
      <c r="Q19" s="479"/>
      <c r="R19" s="479"/>
      <c r="S19" s="479"/>
      <c r="T19" s="479"/>
      <c r="U19" s="479"/>
      <c r="V19" s="479"/>
      <c r="W19" s="479"/>
    </row>
    <row r="20" spans="1:23" ht="9" customHeight="1" thickBot="1" x14ac:dyDescent="0.3">
      <c r="A20" s="498"/>
      <c r="B20" s="499"/>
      <c r="C20" s="499"/>
      <c r="D20" s="500"/>
      <c r="E20" s="501"/>
      <c r="F20" s="501"/>
      <c r="G20" s="501"/>
      <c r="H20" s="501"/>
      <c r="I20" s="501"/>
      <c r="J20" s="501"/>
      <c r="K20" s="498"/>
      <c r="L20" s="498"/>
      <c r="M20" s="498"/>
      <c r="N20" s="498"/>
      <c r="O20" s="498"/>
      <c r="P20" s="498"/>
      <c r="Q20" s="479"/>
      <c r="R20" s="479"/>
      <c r="S20" s="479"/>
      <c r="T20" s="479"/>
      <c r="U20" s="479"/>
      <c r="V20" s="479"/>
      <c r="W20" s="479"/>
    </row>
    <row r="21" spans="1:23" ht="9.75" customHeight="1" thickBot="1" x14ac:dyDescent="0.3">
      <c r="A21" s="476"/>
      <c r="B21" s="502"/>
      <c r="C21" s="503"/>
      <c r="D21" s="504"/>
      <c r="E21" s="505"/>
      <c r="F21" s="505"/>
      <c r="G21" s="505"/>
      <c r="H21" s="505"/>
      <c r="I21" s="505"/>
      <c r="J21" s="505"/>
      <c r="K21" s="502"/>
      <c r="L21" s="502"/>
      <c r="M21" s="502"/>
      <c r="N21" s="502"/>
      <c r="O21" s="502"/>
      <c r="P21" s="506"/>
      <c r="Q21" s="479"/>
      <c r="R21" s="479"/>
      <c r="S21" s="479"/>
      <c r="T21" s="479"/>
      <c r="U21" s="479"/>
      <c r="V21" s="479"/>
      <c r="W21" s="479"/>
    </row>
    <row r="22" spans="1:23" ht="13.8" thickBot="1" x14ac:dyDescent="0.3">
      <c r="A22" s="481"/>
      <c r="B22" s="507" t="s">
        <v>627</v>
      </c>
      <c r="C22" s="519"/>
      <c r="D22" s="508">
        <f>IF(E17=0,L14,E17)</f>
        <v>24.61</v>
      </c>
      <c r="E22" s="509" t="s">
        <v>621</v>
      </c>
      <c r="F22" s="510"/>
      <c r="G22" s="510"/>
      <c r="H22" s="510"/>
      <c r="I22" s="510"/>
      <c r="J22" s="510"/>
      <c r="K22" s="479"/>
      <c r="L22" s="479"/>
      <c r="M22" s="479"/>
      <c r="N22" s="479"/>
      <c r="O22" s="479"/>
      <c r="P22" s="488"/>
      <c r="Q22" s="479"/>
      <c r="R22" s="507"/>
      <c r="S22" s="479"/>
      <c r="T22" s="479"/>
      <c r="U22" s="479"/>
      <c r="V22" s="479"/>
      <c r="W22" s="479"/>
    </row>
    <row r="23" spans="1:23" ht="9.75" customHeight="1" thickBot="1" x14ac:dyDescent="0.3">
      <c r="A23" s="481"/>
      <c r="B23" s="479"/>
      <c r="C23" s="479"/>
      <c r="D23" s="511"/>
      <c r="E23" s="510"/>
      <c r="F23" s="510"/>
      <c r="G23" s="510"/>
      <c r="H23" s="510"/>
      <c r="I23" s="510"/>
      <c r="J23" s="510"/>
      <c r="K23" s="479"/>
      <c r="L23" s="479"/>
      <c r="M23" s="479"/>
      <c r="N23" s="479"/>
      <c r="O23" s="479"/>
      <c r="P23" s="488"/>
      <c r="Q23" s="479"/>
      <c r="R23" s="479"/>
      <c r="S23" s="479"/>
      <c r="T23" s="479"/>
      <c r="U23" s="479"/>
      <c r="V23" s="479"/>
      <c r="W23" s="479"/>
    </row>
    <row r="24" spans="1:23" ht="15" customHeight="1" thickBot="1" x14ac:dyDescent="0.3">
      <c r="A24" s="481"/>
      <c r="B24" s="479"/>
      <c r="C24" s="479"/>
      <c r="D24" s="511"/>
      <c r="E24" s="510"/>
      <c r="F24" s="510"/>
      <c r="G24" s="510"/>
      <c r="H24" s="507" t="s">
        <v>646</v>
      </c>
      <c r="I24" s="510"/>
      <c r="J24" s="510"/>
      <c r="K24" s="479"/>
      <c r="L24" s="605">
        <v>0.63</v>
      </c>
      <c r="M24" s="606"/>
      <c r="N24" s="512" t="s">
        <v>645</v>
      </c>
      <c r="O24" s="479"/>
      <c r="P24" s="488"/>
      <c r="Q24" s="479"/>
      <c r="R24" s="507"/>
      <c r="S24" s="479"/>
      <c r="T24" s="479"/>
      <c r="U24" s="479" t="s">
        <v>628</v>
      </c>
      <c r="V24" s="479">
        <f>1/L24</f>
        <v>1.5873015873015872</v>
      </c>
      <c r="W24" s="479"/>
    </row>
    <row r="25" spans="1:23" ht="9.75" customHeight="1" x14ac:dyDescent="0.25">
      <c r="A25" s="481"/>
      <c r="B25" s="479"/>
      <c r="C25" s="479"/>
      <c r="D25" s="511"/>
      <c r="E25" s="510"/>
      <c r="F25" s="510"/>
      <c r="G25" s="510"/>
      <c r="H25" s="510"/>
      <c r="I25" s="510"/>
      <c r="J25" s="510"/>
      <c r="K25" s="479"/>
      <c r="L25" s="479"/>
      <c r="M25" s="479"/>
      <c r="N25" s="479"/>
      <c r="O25" s="479"/>
      <c r="P25" s="488"/>
      <c r="Q25" s="479"/>
      <c r="R25" s="479"/>
      <c r="S25" s="479"/>
      <c r="T25" s="479"/>
      <c r="U25" s="479"/>
      <c r="V25" s="479"/>
      <c r="W25" s="479"/>
    </row>
    <row r="26" spans="1:23" x14ac:dyDescent="0.25">
      <c r="A26" s="481"/>
      <c r="B26" s="479" t="s">
        <v>629</v>
      </c>
      <c r="C26" s="479"/>
      <c r="D26" s="513">
        <f>D22*L24</f>
        <v>15.504300000000001</v>
      </c>
      <c r="E26" s="514" t="s">
        <v>630</v>
      </c>
      <c r="F26" s="510"/>
      <c r="G26" s="510"/>
      <c r="H26" s="510"/>
      <c r="I26" s="510"/>
      <c r="J26" s="510"/>
      <c r="K26" s="479"/>
      <c r="L26" s="479"/>
      <c r="M26" s="479"/>
      <c r="N26" s="479"/>
      <c r="O26" s="479"/>
      <c r="P26" s="488"/>
      <c r="Q26" s="479"/>
      <c r="R26" s="479"/>
      <c r="S26" s="479"/>
      <c r="T26" s="479"/>
      <c r="U26" s="479"/>
      <c r="V26" s="479">
        <f>D26*V24</f>
        <v>24.61</v>
      </c>
      <c r="W26" s="479"/>
    </row>
    <row r="27" spans="1:23" ht="9.6" customHeight="1" x14ac:dyDescent="0.25">
      <c r="A27" s="481"/>
      <c r="B27" s="479"/>
      <c r="C27" s="479"/>
      <c r="D27" s="511"/>
      <c r="E27" s="510"/>
      <c r="F27" s="510"/>
      <c r="G27" s="510"/>
      <c r="H27" s="510"/>
      <c r="I27" s="510"/>
      <c r="J27" s="510"/>
      <c r="K27" s="479"/>
      <c r="L27" s="479"/>
      <c r="M27" s="479"/>
      <c r="N27" s="479"/>
      <c r="O27" s="479"/>
      <c r="P27" s="488"/>
      <c r="Q27" s="479"/>
      <c r="R27" s="479"/>
      <c r="S27" s="479"/>
      <c r="T27" s="479"/>
      <c r="U27" s="479"/>
      <c r="V27" s="479"/>
      <c r="W27" s="479"/>
    </row>
    <row r="28" spans="1:23" ht="13.8" customHeight="1" thickBot="1" x14ac:dyDescent="0.3">
      <c r="A28" s="481"/>
      <c r="B28" s="580" t="s">
        <v>631</v>
      </c>
      <c r="C28" s="580"/>
      <c r="D28" s="511"/>
      <c r="E28" s="510"/>
      <c r="F28" s="510"/>
      <c r="G28" s="510"/>
      <c r="H28" s="510"/>
      <c r="I28" s="510"/>
      <c r="J28" s="510"/>
      <c r="K28" s="479"/>
      <c r="L28" s="479"/>
      <c r="M28" s="479"/>
      <c r="N28" s="479"/>
      <c r="O28" s="479"/>
      <c r="P28" s="488"/>
      <c r="Q28" s="479"/>
      <c r="R28" s="479"/>
      <c r="S28" s="479"/>
      <c r="T28" s="479"/>
      <c r="U28" s="479"/>
      <c r="V28" s="479"/>
      <c r="W28" s="479"/>
    </row>
    <row r="29" spans="1:23" ht="15" customHeight="1" thickBot="1" x14ac:dyDescent="0.3">
      <c r="A29" s="481"/>
      <c r="B29" s="580"/>
      <c r="C29" s="580"/>
      <c r="D29" s="515">
        <v>8.16</v>
      </c>
      <c r="E29" s="514" t="s">
        <v>630</v>
      </c>
      <c r="F29" s="510"/>
      <c r="G29" s="510"/>
      <c r="H29" s="602" t="s">
        <v>632</v>
      </c>
      <c r="I29" s="602"/>
      <c r="J29" s="582"/>
      <c r="K29" s="516">
        <v>1.1599999999999999</v>
      </c>
      <c r="L29" s="603">
        <f>D29*K29</f>
        <v>9.4656000000000002</v>
      </c>
      <c r="M29" s="604"/>
      <c r="N29" s="489" t="s">
        <v>630</v>
      </c>
      <c r="O29" s="479"/>
      <c r="P29" s="488"/>
      <c r="Q29" s="479"/>
      <c r="R29" s="507"/>
      <c r="S29" s="479"/>
      <c r="T29" s="479"/>
      <c r="U29" s="479" t="s">
        <v>628</v>
      </c>
      <c r="V29" s="479">
        <f>L29*V24</f>
        <v>15.024761904761904</v>
      </c>
      <c r="W29" s="479"/>
    </row>
    <row r="30" spans="1:23" ht="9.75" customHeight="1" x14ac:dyDescent="0.25">
      <c r="A30" s="481"/>
      <c r="B30" s="495"/>
      <c r="C30" s="495"/>
      <c r="D30" s="511"/>
      <c r="E30" s="510"/>
      <c r="F30" s="510"/>
      <c r="G30" s="510"/>
      <c r="H30" s="507"/>
      <c r="I30" s="510"/>
      <c r="J30" s="510"/>
      <c r="K30" s="479"/>
      <c r="L30" s="479"/>
      <c r="M30" s="479"/>
      <c r="N30" s="492"/>
      <c r="O30" s="479"/>
      <c r="P30" s="488"/>
      <c r="Q30" s="479"/>
      <c r="R30" s="507"/>
      <c r="S30" s="479"/>
      <c r="T30" s="479"/>
      <c r="U30" s="479"/>
      <c r="V30" s="479"/>
      <c r="W30" s="479"/>
    </row>
    <row r="31" spans="1:23" hidden="1" x14ac:dyDescent="0.25">
      <c r="A31" s="481"/>
      <c r="B31" s="479"/>
      <c r="C31" s="479"/>
      <c r="D31" s="511"/>
      <c r="E31" s="510"/>
      <c r="F31" s="510"/>
      <c r="G31" s="510"/>
      <c r="H31" s="510"/>
      <c r="I31" s="510"/>
      <c r="J31" s="510"/>
      <c r="K31" s="479"/>
      <c r="L31" s="479"/>
      <c r="M31" s="479"/>
      <c r="N31" s="479"/>
      <c r="O31" s="479"/>
      <c r="P31" s="488"/>
      <c r="Q31" s="479"/>
      <c r="R31" s="479"/>
      <c r="S31" s="479"/>
      <c r="T31" s="479"/>
      <c r="U31" s="479"/>
      <c r="V31" s="479"/>
      <c r="W31" s="479"/>
    </row>
    <row r="32" spans="1:23" hidden="1" x14ac:dyDescent="0.25">
      <c r="A32" s="481"/>
      <c r="B32" s="479" t="s">
        <v>633</v>
      </c>
      <c r="C32" s="479"/>
      <c r="D32" s="517" t="e">
        <f>#REF!-V29</f>
        <v>#REF!</v>
      </c>
      <c r="E32" s="514" t="s">
        <v>621</v>
      </c>
      <c r="F32" s="510"/>
      <c r="G32" s="510"/>
      <c r="H32" s="510"/>
      <c r="I32" s="510"/>
      <c r="J32" s="510"/>
      <c r="K32" s="479"/>
      <c r="L32" s="479"/>
      <c r="M32" s="479"/>
      <c r="N32" s="479"/>
      <c r="O32" s="479"/>
      <c r="P32" s="488"/>
      <c r="Q32" s="479"/>
      <c r="R32" s="479"/>
      <c r="S32" s="479"/>
      <c r="T32" s="479"/>
      <c r="U32" s="479"/>
      <c r="V32" s="479"/>
      <c r="W32" s="479"/>
    </row>
    <row r="33" spans="1:23" hidden="1" x14ac:dyDescent="0.25">
      <c r="A33" s="481"/>
      <c r="B33" s="479"/>
      <c r="C33" s="479"/>
      <c r="D33" s="511"/>
      <c r="E33" s="510"/>
      <c r="F33" s="510"/>
      <c r="G33" s="510"/>
      <c r="H33" s="510"/>
      <c r="I33" s="510"/>
      <c r="J33" s="510"/>
      <c r="K33" s="479"/>
      <c r="L33" s="479"/>
      <c r="M33" s="479"/>
      <c r="N33" s="479"/>
      <c r="O33" s="479"/>
      <c r="P33" s="488"/>
      <c r="Q33" s="479"/>
      <c r="R33" s="479"/>
      <c r="S33" s="479"/>
      <c r="T33" s="479"/>
      <c r="U33" s="479"/>
      <c r="V33" s="479"/>
      <c r="W33" s="479"/>
    </row>
    <row r="34" spans="1:23" ht="15.6" customHeight="1" thickBot="1" x14ac:dyDescent="0.3">
      <c r="A34" s="481"/>
      <c r="B34" s="580" t="s">
        <v>634</v>
      </c>
      <c r="C34" s="580"/>
      <c r="D34" s="511"/>
      <c r="E34" s="510"/>
      <c r="F34" s="510"/>
      <c r="G34" s="510"/>
      <c r="H34" s="510"/>
      <c r="I34" s="510"/>
      <c r="J34" s="510"/>
      <c r="K34" s="479"/>
      <c r="L34" s="479"/>
      <c r="M34" s="479"/>
      <c r="N34" s="479"/>
      <c r="O34" s="479"/>
      <c r="P34" s="488"/>
      <c r="Q34" s="479"/>
      <c r="R34" s="479"/>
      <c r="S34" s="479"/>
      <c r="T34" s="479"/>
      <c r="U34" s="479"/>
      <c r="V34" s="479"/>
      <c r="W34" s="479"/>
    </row>
    <row r="35" spans="1:23" ht="13.8" thickBot="1" x14ac:dyDescent="0.3">
      <c r="A35" s="481"/>
      <c r="B35" s="580"/>
      <c r="C35" s="580"/>
      <c r="D35" s="508">
        <f>D26-L29</f>
        <v>6.0387000000000004</v>
      </c>
      <c r="E35" s="514" t="s">
        <v>630</v>
      </c>
      <c r="F35" s="510"/>
      <c r="G35" s="510"/>
      <c r="H35" s="510"/>
      <c r="I35" s="510"/>
      <c r="J35" s="510"/>
      <c r="K35" s="479"/>
      <c r="L35" s="479"/>
      <c r="M35" s="479"/>
      <c r="N35" s="479"/>
      <c r="O35" s="479"/>
      <c r="P35" s="488"/>
      <c r="Q35" s="479"/>
      <c r="R35" s="479"/>
      <c r="S35" s="479"/>
      <c r="T35" s="479"/>
      <c r="U35" s="479"/>
      <c r="V35" s="479"/>
      <c r="W35" s="479"/>
    </row>
    <row r="36" spans="1:23" ht="9.75" customHeight="1" x14ac:dyDescent="0.25">
      <c r="A36" s="481"/>
      <c r="B36" s="479"/>
      <c r="C36" s="479"/>
      <c r="D36" s="479"/>
      <c r="E36" s="479"/>
      <c r="F36" s="479"/>
      <c r="G36" s="479"/>
      <c r="H36" s="479"/>
      <c r="I36" s="479"/>
      <c r="J36" s="479"/>
      <c r="K36" s="479"/>
      <c r="L36" s="479"/>
      <c r="M36" s="479"/>
      <c r="N36" s="479"/>
      <c r="O36" s="479"/>
      <c r="P36" s="488"/>
      <c r="Q36" s="479"/>
      <c r="R36" s="479"/>
      <c r="S36" s="479"/>
      <c r="T36" s="479"/>
      <c r="U36" s="479"/>
      <c r="V36" s="479"/>
      <c r="W36" s="479"/>
    </row>
    <row r="37" spans="1:23" x14ac:dyDescent="0.25">
      <c r="A37" s="481"/>
      <c r="B37" s="583" t="s">
        <v>635</v>
      </c>
      <c r="C37" s="584"/>
      <c r="D37" s="584"/>
      <c r="E37" s="584"/>
      <c r="F37" s="585"/>
      <c r="G37" s="479"/>
      <c r="H37" s="479"/>
      <c r="I37" s="479"/>
      <c r="J37" s="479"/>
      <c r="K37" s="479"/>
      <c r="L37" s="479"/>
      <c r="M37" s="479"/>
      <c r="N37" s="479"/>
      <c r="O37" s="479"/>
      <c r="P37" s="488"/>
      <c r="Q37" s="479"/>
      <c r="R37" s="479"/>
      <c r="S37" s="479"/>
      <c r="T37" s="479"/>
      <c r="U37" s="479"/>
      <c r="V37" s="479"/>
      <c r="W37" s="479"/>
    </row>
    <row r="38" spans="1:23" x14ac:dyDescent="0.25">
      <c r="A38" s="481"/>
      <c r="B38" s="586" t="s">
        <v>636</v>
      </c>
      <c r="C38" s="583" t="s">
        <v>637</v>
      </c>
      <c r="D38" s="585"/>
      <c r="E38" s="583" t="s">
        <v>638</v>
      </c>
      <c r="F38" s="585"/>
      <c r="H38" s="583" t="s">
        <v>637</v>
      </c>
      <c r="I38" s="584"/>
      <c r="J38" s="584"/>
      <c r="K38" s="585"/>
      <c r="L38" s="583" t="s">
        <v>638</v>
      </c>
      <c r="M38" s="584"/>
      <c r="N38" s="584"/>
      <c r="O38" s="585"/>
      <c r="P38" s="488"/>
      <c r="Q38" s="479"/>
      <c r="R38" s="479"/>
      <c r="S38" s="479"/>
      <c r="T38" s="479"/>
      <c r="U38" s="479"/>
      <c r="V38" s="479"/>
      <c r="W38" s="479"/>
    </row>
    <row r="39" spans="1:23" x14ac:dyDescent="0.25">
      <c r="A39" s="481"/>
      <c r="B39" s="587"/>
      <c r="C39" s="583" t="s">
        <v>639</v>
      </c>
      <c r="D39" s="585"/>
      <c r="E39" s="583" t="s">
        <v>640</v>
      </c>
      <c r="F39" s="585"/>
      <c r="G39" s="518"/>
      <c r="H39" s="583" t="s">
        <v>641</v>
      </c>
      <c r="I39" s="585"/>
      <c r="J39" s="583" t="s">
        <v>642</v>
      </c>
      <c r="K39" s="585"/>
      <c r="L39" s="583" t="s">
        <v>641</v>
      </c>
      <c r="M39" s="585"/>
      <c r="N39" s="583" t="s">
        <v>642</v>
      </c>
      <c r="O39" s="585"/>
      <c r="P39" s="519"/>
      <c r="Q39" s="479"/>
      <c r="R39" s="479"/>
      <c r="S39" s="479"/>
      <c r="T39" s="479"/>
      <c r="U39" s="479"/>
      <c r="V39" s="479"/>
      <c r="W39" s="479"/>
    </row>
    <row r="40" spans="1:23" x14ac:dyDescent="0.25">
      <c r="A40" s="481"/>
      <c r="B40" s="520" t="s">
        <v>188</v>
      </c>
      <c r="C40" s="521"/>
      <c r="D40" s="514" t="s">
        <v>630</v>
      </c>
      <c r="E40" s="521"/>
      <c r="F40" s="514" t="s">
        <v>630</v>
      </c>
      <c r="G40" s="510"/>
      <c r="H40" s="517">
        <f>D35-C40</f>
        <v>6.0387000000000004</v>
      </c>
      <c r="I40" s="514" t="s">
        <v>483</v>
      </c>
      <c r="J40" s="591" t="e">
        <f t="shared" ref="J40:J48" si="0">(H40/C40)+1</f>
        <v>#DIV/0!</v>
      </c>
      <c r="K40" s="592"/>
      <c r="L40" s="517">
        <f>D35-E40</f>
        <v>6.0387000000000004</v>
      </c>
      <c r="M40" s="514" t="s">
        <v>483</v>
      </c>
      <c r="N40" s="591" t="e">
        <f t="shared" ref="N40:N48" si="1">(L40/E40)+1</f>
        <v>#DIV/0!</v>
      </c>
      <c r="O40" s="592"/>
      <c r="P40" s="488"/>
      <c r="Q40" s="479"/>
      <c r="R40" s="479"/>
      <c r="S40" s="479"/>
      <c r="T40" s="479"/>
      <c r="U40" s="479"/>
      <c r="V40" s="479"/>
      <c r="W40" s="479"/>
    </row>
    <row r="41" spans="1:23" x14ac:dyDescent="0.25">
      <c r="A41" s="481"/>
      <c r="B41" s="520" t="s">
        <v>189</v>
      </c>
      <c r="C41" s="521"/>
      <c r="D41" s="514" t="s">
        <v>630</v>
      </c>
      <c r="E41" s="521"/>
      <c r="F41" s="514" t="s">
        <v>630</v>
      </c>
      <c r="G41" s="510"/>
      <c r="H41" s="517">
        <f>D35-C41</f>
        <v>6.0387000000000004</v>
      </c>
      <c r="I41" s="514" t="s">
        <v>483</v>
      </c>
      <c r="J41" s="591" t="e">
        <f t="shared" si="0"/>
        <v>#DIV/0!</v>
      </c>
      <c r="K41" s="592"/>
      <c r="L41" s="517">
        <f>D35-E41</f>
        <v>6.0387000000000004</v>
      </c>
      <c r="M41" s="514" t="s">
        <v>483</v>
      </c>
      <c r="N41" s="591" t="e">
        <f t="shared" si="1"/>
        <v>#DIV/0!</v>
      </c>
      <c r="O41" s="592"/>
      <c r="P41" s="488"/>
      <c r="Q41" s="479"/>
      <c r="R41" s="479"/>
      <c r="S41" s="479"/>
      <c r="T41" s="479"/>
      <c r="U41" s="479"/>
      <c r="V41" s="479"/>
      <c r="W41" s="479"/>
    </row>
    <row r="42" spans="1:23" x14ac:dyDescent="0.25">
      <c r="A42" s="481"/>
      <c r="B42" s="520" t="s">
        <v>190</v>
      </c>
      <c r="C42" s="521"/>
      <c r="D42" s="514" t="s">
        <v>630</v>
      </c>
      <c r="E42" s="521"/>
      <c r="F42" s="514" t="s">
        <v>630</v>
      </c>
      <c r="G42" s="510"/>
      <c r="H42" s="517">
        <f>D35-C42</f>
        <v>6.0387000000000004</v>
      </c>
      <c r="I42" s="514" t="s">
        <v>483</v>
      </c>
      <c r="J42" s="591" t="e">
        <f t="shared" si="0"/>
        <v>#DIV/0!</v>
      </c>
      <c r="K42" s="592"/>
      <c r="L42" s="517">
        <f>D35-E42</f>
        <v>6.0387000000000004</v>
      </c>
      <c r="M42" s="514" t="s">
        <v>483</v>
      </c>
      <c r="N42" s="591" t="e">
        <f t="shared" si="1"/>
        <v>#DIV/0!</v>
      </c>
      <c r="O42" s="592"/>
      <c r="P42" s="488"/>
      <c r="Q42" s="479"/>
      <c r="R42" s="479"/>
      <c r="S42" s="479"/>
      <c r="T42" s="479"/>
      <c r="U42" s="479"/>
      <c r="V42" s="479"/>
      <c r="W42" s="479"/>
    </row>
    <row r="43" spans="1:23" x14ac:dyDescent="0.25">
      <c r="A43" s="481"/>
      <c r="B43" s="520" t="s">
        <v>191</v>
      </c>
      <c r="C43" s="521"/>
      <c r="D43" s="514" t="s">
        <v>630</v>
      </c>
      <c r="E43" s="521"/>
      <c r="F43" s="514" t="s">
        <v>630</v>
      </c>
      <c r="G43" s="510"/>
      <c r="H43" s="517">
        <f>D35-C43</f>
        <v>6.0387000000000004</v>
      </c>
      <c r="I43" s="514" t="s">
        <v>483</v>
      </c>
      <c r="J43" s="591" t="e">
        <f t="shared" si="0"/>
        <v>#DIV/0!</v>
      </c>
      <c r="K43" s="592"/>
      <c r="L43" s="517">
        <f>D35-E43</f>
        <v>6.0387000000000004</v>
      </c>
      <c r="M43" s="514" t="s">
        <v>483</v>
      </c>
      <c r="N43" s="591" t="e">
        <f t="shared" si="1"/>
        <v>#DIV/0!</v>
      </c>
      <c r="O43" s="592"/>
      <c r="P43" s="488"/>
      <c r="Q43" s="479"/>
      <c r="R43" s="479"/>
      <c r="S43" s="479"/>
      <c r="T43" s="479"/>
      <c r="U43" s="479"/>
      <c r="V43" s="479"/>
      <c r="W43" s="479"/>
    </row>
    <row r="44" spans="1:23" x14ac:dyDescent="0.25">
      <c r="A44" s="481"/>
      <c r="B44" s="520" t="s">
        <v>192</v>
      </c>
      <c r="C44" s="521"/>
      <c r="D44" s="514" t="s">
        <v>630</v>
      </c>
      <c r="E44" s="521"/>
      <c r="F44" s="514" t="s">
        <v>630</v>
      </c>
      <c r="G44" s="510"/>
      <c r="H44" s="517">
        <f>D35-C44</f>
        <v>6.0387000000000004</v>
      </c>
      <c r="I44" s="514" t="s">
        <v>483</v>
      </c>
      <c r="J44" s="591" t="e">
        <f t="shared" si="0"/>
        <v>#DIV/0!</v>
      </c>
      <c r="K44" s="592"/>
      <c r="L44" s="517">
        <f>D35-E44</f>
        <v>6.0387000000000004</v>
      </c>
      <c r="M44" s="514" t="s">
        <v>483</v>
      </c>
      <c r="N44" s="591" t="e">
        <f t="shared" si="1"/>
        <v>#DIV/0!</v>
      </c>
      <c r="O44" s="592"/>
      <c r="P44" s="488"/>
      <c r="Q44" s="479"/>
      <c r="R44" s="479"/>
      <c r="S44" s="479"/>
      <c r="T44" s="479"/>
      <c r="U44" s="479"/>
      <c r="V44" s="479"/>
      <c r="W44" s="479"/>
    </row>
    <row r="45" spans="1:23" x14ac:dyDescent="0.25">
      <c r="A45" s="481"/>
      <c r="B45" s="520" t="s">
        <v>194</v>
      </c>
      <c r="C45" s="521"/>
      <c r="D45" s="514" t="s">
        <v>630</v>
      </c>
      <c r="E45" s="521"/>
      <c r="F45" s="514" t="s">
        <v>630</v>
      </c>
      <c r="G45" s="510"/>
      <c r="H45" s="517">
        <f>D35-C45</f>
        <v>6.0387000000000004</v>
      </c>
      <c r="I45" s="514" t="s">
        <v>483</v>
      </c>
      <c r="J45" s="591" t="e">
        <f t="shared" si="0"/>
        <v>#DIV/0!</v>
      </c>
      <c r="K45" s="592"/>
      <c r="L45" s="517">
        <f>D35-E45</f>
        <v>6.0387000000000004</v>
      </c>
      <c r="M45" s="514" t="s">
        <v>483</v>
      </c>
      <c r="N45" s="591" t="e">
        <f t="shared" si="1"/>
        <v>#DIV/0!</v>
      </c>
      <c r="O45" s="592"/>
      <c r="P45" s="488"/>
      <c r="Q45" s="479"/>
      <c r="R45" s="479"/>
      <c r="S45" s="479"/>
      <c r="T45" s="479"/>
      <c r="U45" s="479"/>
      <c r="V45" s="479"/>
      <c r="W45" s="479"/>
    </row>
    <row r="46" spans="1:23" x14ac:dyDescent="0.25">
      <c r="A46" s="481"/>
      <c r="B46" s="520" t="s">
        <v>195</v>
      </c>
      <c r="C46" s="521"/>
      <c r="D46" s="514" t="s">
        <v>630</v>
      </c>
      <c r="E46" s="521"/>
      <c r="F46" s="514" t="s">
        <v>630</v>
      </c>
      <c r="G46" s="510"/>
      <c r="H46" s="517">
        <f>D35-C46</f>
        <v>6.0387000000000004</v>
      </c>
      <c r="I46" s="514" t="s">
        <v>483</v>
      </c>
      <c r="J46" s="591" t="e">
        <f t="shared" si="0"/>
        <v>#DIV/0!</v>
      </c>
      <c r="K46" s="592"/>
      <c r="L46" s="517">
        <f>D35-E46</f>
        <v>6.0387000000000004</v>
      </c>
      <c r="M46" s="514" t="s">
        <v>483</v>
      </c>
      <c r="N46" s="591" t="e">
        <f t="shared" si="1"/>
        <v>#DIV/0!</v>
      </c>
      <c r="O46" s="592"/>
      <c r="P46" s="488"/>
      <c r="Q46" s="479"/>
      <c r="R46" s="479"/>
      <c r="S46" s="479"/>
      <c r="T46" s="479"/>
      <c r="U46" s="479"/>
      <c r="V46" s="479"/>
      <c r="W46" s="479"/>
    </row>
    <row r="47" spans="1:23" x14ac:dyDescent="0.25">
      <c r="A47" s="481"/>
      <c r="B47" s="520" t="s">
        <v>196</v>
      </c>
      <c r="C47" s="521"/>
      <c r="D47" s="514" t="s">
        <v>630</v>
      </c>
      <c r="E47" s="521"/>
      <c r="F47" s="514" t="s">
        <v>630</v>
      </c>
      <c r="G47" s="510"/>
      <c r="H47" s="517">
        <f>D35-C47</f>
        <v>6.0387000000000004</v>
      </c>
      <c r="I47" s="514" t="s">
        <v>483</v>
      </c>
      <c r="J47" s="591" t="e">
        <f t="shared" si="0"/>
        <v>#DIV/0!</v>
      </c>
      <c r="K47" s="592"/>
      <c r="L47" s="517">
        <f>D35-E47</f>
        <v>6.0387000000000004</v>
      </c>
      <c r="M47" s="514" t="s">
        <v>483</v>
      </c>
      <c r="N47" s="591" t="e">
        <f t="shared" si="1"/>
        <v>#DIV/0!</v>
      </c>
      <c r="O47" s="592"/>
      <c r="P47" s="488"/>
      <c r="Q47" s="479"/>
      <c r="R47" s="479"/>
      <c r="S47" s="479"/>
      <c r="T47" s="479"/>
      <c r="U47" s="479"/>
      <c r="V47" s="479"/>
      <c r="W47" s="479"/>
    </row>
    <row r="48" spans="1:23" x14ac:dyDescent="0.25">
      <c r="A48" s="481"/>
      <c r="B48" s="520" t="s">
        <v>197</v>
      </c>
      <c r="C48" s="521"/>
      <c r="D48" s="514" t="s">
        <v>630</v>
      </c>
      <c r="E48" s="521"/>
      <c r="F48" s="514" t="s">
        <v>630</v>
      </c>
      <c r="G48" s="510"/>
      <c r="H48" s="517">
        <f>D35-C48</f>
        <v>6.0387000000000004</v>
      </c>
      <c r="I48" s="514" t="s">
        <v>483</v>
      </c>
      <c r="J48" s="591" t="e">
        <f t="shared" si="0"/>
        <v>#DIV/0!</v>
      </c>
      <c r="K48" s="592"/>
      <c r="L48" s="517">
        <f>D35-E48</f>
        <v>6.0387000000000004</v>
      </c>
      <c r="M48" s="514" t="s">
        <v>483</v>
      </c>
      <c r="N48" s="591" t="e">
        <f t="shared" si="1"/>
        <v>#DIV/0!</v>
      </c>
      <c r="O48" s="592"/>
      <c r="P48" s="488"/>
      <c r="Q48" s="479"/>
      <c r="R48" s="479"/>
      <c r="S48" s="479"/>
      <c r="T48" s="479"/>
      <c r="U48" s="479"/>
      <c r="V48" s="479"/>
      <c r="W48" s="479"/>
    </row>
    <row r="49" spans="1:23" ht="9.75" customHeight="1" thickBot="1" x14ac:dyDescent="0.3">
      <c r="A49" s="481"/>
      <c r="B49" s="522"/>
      <c r="C49" s="523"/>
      <c r="D49" s="492"/>
      <c r="E49" s="523"/>
      <c r="F49" s="492"/>
      <c r="G49" s="492"/>
      <c r="H49" s="524"/>
      <c r="I49" s="492"/>
      <c r="J49" s="524"/>
      <c r="K49" s="525"/>
      <c r="L49" s="524"/>
      <c r="M49" s="492"/>
      <c r="N49" s="524"/>
      <c r="O49" s="525"/>
      <c r="P49" s="488"/>
      <c r="Q49" s="479"/>
      <c r="R49" s="479"/>
      <c r="S49" s="479"/>
      <c r="T49" s="479"/>
      <c r="U49" s="479"/>
      <c r="V49" s="479"/>
      <c r="W49" s="479"/>
    </row>
    <row r="50" spans="1:23" ht="14.25" customHeight="1" thickBot="1" x14ac:dyDescent="0.3">
      <c r="A50" s="481"/>
      <c r="B50" s="522"/>
      <c r="C50" s="523"/>
      <c r="D50" s="492"/>
      <c r="E50" s="523"/>
      <c r="F50" s="596" t="s">
        <v>636</v>
      </c>
      <c r="G50" s="597"/>
      <c r="H50" s="607" t="s">
        <v>643</v>
      </c>
      <c r="I50" s="608"/>
      <c r="J50" s="524"/>
      <c r="K50" s="525"/>
      <c r="L50" s="524"/>
      <c r="M50" s="492"/>
      <c r="N50" s="524"/>
      <c r="O50" s="525"/>
      <c r="P50" s="488"/>
      <c r="Q50" s="479"/>
      <c r="R50" s="479"/>
      <c r="S50" s="479"/>
      <c r="T50" s="479"/>
      <c r="U50" s="479"/>
      <c r="V50" s="479"/>
      <c r="W50" s="479"/>
    </row>
    <row r="51" spans="1:23" ht="14.25" customHeight="1" thickBot="1" x14ac:dyDescent="0.35">
      <c r="A51" s="481"/>
      <c r="B51" s="593" t="s">
        <v>644</v>
      </c>
      <c r="C51" s="594"/>
      <c r="D51" s="594"/>
      <c r="E51" s="595"/>
      <c r="F51" s="598"/>
      <c r="G51" s="599"/>
      <c r="H51" s="600"/>
      <c r="I51" s="601"/>
      <c r="J51" s="526"/>
      <c r="M51" s="527"/>
      <c r="N51" s="524"/>
      <c r="O51" s="525"/>
      <c r="P51" s="488"/>
      <c r="Q51" s="479"/>
      <c r="R51" s="479"/>
      <c r="S51" s="479"/>
      <c r="T51" s="479"/>
      <c r="U51" s="479"/>
      <c r="V51" s="479"/>
      <c r="W51" s="479"/>
    </row>
    <row r="52" spans="1:23" ht="14.25" customHeight="1" thickBot="1" x14ac:dyDescent="0.35">
      <c r="A52" s="481"/>
      <c r="B52" s="593" t="s">
        <v>644</v>
      </c>
      <c r="C52" s="594"/>
      <c r="D52" s="594"/>
      <c r="E52" s="595"/>
      <c r="F52" s="598"/>
      <c r="G52" s="599"/>
      <c r="H52" s="600"/>
      <c r="I52" s="601"/>
      <c r="J52" s="526"/>
      <c r="M52" s="527"/>
      <c r="N52" s="524"/>
      <c r="O52" s="525"/>
      <c r="P52" s="488"/>
      <c r="Q52" s="479"/>
      <c r="R52" s="479"/>
      <c r="S52" s="479"/>
      <c r="T52" s="479"/>
      <c r="U52" s="479"/>
      <c r="V52" s="479"/>
      <c r="W52" s="479"/>
    </row>
    <row r="53" spans="1:23" ht="14.25" customHeight="1" thickBot="1" x14ac:dyDescent="0.35">
      <c r="A53" s="481"/>
      <c r="B53" s="593" t="s">
        <v>644</v>
      </c>
      <c r="C53" s="594"/>
      <c r="D53" s="594"/>
      <c r="E53" s="595"/>
      <c r="F53" s="598"/>
      <c r="G53" s="599"/>
      <c r="H53" s="600"/>
      <c r="I53" s="601"/>
      <c r="J53" s="526"/>
      <c r="M53" s="527"/>
      <c r="N53" s="524"/>
      <c r="O53" s="525"/>
      <c r="P53" s="488"/>
      <c r="Q53" s="479"/>
      <c r="R53" s="479"/>
      <c r="S53" s="479"/>
      <c r="T53" s="479"/>
      <c r="U53" s="479"/>
      <c r="V53" s="479"/>
      <c r="W53" s="479"/>
    </row>
    <row r="54" spans="1:23" ht="14.25" customHeight="1" thickBot="1" x14ac:dyDescent="0.35">
      <c r="A54" s="481"/>
      <c r="B54" s="593" t="s">
        <v>644</v>
      </c>
      <c r="C54" s="594"/>
      <c r="D54" s="594"/>
      <c r="E54" s="595"/>
      <c r="F54" s="598"/>
      <c r="G54" s="599"/>
      <c r="H54" s="600"/>
      <c r="I54" s="601"/>
      <c r="J54" s="526"/>
      <c r="M54" s="527"/>
      <c r="N54" s="524"/>
      <c r="O54" s="525"/>
      <c r="P54" s="488"/>
      <c r="Q54" s="479"/>
      <c r="R54" s="479"/>
      <c r="S54" s="479"/>
      <c r="T54" s="479"/>
      <c r="U54" s="479"/>
      <c r="V54" s="479"/>
      <c r="W54" s="479"/>
    </row>
    <row r="55" spans="1:23" ht="14.25" customHeight="1" thickBot="1" x14ac:dyDescent="0.35">
      <c r="A55" s="481"/>
      <c r="B55" s="593" t="s">
        <v>644</v>
      </c>
      <c r="C55" s="594"/>
      <c r="D55" s="594"/>
      <c r="E55" s="595"/>
      <c r="F55" s="598"/>
      <c r="G55" s="599"/>
      <c r="H55" s="600"/>
      <c r="I55" s="601"/>
      <c r="J55" s="526"/>
      <c r="M55" s="527"/>
      <c r="N55" s="524"/>
      <c r="O55" s="525"/>
      <c r="P55" s="488"/>
      <c r="Q55" s="479"/>
      <c r="R55" s="479"/>
      <c r="S55" s="479"/>
      <c r="T55" s="479"/>
      <c r="U55" s="479"/>
      <c r="V55" s="479"/>
      <c r="W55" s="479"/>
    </row>
    <row r="56" spans="1:23" ht="14.25" customHeight="1" thickBot="1" x14ac:dyDescent="0.35">
      <c r="A56" s="481"/>
      <c r="B56" s="593" t="s">
        <v>644</v>
      </c>
      <c r="C56" s="594"/>
      <c r="D56" s="594"/>
      <c r="E56" s="595"/>
      <c r="F56" s="598"/>
      <c r="G56" s="599"/>
      <c r="H56" s="600"/>
      <c r="I56" s="601"/>
      <c r="J56" s="526"/>
      <c r="M56" s="527"/>
      <c r="N56" s="524"/>
      <c r="O56" s="525"/>
      <c r="P56" s="488"/>
      <c r="Q56" s="479"/>
      <c r="R56" s="479"/>
      <c r="S56" s="479"/>
      <c r="T56" s="479"/>
      <c r="U56" s="479"/>
      <c r="V56" s="479"/>
      <c r="W56" s="479"/>
    </row>
    <row r="57" spans="1:23" ht="14.25" customHeight="1" thickBot="1" x14ac:dyDescent="0.35">
      <c r="A57" s="481"/>
      <c r="B57" s="593" t="s">
        <v>644</v>
      </c>
      <c r="C57" s="594"/>
      <c r="D57" s="594"/>
      <c r="E57" s="595"/>
      <c r="F57" s="598"/>
      <c r="G57" s="599"/>
      <c r="H57" s="600"/>
      <c r="I57" s="601"/>
      <c r="J57" s="526"/>
      <c r="M57" s="527"/>
      <c r="N57" s="524"/>
      <c r="O57" s="525"/>
      <c r="P57" s="488"/>
      <c r="Q57" s="479"/>
      <c r="R57" s="479"/>
      <c r="S57" s="479"/>
      <c r="T57" s="479"/>
      <c r="U57" s="479"/>
      <c r="V57" s="479"/>
      <c r="W57" s="479"/>
    </row>
    <row r="58" spans="1:23" ht="14.25" customHeight="1" thickBot="1" x14ac:dyDescent="0.35">
      <c r="A58" s="481"/>
      <c r="B58" s="593" t="s">
        <v>644</v>
      </c>
      <c r="C58" s="594"/>
      <c r="D58" s="594"/>
      <c r="E58" s="595"/>
      <c r="F58" s="598"/>
      <c r="G58" s="599"/>
      <c r="H58" s="600"/>
      <c r="I58" s="601"/>
      <c r="J58" s="526"/>
      <c r="M58" s="527"/>
      <c r="N58" s="524"/>
      <c r="O58" s="525"/>
      <c r="P58" s="488"/>
      <c r="Q58" s="479"/>
      <c r="R58" s="479"/>
      <c r="S58" s="479"/>
      <c r="T58" s="479"/>
      <c r="U58" s="479"/>
      <c r="V58" s="479"/>
      <c r="W58" s="479"/>
    </row>
    <row r="59" spans="1:23" ht="14.25" customHeight="1" thickBot="1" x14ac:dyDescent="0.35">
      <c r="A59" s="481"/>
      <c r="B59" s="593" t="s">
        <v>644</v>
      </c>
      <c r="C59" s="594"/>
      <c r="D59" s="594"/>
      <c r="E59" s="595"/>
      <c r="F59" s="598"/>
      <c r="G59" s="599"/>
      <c r="H59" s="600"/>
      <c r="I59" s="601"/>
      <c r="J59" s="526"/>
      <c r="M59" s="527"/>
      <c r="N59" s="524"/>
      <c r="O59" s="525"/>
      <c r="P59" s="488"/>
      <c r="Q59" s="479"/>
      <c r="R59" s="479"/>
      <c r="S59" s="479"/>
      <c r="T59" s="479"/>
      <c r="U59" s="479"/>
      <c r="V59" s="479"/>
      <c r="W59" s="479"/>
    </row>
    <row r="60" spans="1:23" ht="14.25" customHeight="1" thickBot="1" x14ac:dyDescent="0.35">
      <c r="A60" s="481"/>
      <c r="B60" s="593" t="s">
        <v>644</v>
      </c>
      <c r="C60" s="594"/>
      <c r="D60" s="594"/>
      <c r="E60" s="595"/>
      <c r="F60" s="598"/>
      <c r="G60" s="599"/>
      <c r="H60" s="600"/>
      <c r="I60" s="601"/>
      <c r="J60" s="526"/>
      <c r="M60" s="527"/>
      <c r="N60" s="524"/>
      <c r="O60" s="525"/>
      <c r="P60" s="488"/>
      <c r="Q60" s="479"/>
      <c r="R60" s="479"/>
      <c r="S60" s="479"/>
      <c r="T60" s="479"/>
      <c r="U60" s="479"/>
      <c r="V60" s="479"/>
      <c r="W60" s="479"/>
    </row>
    <row r="61" spans="1:23" ht="13.8" thickBot="1" x14ac:dyDescent="0.3">
      <c r="A61" s="528"/>
      <c r="B61" s="529"/>
      <c r="C61" s="529"/>
      <c r="D61" s="529"/>
      <c r="E61" s="529"/>
      <c r="F61" s="529"/>
      <c r="G61" s="529"/>
      <c r="H61" s="529"/>
      <c r="I61" s="529"/>
      <c r="J61" s="529"/>
      <c r="K61" s="529"/>
      <c r="L61" s="529"/>
      <c r="M61" s="529"/>
      <c r="N61" s="529"/>
      <c r="O61" s="529"/>
      <c r="P61" s="497"/>
      <c r="Q61" s="479"/>
      <c r="R61" s="479"/>
      <c r="S61" s="479"/>
      <c r="T61" s="479"/>
      <c r="U61" s="479"/>
      <c r="V61" s="479"/>
      <c r="W61" s="479"/>
    </row>
  </sheetData>
  <mergeCells count="79">
    <mergeCell ref="E4:O4"/>
    <mergeCell ref="E3:O3"/>
    <mergeCell ref="E2:O2"/>
    <mergeCell ref="B1:O1"/>
    <mergeCell ref="L24:M24"/>
    <mergeCell ref="H6:I6"/>
    <mergeCell ref="H10:K11"/>
    <mergeCell ref="H13:K15"/>
    <mergeCell ref="H29:J29"/>
    <mergeCell ref="L29:M29"/>
    <mergeCell ref="L14:M14"/>
    <mergeCell ref="L11:M11"/>
    <mergeCell ref="F59:G59"/>
    <mergeCell ref="H51:I51"/>
    <mergeCell ref="H52:I52"/>
    <mergeCell ref="H53:I53"/>
    <mergeCell ref="H59:I59"/>
    <mergeCell ref="H54:I54"/>
    <mergeCell ref="H55:I55"/>
    <mergeCell ref="H56:I56"/>
    <mergeCell ref="H57:I57"/>
    <mergeCell ref="H50:I50"/>
    <mergeCell ref="F51:G51"/>
    <mergeCell ref="F52:G52"/>
    <mergeCell ref="B57:E57"/>
    <mergeCell ref="B58:E58"/>
    <mergeCell ref="B59:E59"/>
    <mergeCell ref="B60:E60"/>
    <mergeCell ref="H58:I58"/>
    <mergeCell ref="F57:G57"/>
    <mergeCell ref="F58:G58"/>
    <mergeCell ref="H60:I60"/>
    <mergeCell ref="F60:G60"/>
    <mergeCell ref="B55:E55"/>
    <mergeCell ref="B56:E56"/>
    <mergeCell ref="F53:G53"/>
    <mergeCell ref="F54:G54"/>
    <mergeCell ref="F55:G55"/>
    <mergeCell ref="F56:G56"/>
    <mergeCell ref="B51:E51"/>
    <mergeCell ref="B52:E52"/>
    <mergeCell ref="B53:E53"/>
    <mergeCell ref="B54:E54"/>
    <mergeCell ref="F50:G50"/>
    <mergeCell ref="N45:O45"/>
    <mergeCell ref="N46:O46"/>
    <mergeCell ref="N47:O47"/>
    <mergeCell ref="N48:O48"/>
    <mergeCell ref="J40:K40"/>
    <mergeCell ref="J41:K41"/>
    <mergeCell ref="J42:K42"/>
    <mergeCell ref="J43:K43"/>
    <mergeCell ref="J44:K44"/>
    <mergeCell ref="J45:K45"/>
    <mergeCell ref="J46:K46"/>
    <mergeCell ref="J47:K47"/>
    <mergeCell ref="J48:K48"/>
    <mergeCell ref="N40:O40"/>
    <mergeCell ref="N41:O41"/>
    <mergeCell ref="N42:O42"/>
    <mergeCell ref="N43:O43"/>
    <mergeCell ref="N44:O44"/>
    <mergeCell ref="H38:K38"/>
    <mergeCell ref="H39:I39"/>
    <mergeCell ref="J39:K39"/>
    <mergeCell ref="L39:M39"/>
    <mergeCell ref="N39:O39"/>
    <mergeCell ref="L38:O38"/>
    <mergeCell ref="B28:C29"/>
    <mergeCell ref="B6:C6"/>
    <mergeCell ref="B34:C35"/>
    <mergeCell ref="B37:F37"/>
    <mergeCell ref="B38:B39"/>
    <mergeCell ref="C38:D38"/>
    <mergeCell ref="E38:F38"/>
    <mergeCell ref="C39:D39"/>
    <mergeCell ref="E39:F39"/>
    <mergeCell ref="D6:F6"/>
    <mergeCell ref="B10:C12"/>
  </mergeCells>
  <conditionalFormatting sqref="J40:K48">
    <cfRule type="cellIs" dxfId="3" priority="3" operator="between">
      <formula>1</formula>
      <formula>200</formula>
    </cfRule>
    <cfRule type="cellIs" dxfId="2" priority="4" operator="between">
      <formula>-100</formula>
      <formula>1</formula>
    </cfRule>
  </conditionalFormatting>
  <conditionalFormatting sqref="N40:O48">
    <cfRule type="cellIs" dxfId="1" priority="1" operator="between">
      <formula>1</formula>
      <formula>100</formula>
    </cfRule>
    <cfRule type="cellIs" dxfId="0" priority="2" operator="between">
      <formula>-100</formula>
      <formula>1</formula>
    </cfRule>
  </conditionalFormatting>
  <pageMargins left="0.59055118110236227" right="0.59055118110236227" top="0.59055118110236227" bottom="0.39370078740157483" header="0.31496062992125984" footer="0.51181102362204722"/>
  <pageSetup paperSize="9" orientation="portrait" verticalDpi="360" r:id="rId1"/>
  <headerFooter alignWithMargins="0">
    <oddHeader>&amp;CCoef de marge sur poutrelle GF&amp;R&amp;D</oddHeader>
  </headerFooter>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5B05C87-E0DD-437B-86BC-4C84AB3F2DC9}">
  <dimension ref="A2:B31"/>
  <sheetViews>
    <sheetView workbookViewId="0">
      <selection activeCell="D14" sqref="D14"/>
    </sheetView>
  </sheetViews>
  <sheetFormatPr baseColWidth="10" defaultRowHeight="14.4" x14ac:dyDescent="0.3"/>
  <cols>
    <col min="1" max="1" width="30.44140625" customWidth="1"/>
  </cols>
  <sheetData>
    <row r="2" spans="1:2" x14ac:dyDescent="0.3">
      <c r="A2" s="469" t="s">
        <v>214</v>
      </c>
      <c r="B2" s="153"/>
    </row>
    <row r="3" spans="1:2" x14ac:dyDescent="0.3">
      <c r="A3" s="469" t="s">
        <v>215</v>
      </c>
      <c r="B3" s="153"/>
    </row>
    <row r="4" spans="1:2" x14ac:dyDescent="0.3">
      <c r="A4" s="469" t="s">
        <v>216</v>
      </c>
      <c r="B4" s="153"/>
    </row>
    <row r="5" spans="1:2" x14ac:dyDescent="0.3">
      <c r="A5" s="469" t="s">
        <v>217</v>
      </c>
      <c r="B5" s="153"/>
    </row>
    <row r="6" spans="1:2" x14ac:dyDescent="0.3">
      <c r="A6" s="165" t="s">
        <v>219</v>
      </c>
      <c r="B6" s="153"/>
    </row>
    <row r="7" spans="1:2" x14ac:dyDescent="0.3">
      <c r="A7" s="165" t="s">
        <v>220</v>
      </c>
      <c r="B7" s="153"/>
    </row>
    <row r="8" spans="1:2" x14ac:dyDescent="0.3">
      <c r="A8" s="165" t="s">
        <v>221</v>
      </c>
      <c r="B8" s="153"/>
    </row>
    <row r="9" spans="1:2" x14ac:dyDescent="0.3">
      <c r="A9" s="165" t="s">
        <v>222</v>
      </c>
      <c r="B9" s="153"/>
    </row>
    <row r="10" spans="1:2" x14ac:dyDescent="0.3">
      <c r="A10" s="165" t="s">
        <v>223</v>
      </c>
      <c r="B10" s="153"/>
    </row>
    <row r="11" spans="1:2" x14ac:dyDescent="0.3">
      <c r="A11" s="165" t="s">
        <v>224</v>
      </c>
      <c r="B11" s="153"/>
    </row>
    <row r="12" spans="1:2" x14ac:dyDescent="0.3">
      <c r="A12" s="165" t="s">
        <v>225</v>
      </c>
      <c r="B12" s="153"/>
    </row>
    <row r="13" spans="1:2" x14ac:dyDescent="0.3">
      <c r="A13" s="165" t="s">
        <v>233</v>
      </c>
      <c r="B13" s="153"/>
    </row>
    <row r="14" spans="1:2" x14ac:dyDescent="0.3">
      <c r="A14" s="165" t="s">
        <v>227</v>
      </c>
      <c r="B14" s="153"/>
    </row>
    <row r="15" spans="1:2" x14ac:dyDescent="0.3">
      <c r="A15" s="165" t="s">
        <v>228</v>
      </c>
      <c r="B15" s="153"/>
    </row>
    <row r="16" spans="1:2" x14ac:dyDescent="0.3">
      <c r="A16" s="165" t="s">
        <v>229</v>
      </c>
      <c r="B16" s="153"/>
    </row>
    <row r="17" spans="1:2" x14ac:dyDescent="0.3">
      <c r="A17" s="165" t="s">
        <v>230</v>
      </c>
      <c r="B17" s="153"/>
    </row>
    <row r="18" spans="1:2" x14ac:dyDescent="0.3">
      <c r="A18" s="165" t="s">
        <v>231</v>
      </c>
      <c r="B18" s="153"/>
    </row>
    <row r="19" spans="1:2" x14ac:dyDescent="0.3">
      <c r="A19" s="165" t="s">
        <v>232</v>
      </c>
      <c r="B19" s="153"/>
    </row>
    <row r="20" spans="1:2" x14ac:dyDescent="0.3">
      <c r="A20" s="165" t="s">
        <v>316</v>
      </c>
      <c r="B20" s="153"/>
    </row>
    <row r="21" spans="1:2" x14ac:dyDescent="0.3">
      <c r="A21" s="165" t="s">
        <v>317</v>
      </c>
      <c r="B21" s="153"/>
    </row>
    <row r="22" spans="1:2" x14ac:dyDescent="0.3">
      <c r="A22" s="165" t="s">
        <v>318</v>
      </c>
      <c r="B22" s="153"/>
    </row>
    <row r="23" spans="1:2" x14ac:dyDescent="0.3">
      <c r="A23" s="165" t="s">
        <v>319</v>
      </c>
      <c r="B23" s="153"/>
    </row>
    <row r="24" spans="1:2" x14ac:dyDescent="0.3">
      <c r="A24" s="165" t="s">
        <v>320</v>
      </c>
      <c r="B24" s="153"/>
    </row>
    <row r="25" spans="1:2" x14ac:dyDescent="0.3">
      <c r="A25" s="165" t="s">
        <v>321</v>
      </c>
      <c r="B25" s="153"/>
    </row>
    <row r="26" spans="1:2" x14ac:dyDescent="0.3">
      <c r="A26" s="165" t="s">
        <v>243</v>
      </c>
      <c r="B26" s="153"/>
    </row>
    <row r="27" spans="1:2" x14ac:dyDescent="0.3">
      <c r="A27" s="165" t="s">
        <v>244</v>
      </c>
      <c r="B27" s="153"/>
    </row>
    <row r="28" spans="1:2" x14ac:dyDescent="0.3">
      <c r="A28" s="165" t="s">
        <v>245</v>
      </c>
      <c r="B28" s="153"/>
    </row>
    <row r="29" spans="1:2" x14ac:dyDescent="0.3">
      <c r="A29" s="165" t="s">
        <v>251</v>
      </c>
      <c r="B29" s="153"/>
    </row>
    <row r="30" spans="1:2" x14ac:dyDescent="0.3">
      <c r="A30" s="165" t="s">
        <v>252</v>
      </c>
      <c r="B30" s="153"/>
    </row>
    <row r="31" spans="1:2" x14ac:dyDescent="0.3">
      <c r="A31" s="165" t="s">
        <v>253</v>
      </c>
      <c r="B31" s="15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3</vt:i4>
      </vt:variant>
    </vt:vector>
  </HeadingPairs>
  <TitlesOfParts>
    <vt:vector size="12" baseType="lpstr">
      <vt:lpstr>Distance </vt:lpstr>
      <vt:lpstr>Tarif Transport </vt:lpstr>
      <vt:lpstr>calculs des couts transports</vt:lpstr>
      <vt:lpstr>Blocs et Accessoires</vt:lpstr>
      <vt:lpstr>Plancher</vt:lpstr>
      <vt:lpstr>Offre de prix Entreprise</vt:lpstr>
      <vt:lpstr>PRIX M2</vt:lpstr>
      <vt:lpstr>Coef de marge sur plle GF</vt:lpstr>
      <vt:lpstr>Bibliotheque</vt:lpstr>
      <vt:lpstr>Bibliotechque</vt:lpstr>
      <vt:lpstr>Plancher!SigImmoCamion</vt:lpstr>
      <vt:lpstr>Plancher!SigTitre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Cyril CHAMBON</dc:creator>
  <cp:lastModifiedBy>Cyril CHAMBON</cp:lastModifiedBy>
  <cp:lastPrinted>2018-07-11T07:53:26Z</cp:lastPrinted>
  <dcterms:created xsi:type="dcterms:W3CDTF">2017-03-15T16:54:33Z</dcterms:created>
  <dcterms:modified xsi:type="dcterms:W3CDTF">2018-09-12T13:24:27Z</dcterms:modified>
</cp:coreProperties>
</file>