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showInkAnnotation="0" codeName="ThisWorkbook" hidePivotFieldList="1"/>
  <mc:AlternateContent xmlns:mc="http://schemas.openxmlformats.org/markup-compatibility/2006">
    <mc:Choice Requires="x15">
      <x15ac:absPath xmlns:x15ac="http://schemas.microsoft.com/office/spreadsheetml/2010/11/ac" url="C:\Users\Utilisateur\Documents\1 Jardins de cocagne\3 Suivi ventes\"/>
    </mc:Choice>
  </mc:AlternateContent>
  <bookViews>
    <workbookView xWindow="0" yWindow="0" windowWidth="20490" windowHeight="7155" tabRatio="784" activeTab="2"/>
  </bookViews>
  <sheets>
    <sheet name="synthèse" sheetId="2" r:id="rId1"/>
    <sheet name="Feuil2" sheetId="16" r:id="rId2"/>
    <sheet name="jan" sheetId="3" r:id="rId3"/>
    <sheet name="fév" sheetId="4" r:id="rId4"/>
    <sheet name="mar" sheetId="5" r:id="rId5"/>
    <sheet name="avr" sheetId="6" r:id="rId6"/>
    <sheet name="mai" sheetId="7" r:id="rId7"/>
    <sheet name="juin" sheetId="8" r:id="rId8"/>
    <sheet name="juil" sheetId="9" r:id="rId9"/>
    <sheet name="aoû" sheetId="10" r:id="rId10"/>
    <sheet name="sep" sheetId="11" r:id="rId11"/>
    <sheet name="oct" sheetId="12" r:id="rId12"/>
    <sheet name="nov" sheetId="13" r:id="rId13"/>
    <sheet name="déc" sheetId="14" r:id="rId14"/>
  </sheets>
  <definedNames>
    <definedName name="CatégoriesDépenses">SynthèseDépenses[Ventes]</definedName>
    <definedName name="_xlnm.Print_Titles" localSheetId="9">aoû!$2:$2</definedName>
    <definedName name="_xlnm.Print_Titles" localSheetId="5">avr!$2:$2</definedName>
    <definedName name="_xlnm.Print_Titles" localSheetId="13">déc!$2:$2</definedName>
    <definedName name="_xlnm.Print_Titles" localSheetId="3">fév!$2:$2</definedName>
    <definedName name="_xlnm.Print_Titles" localSheetId="2">jan!$2:$2</definedName>
    <definedName name="_xlnm.Print_Titles" localSheetId="8">juil!$2:$2</definedName>
    <definedName name="_xlnm.Print_Titles" localSheetId="7">juin!$2:$2</definedName>
    <definedName name="_xlnm.Print_Titles" localSheetId="6">mai!$2:$2</definedName>
    <definedName name="_xlnm.Print_Titles" localSheetId="4">mar!$2:$2</definedName>
    <definedName name="_xlnm.Print_Titles" localSheetId="12">nov!$2:$2</definedName>
    <definedName name="_xlnm.Print_Titles" localSheetId="11">oct!$2:$2</definedName>
    <definedName name="_xlnm.Print_Titles" localSheetId="10">sep!$2:$2</definedName>
    <definedName name="_xlnm.Print_Titles" localSheetId="0">synthèse!$4:$4</definedName>
    <definedName name="TitreColonne2">SynthèseDépenses[[#Headers],[Ventes]]</definedName>
    <definedName name="_xlnm.Print_Area" localSheetId="0">synthèse!$A$1:$O$28</definedName>
  </definedNames>
  <calcPr calcId="162913"/>
</workbook>
</file>

<file path=xl/calcChain.xml><?xml version="1.0" encoding="utf-8"?>
<calcChain xmlns="http://schemas.openxmlformats.org/spreadsheetml/2006/main">
  <c r="G3" i="3" l="1"/>
  <c r="G4" i="3"/>
  <c r="G5" i="3"/>
  <c r="G7" i="3"/>
  <c r="G8" i="3"/>
  <c r="G9" i="3"/>
  <c r="G10" i="3"/>
  <c r="G11" i="3"/>
  <c r="G12" i="3"/>
  <c r="G13" i="3"/>
  <c r="G14" i="3"/>
  <c r="G15" i="3"/>
  <c r="G16" i="3"/>
  <c r="G17" i="3"/>
  <c r="G18" i="3"/>
  <c r="G19" i="3"/>
  <c r="G20" i="3"/>
  <c r="G21" i="3"/>
  <c r="G22" i="3"/>
  <c r="G23" i="3"/>
  <c r="G24" i="3"/>
  <c r="G25" i="3"/>
  <c r="G26" i="3"/>
  <c r="G27" i="3"/>
  <c r="G28" i="3"/>
  <c r="G29" i="3"/>
  <c r="G30" i="3"/>
  <c r="G31" i="3"/>
  <c r="G32" i="3"/>
  <c r="G33" i="3"/>
  <c r="G34" i="3"/>
  <c r="G35" i="3"/>
  <c r="G36" i="3"/>
  <c r="G37" i="3"/>
  <c r="G38" i="3"/>
  <c r="G39" i="3"/>
  <c r="G40" i="3"/>
  <c r="G41" i="3"/>
  <c r="G42" i="3"/>
  <c r="G43" i="3"/>
  <c r="G44" i="3"/>
  <c r="G45" i="3"/>
  <c r="G46" i="3"/>
  <c r="G47" i="3"/>
  <c r="G48" i="3"/>
  <c r="G49" i="3"/>
  <c r="G50" i="3"/>
  <c r="G51" i="3"/>
  <c r="G52" i="3"/>
  <c r="G3" i="4"/>
  <c r="G4" i="4"/>
  <c r="G5" i="4"/>
  <c r="G6" i="4"/>
  <c r="G7" i="4"/>
  <c r="G8" i="4"/>
  <c r="G9" i="4"/>
  <c r="G10" i="4"/>
  <c r="G11" i="4"/>
  <c r="G12" i="4"/>
  <c r="G13" i="4"/>
  <c r="G14" i="4"/>
  <c r="G15" i="4"/>
  <c r="G16" i="4"/>
  <c r="G17" i="4"/>
  <c r="G18" i="4"/>
  <c r="G19" i="4"/>
  <c r="G20" i="4"/>
  <c r="G21" i="4"/>
  <c r="G22" i="4"/>
  <c r="G23" i="4"/>
  <c r="G24" i="4"/>
  <c r="G25" i="4"/>
  <c r="G26" i="4"/>
  <c r="G27" i="4"/>
  <c r="G28" i="4"/>
  <c r="G29" i="4"/>
  <c r="G30" i="4"/>
  <c r="G31" i="4"/>
  <c r="G32" i="4"/>
  <c r="G33" i="4"/>
  <c r="G34" i="4"/>
  <c r="G35" i="4"/>
  <c r="G36" i="4"/>
  <c r="G37" i="4"/>
  <c r="G38" i="4"/>
  <c r="G39" i="4"/>
  <c r="G40" i="4"/>
  <c r="G41" i="4"/>
  <c r="G42" i="4"/>
  <c r="G43" i="4"/>
  <c r="G44" i="4"/>
  <c r="G45" i="4"/>
  <c r="G46" i="4"/>
  <c r="G47" i="4"/>
  <c r="G48" i="4"/>
  <c r="G49" i="4"/>
  <c r="G50" i="4"/>
  <c r="G51" i="4"/>
  <c r="G52" i="4"/>
  <c r="G53" i="4"/>
  <c r="G54" i="4"/>
  <c r="G55" i="4"/>
  <c r="G56" i="4"/>
  <c r="G57" i="4"/>
  <c r="G58" i="4"/>
  <c r="G59" i="4"/>
  <c r="G60" i="4"/>
  <c r="G61" i="4"/>
  <c r="G3" i="14"/>
  <c r="G4" i="14"/>
  <c r="G5" i="14"/>
  <c r="G6" i="14"/>
  <c r="G7" i="14"/>
  <c r="G8" i="14"/>
  <c r="G9" i="14"/>
  <c r="G10" i="14"/>
  <c r="M33" i="14" s="1"/>
  <c r="G11" i="14"/>
  <c r="G12" i="14"/>
  <c r="G13" i="14"/>
  <c r="G14" i="14"/>
  <c r="G15" i="14"/>
  <c r="G16" i="14"/>
  <c r="G17" i="14"/>
  <c r="G18" i="14"/>
  <c r="G19" i="14"/>
  <c r="G20" i="14"/>
  <c r="G21" i="14"/>
  <c r="G22" i="14"/>
  <c r="G23" i="14"/>
  <c r="G24" i="14"/>
  <c r="G25" i="14"/>
  <c r="G26" i="14"/>
  <c r="N32" i="14" s="1"/>
  <c r="G27" i="14"/>
  <c r="G28" i="14"/>
  <c r="G29" i="14"/>
  <c r="G30" i="14"/>
  <c r="G31" i="14"/>
  <c r="G32" i="14"/>
  <c r="G33" i="14"/>
  <c r="G34" i="14"/>
  <c r="G35" i="14"/>
  <c r="G36" i="14"/>
  <c r="G37" i="14"/>
  <c r="G38" i="14"/>
  <c r="G39" i="14"/>
  <c r="G40" i="14"/>
  <c r="G41" i="14"/>
  <c r="G42" i="14"/>
  <c r="G43" i="14"/>
  <c r="G44" i="14"/>
  <c r="G45" i="14"/>
  <c r="G46" i="14"/>
  <c r="G47" i="14"/>
  <c r="G48" i="14"/>
  <c r="G49" i="14"/>
  <c r="G50" i="14"/>
  <c r="G51" i="14"/>
  <c r="G52" i="14"/>
  <c r="G53" i="14"/>
  <c r="G54" i="14"/>
  <c r="G55" i="14"/>
  <c r="G56" i="14"/>
  <c r="G57" i="14"/>
  <c r="G58" i="14"/>
  <c r="G59" i="14"/>
  <c r="G60" i="14"/>
  <c r="G61" i="14"/>
  <c r="G62" i="14"/>
  <c r="G63" i="14"/>
  <c r="G64" i="14"/>
  <c r="G65" i="14"/>
  <c r="G66" i="14"/>
  <c r="G67" i="14"/>
  <c r="G68" i="14"/>
  <c r="G69" i="14"/>
  <c r="G70" i="14"/>
  <c r="G71" i="14"/>
  <c r="G72" i="14"/>
  <c r="G73" i="14"/>
  <c r="G74" i="14"/>
  <c r="G75" i="14"/>
  <c r="G76" i="14"/>
  <c r="G77" i="14"/>
  <c r="G78" i="14"/>
  <c r="G79" i="14"/>
  <c r="G80" i="14"/>
  <c r="G81" i="14"/>
  <c r="G82" i="14"/>
  <c r="G83" i="14"/>
  <c r="G84" i="14"/>
  <c r="G85" i="14"/>
  <c r="G86" i="14"/>
  <c r="G87" i="14"/>
  <c r="G88" i="14"/>
  <c r="G89" i="14"/>
  <c r="G90" i="14"/>
  <c r="G91" i="14"/>
  <c r="G92" i="14"/>
  <c r="G93" i="14"/>
  <c r="G94" i="14"/>
  <c r="G95" i="14"/>
  <c r="G96" i="14"/>
  <c r="G97" i="14"/>
  <c r="G98" i="14"/>
  <c r="G99" i="14"/>
  <c r="G100" i="14"/>
  <c r="G101" i="14"/>
  <c r="G102" i="14"/>
  <c r="G103" i="14"/>
  <c r="G104" i="14"/>
  <c r="G105" i="14"/>
  <c r="G106" i="14"/>
  <c r="G107" i="14"/>
  <c r="G108" i="14"/>
  <c r="G109" i="14"/>
  <c r="G110" i="14"/>
  <c r="G111" i="14"/>
  <c r="G112" i="14"/>
  <c r="G113" i="14"/>
  <c r="G114" i="14"/>
  <c r="G115" i="14"/>
  <c r="G116" i="14"/>
  <c r="G117" i="14"/>
  <c r="G118" i="14"/>
  <c r="G119" i="14"/>
  <c r="G120" i="14"/>
  <c r="G121" i="14"/>
  <c r="G122" i="14"/>
  <c r="G123" i="14"/>
  <c r="G124" i="14"/>
  <c r="G125" i="14"/>
  <c r="G126" i="14"/>
  <c r="G127" i="14"/>
  <c r="G128" i="14"/>
  <c r="G129" i="14"/>
  <c r="G130" i="14"/>
  <c r="G131" i="14"/>
  <c r="G132" i="14"/>
  <c r="G133" i="14"/>
  <c r="G134" i="14"/>
  <c r="G135" i="14"/>
  <c r="G136" i="14"/>
  <c r="G137" i="14"/>
  <c r="G138" i="14"/>
  <c r="G139" i="14"/>
  <c r="G140" i="14"/>
  <c r="G141" i="14"/>
  <c r="G142" i="14"/>
  <c r="G143" i="14"/>
  <c r="G144" i="14"/>
  <c r="G145" i="14"/>
  <c r="G146" i="14"/>
  <c r="G147" i="14"/>
  <c r="G148" i="14"/>
  <c r="G149" i="14"/>
  <c r="G150" i="14"/>
  <c r="G151" i="14"/>
  <c r="G152" i="14"/>
  <c r="G153" i="14"/>
  <c r="G154" i="14"/>
  <c r="G155" i="14"/>
  <c r="G156" i="14"/>
  <c r="G157" i="14"/>
  <c r="G158" i="14"/>
  <c r="G159" i="14"/>
  <c r="G160" i="14"/>
  <c r="G161" i="14"/>
  <c r="G162" i="14"/>
  <c r="G163" i="14"/>
  <c r="G164" i="14"/>
  <c r="G165" i="14"/>
  <c r="G166" i="14"/>
  <c r="G167" i="14"/>
  <c r="G168" i="14"/>
  <c r="G169" i="14"/>
  <c r="G170" i="14"/>
  <c r="G171" i="14"/>
  <c r="G172" i="14"/>
  <c r="G173" i="14"/>
  <c r="G174" i="14"/>
  <c r="G175" i="14"/>
  <c r="G176" i="14"/>
  <c r="G177" i="14"/>
  <c r="G178" i="14"/>
  <c r="G179" i="14"/>
  <c r="G180" i="14"/>
  <c r="G181" i="14"/>
  <c r="G182" i="14"/>
  <c r="G183" i="14"/>
  <c r="G184" i="14"/>
  <c r="G185" i="14"/>
  <c r="G186" i="14"/>
  <c r="G187" i="14"/>
  <c r="G188" i="14"/>
  <c r="G189" i="14"/>
  <c r="G190" i="14"/>
  <c r="G191" i="14"/>
  <c r="G192" i="14"/>
  <c r="G193" i="14"/>
  <c r="G194" i="14"/>
  <c r="G195" i="14"/>
  <c r="G196" i="14"/>
  <c r="G197" i="14"/>
  <c r="G198" i="14"/>
  <c r="G199" i="14"/>
  <c r="G200" i="14"/>
  <c r="G201" i="14"/>
  <c r="G202" i="14"/>
  <c r="G203" i="14"/>
  <c r="G204" i="14"/>
  <c r="G205" i="14"/>
  <c r="G3" i="13"/>
  <c r="G4" i="13"/>
  <c r="G5" i="13"/>
  <c r="G6" i="13"/>
  <c r="G7" i="13"/>
  <c r="G8" i="13"/>
  <c r="G9" i="13"/>
  <c r="G10" i="13"/>
  <c r="M34" i="13" s="1"/>
  <c r="G11" i="13"/>
  <c r="G12" i="13"/>
  <c r="G13" i="13"/>
  <c r="G14" i="13"/>
  <c r="G15" i="13"/>
  <c r="G16" i="13"/>
  <c r="G17" i="13"/>
  <c r="G18" i="13"/>
  <c r="G19" i="13"/>
  <c r="G20" i="13"/>
  <c r="G21" i="13"/>
  <c r="G22" i="13"/>
  <c r="G23" i="13"/>
  <c r="G24" i="13"/>
  <c r="G25" i="13"/>
  <c r="G26" i="13"/>
  <c r="G27" i="13"/>
  <c r="G28" i="13"/>
  <c r="G29" i="13"/>
  <c r="G30" i="13"/>
  <c r="G31" i="13"/>
  <c r="G32" i="13"/>
  <c r="G33" i="13"/>
  <c r="G34" i="13"/>
  <c r="G35" i="13"/>
  <c r="G36" i="13"/>
  <c r="G37" i="13"/>
  <c r="G38" i="13"/>
  <c r="G39" i="13"/>
  <c r="G40" i="13"/>
  <c r="G41" i="13"/>
  <c r="G42" i="13"/>
  <c r="G43" i="13"/>
  <c r="G44" i="13"/>
  <c r="G45" i="13"/>
  <c r="G46" i="13"/>
  <c r="G47" i="13"/>
  <c r="G48" i="13"/>
  <c r="G49" i="13"/>
  <c r="G50" i="13"/>
  <c r="G51" i="13"/>
  <c r="G52" i="13"/>
  <c r="G53" i="13"/>
  <c r="G54" i="13"/>
  <c r="G55" i="13"/>
  <c r="G56" i="13"/>
  <c r="G57" i="13"/>
  <c r="G58" i="13"/>
  <c r="G59" i="13"/>
  <c r="G60" i="13"/>
  <c r="G61" i="13"/>
  <c r="G62" i="13"/>
  <c r="G63" i="13"/>
  <c r="G64" i="13"/>
  <c r="G65" i="13"/>
  <c r="G66" i="13"/>
  <c r="G67" i="13"/>
  <c r="G68" i="13"/>
  <c r="G69" i="13"/>
  <c r="G70" i="13"/>
  <c r="G71" i="13"/>
  <c r="G72" i="13"/>
  <c r="G73" i="13"/>
  <c r="G74" i="13"/>
  <c r="G75" i="13"/>
  <c r="G76" i="13"/>
  <c r="G77" i="13"/>
  <c r="G78" i="13"/>
  <c r="G79" i="13"/>
  <c r="G80" i="13"/>
  <c r="G81" i="13"/>
  <c r="G82" i="13"/>
  <c r="G83" i="13"/>
  <c r="G84" i="13"/>
  <c r="G85" i="13"/>
  <c r="G86" i="13"/>
  <c r="G87" i="13"/>
  <c r="G88" i="13"/>
  <c r="G89" i="13"/>
  <c r="G90" i="13"/>
  <c r="G91" i="13"/>
  <c r="G92" i="13"/>
  <c r="G93" i="13"/>
  <c r="G94" i="13"/>
  <c r="G95" i="13"/>
  <c r="G96" i="13"/>
  <c r="G97" i="13"/>
  <c r="G98" i="13"/>
  <c r="G99" i="13"/>
  <c r="G100" i="13"/>
  <c r="G101" i="13"/>
  <c r="G102" i="13"/>
  <c r="G103" i="13"/>
  <c r="G104" i="13"/>
  <c r="G105" i="13"/>
  <c r="G106" i="13"/>
  <c r="G107" i="13"/>
  <c r="G108" i="13"/>
  <c r="G109" i="13"/>
  <c r="G110" i="13"/>
  <c r="G111" i="13"/>
  <c r="G112" i="13"/>
  <c r="G113" i="13"/>
  <c r="G114" i="13"/>
  <c r="G115" i="13"/>
  <c r="G116" i="13"/>
  <c r="G117" i="13"/>
  <c r="G118" i="13"/>
  <c r="G119" i="13"/>
  <c r="G120" i="13"/>
  <c r="G121" i="13"/>
  <c r="G122" i="13"/>
  <c r="G123" i="13"/>
  <c r="G124" i="13"/>
  <c r="G125" i="13"/>
  <c r="G126" i="13"/>
  <c r="G127" i="13"/>
  <c r="G128" i="13"/>
  <c r="G129" i="13"/>
  <c r="G130" i="13"/>
  <c r="G131" i="13"/>
  <c r="G132" i="13"/>
  <c r="G133" i="13"/>
  <c r="G134" i="13"/>
  <c r="G135" i="13"/>
  <c r="G136" i="13"/>
  <c r="G137" i="13"/>
  <c r="G138" i="13"/>
  <c r="G139" i="13"/>
  <c r="G140" i="13"/>
  <c r="G141" i="13"/>
  <c r="G142" i="13"/>
  <c r="G143" i="13"/>
  <c r="G144" i="13"/>
  <c r="G145" i="13"/>
  <c r="G146" i="13"/>
  <c r="G147" i="13"/>
  <c r="G148" i="13"/>
  <c r="G149" i="13"/>
  <c r="G150" i="13"/>
  <c r="G151" i="13"/>
  <c r="G152" i="13"/>
  <c r="G153" i="13"/>
  <c r="G154" i="13"/>
  <c r="G155" i="13"/>
  <c r="G156" i="13"/>
  <c r="G157" i="13"/>
  <c r="G158" i="13"/>
  <c r="G159" i="13"/>
  <c r="G160" i="13"/>
  <c r="G161" i="13"/>
  <c r="G162" i="13"/>
  <c r="G163" i="13"/>
  <c r="G164" i="13"/>
  <c r="G165" i="13"/>
  <c r="G166" i="13"/>
  <c r="G167" i="13"/>
  <c r="G168" i="13"/>
  <c r="G169" i="13"/>
  <c r="G170" i="13"/>
  <c r="G171" i="13"/>
  <c r="G172" i="13"/>
  <c r="G173" i="13"/>
  <c r="G174" i="13"/>
  <c r="G175" i="13"/>
  <c r="G176" i="13"/>
  <c r="G177" i="13"/>
  <c r="G178" i="13"/>
  <c r="G179" i="13"/>
  <c r="G180" i="13"/>
  <c r="G181" i="13"/>
  <c r="G182" i="13"/>
  <c r="G183" i="13"/>
  <c r="G184" i="13"/>
  <c r="G185" i="13"/>
  <c r="G186" i="13"/>
  <c r="G187" i="13"/>
  <c r="G188" i="13"/>
  <c r="G189" i="13"/>
  <c r="G190" i="13"/>
  <c r="G191" i="13"/>
  <c r="G192" i="13"/>
  <c r="G193" i="13"/>
  <c r="G194" i="13"/>
  <c r="G195" i="13"/>
  <c r="G196" i="13"/>
  <c r="G197" i="13"/>
  <c r="G198" i="13"/>
  <c r="G199" i="13"/>
  <c r="G200" i="13"/>
  <c r="G201" i="13"/>
  <c r="G202" i="13"/>
  <c r="G203" i="13"/>
  <c r="G204" i="13"/>
  <c r="G205" i="13"/>
  <c r="G3" i="12"/>
  <c r="G4" i="12"/>
  <c r="G5" i="12"/>
  <c r="G6" i="12"/>
  <c r="G7" i="12"/>
  <c r="G8" i="12"/>
  <c r="G9" i="12"/>
  <c r="G10" i="12"/>
  <c r="G11" i="12"/>
  <c r="G12" i="12"/>
  <c r="G13" i="12"/>
  <c r="G14" i="12"/>
  <c r="G15" i="12"/>
  <c r="G16" i="12"/>
  <c r="G17" i="12"/>
  <c r="G18" i="12"/>
  <c r="G19" i="12"/>
  <c r="G20" i="12"/>
  <c r="G21" i="12"/>
  <c r="G22" i="12"/>
  <c r="G23" i="12"/>
  <c r="G24" i="12"/>
  <c r="G25" i="12"/>
  <c r="G26" i="12"/>
  <c r="N34" i="12" s="1"/>
  <c r="G27" i="12"/>
  <c r="G28" i="12"/>
  <c r="G29" i="12"/>
  <c r="G30" i="12"/>
  <c r="G31" i="12"/>
  <c r="G32" i="12"/>
  <c r="G33" i="12"/>
  <c r="G34" i="12"/>
  <c r="G35" i="12"/>
  <c r="G36" i="12"/>
  <c r="G37" i="12"/>
  <c r="G38" i="12"/>
  <c r="G39" i="12"/>
  <c r="G40" i="12"/>
  <c r="G41" i="12"/>
  <c r="G42" i="12"/>
  <c r="G43" i="12"/>
  <c r="G44" i="12"/>
  <c r="G45" i="12"/>
  <c r="G46" i="12"/>
  <c r="G47" i="12"/>
  <c r="G48" i="12"/>
  <c r="G49" i="12"/>
  <c r="G50" i="12"/>
  <c r="K33" i="12" s="1"/>
  <c r="G51" i="12"/>
  <c r="G52" i="12"/>
  <c r="G53" i="12"/>
  <c r="G54" i="12"/>
  <c r="G55" i="12"/>
  <c r="G56" i="12"/>
  <c r="G57" i="12"/>
  <c r="G58" i="12"/>
  <c r="G59" i="12"/>
  <c r="G60" i="12"/>
  <c r="G61" i="12"/>
  <c r="G62" i="12"/>
  <c r="G63" i="12"/>
  <c r="G64" i="12"/>
  <c r="G65" i="12"/>
  <c r="G66" i="12"/>
  <c r="G67" i="12"/>
  <c r="G68" i="12"/>
  <c r="G69" i="12"/>
  <c r="G70" i="12"/>
  <c r="G71" i="12"/>
  <c r="G72" i="12"/>
  <c r="G73" i="12"/>
  <c r="G74" i="12"/>
  <c r="G75" i="12"/>
  <c r="G76" i="12"/>
  <c r="G77" i="12"/>
  <c r="G78" i="12"/>
  <c r="G79" i="12"/>
  <c r="G80" i="12"/>
  <c r="G81" i="12"/>
  <c r="G82" i="12"/>
  <c r="G83" i="12"/>
  <c r="G84" i="12"/>
  <c r="G85" i="12"/>
  <c r="G86" i="12"/>
  <c r="G87" i="12"/>
  <c r="G88" i="12"/>
  <c r="G89" i="12"/>
  <c r="G90" i="12"/>
  <c r="G91" i="12"/>
  <c r="G92" i="12"/>
  <c r="G93" i="12"/>
  <c r="G94" i="12"/>
  <c r="G95" i="12"/>
  <c r="G96" i="12"/>
  <c r="G97" i="12"/>
  <c r="G98" i="12"/>
  <c r="G99" i="12"/>
  <c r="G100" i="12"/>
  <c r="G101" i="12"/>
  <c r="G102" i="12"/>
  <c r="G103" i="12"/>
  <c r="G104" i="12"/>
  <c r="G105" i="12"/>
  <c r="G106" i="12"/>
  <c r="K31" i="12" s="1"/>
  <c r="G107" i="12"/>
  <c r="G108" i="12"/>
  <c r="G109" i="12"/>
  <c r="G110" i="12"/>
  <c r="G111" i="12"/>
  <c r="G112" i="12"/>
  <c r="G113" i="12"/>
  <c r="G114" i="12"/>
  <c r="G115" i="12"/>
  <c r="G116" i="12"/>
  <c r="G117" i="12"/>
  <c r="G118" i="12"/>
  <c r="G119" i="12"/>
  <c r="G120" i="12"/>
  <c r="G121" i="12"/>
  <c r="G122" i="12"/>
  <c r="G123" i="12"/>
  <c r="G124" i="12"/>
  <c r="G125" i="12"/>
  <c r="G126" i="12"/>
  <c r="G127" i="12"/>
  <c r="G128" i="12"/>
  <c r="G129" i="12"/>
  <c r="G130" i="12"/>
  <c r="G131" i="12"/>
  <c r="G132" i="12"/>
  <c r="G133" i="12"/>
  <c r="G134" i="12"/>
  <c r="G135" i="12"/>
  <c r="G136" i="12"/>
  <c r="G137" i="12"/>
  <c r="G138" i="12"/>
  <c r="G139" i="12"/>
  <c r="G140" i="12"/>
  <c r="G141" i="12"/>
  <c r="G142" i="12"/>
  <c r="G143" i="12"/>
  <c r="G144" i="12"/>
  <c r="G145" i="12"/>
  <c r="G146" i="12"/>
  <c r="G147" i="12"/>
  <c r="G148" i="12"/>
  <c r="G149" i="12"/>
  <c r="G150" i="12"/>
  <c r="G151" i="12"/>
  <c r="G152" i="12"/>
  <c r="G153" i="12"/>
  <c r="G154" i="12"/>
  <c r="G155" i="12"/>
  <c r="G156" i="12"/>
  <c r="G157" i="12"/>
  <c r="G158" i="12"/>
  <c r="G159" i="12"/>
  <c r="G160" i="12"/>
  <c r="G161" i="12"/>
  <c r="G162" i="12"/>
  <c r="G163" i="12"/>
  <c r="G164" i="12"/>
  <c r="G165" i="12"/>
  <c r="G166" i="12"/>
  <c r="G167" i="12"/>
  <c r="G168" i="12"/>
  <c r="G169" i="12"/>
  <c r="G170" i="12"/>
  <c r="G171" i="12"/>
  <c r="G172" i="12"/>
  <c r="G173" i="12"/>
  <c r="G174" i="12"/>
  <c r="G175" i="12"/>
  <c r="G176" i="12"/>
  <c r="G177" i="12"/>
  <c r="G178" i="12"/>
  <c r="G179" i="12"/>
  <c r="G180" i="12"/>
  <c r="G181" i="12"/>
  <c r="G182" i="12"/>
  <c r="G183" i="12"/>
  <c r="G184" i="12"/>
  <c r="G185" i="12"/>
  <c r="G186" i="12"/>
  <c r="G187" i="12"/>
  <c r="G188" i="12"/>
  <c r="G189" i="12"/>
  <c r="G190" i="12"/>
  <c r="G191" i="12"/>
  <c r="G192" i="12"/>
  <c r="G193" i="12"/>
  <c r="G194" i="12"/>
  <c r="G195" i="12"/>
  <c r="G196" i="12"/>
  <c r="G197" i="12"/>
  <c r="G198" i="12"/>
  <c r="G199" i="12"/>
  <c r="G200" i="12"/>
  <c r="G201" i="12"/>
  <c r="G202" i="12"/>
  <c r="G203" i="12"/>
  <c r="G204" i="12"/>
  <c r="G205" i="12"/>
  <c r="G3" i="11"/>
  <c r="G4" i="11"/>
  <c r="G5" i="11"/>
  <c r="G6" i="11"/>
  <c r="G7" i="11"/>
  <c r="G8" i="11"/>
  <c r="G9" i="11"/>
  <c r="G10" i="11"/>
  <c r="M33" i="11" s="1"/>
  <c r="G11" i="11"/>
  <c r="G12" i="11"/>
  <c r="G13" i="11"/>
  <c r="G14" i="11"/>
  <c r="G15" i="11"/>
  <c r="G16" i="11"/>
  <c r="G17" i="11"/>
  <c r="G18" i="11"/>
  <c r="G19" i="11"/>
  <c r="G20" i="11"/>
  <c r="G21" i="11"/>
  <c r="G22" i="11"/>
  <c r="G23" i="11"/>
  <c r="G24" i="11"/>
  <c r="G25" i="11"/>
  <c r="G26" i="11"/>
  <c r="G27" i="11"/>
  <c r="G28" i="11"/>
  <c r="G29" i="11"/>
  <c r="G30" i="11"/>
  <c r="G31" i="11"/>
  <c r="G32" i="11"/>
  <c r="G33" i="11"/>
  <c r="G34" i="11"/>
  <c r="G35" i="11"/>
  <c r="G36" i="11"/>
  <c r="G37" i="11"/>
  <c r="G38" i="11"/>
  <c r="G39" i="11"/>
  <c r="G40" i="11"/>
  <c r="G41" i="11"/>
  <c r="G42" i="11"/>
  <c r="G43" i="11"/>
  <c r="G44" i="11"/>
  <c r="G45" i="11"/>
  <c r="G46" i="11"/>
  <c r="G47" i="11"/>
  <c r="G48" i="11"/>
  <c r="G49" i="11"/>
  <c r="G50" i="11"/>
  <c r="G51" i="11"/>
  <c r="G52" i="11"/>
  <c r="G53" i="11"/>
  <c r="G54" i="11"/>
  <c r="G55" i="11"/>
  <c r="G56" i="11"/>
  <c r="G57" i="11"/>
  <c r="G58" i="11"/>
  <c r="G59" i="11"/>
  <c r="G60" i="11"/>
  <c r="G61" i="11"/>
  <c r="G62" i="11"/>
  <c r="G63" i="11"/>
  <c r="G64" i="11"/>
  <c r="G65" i="11"/>
  <c r="G66" i="11"/>
  <c r="G67" i="11"/>
  <c r="G68" i="11"/>
  <c r="G69" i="11"/>
  <c r="G70" i="11"/>
  <c r="G71" i="11"/>
  <c r="G72" i="11"/>
  <c r="G73" i="11"/>
  <c r="G74" i="11"/>
  <c r="G75" i="11"/>
  <c r="G76" i="11"/>
  <c r="G77" i="11"/>
  <c r="G78" i="11"/>
  <c r="G79" i="11"/>
  <c r="G80" i="11"/>
  <c r="G81" i="11"/>
  <c r="G82" i="11"/>
  <c r="M31" i="11" s="1"/>
  <c r="G83" i="11"/>
  <c r="G84" i="11"/>
  <c r="G85" i="11"/>
  <c r="G86" i="11"/>
  <c r="G87" i="11"/>
  <c r="G88" i="11"/>
  <c r="G89" i="11"/>
  <c r="G90" i="11"/>
  <c r="G91" i="11"/>
  <c r="G92" i="11"/>
  <c r="G93" i="11"/>
  <c r="G94" i="11"/>
  <c r="G95" i="11"/>
  <c r="G96" i="11"/>
  <c r="G97" i="11"/>
  <c r="G98" i="11"/>
  <c r="G99" i="11"/>
  <c r="G100" i="11"/>
  <c r="G101" i="11"/>
  <c r="G102" i="11"/>
  <c r="G103" i="11"/>
  <c r="G104" i="11"/>
  <c r="G105" i="11"/>
  <c r="G106" i="11"/>
  <c r="G107" i="11"/>
  <c r="G108" i="11"/>
  <c r="G109" i="11"/>
  <c r="G110" i="11"/>
  <c r="G111" i="11"/>
  <c r="G112" i="11"/>
  <c r="G113" i="11"/>
  <c r="G114" i="11"/>
  <c r="K35" i="11" s="1"/>
  <c r="G115" i="11"/>
  <c r="G116" i="11"/>
  <c r="G117" i="11"/>
  <c r="G118" i="11"/>
  <c r="G119" i="11"/>
  <c r="G120" i="11"/>
  <c r="G121" i="11"/>
  <c r="G122" i="11"/>
  <c r="G123" i="11"/>
  <c r="G124" i="11"/>
  <c r="G125" i="11"/>
  <c r="G126" i="11"/>
  <c r="G127" i="11"/>
  <c r="G128" i="11"/>
  <c r="G129" i="11"/>
  <c r="G130" i="11"/>
  <c r="G131" i="11"/>
  <c r="G132" i="11"/>
  <c r="G133" i="11"/>
  <c r="G134" i="11"/>
  <c r="G135" i="11"/>
  <c r="G136" i="11"/>
  <c r="G137" i="11"/>
  <c r="G138" i="11"/>
  <c r="G139" i="11"/>
  <c r="G140" i="11"/>
  <c r="G141" i="11"/>
  <c r="G142" i="11"/>
  <c r="G143" i="11"/>
  <c r="G144" i="11"/>
  <c r="G145" i="11"/>
  <c r="G146" i="11"/>
  <c r="G147" i="11"/>
  <c r="G148" i="11"/>
  <c r="G149" i="11"/>
  <c r="G150" i="11"/>
  <c r="G151" i="11"/>
  <c r="G152" i="11"/>
  <c r="G153" i="11"/>
  <c r="G154" i="11"/>
  <c r="G155" i="11"/>
  <c r="G156" i="11"/>
  <c r="G157" i="11"/>
  <c r="G158" i="11"/>
  <c r="G159" i="11"/>
  <c r="G160" i="11"/>
  <c r="G161" i="11"/>
  <c r="G162" i="11"/>
  <c r="L35" i="11" s="1"/>
  <c r="G163" i="11"/>
  <c r="G164" i="11"/>
  <c r="G165" i="11"/>
  <c r="G166" i="11"/>
  <c r="G167" i="11"/>
  <c r="G168" i="11"/>
  <c r="G169" i="11"/>
  <c r="G170" i="11"/>
  <c r="G171" i="11"/>
  <c r="G172" i="11"/>
  <c r="G173" i="11"/>
  <c r="G174" i="11"/>
  <c r="G175" i="11"/>
  <c r="G176" i="11"/>
  <c r="G177" i="11"/>
  <c r="G178" i="11"/>
  <c r="G179" i="11"/>
  <c r="G180" i="11"/>
  <c r="G181" i="11"/>
  <c r="G182" i="11"/>
  <c r="G183" i="11"/>
  <c r="G184" i="11"/>
  <c r="G185" i="11"/>
  <c r="G186" i="11"/>
  <c r="G187" i="11"/>
  <c r="G188" i="11"/>
  <c r="G189" i="11"/>
  <c r="G190" i="11"/>
  <c r="G191" i="11"/>
  <c r="G192" i="11"/>
  <c r="G193" i="11"/>
  <c r="G194" i="11"/>
  <c r="G195" i="11"/>
  <c r="G196" i="11"/>
  <c r="G197" i="11"/>
  <c r="G198" i="11"/>
  <c r="G199" i="11"/>
  <c r="G200" i="11"/>
  <c r="G201" i="11"/>
  <c r="G202" i="11"/>
  <c r="G203" i="11"/>
  <c r="G204" i="11"/>
  <c r="G205" i="11"/>
  <c r="G3" i="10"/>
  <c r="G4" i="10"/>
  <c r="G5" i="10"/>
  <c r="G6" i="10"/>
  <c r="G7" i="10"/>
  <c r="G8" i="10"/>
  <c r="G9" i="10"/>
  <c r="G10" i="10"/>
  <c r="G11" i="10"/>
  <c r="G12" i="10"/>
  <c r="G13" i="10"/>
  <c r="G14" i="10"/>
  <c r="G15" i="10"/>
  <c r="G16" i="10"/>
  <c r="G17" i="10"/>
  <c r="G18" i="10"/>
  <c r="G19" i="10"/>
  <c r="G20" i="10"/>
  <c r="G21" i="10"/>
  <c r="G22" i="10"/>
  <c r="G23" i="10"/>
  <c r="G24" i="10"/>
  <c r="G25" i="10"/>
  <c r="G26" i="10"/>
  <c r="G27" i="10"/>
  <c r="G28" i="10"/>
  <c r="G29" i="10"/>
  <c r="G30" i="10"/>
  <c r="G31" i="10"/>
  <c r="G32" i="10"/>
  <c r="G33" i="10"/>
  <c r="G34" i="10"/>
  <c r="G35" i="10"/>
  <c r="G36" i="10"/>
  <c r="G37" i="10"/>
  <c r="G38" i="10"/>
  <c r="G39" i="10"/>
  <c r="G40" i="10"/>
  <c r="G41" i="10"/>
  <c r="G42" i="10"/>
  <c r="G43" i="10"/>
  <c r="G44" i="10"/>
  <c r="G45" i="10"/>
  <c r="G46" i="10"/>
  <c r="G47" i="10"/>
  <c r="G48" i="10"/>
  <c r="G49" i="10"/>
  <c r="G50" i="10"/>
  <c r="G51" i="10"/>
  <c r="G52" i="10"/>
  <c r="G53" i="10"/>
  <c r="G54" i="10"/>
  <c r="G55" i="10"/>
  <c r="G56" i="10"/>
  <c r="G57" i="10"/>
  <c r="G58" i="10"/>
  <c r="G59" i="10"/>
  <c r="G60" i="10"/>
  <c r="G61" i="10"/>
  <c r="G62" i="10"/>
  <c r="G63" i="10"/>
  <c r="G64" i="10"/>
  <c r="G65" i="10"/>
  <c r="G66" i="10"/>
  <c r="G67" i="10"/>
  <c r="G68" i="10"/>
  <c r="G69" i="10"/>
  <c r="G70" i="10"/>
  <c r="G71" i="10"/>
  <c r="G72" i="10"/>
  <c r="G73" i="10"/>
  <c r="G74" i="10"/>
  <c r="G75" i="10"/>
  <c r="G76" i="10"/>
  <c r="G77" i="10"/>
  <c r="G78" i="10"/>
  <c r="G79" i="10"/>
  <c r="G80" i="10"/>
  <c r="G81" i="10"/>
  <c r="G82" i="10"/>
  <c r="G83" i="10"/>
  <c r="G84" i="10"/>
  <c r="G85" i="10"/>
  <c r="G86" i="10"/>
  <c r="G87" i="10"/>
  <c r="G88" i="10"/>
  <c r="G89" i="10"/>
  <c r="G90" i="10"/>
  <c r="G91" i="10"/>
  <c r="G92" i="10"/>
  <c r="G93" i="10"/>
  <c r="G94" i="10"/>
  <c r="G95" i="10"/>
  <c r="G96" i="10"/>
  <c r="G97" i="10"/>
  <c r="G98" i="10"/>
  <c r="G99" i="10"/>
  <c r="G100" i="10"/>
  <c r="G101" i="10"/>
  <c r="G102" i="10"/>
  <c r="G103" i="10"/>
  <c r="G104" i="10"/>
  <c r="G105" i="10"/>
  <c r="G106" i="10"/>
  <c r="N35" i="10" s="1"/>
  <c r="G107" i="10"/>
  <c r="G108" i="10"/>
  <c r="G109" i="10"/>
  <c r="G110" i="10"/>
  <c r="G111" i="10"/>
  <c r="G112" i="10"/>
  <c r="G113" i="10"/>
  <c r="G114" i="10"/>
  <c r="G115" i="10"/>
  <c r="G116" i="10"/>
  <c r="G117" i="10"/>
  <c r="G118" i="10"/>
  <c r="G119" i="10"/>
  <c r="G120" i="10"/>
  <c r="G121" i="10"/>
  <c r="G122" i="10"/>
  <c r="G123" i="10"/>
  <c r="G124" i="10"/>
  <c r="G125" i="10"/>
  <c r="G126" i="10"/>
  <c r="G127" i="10"/>
  <c r="G128" i="10"/>
  <c r="G129" i="10"/>
  <c r="G130" i="10"/>
  <c r="G131" i="10"/>
  <c r="G132" i="10"/>
  <c r="G133" i="10"/>
  <c r="G134" i="10"/>
  <c r="G135" i="10"/>
  <c r="G136" i="10"/>
  <c r="G137" i="10"/>
  <c r="G138" i="10"/>
  <c r="G139" i="10"/>
  <c r="G140" i="10"/>
  <c r="G141" i="10"/>
  <c r="G142" i="10"/>
  <c r="G143" i="10"/>
  <c r="G144" i="10"/>
  <c r="G145" i="10"/>
  <c r="G146" i="10"/>
  <c r="G147" i="10"/>
  <c r="G148" i="10"/>
  <c r="G149" i="10"/>
  <c r="G150" i="10"/>
  <c r="G151" i="10"/>
  <c r="G152" i="10"/>
  <c r="G153" i="10"/>
  <c r="G154" i="10"/>
  <c r="G155" i="10"/>
  <c r="G156" i="10"/>
  <c r="G157" i="10"/>
  <c r="G158" i="10"/>
  <c r="G159" i="10"/>
  <c r="G160" i="10"/>
  <c r="G161" i="10"/>
  <c r="G162" i="10"/>
  <c r="G163" i="10"/>
  <c r="G164" i="10"/>
  <c r="G165" i="10"/>
  <c r="G166" i="10"/>
  <c r="G167" i="10"/>
  <c r="G168" i="10"/>
  <c r="G169" i="10"/>
  <c r="G170" i="10"/>
  <c r="G171" i="10"/>
  <c r="G172" i="10"/>
  <c r="G173" i="10"/>
  <c r="G174" i="10"/>
  <c r="G175" i="10"/>
  <c r="G176" i="10"/>
  <c r="G177" i="10"/>
  <c r="G178" i="10"/>
  <c r="G179" i="10"/>
  <c r="G180" i="10"/>
  <c r="G181" i="10"/>
  <c r="G182" i="10"/>
  <c r="G183" i="10"/>
  <c r="G184" i="10"/>
  <c r="G185" i="10"/>
  <c r="G186" i="10"/>
  <c r="G187" i="10"/>
  <c r="G188" i="10"/>
  <c r="G189" i="10"/>
  <c r="G190" i="10"/>
  <c r="G191" i="10"/>
  <c r="G192" i="10"/>
  <c r="G193" i="10"/>
  <c r="G194" i="10"/>
  <c r="G195" i="10"/>
  <c r="G196" i="10"/>
  <c r="G197" i="10"/>
  <c r="G198" i="10"/>
  <c r="G199" i="10"/>
  <c r="G200" i="10"/>
  <c r="G201" i="10"/>
  <c r="G202" i="10"/>
  <c r="G203" i="10"/>
  <c r="G204" i="10"/>
  <c r="G205" i="10"/>
  <c r="G3" i="9"/>
  <c r="G4" i="9"/>
  <c r="G5" i="9"/>
  <c r="G6" i="9"/>
  <c r="G7" i="9"/>
  <c r="G8" i="9"/>
  <c r="G9" i="9"/>
  <c r="G10" i="9"/>
  <c r="G11" i="9"/>
  <c r="G12" i="9"/>
  <c r="G13" i="9"/>
  <c r="G14" i="9"/>
  <c r="G15" i="9"/>
  <c r="G16" i="9"/>
  <c r="G17" i="9"/>
  <c r="G18" i="9"/>
  <c r="G19" i="9"/>
  <c r="G20" i="9"/>
  <c r="G21" i="9"/>
  <c r="G22" i="9"/>
  <c r="G23" i="9"/>
  <c r="G24" i="9"/>
  <c r="G25" i="9"/>
  <c r="G26" i="9"/>
  <c r="K34" i="9" s="1"/>
  <c r="G27" i="9"/>
  <c r="G28" i="9"/>
  <c r="G29" i="9"/>
  <c r="G30" i="9"/>
  <c r="G31" i="9"/>
  <c r="G32" i="9"/>
  <c r="G33" i="9"/>
  <c r="G34" i="9"/>
  <c r="L32" i="9" s="1"/>
  <c r="G35" i="9"/>
  <c r="G36" i="9"/>
  <c r="G37" i="9"/>
  <c r="G38" i="9"/>
  <c r="G39" i="9"/>
  <c r="G40" i="9"/>
  <c r="G41" i="9"/>
  <c r="G42" i="9"/>
  <c r="G43" i="9"/>
  <c r="G44" i="9"/>
  <c r="G45" i="9"/>
  <c r="G46" i="9"/>
  <c r="G47" i="9"/>
  <c r="G48" i="9"/>
  <c r="G49" i="9"/>
  <c r="G50" i="9"/>
  <c r="G51" i="9"/>
  <c r="G52" i="9"/>
  <c r="G53" i="9"/>
  <c r="G54" i="9"/>
  <c r="G55" i="9"/>
  <c r="G56" i="9"/>
  <c r="G57" i="9"/>
  <c r="G58" i="9"/>
  <c r="G59" i="9"/>
  <c r="G60" i="9"/>
  <c r="G61" i="9"/>
  <c r="G62" i="9"/>
  <c r="G63" i="9"/>
  <c r="G64" i="9"/>
  <c r="G65" i="9"/>
  <c r="G66" i="9"/>
  <c r="G67" i="9"/>
  <c r="G68" i="9"/>
  <c r="G69" i="9"/>
  <c r="G70" i="9"/>
  <c r="G71" i="9"/>
  <c r="G72" i="9"/>
  <c r="G73" i="9"/>
  <c r="G74" i="9"/>
  <c r="G75" i="9"/>
  <c r="G76" i="9"/>
  <c r="G77" i="9"/>
  <c r="G78" i="9"/>
  <c r="G79" i="9"/>
  <c r="G80" i="9"/>
  <c r="G81" i="9"/>
  <c r="G82" i="9"/>
  <c r="G83" i="9"/>
  <c r="G84" i="9"/>
  <c r="G85" i="9"/>
  <c r="G86" i="9"/>
  <c r="G87" i="9"/>
  <c r="G88" i="9"/>
  <c r="G89" i="9"/>
  <c r="G90" i="9"/>
  <c r="G91" i="9"/>
  <c r="G92" i="9"/>
  <c r="G93" i="9"/>
  <c r="G94" i="9"/>
  <c r="G95" i="9"/>
  <c r="G96" i="9"/>
  <c r="G97" i="9"/>
  <c r="G98" i="9"/>
  <c r="G99" i="9"/>
  <c r="G100" i="9"/>
  <c r="G101" i="9"/>
  <c r="G102" i="9"/>
  <c r="G103" i="9"/>
  <c r="G104" i="9"/>
  <c r="G105" i="9"/>
  <c r="G106" i="9"/>
  <c r="G107" i="9"/>
  <c r="G108" i="9"/>
  <c r="G109" i="9"/>
  <c r="G110" i="9"/>
  <c r="G111" i="9"/>
  <c r="G112" i="9"/>
  <c r="G113" i="9"/>
  <c r="G114" i="9"/>
  <c r="G115" i="9"/>
  <c r="G116" i="9"/>
  <c r="G117" i="9"/>
  <c r="G118" i="9"/>
  <c r="G119" i="9"/>
  <c r="G120" i="9"/>
  <c r="G121" i="9"/>
  <c r="G122" i="9"/>
  <c r="G123" i="9"/>
  <c r="G124" i="9"/>
  <c r="G125" i="9"/>
  <c r="G126" i="9"/>
  <c r="G127" i="9"/>
  <c r="G128" i="9"/>
  <c r="G129" i="9"/>
  <c r="G130" i="9"/>
  <c r="G131" i="9"/>
  <c r="G132" i="9"/>
  <c r="G133" i="9"/>
  <c r="G134" i="9"/>
  <c r="G135" i="9"/>
  <c r="G136" i="9"/>
  <c r="G137" i="9"/>
  <c r="G138" i="9"/>
  <c r="G139" i="9"/>
  <c r="G140" i="9"/>
  <c r="G141" i="9"/>
  <c r="G142" i="9"/>
  <c r="G143" i="9"/>
  <c r="G144" i="9"/>
  <c r="G145" i="9"/>
  <c r="G146" i="9"/>
  <c r="G147" i="9"/>
  <c r="G148" i="9"/>
  <c r="G149" i="9"/>
  <c r="G150" i="9"/>
  <c r="G151" i="9"/>
  <c r="G152" i="9"/>
  <c r="G153" i="9"/>
  <c r="G154" i="9"/>
  <c r="G155" i="9"/>
  <c r="G156" i="9"/>
  <c r="G157" i="9"/>
  <c r="G158" i="9"/>
  <c r="G159" i="9"/>
  <c r="G160" i="9"/>
  <c r="G161" i="9"/>
  <c r="G162" i="9"/>
  <c r="G163" i="9"/>
  <c r="G164" i="9"/>
  <c r="G165" i="9"/>
  <c r="G166" i="9"/>
  <c r="G167" i="9"/>
  <c r="G168" i="9"/>
  <c r="G169" i="9"/>
  <c r="G170" i="9"/>
  <c r="G171" i="9"/>
  <c r="G172" i="9"/>
  <c r="G173" i="9"/>
  <c r="G174" i="9"/>
  <c r="G175" i="9"/>
  <c r="G176" i="9"/>
  <c r="G177" i="9"/>
  <c r="G178" i="9"/>
  <c r="G179" i="9"/>
  <c r="G180" i="9"/>
  <c r="G181" i="9"/>
  <c r="G182" i="9"/>
  <c r="G183" i="9"/>
  <c r="G184" i="9"/>
  <c r="G185" i="9"/>
  <c r="G186" i="9"/>
  <c r="G187" i="9"/>
  <c r="G188" i="9"/>
  <c r="G189" i="9"/>
  <c r="G190" i="9"/>
  <c r="G191" i="9"/>
  <c r="G192" i="9"/>
  <c r="G193" i="9"/>
  <c r="G194" i="9"/>
  <c r="G195" i="9"/>
  <c r="G196" i="9"/>
  <c r="G197" i="9"/>
  <c r="G198" i="9"/>
  <c r="G199" i="9"/>
  <c r="G200" i="9"/>
  <c r="G201" i="9"/>
  <c r="G202" i="9"/>
  <c r="G203" i="9"/>
  <c r="G204" i="9"/>
  <c r="G205" i="9"/>
  <c r="G3" i="8"/>
  <c r="G4" i="8"/>
  <c r="G5" i="8"/>
  <c r="G6" i="8"/>
  <c r="G7" i="8"/>
  <c r="G8" i="8"/>
  <c r="K35" i="8" s="1"/>
  <c r="G9" i="8"/>
  <c r="G10" i="8"/>
  <c r="G11" i="8"/>
  <c r="G12" i="8"/>
  <c r="G13" i="8"/>
  <c r="G14" i="8"/>
  <c r="G15" i="8"/>
  <c r="G16" i="8"/>
  <c r="G17" i="8"/>
  <c r="G18" i="8"/>
  <c r="G19" i="8"/>
  <c r="G20" i="8"/>
  <c r="G21" i="8"/>
  <c r="G22" i="8"/>
  <c r="G23" i="8"/>
  <c r="G24" i="8"/>
  <c r="G25" i="8"/>
  <c r="G26" i="8"/>
  <c r="G27" i="8"/>
  <c r="G28" i="8"/>
  <c r="G29" i="8"/>
  <c r="G30" i="8"/>
  <c r="G31" i="8"/>
  <c r="G32" i="8"/>
  <c r="G33" i="8"/>
  <c r="G34" i="8"/>
  <c r="G35" i="8"/>
  <c r="G36" i="8"/>
  <c r="G37" i="8"/>
  <c r="G38" i="8"/>
  <c r="G39" i="8"/>
  <c r="G40" i="8"/>
  <c r="G41" i="8"/>
  <c r="G42" i="8"/>
  <c r="G43" i="8"/>
  <c r="G44" i="8"/>
  <c r="G45" i="8"/>
  <c r="G46" i="8"/>
  <c r="G47" i="8"/>
  <c r="G48" i="8"/>
  <c r="G49" i="8"/>
  <c r="G50" i="8"/>
  <c r="G51" i="8"/>
  <c r="G52" i="8"/>
  <c r="G53" i="8"/>
  <c r="G54" i="8"/>
  <c r="G55" i="8"/>
  <c r="G56" i="8"/>
  <c r="G57" i="8"/>
  <c r="G58" i="8"/>
  <c r="G59" i="8"/>
  <c r="G60" i="8"/>
  <c r="G61" i="8"/>
  <c r="G62" i="8"/>
  <c r="G63" i="8"/>
  <c r="G64" i="8"/>
  <c r="G65" i="8"/>
  <c r="G66" i="8"/>
  <c r="G67" i="8"/>
  <c r="G68" i="8"/>
  <c r="G69" i="8"/>
  <c r="G70" i="8"/>
  <c r="G71" i="8"/>
  <c r="G72" i="8"/>
  <c r="G73" i="8"/>
  <c r="G74" i="8"/>
  <c r="G75" i="8"/>
  <c r="G76" i="8"/>
  <c r="G77" i="8"/>
  <c r="G78" i="8"/>
  <c r="G79" i="8"/>
  <c r="G80" i="8"/>
  <c r="G81" i="8"/>
  <c r="G82" i="8"/>
  <c r="G83" i="8"/>
  <c r="G84" i="8"/>
  <c r="G85" i="8"/>
  <c r="G86" i="8"/>
  <c r="G87" i="8"/>
  <c r="G88" i="8"/>
  <c r="G89" i="8"/>
  <c r="G90" i="8"/>
  <c r="G91" i="8"/>
  <c r="G92" i="8"/>
  <c r="G93" i="8"/>
  <c r="G94" i="8"/>
  <c r="G95" i="8"/>
  <c r="G96" i="8"/>
  <c r="G97" i="8"/>
  <c r="G98" i="8"/>
  <c r="G99" i="8"/>
  <c r="G100" i="8"/>
  <c r="G101" i="8"/>
  <c r="G102" i="8"/>
  <c r="G103" i="8"/>
  <c r="G104" i="8"/>
  <c r="G105" i="8"/>
  <c r="G106" i="8"/>
  <c r="G107" i="8"/>
  <c r="G108" i="8"/>
  <c r="G109" i="8"/>
  <c r="G110" i="8"/>
  <c r="G111" i="8"/>
  <c r="G112" i="8"/>
  <c r="G113" i="8"/>
  <c r="G114" i="8"/>
  <c r="G115" i="8"/>
  <c r="G116" i="8"/>
  <c r="G117" i="8"/>
  <c r="G118" i="8"/>
  <c r="G119" i="8"/>
  <c r="G120" i="8"/>
  <c r="G121" i="8"/>
  <c r="G122" i="8"/>
  <c r="G123" i="8"/>
  <c r="G124" i="8"/>
  <c r="G125" i="8"/>
  <c r="G126" i="8"/>
  <c r="G127" i="8"/>
  <c r="G128" i="8"/>
  <c r="G129" i="8"/>
  <c r="G130" i="8"/>
  <c r="G131" i="8"/>
  <c r="G132" i="8"/>
  <c r="G133" i="8"/>
  <c r="G134" i="8"/>
  <c r="G135" i="8"/>
  <c r="G136" i="8"/>
  <c r="G137" i="8"/>
  <c r="G138" i="8"/>
  <c r="G139" i="8"/>
  <c r="G140" i="8"/>
  <c r="G141" i="8"/>
  <c r="G142" i="8"/>
  <c r="G143" i="8"/>
  <c r="G144" i="8"/>
  <c r="G145" i="8"/>
  <c r="G146" i="8"/>
  <c r="G147" i="8"/>
  <c r="G148" i="8"/>
  <c r="G149" i="8"/>
  <c r="G150" i="8"/>
  <c r="G151" i="8"/>
  <c r="G152" i="8"/>
  <c r="G153" i="8"/>
  <c r="G154" i="8"/>
  <c r="G155" i="8"/>
  <c r="G156" i="8"/>
  <c r="G157" i="8"/>
  <c r="G158" i="8"/>
  <c r="G159" i="8"/>
  <c r="G160" i="8"/>
  <c r="G161" i="8"/>
  <c r="G162" i="8"/>
  <c r="G163" i="8"/>
  <c r="G164" i="8"/>
  <c r="G165" i="8"/>
  <c r="G166" i="8"/>
  <c r="G167" i="8"/>
  <c r="G168" i="8"/>
  <c r="G169" i="8"/>
  <c r="G170" i="8"/>
  <c r="G171" i="8"/>
  <c r="G172" i="8"/>
  <c r="G173" i="8"/>
  <c r="G174" i="8"/>
  <c r="G175" i="8"/>
  <c r="G176" i="8"/>
  <c r="G177" i="8"/>
  <c r="G178" i="8"/>
  <c r="G179" i="8"/>
  <c r="G180" i="8"/>
  <c r="G181" i="8"/>
  <c r="G182" i="8"/>
  <c r="G183" i="8"/>
  <c r="G184" i="8"/>
  <c r="G185" i="8"/>
  <c r="G186" i="8"/>
  <c r="G187" i="8"/>
  <c r="G188" i="8"/>
  <c r="G189" i="8"/>
  <c r="G190" i="8"/>
  <c r="G191" i="8"/>
  <c r="G192" i="8"/>
  <c r="G193" i="8"/>
  <c r="G194" i="8"/>
  <c r="G195" i="8"/>
  <c r="G196" i="8"/>
  <c r="G197" i="8"/>
  <c r="G198" i="8"/>
  <c r="G199" i="8"/>
  <c r="G200" i="8"/>
  <c r="G201" i="8"/>
  <c r="G202" i="8"/>
  <c r="G203" i="8"/>
  <c r="G204" i="8"/>
  <c r="G205" i="8"/>
  <c r="G3" i="7"/>
  <c r="G4" i="7"/>
  <c r="G5" i="7"/>
  <c r="G6" i="7"/>
  <c r="G7" i="7"/>
  <c r="G8" i="7"/>
  <c r="G9" i="7"/>
  <c r="K35" i="7" s="1"/>
  <c r="G10" i="7"/>
  <c r="L35" i="7" s="1"/>
  <c r="G11" i="7"/>
  <c r="G12" i="7"/>
  <c r="G13" i="7"/>
  <c r="G14" i="7"/>
  <c r="G15" i="7"/>
  <c r="G16" i="7"/>
  <c r="G17" i="7"/>
  <c r="G18" i="7"/>
  <c r="G19" i="7"/>
  <c r="G20" i="7"/>
  <c r="G21" i="7"/>
  <c r="G22" i="7"/>
  <c r="G23" i="7"/>
  <c r="G24" i="7"/>
  <c r="G25" i="7"/>
  <c r="G26" i="7"/>
  <c r="G27" i="7"/>
  <c r="G28" i="7"/>
  <c r="G29" i="7"/>
  <c r="G30" i="7"/>
  <c r="G31" i="7"/>
  <c r="G32" i="7"/>
  <c r="G33" i="7"/>
  <c r="G34" i="7"/>
  <c r="G35" i="7"/>
  <c r="G36" i="7"/>
  <c r="G37" i="7"/>
  <c r="G38" i="7"/>
  <c r="G39" i="7"/>
  <c r="G40" i="7"/>
  <c r="G41" i="7"/>
  <c r="G42" i="7"/>
  <c r="G43" i="7"/>
  <c r="G44" i="7"/>
  <c r="G45" i="7"/>
  <c r="G46" i="7"/>
  <c r="G47" i="7"/>
  <c r="G48" i="7"/>
  <c r="G49" i="7"/>
  <c r="G50" i="7"/>
  <c r="G51" i="7"/>
  <c r="G52" i="7"/>
  <c r="G53" i="7"/>
  <c r="G54" i="7"/>
  <c r="G55" i="7"/>
  <c r="G56" i="7"/>
  <c r="G57" i="7"/>
  <c r="G58" i="7"/>
  <c r="G59" i="7"/>
  <c r="G60" i="7"/>
  <c r="G61" i="7"/>
  <c r="G62" i="7"/>
  <c r="G63" i="7"/>
  <c r="G64" i="7"/>
  <c r="G65" i="7"/>
  <c r="G66" i="7"/>
  <c r="G67" i="7"/>
  <c r="G68" i="7"/>
  <c r="G69" i="7"/>
  <c r="G70" i="7"/>
  <c r="G71" i="7"/>
  <c r="G72" i="7"/>
  <c r="G73" i="7"/>
  <c r="G74" i="7"/>
  <c r="G75" i="7"/>
  <c r="G76" i="7"/>
  <c r="G77" i="7"/>
  <c r="G78" i="7"/>
  <c r="G79" i="7"/>
  <c r="G80" i="7"/>
  <c r="G81" i="7"/>
  <c r="G82" i="7"/>
  <c r="G83" i="7"/>
  <c r="G84" i="7"/>
  <c r="G85" i="7"/>
  <c r="G86" i="7"/>
  <c r="G87" i="7"/>
  <c r="G88" i="7"/>
  <c r="G89" i="7"/>
  <c r="G90" i="7"/>
  <c r="G91" i="7"/>
  <c r="G92" i="7"/>
  <c r="G93" i="7"/>
  <c r="G94" i="7"/>
  <c r="G95" i="7"/>
  <c r="G96" i="7"/>
  <c r="G97" i="7"/>
  <c r="G98" i="7"/>
  <c r="G99" i="7"/>
  <c r="G100" i="7"/>
  <c r="G101" i="7"/>
  <c r="G102" i="7"/>
  <c r="G103" i="7"/>
  <c r="G104" i="7"/>
  <c r="G105" i="7"/>
  <c r="G106" i="7"/>
  <c r="G107" i="7"/>
  <c r="G108" i="7"/>
  <c r="G109" i="7"/>
  <c r="G110" i="7"/>
  <c r="G111" i="7"/>
  <c r="G112" i="7"/>
  <c r="G113" i="7"/>
  <c r="G114" i="7"/>
  <c r="G115" i="7"/>
  <c r="G116" i="7"/>
  <c r="G117" i="7"/>
  <c r="G118" i="7"/>
  <c r="G119" i="7"/>
  <c r="G120" i="7"/>
  <c r="G121" i="7"/>
  <c r="G122" i="7"/>
  <c r="G123" i="7"/>
  <c r="G124" i="7"/>
  <c r="G125" i="7"/>
  <c r="G126" i="7"/>
  <c r="G127" i="7"/>
  <c r="G128" i="7"/>
  <c r="G129" i="7"/>
  <c r="G130" i="7"/>
  <c r="G131" i="7"/>
  <c r="G132" i="7"/>
  <c r="G133" i="7"/>
  <c r="G134" i="7"/>
  <c r="G135" i="7"/>
  <c r="G136" i="7"/>
  <c r="G137" i="7"/>
  <c r="G138" i="7"/>
  <c r="G139" i="7"/>
  <c r="G140" i="7"/>
  <c r="G141" i="7"/>
  <c r="G142" i="7"/>
  <c r="G143" i="7"/>
  <c r="G144" i="7"/>
  <c r="G145" i="7"/>
  <c r="G146" i="7"/>
  <c r="G147" i="7"/>
  <c r="G148" i="7"/>
  <c r="G149" i="7"/>
  <c r="G150" i="7"/>
  <c r="G151" i="7"/>
  <c r="G152" i="7"/>
  <c r="G153" i="7"/>
  <c r="G154" i="7"/>
  <c r="G155" i="7"/>
  <c r="G156" i="7"/>
  <c r="G157" i="7"/>
  <c r="G158" i="7"/>
  <c r="G159" i="7"/>
  <c r="G160" i="7"/>
  <c r="G161" i="7"/>
  <c r="G162" i="7"/>
  <c r="G163" i="7"/>
  <c r="G164" i="7"/>
  <c r="G165" i="7"/>
  <c r="G166" i="7"/>
  <c r="G167" i="7"/>
  <c r="G168" i="7"/>
  <c r="G169" i="7"/>
  <c r="G170" i="7"/>
  <c r="G171" i="7"/>
  <c r="G172" i="7"/>
  <c r="G173" i="7"/>
  <c r="G174" i="7"/>
  <c r="G175" i="7"/>
  <c r="G176" i="7"/>
  <c r="G177" i="7"/>
  <c r="G178" i="7"/>
  <c r="G179" i="7"/>
  <c r="G180" i="7"/>
  <c r="G181" i="7"/>
  <c r="G182" i="7"/>
  <c r="G183" i="7"/>
  <c r="G184" i="7"/>
  <c r="G185" i="7"/>
  <c r="G186" i="7"/>
  <c r="G187" i="7"/>
  <c r="G188" i="7"/>
  <c r="G189" i="7"/>
  <c r="G190" i="7"/>
  <c r="G191" i="7"/>
  <c r="G192" i="7"/>
  <c r="G193" i="7"/>
  <c r="G194" i="7"/>
  <c r="G195" i="7"/>
  <c r="G196" i="7"/>
  <c r="G197" i="7"/>
  <c r="G198" i="7"/>
  <c r="G199" i="7"/>
  <c r="G200" i="7"/>
  <c r="G201" i="7"/>
  <c r="G202" i="7"/>
  <c r="G203" i="7"/>
  <c r="G204" i="7"/>
  <c r="G205" i="7"/>
  <c r="G3" i="6"/>
  <c r="G4" i="6"/>
  <c r="M31" i="6" s="1"/>
  <c r="G5" i="6"/>
  <c r="G6" i="6"/>
  <c r="G7" i="6"/>
  <c r="G8" i="6"/>
  <c r="G9" i="6"/>
  <c r="G10" i="6"/>
  <c r="G11" i="6"/>
  <c r="G12" i="6"/>
  <c r="G13" i="6"/>
  <c r="G14" i="6"/>
  <c r="G15" i="6"/>
  <c r="G16" i="6"/>
  <c r="G17" i="6"/>
  <c r="G18" i="6"/>
  <c r="G19" i="6"/>
  <c r="G20" i="6"/>
  <c r="G21" i="6"/>
  <c r="G22" i="6"/>
  <c r="G23" i="6"/>
  <c r="G24" i="6"/>
  <c r="G25" i="6"/>
  <c r="G26" i="6"/>
  <c r="G27" i="6"/>
  <c r="G28" i="6"/>
  <c r="G29" i="6"/>
  <c r="G30" i="6"/>
  <c r="G31" i="6"/>
  <c r="G32" i="6"/>
  <c r="G33" i="6"/>
  <c r="G34" i="6"/>
  <c r="G35" i="6"/>
  <c r="G36" i="6"/>
  <c r="G37" i="6"/>
  <c r="G38" i="6"/>
  <c r="G39" i="6"/>
  <c r="G40" i="6"/>
  <c r="G41" i="6"/>
  <c r="G42" i="6"/>
  <c r="G43" i="6"/>
  <c r="G44" i="6"/>
  <c r="G45" i="6"/>
  <c r="G46" i="6"/>
  <c r="G47" i="6"/>
  <c r="G48" i="6"/>
  <c r="G49" i="6"/>
  <c r="G50" i="6"/>
  <c r="G51" i="6"/>
  <c r="G52" i="6"/>
  <c r="G53" i="6"/>
  <c r="G54" i="6"/>
  <c r="G55" i="6"/>
  <c r="G56" i="6"/>
  <c r="G57" i="6"/>
  <c r="G58" i="6"/>
  <c r="G59" i="6"/>
  <c r="G60" i="6"/>
  <c r="G61" i="6"/>
  <c r="G62" i="6"/>
  <c r="G63" i="6"/>
  <c r="G64" i="6"/>
  <c r="G65" i="6"/>
  <c r="G66" i="6"/>
  <c r="G67" i="6"/>
  <c r="G68" i="6"/>
  <c r="G69" i="6"/>
  <c r="G70" i="6"/>
  <c r="G71" i="6"/>
  <c r="G72" i="6"/>
  <c r="G73" i="6"/>
  <c r="G74" i="6"/>
  <c r="G75" i="6"/>
  <c r="G76" i="6"/>
  <c r="G77" i="6"/>
  <c r="G78" i="6"/>
  <c r="G79" i="6"/>
  <c r="G80" i="6"/>
  <c r="G81" i="6"/>
  <c r="G82" i="6"/>
  <c r="G83" i="6"/>
  <c r="G84" i="6"/>
  <c r="G85" i="6"/>
  <c r="G86" i="6"/>
  <c r="G87" i="6"/>
  <c r="G88" i="6"/>
  <c r="G89" i="6"/>
  <c r="G90" i="6"/>
  <c r="G91" i="6"/>
  <c r="G92" i="6"/>
  <c r="G93" i="6"/>
  <c r="G94" i="6"/>
  <c r="G95" i="6"/>
  <c r="G96" i="6"/>
  <c r="G97" i="6"/>
  <c r="G98" i="6"/>
  <c r="G99" i="6"/>
  <c r="G100" i="6"/>
  <c r="G101" i="6"/>
  <c r="G102" i="6"/>
  <c r="G103" i="6"/>
  <c r="G104" i="6"/>
  <c r="G105" i="6"/>
  <c r="G106" i="6"/>
  <c r="G107" i="6"/>
  <c r="G108" i="6"/>
  <c r="G109" i="6"/>
  <c r="G110" i="6"/>
  <c r="G111" i="6"/>
  <c r="G112" i="6"/>
  <c r="G113" i="6"/>
  <c r="G114" i="6"/>
  <c r="G115" i="6"/>
  <c r="G116" i="6"/>
  <c r="G117" i="6"/>
  <c r="G118" i="6"/>
  <c r="G119" i="6"/>
  <c r="G120" i="6"/>
  <c r="G121" i="6"/>
  <c r="G122" i="6"/>
  <c r="G123" i="6"/>
  <c r="G124" i="6"/>
  <c r="G125" i="6"/>
  <c r="G126" i="6"/>
  <c r="G127" i="6"/>
  <c r="G128" i="6"/>
  <c r="G129" i="6"/>
  <c r="G130" i="6"/>
  <c r="G131" i="6"/>
  <c r="G132" i="6"/>
  <c r="G133" i="6"/>
  <c r="G134" i="6"/>
  <c r="G135" i="6"/>
  <c r="G136" i="6"/>
  <c r="G137" i="6"/>
  <c r="G138" i="6"/>
  <c r="G139" i="6"/>
  <c r="G140" i="6"/>
  <c r="G141" i="6"/>
  <c r="G142" i="6"/>
  <c r="G143" i="6"/>
  <c r="G144" i="6"/>
  <c r="G145" i="6"/>
  <c r="G146" i="6"/>
  <c r="G147" i="6"/>
  <c r="G148" i="6"/>
  <c r="G149" i="6"/>
  <c r="G150" i="6"/>
  <c r="G151" i="6"/>
  <c r="G152" i="6"/>
  <c r="G153" i="6"/>
  <c r="G154" i="6"/>
  <c r="G155" i="6"/>
  <c r="G156" i="6"/>
  <c r="G157" i="6"/>
  <c r="G158" i="6"/>
  <c r="G159" i="6"/>
  <c r="G160" i="6"/>
  <c r="G161" i="6"/>
  <c r="G162" i="6"/>
  <c r="G163" i="6"/>
  <c r="G164" i="6"/>
  <c r="G165" i="6"/>
  <c r="G166" i="6"/>
  <c r="G167" i="6"/>
  <c r="G168" i="6"/>
  <c r="G169" i="6"/>
  <c r="G170" i="6"/>
  <c r="G171" i="6"/>
  <c r="G172" i="6"/>
  <c r="G173" i="6"/>
  <c r="G174" i="6"/>
  <c r="G175" i="6"/>
  <c r="G176" i="6"/>
  <c r="G177" i="6"/>
  <c r="G178" i="6"/>
  <c r="G179" i="6"/>
  <c r="G180" i="6"/>
  <c r="G181" i="6"/>
  <c r="G182" i="6"/>
  <c r="G183" i="6"/>
  <c r="G184" i="6"/>
  <c r="G185" i="6"/>
  <c r="G186" i="6"/>
  <c r="G187" i="6"/>
  <c r="G188" i="6"/>
  <c r="G189" i="6"/>
  <c r="G190" i="6"/>
  <c r="G191" i="6"/>
  <c r="G192" i="6"/>
  <c r="G193" i="6"/>
  <c r="G194" i="6"/>
  <c r="G195" i="6"/>
  <c r="G196" i="6"/>
  <c r="G197" i="6"/>
  <c r="G198" i="6"/>
  <c r="G199" i="6"/>
  <c r="G200" i="6"/>
  <c r="G201" i="6"/>
  <c r="G202" i="6"/>
  <c r="G203" i="6"/>
  <c r="G204" i="6"/>
  <c r="G205" i="6"/>
  <c r="G3" i="5"/>
  <c r="G4" i="5"/>
  <c r="G5" i="5"/>
  <c r="G6" i="5"/>
  <c r="G7" i="5"/>
  <c r="G8" i="5"/>
  <c r="G9" i="5"/>
  <c r="G10" i="5"/>
  <c r="G11" i="5"/>
  <c r="G12" i="5"/>
  <c r="G13" i="5"/>
  <c r="G14" i="5"/>
  <c r="G15" i="5"/>
  <c r="G16" i="5"/>
  <c r="G17" i="5"/>
  <c r="G18" i="5"/>
  <c r="G19" i="5"/>
  <c r="G20" i="5"/>
  <c r="G21" i="5"/>
  <c r="G22" i="5"/>
  <c r="G23" i="5"/>
  <c r="G24" i="5"/>
  <c r="G25" i="5"/>
  <c r="G26" i="5"/>
  <c r="G27" i="5"/>
  <c r="G28" i="5"/>
  <c r="G29" i="5"/>
  <c r="G30" i="5"/>
  <c r="G31" i="5"/>
  <c r="G32" i="5"/>
  <c r="G33" i="5"/>
  <c r="G34" i="5"/>
  <c r="G35" i="5"/>
  <c r="G36" i="5"/>
  <c r="G37" i="5"/>
  <c r="G38" i="5"/>
  <c r="G39" i="5"/>
  <c r="G40" i="5"/>
  <c r="G41" i="5"/>
  <c r="G42" i="5"/>
  <c r="G43" i="5"/>
  <c r="G44" i="5"/>
  <c r="G45" i="5"/>
  <c r="G46" i="5"/>
  <c r="G47" i="5"/>
  <c r="G48" i="5"/>
  <c r="G49" i="5"/>
  <c r="G50" i="5"/>
  <c r="G51" i="5"/>
  <c r="G52" i="5"/>
  <c r="G53" i="5"/>
  <c r="G54" i="5"/>
  <c r="G55" i="5"/>
  <c r="G56" i="5"/>
  <c r="G57" i="5"/>
  <c r="G58" i="5"/>
  <c r="G59" i="5"/>
  <c r="G60" i="5"/>
  <c r="G61" i="5"/>
  <c r="G62" i="5"/>
  <c r="G63" i="5"/>
  <c r="G64" i="5"/>
  <c r="G65" i="5"/>
  <c r="G66" i="5"/>
  <c r="G67" i="5"/>
  <c r="G68" i="5"/>
  <c r="G69" i="5"/>
  <c r="G70" i="5"/>
  <c r="G71" i="5"/>
  <c r="G72" i="5"/>
  <c r="G73" i="5"/>
  <c r="G74" i="5"/>
  <c r="G75" i="5"/>
  <c r="G76" i="5"/>
  <c r="G77" i="5"/>
  <c r="G78" i="5"/>
  <c r="G79" i="5"/>
  <c r="G80" i="5"/>
  <c r="G81" i="5"/>
  <c r="G82" i="5"/>
  <c r="G83" i="5"/>
  <c r="G84" i="5"/>
  <c r="G85" i="5"/>
  <c r="G86" i="5"/>
  <c r="G87" i="5"/>
  <c r="G88" i="5"/>
  <c r="G89" i="5"/>
  <c r="G90" i="5"/>
  <c r="G91" i="5"/>
  <c r="G92" i="5"/>
  <c r="G93" i="5"/>
  <c r="G94" i="5"/>
  <c r="G95" i="5"/>
  <c r="G96" i="5"/>
  <c r="G97" i="5"/>
  <c r="G98" i="5"/>
  <c r="G99" i="5"/>
  <c r="G100" i="5"/>
  <c r="G101" i="5"/>
  <c r="G102" i="5"/>
  <c r="G103" i="5"/>
  <c r="G104" i="5"/>
  <c r="G105" i="5"/>
  <c r="G106" i="5"/>
  <c r="G107" i="5"/>
  <c r="G108" i="5"/>
  <c r="G109" i="5"/>
  <c r="G110" i="5"/>
  <c r="G111" i="5"/>
  <c r="G112" i="5"/>
  <c r="G113" i="5"/>
  <c r="G114" i="5"/>
  <c r="G115" i="5"/>
  <c r="G116" i="5"/>
  <c r="G117" i="5"/>
  <c r="G118" i="5"/>
  <c r="G119" i="5"/>
  <c r="G120" i="5"/>
  <c r="G121" i="5"/>
  <c r="G122" i="5"/>
  <c r="G123" i="5"/>
  <c r="G124" i="5"/>
  <c r="G125" i="5"/>
  <c r="G126" i="5"/>
  <c r="G127" i="5"/>
  <c r="G128" i="5"/>
  <c r="G129" i="5"/>
  <c r="G130" i="5"/>
  <c r="G131" i="5"/>
  <c r="G132" i="5"/>
  <c r="G133" i="5"/>
  <c r="G134" i="5"/>
  <c r="G135" i="5"/>
  <c r="G136" i="5"/>
  <c r="G137" i="5"/>
  <c r="G138" i="5"/>
  <c r="G139" i="5"/>
  <c r="G140" i="5"/>
  <c r="G141" i="5"/>
  <c r="G142" i="5"/>
  <c r="G143" i="5"/>
  <c r="G144" i="5"/>
  <c r="G145" i="5"/>
  <c r="G146" i="5"/>
  <c r="G147" i="5"/>
  <c r="G148" i="5"/>
  <c r="G149" i="5"/>
  <c r="G150" i="5"/>
  <c r="G151" i="5"/>
  <c r="G152" i="5"/>
  <c r="G153" i="5"/>
  <c r="G154" i="5"/>
  <c r="G155" i="5"/>
  <c r="G156" i="5"/>
  <c r="G157" i="5"/>
  <c r="G158" i="5"/>
  <c r="G159" i="5"/>
  <c r="G160" i="5"/>
  <c r="G161" i="5"/>
  <c r="G162" i="5"/>
  <c r="G163" i="5"/>
  <c r="G164" i="5"/>
  <c r="G165" i="5"/>
  <c r="G166" i="5"/>
  <c r="G167" i="5"/>
  <c r="G168" i="5"/>
  <c r="G169" i="5"/>
  <c r="G170" i="5"/>
  <c r="G171" i="5"/>
  <c r="G172" i="5"/>
  <c r="G173" i="5"/>
  <c r="G174" i="5"/>
  <c r="G175" i="5"/>
  <c r="G176" i="5"/>
  <c r="G177" i="5"/>
  <c r="G178" i="5"/>
  <c r="G179" i="5"/>
  <c r="G180" i="5"/>
  <c r="G181" i="5"/>
  <c r="G182" i="5"/>
  <c r="G183" i="5"/>
  <c r="G184" i="5"/>
  <c r="G185" i="5"/>
  <c r="G186" i="5"/>
  <c r="G187" i="5"/>
  <c r="G188" i="5"/>
  <c r="G189" i="5"/>
  <c r="G190" i="5"/>
  <c r="G191" i="5"/>
  <c r="G192" i="5"/>
  <c r="G193" i="5"/>
  <c r="G194" i="5"/>
  <c r="G195" i="5"/>
  <c r="G196" i="5"/>
  <c r="G197" i="5"/>
  <c r="G198" i="5"/>
  <c r="G199" i="5"/>
  <c r="G200" i="5"/>
  <c r="G201" i="5"/>
  <c r="G202" i="5"/>
  <c r="G203" i="5"/>
  <c r="G204" i="5"/>
  <c r="G205" i="5"/>
  <c r="G62" i="4"/>
  <c r="G63" i="4"/>
  <c r="G64" i="4"/>
  <c r="G65" i="4"/>
  <c r="G66" i="4"/>
  <c r="G67" i="4"/>
  <c r="G68" i="4"/>
  <c r="G69" i="4"/>
  <c r="G70" i="4"/>
  <c r="G71" i="4"/>
  <c r="G72" i="4"/>
  <c r="G73" i="4"/>
  <c r="G74" i="4"/>
  <c r="G75" i="4"/>
  <c r="G76" i="4"/>
  <c r="G77" i="4"/>
  <c r="G78" i="4"/>
  <c r="G79" i="4"/>
  <c r="G80" i="4"/>
  <c r="G81" i="4"/>
  <c r="G82" i="4"/>
  <c r="G83" i="4"/>
  <c r="G84" i="4"/>
  <c r="G85" i="4"/>
  <c r="G86" i="4"/>
  <c r="G87" i="4"/>
  <c r="G88" i="4"/>
  <c r="G89" i="4"/>
  <c r="G90" i="4"/>
  <c r="G91" i="4"/>
  <c r="G92" i="4"/>
  <c r="G93" i="4"/>
  <c r="G94" i="4"/>
  <c r="G95" i="4"/>
  <c r="G96" i="4"/>
  <c r="G97" i="4"/>
  <c r="G98" i="4"/>
  <c r="G99" i="4"/>
  <c r="G100" i="4"/>
  <c r="G101" i="4"/>
  <c r="G102" i="4"/>
  <c r="G103" i="4"/>
  <c r="G104" i="4"/>
  <c r="G105" i="4"/>
  <c r="G106" i="4"/>
  <c r="G107" i="4"/>
  <c r="G108" i="4"/>
  <c r="G109" i="4"/>
  <c r="G110" i="4"/>
  <c r="G111" i="4"/>
  <c r="G112" i="4"/>
  <c r="G113" i="4"/>
  <c r="G114" i="4"/>
  <c r="G115" i="4"/>
  <c r="G116" i="4"/>
  <c r="G117" i="4"/>
  <c r="G118" i="4"/>
  <c r="G119" i="4"/>
  <c r="G120" i="4"/>
  <c r="G121" i="4"/>
  <c r="G122" i="4"/>
  <c r="G123" i="4"/>
  <c r="G124" i="4"/>
  <c r="G125" i="4"/>
  <c r="G126" i="4"/>
  <c r="G127" i="4"/>
  <c r="G128" i="4"/>
  <c r="G129" i="4"/>
  <c r="G130" i="4"/>
  <c r="G131" i="4"/>
  <c r="G132" i="4"/>
  <c r="G133" i="4"/>
  <c r="G134" i="4"/>
  <c r="G135" i="4"/>
  <c r="G136" i="4"/>
  <c r="G137" i="4"/>
  <c r="G138" i="4"/>
  <c r="G139" i="4"/>
  <c r="G140" i="4"/>
  <c r="G141" i="4"/>
  <c r="G142" i="4"/>
  <c r="G143" i="4"/>
  <c r="G144" i="4"/>
  <c r="G145" i="4"/>
  <c r="G146" i="4"/>
  <c r="G147" i="4"/>
  <c r="G148" i="4"/>
  <c r="G149" i="4"/>
  <c r="G150" i="4"/>
  <c r="G151" i="4"/>
  <c r="G152" i="4"/>
  <c r="G153" i="4"/>
  <c r="G154" i="4"/>
  <c r="G155" i="4"/>
  <c r="G156" i="4"/>
  <c r="G157" i="4"/>
  <c r="G158" i="4"/>
  <c r="G159" i="4"/>
  <c r="G160" i="4"/>
  <c r="G161" i="4"/>
  <c r="G162" i="4"/>
  <c r="G163" i="4"/>
  <c r="G164" i="4"/>
  <c r="G165" i="4"/>
  <c r="G166" i="4"/>
  <c r="G167" i="4"/>
  <c r="G168" i="4"/>
  <c r="G169" i="4"/>
  <c r="G170" i="4"/>
  <c r="G171" i="4"/>
  <c r="G172" i="4"/>
  <c r="G173" i="4"/>
  <c r="G174" i="4"/>
  <c r="G175" i="4"/>
  <c r="G176" i="4"/>
  <c r="G177" i="4"/>
  <c r="G178" i="4"/>
  <c r="G179" i="4"/>
  <c r="G180" i="4"/>
  <c r="G181" i="4"/>
  <c r="G182" i="4"/>
  <c r="G183" i="4"/>
  <c r="G184" i="4"/>
  <c r="G185" i="4"/>
  <c r="G186" i="4"/>
  <c r="G187" i="4"/>
  <c r="G188" i="4"/>
  <c r="G189" i="4"/>
  <c r="G190" i="4"/>
  <c r="G191" i="4"/>
  <c r="G192" i="4"/>
  <c r="G193" i="4"/>
  <c r="G194" i="4"/>
  <c r="G195" i="4"/>
  <c r="G196" i="4"/>
  <c r="G197" i="4"/>
  <c r="G198" i="4"/>
  <c r="G199" i="4"/>
  <c r="G200" i="4"/>
  <c r="G201" i="4"/>
  <c r="G202" i="4"/>
  <c r="G203" i="4"/>
  <c r="G204" i="4"/>
  <c r="G205" i="4"/>
  <c r="G53" i="3"/>
  <c r="G54" i="3"/>
  <c r="G55" i="3"/>
  <c r="G56" i="3"/>
  <c r="G57" i="3"/>
  <c r="G58" i="3"/>
  <c r="G59" i="3"/>
  <c r="G60" i="3"/>
  <c r="G61" i="3"/>
  <c r="G62" i="3"/>
  <c r="G63" i="3"/>
  <c r="G64" i="3"/>
  <c r="G65" i="3"/>
  <c r="G66" i="3"/>
  <c r="G67" i="3"/>
  <c r="G68" i="3"/>
  <c r="G69" i="3"/>
  <c r="G70" i="3"/>
  <c r="G71" i="3"/>
  <c r="G72" i="3"/>
  <c r="G73" i="3"/>
  <c r="G74" i="3"/>
  <c r="G75" i="3"/>
  <c r="G76" i="3"/>
  <c r="G77" i="3"/>
  <c r="G78" i="3"/>
  <c r="G79" i="3"/>
  <c r="G80" i="3"/>
  <c r="G81" i="3"/>
  <c r="G82" i="3"/>
  <c r="G83" i="3"/>
  <c r="G84" i="3"/>
  <c r="G85" i="3"/>
  <c r="G86" i="3"/>
  <c r="G87" i="3"/>
  <c r="G88" i="3"/>
  <c r="G89" i="3"/>
  <c r="G90" i="3"/>
  <c r="G91" i="3"/>
  <c r="G92" i="3"/>
  <c r="G93" i="3"/>
  <c r="G94" i="3"/>
  <c r="G95" i="3"/>
  <c r="G96" i="3"/>
  <c r="G97" i="3"/>
  <c r="G98" i="3"/>
  <c r="G99" i="3"/>
  <c r="G100" i="3"/>
  <c r="G101" i="3"/>
  <c r="G102" i="3"/>
  <c r="G103" i="3"/>
  <c r="G104" i="3"/>
  <c r="G105" i="3"/>
  <c r="G106" i="3"/>
  <c r="G107" i="3"/>
  <c r="G108" i="3"/>
  <c r="G109" i="3"/>
  <c r="G110" i="3"/>
  <c r="G111" i="3"/>
  <c r="G112" i="3"/>
  <c r="G113" i="3"/>
  <c r="G114" i="3"/>
  <c r="G115" i="3"/>
  <c r="G116" i="3"/>
  <c r="G117" i="3"/>
  <c r="G118" i="3"/>
  <c r="G119" i="3"/>
  <c r="G120" i="3"/>
  <c r="G121" i="3"/>
  <c r="G122" i="3"/>
  <c r="G123" i="3"/>
  <c r="G124" i="3"/>
  <c r="G125" i="3"/>
  <c r="G126" i="3"/>
  <c r="G127" i="3"/>
  <c r="G128" i="3"/>
  <c r="G129" i="3"/>
  <c r="G130" i="3"/>
  <c r="G131" i="3"/>
  <c r="G132" i="3"/>
  <c r="G133" i="3"/>
  <c r="G134" i="3"/>
  <c r="G135" i="3"/>
  <c r="G136" i="3"/>
  <c r="G137" i="3"/>
  <c r="G138" i="3"/>
  <c r="G139" i="3"/>
  <c r="G140" i="3"/>
  <c r="G141" i="3"/>
  <c r="G142" i="3"/>
  <c r="G143" i="3"/>
  <c r="G144" i="3"/>
  <c r="G145" i="3"/>
  <c r="G146" i="3"/>
  <c r="G147" i="3"/>
  <c r="G148" i="3"/>
  <c r="G149" i="3"/>
  <c r="G150" i="3"/>
  <c r="G151" i="3"/>
  <c r="G152" i="3"/>
  <c r="G153" i="3"/>
  <c r="G154" i="3"/>
  <c r="G155" i="3"/>
  <c r="G156" i="3"/>
  <c r="G157" i="3"/>
  <c r="G158" i="3"/>
  <c r="G159" i="3"/>
  <c r="G160" i="3"/>
  <c r="G161" i="3"/>
  <c r="G162" i="3"/>
  <c r="G163" i="3"/>
  <c r="G164" i="3"/>
  <c r="G165" i="3"/>
  <c r="G166" i="3"/>
  <c r="G167" i="3"/>
  <c r="G168" i="3"/>
  <c r="G169" i="3"/>
  <c r="G170" i="3"/>
  <c r="G171" i="3"/>
  <c r="G172" i="3"/>
  <c r="G173" i="3"/>
  <c r="G174" i="3"/>
  <c r="G175" i="3"/>
  <c r="G176" i="3"/>
  <c r="G177" i="3"/>
  <c r="G178" i="3"/>
  <c r="G179" i="3"/>
  <c r="G180" i="3"/>
  <c r="G181" i="3"/>
  <c r="G182" i="3"/>
  <c r="G183" i="3"/>
  <c r="G184" i="3"/>
  <c r="G185" i="3"/>
  <c r="G186" i="3"/>
  <c r="G187" i="3"/>
  <c r="G188" i="3"/>
  <c r="G189" i="3"/>
  <c r="G190" i="3"/>
  <c r="G191" i="3"/>
  <c r="G192" i="3"/>
  <c r="G193" i="3"/>
  <c r="G194" i="3"/>
  <c r="G195" i="3"/>
  <c r="G196" i="3"/>
  <c r="G197" i="3"/>
  <c r="G198" i="3"/>
  <c r="G199" i="3"/>
  <c r="G200" i="3"/>
  <c r="G201" i="3"/>
  <c r="G202" i="3"/>
  <c r="G203" i="3"/>
  <c r="G204" i="3"/>
  <c r="G205" i="3"/>
  <c r="L34" i="14"/>
  <c r="N34" i="13"/>
  <c r="L32" i="13"/>
  <c r="K35" i="12"/>
  <c r="N33" i="10"/>
  <c r="N35" i="8"/>
  <c r="L35" i="8"/>
  <c r="N33" i="8"/>
  <c r="L33" i="8"/>
  <c r="N31" i="8"/>
  <c r="L31" i="8"/>
  <c r="N34" i="4"/>
  <c r="L34" i="3" l="1"/>
  <c r="N33" i="3"/>
  <c r="N35" i="6"/>
  <c r="M35" i="6"/>
  <c r="M35" i="5"/>
  <c r="M34" i="4"/>
  <c r="L33" i="3"/>
  <c r="M32" i="3"/>
  <c r="N31" i="3"/>
  <c r="K32" i="3"/>
  <c r="M31" i="3"/>
  <c r="N35" i="3"/>
  <c r="L35" i="3"/>
  <c r="L32" i="3"/>
  <c r="K35" i="3"/>
  <c r="K33" i="3"/>
  <c r="L31" i="3"/>
  <c r="N34" i="3"/>
  <c r="K31" i="3"/>
  <c r="M34" i="3"/>
  <c r="N32" i="3"/>
  <c r="K34" i="3"/>
  <c r="M35" i="3"/>
  <c r="M33" i="3"/>
  <c r="K33" i="4"/>
  <c r="N32" i="4"/>
  <c r="M34" i="14"/>
  <c r="M36" i="14" s="1"/>
  <c r="M35" i="14"/>
  <c r="M31" i="14"/>
  <c r="L32" i="14"/>
  <c r="K34" i="14"/>
  <c r="M32" i="14"/>
  <c r="N34" i="14"/>
  <c r="K31" i="14"/>
  <c r="K33" i="14"/>
  <c r="K35" i="14"/>
  <c r="L31" i="14"/>
  <c r="L33" i="14"/>
  <c r="L35" i="14"/>
  <c r="N31" i="14"/>
  <c r="N33" i="14"/>
  <c r="N35" i="14"/>
  <c r="K32" i="14"/>
  <c r="O32" i="14" s="1"/>
  <c r="M32" i="13"/>
  <c r="N35" i="13"/>
  <c r="N32" i="13"/>
  <c r="L33" i="13"/>
  <c r="N33" i="13"/>
  <c r="M35" i="13"/>
  <c r="K34" i="13"/>
  <c r="O34" i="13" s="1"/>
  <c r="L31" i="13"/>
  <c r="N31" i="13"/>
  <c r="L34" i="13"/>
  <c r="K32" i="13"/>
  <c r="K31" i="13"/>
  <c r="K33" i="13"/>
  <c r="K35" i="13"/>
  <c r="O33" i="13"/>
  <c r="L35" i="13"/>
  <c r="L36" i="13" s="1"/>
  <c r="M31" i="13"/>
  <c r="M36" i="13" s="1"/>
  <c r="M33" i="13"/>
  <c r="O32" i="13"/>
  <c r="M34" i="12"/>
  <c r="N32" i="12"/>
  <c r="L33" i="12"/>
  <c r="L35" i="12"/>
  <c r="M31" i="12"/>
  <c r="M33" i="12"/>
  <c r="M35" i="12"/>
  <c r="L31" i="12"/>
  <c r="N35" i="12"/>
  <c r="K32" i="12"/>
  <c r="K36" i="12" s="1"/>
  <c r="K34" i="12"/>
  <c r="N31" i="12"/>
  <c r="L32" i="12"/>
  <c r="L34" i="12"/>
  <c r="N33" i="12"/>
  <c r="M32" i="12"/>
  <c r="L31" i="11"/>
  <c r="L33" i="11"/>
  <c r="N34" i="11"/>
  <c r="N31" i="11"/>
  <c r="M35" i="11"/>
  <c r="K32" i="11"/>
  <c r="N35" i="11"/>
  <c r="N33" i="11"/>
  <c r="L32" i="11"/>
  <c r="K34" i="11"/>
  <c r="M32" i="11"/>
  <c r="M36" i="11" s="1"/>
  <c r="L34" i="11"/>
  <c r="L36" i="11" s="1"/>
  <c r="N32" i="11"/>
  <c r="M34" i="11"/>
  <c r="K31" i="11"/>
  <c r="O31" i="11" s="1"/>
  <c r="K33" i="11"/>
  <c r="O33" i="11" s="1"/>
  <c r="O35" i="11"/>
  <c r="M35" i="10"/>
  <c r="L32" i="10"/>
  <c r="K34" i="10"/>
  <c r="L34" i="10"/>
  <c r="M32" i="10"/>
  <c r="M34" i="10"/>
  <c r="K32" i="10"/>
  <c r="N34" i="10"/>
  <c r="L31" i="10"/>
  <c r="L36" i="10" s="1"/>
  <c r="K33" i="10"/>
  <c r="K35" i="10"/>
  <c r="K31" i="10"/>
  <c r="M31" i="10"/>
  <c r="L33" i="10"/>
  <c r="L35" i="10"/>
  <c r="N32" i="10"/>
  <c r="N31" i="10"/>
  <c r="M33" i="10"/>
  <c r="M32" i="9"/>
  <c r="N34" i="9"/>
  <c r="K31" i="9"/>
  <c r="K33" i="9"/>
  <c r="K35" i="9"/>
  <c r="L34" i="9"/>
  <c r="N32" i="9"/>
  <c r="L35" i="9"/>
  <c r="M31" i="9"/>
  <c r="M33" i="9"/>
  <c r="M35" i="9"/>
  <c r="L31" i="9"/>
  <c r="O31" i="9" s="1"/>
  <c r="N31" i="9"/>
  <c r="N33" i="9"/>
  <c r="N35" i="9"/>
  <c r="M34" i="9"/>
  <c r="O34" i="9" s="1"/>
  <c r="L33" i="9"/>
  <c r="K32" i="9"/>
  <c r="M31" i="8"/>
  <c r="M33" i="8"/>
  <c r="M35" i="8"/>
  <c r="O35" i="8" s="1"/>
  <c r="K34" i="8"/>
  <c r="K32" i="8"/>
  <c r="O32" i="8" s="1"/>
  <c r="L32" i="8"/>
  <c r="L36" i="8" s="1"/>
  <c r="L34" i="8"/>
  <c r="M32" i="8"/>
  <c r="M34" i="8"/>
  <c r="N32" i="8"/>
  <c r="N36" i="8" s="1"/>
  <c r="N34" i="8"/>
  <c r="K31" i="8"/>
  <c r="K33" i="8"/>
  <c r="O33" i="8" s="1"/>
  <c r="L31" i="7"/>
  <c r="L33" i="7"/>
  <c r="M31" i="7"/>
  <c r="N35" i="7"/>
  <c r="M33" i="7"/>
  <c r="N31" i="7"/>
  <c r="O31" i="7" s="1"/>
  <c r="N33" i="7"/>
  <c r="K32" i="7"/>
  <c r="K34" i="7"/>
  <c r="L32" i="7"/>
  <c r="M32" i="7"/>
  <c r="M34" i="7"/>
  <c r="L34" i="7"/>
  <c r="N32" i="7"/>
  <c r="N34" i="7"/>
  <c r="M35" i="7"/>
  <c r="O35" i="7" s="1"/>
  <c r="K31" i="7"/>
  <c r="K33" i="7"/>
  <c r="N31" i="6"/>
  <c r="M33" i="6"/>
  <c r="N33" i="6"/>
  <c r="L35" i="6"/>
  <c r="K32" i="6"/>
  <c r="K34" i="6"/>
  <c r="L32" i="6"/>
  <c r="L34" i="6"/>
  <c r="M34" i="6"/>
  <c r="M32" i="6"/>
  <c r="M36" i="6" s="1"/>
  <c r="N32" i="6"/>
  <c r="N34" i="6"/>
  <c r="K31" i="6"/>
  <c r="K33" i="6"/>
  <c r="K35" i="6"/>
  <c r="L31" i="6"/>
  <c r="L33" i="6"/>
  <c r="N31" i="5"/>
  <c r="K34" i="5"/>
  <c r="L32" i="5"/>
  <c r="L34" i="5"/>
  <c r="M32" i="5"/>
  <c r="M34" i="5"/>
  <c r="N33" i="5"/>
  <c r="K32" i="5"/>
  <c r="K35" i="5"/>
  <c r="N35" i="5"/>
  <c r="N32" i="5"/>
  <c r="K33" i="5"/>
  <c r="L31" i="5"/>
  <c r="L33" i="5"/>
  <c r="L35" i="5"/>
  <c r="N34" i="5"/>
  <c r="K31" i="5"/>
  <c r="M31" i="5"/>
  <c r="M33" i="5"/>
  <c r="K35" i="4"/>
  <c r="L33" i="4"/>
  <c r="L35" i="4"/>
  <c r="K31" i="4"/>
  <c r="M35" i="4"/>
  <c r="L31" i="4"/>
  <c r="N33" i="4"/>
  <c r="N35" i="4"/>
  <c r="N31" i="4"/>
  <c r="K32" i="4"/>
  <c r="K34" i="4"/>
  <c r="M33" i="4"/>
  <c r="L32" i="4"/>
  <c r="L34" i="4"/>
  <c r="M31" i="4"/>
  <c r="M32" i="4"/>
  <c r="O31" i="14"/>
  <c r="N36" i="13"/>
  <c r="O31" i="8"/>
  <c r="A3" i="14"/>
  <c r="A4" i="14"/>
  <c r="A5" i="14"/>
  <c r="A6" i="14"/>
  <c r="A7" i="14"/>
  <c r="A8" i="14"/>
  <c r="A9" i="14"/>
  <c r="A10" i="14"/>
  <c r="A11" i="14"/>
  <c r="A12" i="14"/>
  <c r="A13" i="14"/>
  <c r="A14" i="14"/>
  <c r="A15" i="14"/>
  <c r="A16" i="14"/>
  <c r="A17" i="14"/>
  <c r="A18" i="14"/>
  <c r="A19" i="14"/>
  <c r="A20" i="14"/>
  <c r="A21" i="14"/>
  <c r="A22" i="14"/>
  <c r="A23" i="14"/>
  <c r="A24" i="14"/>
  <c r="A25" i="14"/>
  <c r="A26" i="14"/>
  <c r="A27" i="14"/>
  <c r="A28" i="14"/>
  <c r="A29" i="14"/>
  <c r="A30" i="14"/>
  <c r="A31" i="14"/>
  <c r="A32" i="14"/>
  <c r="A33" i="14"/>
  <c r="A34" i="14"/>
  <c r="A35" i="14"/>
  <c r="A36" i="14"/>
  <c r="A37" i="14"/>
  <c r="A38" i="14"/>
  <c r="A39" i="14"/>
  <c r="A40" i="14"/>
  <c r="A41" i="14"/>
  <c r="A42" i="14"/>
  <c r="A43" i="14"/>
  <c r="A44" i="14"/>
  <c r="A45" i="14"/>
  <c r="A46" i="14"/>
  <c r="A47" i="14"/>
  <c r="A48" i="14"/>
  <c r="A49" i="14"/>
  <c r="A50" i="14"/>
  <c r="A51" i="14"/>
  <c r="A52" i="14"/>
  <c r="A53" i="14"/>
  <c r="A54" i="14"/>
  <c r="A55" i="14"/>
  <c r="A56" i="14"/>
  <c r="A57" i="14"/>
  <c r="A58" i="14"/>
  <c r="A59" i="14"/>
  <c r="A60" i="14"/>
  <c r="A61" i="14"/>
  <c r="A62" i="14"/>
  <c r="A63" i="14"/>
  <c r="A64" i="14"/>
  <c r="A65" i="14"/>
  <c r="A66" i="14"/>
  <c r="A67" i="14"/>
  <c r="A68" i="14"/>
  <c r="A69" i="14"/>
  <c r="A70" i="14"/>
  <c r="A71" i="14"/>
  <c r="A72" i="14"/>
  <c r="A73" i="14"/>
  <c r="A74" i="14"/>
  <c r="A75" i="14"/>
  <c r="A76" i="14"/>
  <c r="A77" i="14"/>
  <c r="A78" i="14"/>
  <c r="A79" i="14"/>
  <c r="A80" i="14"/>
  <c r="A81" i="14"/>
  <c r="A82" i="14"/>
  <c r="A83" i="14"/>
  <c r="A84" i="14"/>
  <c r="A85" i="14"/>
  <c r="A86" i="14"/>
  <c r="A87" i="14"/>
  <c r="A88" i="14"/>
  <c r="A89" i="14"/>
  <c r="A90" i="14"/>
  <c r="A91" i="14"/>
  <c r="A92" i="14"/>
  <c r="A93" i="14"/>
  <c r="A94" i="14"/>
  <c r="A95" i="14"/>
  <c r="A96" i="14"/>
  <c r="A97" i="14"/>
  <c r="A98" i="14"/>
  <c r="A99" i="14"/>
  <c r="A100" i="14"/>
  <c r="A101" i="14"/>
  <c r="A102" i="14"/>
  <c r="A103" i="14"/>
  <c r="A104" i="14"/>
  <c r="A105" i="14"/>
  <c r="A106" i="14"/>
  <c r="A107" i="14"/>
  <c r="A108" i="14"/>
  <c r="A109" i="14"/>
  <c r="A110" i="14"/>
  <c r="A111" i="14"/>
  <c r="A112" i="14"/>
  <c r="A113" i="14"/>
  <c r="A114" i="14"/>
  <c r="A115" i="14"/>
  <c r="A116" i="14"/>
  <c r="A117" i="14"/>
  <c r="A118" i="14"/>
  <c r="A119" i="14"/>
  <c r="A120" i="14"/>
  <c r="A121" i="14"/>
  <c r="A122" i="14"/>
  <c r="A123" i="14"/>
  <c r="A124" i="14"/>
  <c r="A125" i="14"/>
  <c r="A126" i="14"/>
  <c r="A127" i="14"/>
  <c r="A128" i="14"/>
  <c r="A129" i="14"/>
  <c r="A130" i="14"/>
  <c r="A131" i="14"/>
  <c r="A132" i="14"/>
  <c r="A133" i="14"/>
  <c r="A134" i="14"/>
  <c r="A135" i="14"/>
  <c r="A136" i="14"/>
  <c r="A137" i="14"/>
  <c r="A138" i="14"/>
  <c r="A139" i="14"/>
  <c r="A140" i="14"/>
  <c r="A141" i="14"/>
  <c r="A142" i="14"/>
  <c r="A143" i="14"/>
  <c r="A144" i="14"/>
  <c r="A145" i="14"/>
  <c r="A146" i="14"/>
  <c r="A147" i="14"/>
  <c r="A148" i="14"/>
  <c r="A149" i="14"/>
  <c r="A150" i="14"/>
  <c r="A151" i="14"/>
  <c r="A152" i="14"/>
  <c r="A153" i="14"/>
  <c r="A154" i="14"/>
  <c r="A155" i="14"/>
  <c r="A156" i="14"/>
  <c r="A157" i="14"/>
  <c r="A158" i="14"/>
  <c r="A159" i="14"/>
  <c r="A160" i="14"/>
  <c r="A161" i="14"/>
  <c r="A162" i="14"/>
  <c r="A163" i="14"/>
  <c r="A164" i="14"/>
  <c r="A165" i="14"/>
  <c r="A166" i="14"/>
  <c r="A167" i="14"/>
  <c r="A168" i="14"/>
  <c r="A169" i="14"/>
  <c r="A170" i="14"/>
  <c r="A171" i="14"/>
  <c r="A172" i="14"/>
  <c r="A173" i="14"/>
  <c r="A174" i="14"/>
  <c r="A175" i="14"/>
  <c r="A176" i="14"/>
  <c r="A177" i="14"/>
  <c r="A178" i="14"/>
  <c r="A179" i="14"/>
  <c r="A180" i="14"/>
  <c r="A181" i="14"/>
  <c r="A182" i="14"/>
  <c r="A183" i="14"/>
  <c r="A184" i="14"/>
  <c r="A185" i="14"/>
  <c r="A186" i="14"/>
  <c r="A187" i="14"/>
  <c r="A188" i="14"/>
  <c r="A189" i="14"/>
  <c r="A190" i="14"/>
  <c r="A191" i="14"/>
  <c r="A192" i="14"/>
  <c r="A193" i="14"/>
  <c r="A194" i="14"/>
  <c r="A195" i="14"/>
  <c r="A196" i="14"/>
  <c r="A197" i="14"/>
  <c r="A198" i="14"/>
  <c r="A199" i="14"/>
  <c r="A200" i="14"/>
  <c r="A201" i="14"/>
  <c r="A202" i="14"/>
  <c r="A203" i="14"/>
  <c r="A204" i="14"/>
  <c r="A205" i="14"/>
  <c r="A3" i="13"/>
  <c r="A4" i="13"/>
  <c r="A5" i="13"/>
  <c r="A6" i="13"/>
  <c r="A7" i="13"/>
  <c r="A8" i="13"/>
  <c r="A9" i="13"/>
  <c r="A10" i="13"/>
  <c r="A11" i="13"/>
  <c r="A12" i="13"/>
  <c r="A13" i="13"/>
  <c r="A14" i="13"/>
  <c r="A15" i="13"/>
  <c r="A16" i="13"/>
  <c r="A17" i="13"/>
  <c r="A18" i="13"/>
  <c r="A19" i="13"/>
  <c r="A20" i="13"/>
  <c r="A21" i="13"/>
  <c r="A22" i="13"/>
  <c r="A23" i="13"/>
  <c r="A24" i="13"/>
  <c r="A25" i="13"/>
  <c r="A26" i="13"/>
  <c r="A27" i="13"/>
  <c r="A28" i="13"/>
  <c r="A29" i="13"/>
  <c r="A30" i="13"/>
  <c r="A31" i="13"/>
  <c r="A32" i="13"/>
  <c r="A33" i="13"/>
  <c r="A34" i="13"/>
  <c r="A35" i="13"/>
  <c r="A36" i="13"/>
  <c r="A37" i="13"/>
  <c r="A38" i="13"/>
  <c r="A39" i="13"/>
  <c r="A40" i="13"/>
  <c r="A41" i="13"/>
  <c r="A42" i="13"/>
  <c r="A43" i="13"/>
  <c r="A44" i="13"/>
  <c r="A45" i="13"/>
  <c r="A46" i="13"/>
  <c r="A47" i="13"/>
  <c r="A48" i="13"/>
  <c r="A49" i="13"/>
  <c r="A50" i="13"/>
  <c r="A51" i="13"/>
  <c r="A52" i="13"/>
  <c r="A53" i="13"/>
  <c r="A54" i="13"/>
  <c r="A55" i="13"/>
  <c r="A56" i="13"/>
  <c r="A57" i="13"/>
  <c r="A58" i="13"/>
  <c r="A59" i="13"/>
  <c r="A60" i="13"/>
  <c r="A61" i="13"/>
  <c r="A62" i="13"/>
  <c r="A63" i="13"/>
  <c r="A64" i="13"/>
  <c r="A65" i="13"/>
  <c r="A66" i="13"/>
  <c r="A67" i="13"/>
  <c r="A68" i="13"/>
  <c r="A69" i="13"/>
  <c r="A70" i="13"/>
  <c r="A71" i="13"/>
  <c r="A72" i="13"/>
  <c r="A73" i="13"/>
  <c r="A74" i="13"/>
  <c r="A75" i="13"/>
  <c r="A76" i="13"/>
  <c r="A77" i="13"/>
  <c r="A78" i="13"/>
  <c r="A79" i="13"/>
  <c r="A80" i="13"/>
  <c r="A81" i="13"/>
  <c r="A82" i="13"/>
  <c r="A83" i="13"/>
  <c r="A84" i="13"/>
  <c r="A85" i="13"/>
  <c r="A86" i="13"/>
  <c r="A87" i="13"/>
  <c r="A88" i="13"/>
  <c r="A89" i="13"/>
  <c r="A90" i="13"/>
  <c r="A91" i="13"/>
  <c r="A92" i="13"/>
  <c r="A93" i="13"/>
  <c r="A94" i="13"/>
  <c r="A95" i="13"/>
  <c r="A96" i="13"/>
  <c r="A97" i="13"/>
  <c r="A98" i="13"/>
  <c r="A99" i="13"/>
  <c r="A100" i="13"/>
  <c r="A101" i="13"/>
  <c r="A102" i="13"/>
  <c r="A103" i="13"/>
  <c r="A104" i="13"/>
  <c r="A105" i="13"/>
  <c r="A106" i="13"/>
  <c r="A107" i="13"/>
  <c r="A108" i="13"/>
  <c r="A109" i="13"/>
  <c r="A110" i="13"/>
  <c r="A111" i="13"/>
  <c r="A112" i="13"/>
  <c r="A113" i="13"/>
  <c r="A114" i="13"/>
  <c r="A115" i="13"/>
  <c r="A116" i="13"/>
  <c r="A117" i="13"/>
  <c r="A118" i="13"/>
  <c r="A119" i="13"/>
  <c r="A120" i="13"/>
  <c r="A121" i="13"/>
  <c r="A122" i="13"/>
  <c r="A123" i="13"/>
  <c r="A124" i="13"/>
  <c r="A125" i="13"/>
  <c r="A126" i="13"/>
  <c r="A127" i="13"/>
  <c r="A128" i="13"/>
  <c r="A129" i="13"/>
  <c r="A130" i="13"/>
  <c r="A131" i="13"/>
  <c r="A132" i="13"/>
  <c r="A133" i="13"/>
  <c r="A134" i="13"/>
  <c r="A135" i="13"/>
  <c r="A136" i="13"/>
  <c r="A137" i="13"/>
  <c r="A138" i="13"/>
  <c r="A139" i="13"/>
  <c r="A140" i="13"/>
  <c r="A141" i="13"/>
  <c r="A142" i="13"/>
  <c r="A143" i="13"/>
  <c r="A144" i="13"/>
  <c r="A145" i="13"/>
  <c r="A146" i="13"/>
  <c r="A147" i="13"/>
  <c r="A148" i="13"/>
  <c r="A149" i="13"/>
  <c r="A150" i="13"/>
  <c r="A151" i="13"/>
  <c r="A152" i="13"/>
  <c r="A153" i="13"/>
  <c r="A154" i="13"/>
  <c r="A155" i="13"/>
  <c r="A156" i="13"/>
  <c r="A157" i="13"/>
  <c r="A158" i="13"/>
  <c r="A159" i="13"/>
  <c r="A160" i="13"/>
  <c r="A161" i="13"/>
  <c r="A162" i="13"/>
  <c r="A163" i="13"/>
  <c r="A164" i="13"/>
  <c r="A165" i="13"/>
  <c r="A166" i="13"/>
  <c r="A167" i="13"/>
  <c r="A168" i="13"/>
  <c r="A169" i="13"/>
  <c r="A170" i="13"/>
  <c r="A171" i="13"/>
  <c r="A172" i="13"/>
  <c r="A173" i="13"/>
  <c r="A174" i="13"/>
  <c r="A175" i="13"/>
  <c r="A176" i="13"/>
  <c r="A177" i="13"/>
  <c r="A178" i="13"/>
  <c r="A179" i="13"/>
  <c r="A180" i="13"/>
  <c r="A181" i="13"/>
  <c r="A182" i="13"/>
  <c r="A183" i="13"/>
  <c r="A184" i="13"/>
  <c r="A185" i="13"/>
  <c r="A186" i="13"/>
  <c r="A187" i="13"/>
  <c r="A188" i="13"/>
  <c r="A189" i="13"/>
  <c r="A190" i="13"/>
  <c r="A191" i="13"/>
  <c r="A192" i="13"/>
  <c r="A193" i="13"/>
  <c r="A194" i="13"/>
  <c r="A195" i="13"/>
  <c r="A196" i="13"/>
  <c r="A197" i="13"/>
  <c r="A198" i="13"/>
  <c r="A199" i="13"/>
  <c r="A200" i="13"/>
  <c r="A201" i="13"/>
  <c r="A202" i="13"/>
  <c r="A203" i="13"/>
  <c r="A204" i="13"/>
  <c r="A205" i="13"/>
  <c r="A3" i="12"/>
  <c r="A4" i="12"/>
  <c r="A5" i="12"/>
  <c r="A6" i="12"/>
  <c r="A7" i="12"/>
  <c r="A8" i="12"/>
  <c r="A9" i="12"/>
  <c r="A10" i="12"/>
  <c r="A11" i="12"/>
  <c r="A12" i="12"/>
  <c r="A13" i="12"/>
  <c r="A14" i="12"/>
  <c r="A15" i="12"/>
  <c r="A16" i="12"/>
  <c r="A17" i="12"/>
  <c r="A18" i="12"/>
  <c r="A19" i="12"/>
  <c r="A20" i="12"/>
  <c r="A21" i="12"/>
  <c r="A22" i="12"/>
  <c r="A23" i="12"/>
  <c r="A24" i="12"/>
  <c r="A25" i="12"/>
  <c r="A26" i="12"/>
  <c r="A27" i="12"/>
  <c r="A28" i="12"/>
  <c r="A29" i="12"/>
  <c r="A30" i="12"/>
  <c r="A31" i="12"/>
  <c r="A32" i="12"/>
  <c r="A33" i="12"/>
  <c r="A34" i="12"/>
  <c r="A35" i="12"/>
  <c r="A36" i="12"/>
  <c r="A37" i="12"/>
  <c r="A38" i="12"/>
  <c r="A39" i="12"/>
  <c r="A40" i="12"/>
  <c r="A41" i="12"/>
  <c r="A42" i="12"/>
  <c r="A43" i="12"/>
  <c r="A44" i="12"/>
  <c r="A45" i="12"/>
  <c r="A46" i="12"/>
  <c r="A47" i="12"/>
  <c r="A48" i="12"/>
  <c r="A49" i="12"/>
  <c r="A50" i="12"/>
  <c r="A51" i="12"/>
  <c r="A52" i="12"/>
  <c r="A53" i="12"/>
  <c r="A54" i="12"/>
  <c r="A55" i="12"/>
  <c r="A56" i="12"/>
  <c r="A57" i="12"/>
  <c r="A58" i="12"/>
  <c r="A59" i="12"/>
  <c r="A60" i="12"/>
  <c r="A61" i="12"/>
  <c r="A62" i="12"/>
  <c r="A63" i="12"/>
  <c r="A64" i="12"/>
  <c r="A65" i="12"/>
  <c r="A66" i="12"/>
  <c r="A67" i="12"/>
  <c r="A68" i="12"/>
  <c r="A69" i="12"/>
  <c r="A70" i="12"/>
  <c r="A71" i="12"/>
  <c r="A72" i="12"/>
  <c r="A73" i="12"/>
  <c r="A74" i="12"/>
  <c r="A75" i="12"/>
  <c r="A76" i="12"/>
  <c r="A77" i="12"/>
  <c r="A78" i="12"/>
  <c r="A79" i="12"/>
  <c r="A80" i="12"/>
  <c r="A81" i="12"/>
  <c r="A82" i="12"/>
  <c r="A83" i="12"/>
  <c r="A84" i="12"/>
  <c r="A85" i="12"/>
  <c r="A86" i="12"/>
  <c r="A87" i="12"/>
  <c r="A88" i="12"/>
  <c r="A89" i="12"/>
  <c r="A90" i="12"/>
  <c r="A91" i="12"/>
  <c r="A92" i="12"/>
  <c r="A93" i="12"/>
  <c r="A94" i="12"/>
  <c r="A95" i="12"/>
  <c r="A96" i="12"/>
  <c r="A97" i="12"/>
  <c r="A98" i="12"/>
  <c r="A99" i="12"/>
  <c r="A100" i="12"/>
  <c r="A101" i="12"/>
  <c r="A102" i="12"/>
  <c r="A103" i="12"/>
  <c r="A104" i="12"/>
  <c r="A105" i="12"/>
  <c r="A106" i="12"/>
  <c r="A107" i="12"/>
  <c r="A108" i="12"/>
  <c r="A109" i="12"/>
  <c r="A110" i="12"/>
  <c r="A111" i="12"/>
  <c r="A112" i="12"/>
  <c r="A113" i="12"/>
  <c r="A114" i="12"/>
  <c r="A115" i="12"/>
  <c r="A116" i="12"/>
  <c r="A117" i="12"/>
  <c r="A118" i="12"/>
  <c r="A119" i="12"/>
  <c r="A120" i="12"/>
  <c r="A121" i="12"/>
  <c r="A122" i="12"/>
  <c r="A123" i="12"/>
  <c r="A124" i="12"/>
  <c r="A125" i="12"/>
  <c r="A126" i="12"/>
  <c r="A127" i="12"/>
  <c r="A128" i="12"/>
  <c r="A129" i="12"/>
  <c r="A130" i="12"/>
  <c r="A131" i="12"/>
  <c r="A132" i="12"/>
  <c r="A133" i="12"/>
  <c r="A134" i="12"/>
  <c r="A135" i="12"/>
  <c r="A136" i="12"/>
  <c r="A137" i="12"/>
  <c r="A138" i="12"/>
  <c r="A139" i="12"/>
  <c r="A140" i="12"/>
  <c r="A141" i="12"/>
  <c r="A142" i="12"/>
  <c r="A143" i="12"/>
  <c r="A144" i="12"/>
  <c r="A145" i="12"/>
  <c r="A146" i="12"/>
  <c r="A147" i="12"/>
  <c r="A148" i="12"/>
  <c r="A149" i="12"/>
  <c r="A150" i="12"/>
  <c r="A151" i="12"/>
  <c r="A152" i="12"/>
  <c r="A153" i="12"/>
  <c r="A154" i="12"/>
  <c r="A155" i="12"/>
  <c r="A156" i="12"/>
  <c r="A157" i="12"/>
  <c r="A158" i="12"/>
  <c r="A159" i="12"/>
  <c r="A160" i="12"/>
  <c r="A161" i="12"/>
  <c r="A162" i="12"/>
  <c r="A163" i="12"/>
  <c r="A164" i="12"/>
  <c r="A165" i="12"/>
  <c r="A166" i="12"/>
  <c r="A167" i="12"/>
  <c r="A168" i="12"/>
  <c r="A169" i="12"/>
  <c r="A170" i="12"/>
  <c r="A171" i="12"/>
  <c r="A172" i="12"/>
  <c r="A173" i="12"/>
  <c r="A174" i="12"/>
  <c r="A175" i="12"/>
  <c r="A176" i="12"/>
  <c r="A177" i="12"/>
  <c r="A178" i="12"/>
  <c r="A179" i="12"/>
  <c r="A180" i="12"/>
  <c r="A181" i="12"/>
  <c r="A182" i="12"/>
  <c r="A183" i="12"/>
  <c r="A184" i="12"/>
  <c r="A185" i="12"/>
  <c r="A186" i="12"/>
  <c r="A187" i="12"/>
  <c r="A188" i="12"/>
  <c r="A189" i="12"/>
  <c r="A190" i="12"/>
  <c r="A191" i="12"/>
  <c r="A192" i="12"/>
  <c r="A193" i="12"/>
  <c r="A194" i="12"/>
  <c r="A195" i="12"/>
  <c r="A196" i="12"/>
  <c r="A197" i="12"/>
  <c r="A198" i="12"/>
  <c r="A199" i="12"/>
  <c r="A200" i="12"/>
  <c r="A201" i="12"/>
  <c r="A202" i="12"/>
  <c r="A203" i="12"/>
  <c r="A204" i="12"/>
  <c r="A205" i="12"/>
  <c r="A3" i="11"/>
  <c r="A4" i="11"/>
  <c r="A5" i="11"/>
  <c r="A6" i="11"/>
  <c r="A7" i="11"/>
  <c r="A8" i="11"/>
  <c r="A9" i="11"/>
  <c r="A10" i="11"/>
  <c r="A11" i="11"/>
  <c r="A12" i="11"/>
  <c r="A13" i="11"/>
  <c r="A14" i="11"/>
  <c r="A15" i="11"/>
  <c r="A16" i="11"/>
  <c r="A17" i="11"/>
  <c r="A18" i="11"/>
  <c r="A19" i="11"/>
  <c r="A20" i="11"/>
  <c r="A21" i="11"/>
  <c r="A22" i="11"/>
  <c r="A23" i="11"/>
  <c r="A24" i="11"/>
  <c r="A25" i="11"/>
  <c r="A26" i="11"/>
  <c r="A27" i="11"/>
  <c r="A28" i="11"/>
  <c r="A29" i="11"/>
  <c r="A30" i="11"/>
  <c r="A31" i="11"/>
  <c r="A32" i="11"/>
  <c r="A33" i="11"/>
  <c r="A34" i="11"/>
  <c r="A35" i="11"/>
  <c r="A36" i="11"/>
  <c r="A37" i="11"/>
  <c r="A38" i="11"/>
  <c r="A39" i="11"/>
  <c r="A40" i="11"/>
  <c r="A41" i="11"/>
  <c r="A42" i="11"/>
  <c r="A43" i="11"/>
  <c r="A44" i="11"/>
  <c r="A45" i="11"/>
  <c r="A46" i="11"/>
  <c r="A47" i="11"/>
  <c r="A48" i="11"/>
  <c r="A49" i="11"/>
  <c r="A50" i="11"/>
  <c r="A51" i="11"/>
  <c r="A52" i="11"/>
  <c r="A53" i="11"/>
  <c r="A54" i="11"/>
  <c r="A55" i="11"/>
  <c r="A56" i="11"/>
  <c r="A57" i="11"/>
  <c r="A58" i="11"/>
  <c r="A59" i="11"/>
  <c r="A60" i="11"/>
  <c r="A61" i="11"/>
  <c r="A62" i="11"/>
  <c r="A63" i="11"/>
  <c r="A64" i="11"/>
  <c r="A65" i="11"/>
  <c r="A66" i="11"/>
  <c r="A67" i="11"/>
  <c r="A68" i="11"/>
  <c r="A69" i="11"/>
  <c r="A70" i="11"/>
  <c r="A71" i="11"/>
  <c r="A72" i="11"/>
  <c r="A73" i="11"/>
  <c r="A74" i="11"/>
  <c r="A75" i="11"/>
  <c r="A76" i="11"/>
  <c r="A77" i="11"/>
  <c r="A78" i="11"/>
  <c r="A79" i="11"/>
  <c r="A80" i="11"/>
  <c r="A81" i="11"/>
  <c r="A82" i="11"/>
  <c r="A83" i="11"/>
  <c r="A84" i="11"/>
  <c r="A85" i="11"/>
  <c r="A86" i="11"/>
  <c r="A87" i="11"/>
  <c r="A88" i="11"/>
  <c r="A89" i="11"/>
  <c r="A90" i="11"/>
  <c r="A91" i="11"/>
  <c r="A92" i="11"/>
  <c r="A93" i="11"/>
  <c r="A94" i="11"/>
  <c r="A95" i="11"/>
  <c r="A96" i="11"/>
  <c r="A97" i="11"/>
  <c r="A98" i="11"/>
  <c r="A99" i="11"/>
  <c r="A100" i="11"/>
  <c r="A101" i="11"/>
  <c r="A102" i="11"/>
  <c r="A103" i="11"/>
  <c r="A104" i="11"/>
  <c r="A105" i="11"/>
  <c r="A106" i="11"/>
  <c r="A107" i="11"/>
  <c r="A108" i="11"/>
  <c r="A109" i="11"/>
  <c r="A110" i="11"/>
  <c r="A111" i="11"/>
  <c r="A112" i="11"/>
  <c r="A113" i="11"/>
  <c r="A114" i="11"/>
  <c r="A115" i="11"/>
  <c r="A116" i="11"/>
  <c r="A117" i="11"/>
  <c r="A118" i="11"/>
  <c r="A119" i="11"/>
  <c r="A120" i="11"/>
  <c r="A121" i="11"/>
  <c r="A122" i="11"/>
  <c r="A123" i="11"/>
  <c r="A124" i="11"/>
  <c r="A125" i="11"/>
  <c r="A126" i="11"/>
  <c r="A127" i="11"/>
  <c r="A128" i="11"/>
  <c r="A129" i="11"/>
  <c r="A130" i="11"/>
  <c r="A131" i="11"/>
  <c r="A132" i="11"/>
  <c r="A133" i="11"/>
  <c r="A134" i="11"/>
  <c r="A135" i="11"/>
  <c r="A136" i="11"/>
  <c r="A137" i="11"/>
  <c r="A138" i="11"/>
  <c r="A139" i="11"/>
  <c r="A140" i="11"/>
  <c r="A141" i="11"/>
  <c r="A142" i="11"/>
  <c r="A143" i="11"/>
  <c r="A144" i="11"/>
  <c r="A145" i="11"/>
  <c r="A146" i="11"/>
  <c r="A147" i="11"/>
  <c r="A148" i="11"/>
  <c r="A149" i="11"/>
  <c r="A150" i="11"/>
  <c r="A151" i="11"/>
  <c r="A152" i="11"/>
  <c r="A153" i="11"/>
  <c r="A154" i="11"/>
  <c r="A155" i="11"/>
  <c r="A156" i="11"/>
  <c r="A157" i="11"/>
  <c r="A158" i="11"/>
  <c r="A159" i="11"/>
  <c r="A160" i="11"/>
  <c r="A161" i="11"/>
  <c r="A162" i="11"/>
  <c r="A163" i="11"/>
  <c r="A164" i="11"/>
  <c r="A165" i="11"/>
  <c r="A166" i="11"/>
  <c r="A167" i="11"/>
  <c r="A168" i="11"/>
  <c r="A169" i="11"/>
  <c r="A170" i="11"/>
  <c r="A171" i="11"/>
  <c r="A172" i="11"/>
  <c r="A173" i="11"/>
  <c r="A174" i="11"/>
  <c r="A175" i="11"/>
  <c r="A176" i="11"/>
  <c r="A177" i="11"/>
  <c r="A178" i="11"/>
  <c r="A179" i="11"/>
  <c r="A180" i="11"/>
  <c r="A181" i="11"/>
  <c r="A182" i="11"/>
  <c r="A183" i="11"/>
  <c r="A184" i="11"/>
  <c r="A185" i="11"/>
  <c r="A186" i="11"/>
  <c r="A187" i="11"/>
  <c r="A188" i="11"/>
  <c r="A189" i="11"/>
  <c r="A190" i="11"/>
  <c r="A191" i="11"/>
  <c r="A192" i="11"/>
  <c r="A193" i="11"/>
  <c r="A194" i="11"/>
  <c r="A195" i="11"/>
  <c r="A196" i="11"/>
  <c r="A197" i="11"/>
  <c r="A198" i="11"/>
  <c r="A199" i="11"/>
  <c r="A200" i="11"/>
  <c r="A201" i="11"/>
  <c r="A202" i="11"/>
  <c r="A203" i="11"/>
  <c r="A204" i="11"/>
  <c r="A205" i="11"/>
  <c r="A3" i="10"/>
  <c r="A4" i="10"/>
  <c r="A5" i="10"/>
  <c r="A6" i="10"/>
  <c r="A7" i="10"/>
  <c r="A8" i="10"/>
  <c r="A9" i="10"/>
  <c r="A10" i="10"/>
  <c r="A11" i="10"/>
  <c r="A12" i="10"/>
  <c r="A13" i="10"/>
  <c r="A14" i="10"/>
  <c r="A15" i="10"/>
  <c r="A16" i="10"/>
  <c r="A17" i="10"/>
  <c r="A18" i="10"/>
  <c r="A19" i="10"/>
  <c r="A20" i="10"/>
  <c r="A21" i="10"/>
  <c r="A22" i="10"/>
  <c r="A23" i="10"/>
  <c r="A24" i="10"/>
  <c r="A25" i="10"/>
  <c r="A26" i="10"/>
  <c r="A27" i="10"/>
  <c r="A28" i="10"/>
  <c r="A29" i="10"/>
  <c r="A30" i="10"/>
  <c r="A31" i="10"/>
  <c r="A32" i="10"/>
  <c r="A33" i="10"/>
  <c r="A34" i="10"/>
  <c r="A35" i="10"/>
  <c r="A36" i="10"/>
  <c r="A37" i="10"/>
  <c r="A38" i="10"/>
  <c r="A39" i="10"/>
  <c r="A40" i="10"/>
  <c r="A41" i="10"/>
  <c r="A42" i="10"/>
  <c r="A43" i="10"/>
  <c r="A44" i="10"/>
  <c r="A45" i="10"/>
  <c r="A46" i="10"/>
  <c r="A47" i="10"/>
  <c r="A48" i="10"/>
  <c r="A49" i="10"/>
  <c r="A50" i="10"/>
  <c r="A51" i="10"/>
  <c r="A52" i="10"/>
  <c r="A53" i="10"/>
  <c r="A54" i="10"/>
  <c r="A55" i="10"/>
  <c r="A56" i="10"/>
  <c r="A57" i="10"/>
  <c r="A58" i="10"/>
  <c r="A59" i="10"/>
  <c r="A60" i="10"/>
  <c r="A61" i="10"/>
  <c r="A62" i="10"/>
  <c r="A63" i="10"/>
  <c r="A64" i="10"/>
  <c r="A65" i="10"/>
  <c r="A66" i="10"/>
  <c r="A67" i="10"/>
  <c r="A68" i="10"/>
  <c r="A69" i="10"/>
  <c r="A70" i="10"/>
  <c r="A71" i="10"/>
  <c r="A72" i="10"/>
  <c r="A73" i="10"/>
  <c r="A74" i="10"/>
  <c r="A75" i="10"/>
  <c r="A76" i="10"/>
  <c r="A77" i="10"/>
  <c r="A78" i="10"/>
  <c r="A79" i="10"/>
  <c r="A80" i="10"/>
  <c r="A81" i="10"/>
  <c r="A82" i="10"/>
  <c r="A83" i="10"/>
  <c r="A84" i="10"/>
  <c r="A85" i="10"/>
  <c r="A86" i="10"/>
  <c r="A87" i="10"/>
  <c r="A88" i="10"/>
  <c r="A89" i="10"/>
  <c r="A90" i="10"/>
  <c r="A91" i="10"/>
  <c r="A92" i="10"/>
  <c r="A93" i="10"/>
  <c r="A94" i="10"/>
  <c r="A95" i="10"/>
  <c r="A96" i="10"/>
  <c r="A97" i="10"/>
  <c r="A98" i="10"/>
  <c r="A99" i="10"/>
  <c r="A100" i="10"/>
  <c r="A101" i="10"/>
  <c r="A102" i="10"/>
  <c r="A103" i="10"/>
  <c r="A104" i="10"/>
  <c r="A105" i="10"/>
  <c r="A106" i="10"/>
  <c r="A107" i="10"/>
  <c r="A108" i="10"/>
  <c r="A109" i="10"/>
  <c r="A110" i="10"/>
  <c r="A111" i="10"/>
  <c r="A112" i="10"/>
  <c r="A113" i="10"/>
  <c r="A114" i="10"/>
  <c r="A115" i="10"/>
  <c r="A116" i="10"/>
  <c r="A117" i="10"/>
  <c r="A118" i="10"/>
  <c r="A119" i="10"/>
  <c r="A120" i="10"/>
  <c r="A121" i="10"/>
  <c r="A122" i="10"/>
  <c r="A123" i="10"/>
  <c r="A124" i="10"/>
  <c r="A125" i="10"/>
  <c r="A126" i="10"/>
  <c r="A127" i="10"/>
  <c r="A128" i="10"/>
  <c r="A129" i="10"/>
  <c r="A130" i="10"/>
  <c r="A131" i="10"/>
  <c r="A132" i="10"/>
  <c r="A133" i="10"/>
  <c r="A134" i="10"/>
  <c r="A135" i="10"/>
  <c r="A136" i="10"/>
  <c r="A137" i="10"/>
  <c r="A138" i="10"/>
  <c r="A139" i="10"/>
  <c r="A140" i="10"/>
  <c r="A141" i="10"/>
  <c r="A142" i="10"/>
  <c r="A143" i="10"/>
  <c r="A144" i="10"/>
  <c r="A145" i="10"/>
  <c r="A146" i="10"/>
  <c r="A147" i="10"/>
  <c r="A148" i="10"/>
  <c r="A149" i="10"/>
  <c r="A150" i="10"/>
  <c r="A151" i="10"/>
  <c r="A152" i="10"/>
  <c r="A153" i="10"/>
  <c r="A154" i="10"/>
  <c r="A155" i="10"/>
  <c r="A156" i="10"/>
  <c r="A157" i="10"/>
  <c r="A158" i="10"/>
  <c r="A159" i="10"/>
  <c r="A160" i="10"/>
  <c r="A161" i="10"/>
  <c r="A162" i="10"/>
  <c r="A163" i="10"/>
  <c r="A164" i="10"/>
  <c r="A165" i="10"/>
  <c r="A166" i="10"/>
  <c r="A167" i="10"/>
  <c r="A168" i="10"/>
  <c r="A169" i="10"/>
  <c r="A170" i="10"/>
  <c r="A171" i="10"/>
  <c r="A172" i="10"/>
  <c r="A173" i="10"/>
  <c r="A174" i="10"/>
  <c r="A175" i="10"/>
  <c r="A176" i="10"/>
  <c r="A177" i="10"/>
  <c r="A178" i="10"/>
  <c r="A179" i="10"/>
  <c r="A180" i="10"/>
  <c r="A181" i="10"/>
  <c r="A182" i="10"/>
  <c r="A183" i="10"/>
  <c r="A184" i="10"/>
  <c r="A185" i="10"/>
  <c r="A186" i="10"/>
  <c r="A187" i="10"/>
  <c r="A188" i="10"/>
  <c r="A189" i="10"/>
  <c r="A190" i="10"/>
  <c r="A191" i="10"/>
  <c r="A192" i="10"/>
  <c r="A193" i="10"/>
  <c r="A194" i="10"/>
  <c r="A195" i="10"/>
  <c r="A196" i="10"/>
  <c r="A197" i="10"/>
  <c r="A198" i="10"/>
  <c r="A199" i="10"/>
  <c r="A200" i="10"/>
  <c r="A201" i="10"/>
  <c r="A202" i="10"/>
  <c r="A203" i="10"/>
  <c r="A204" i="10"/>
  <c r="A205" i="10"/>
  <c r="A3" i="9"/>
  <c r="A4" i="9"/>
  <c r="A5" i="9"/>
  <c r="A6" i="9"/>
  <c r="A7" i="9"/>
  <c r="A8" i="9"/>
  <c r="A9" i="9"/>
  <c r="A10" i="9"/>
  <c r="A11" i="9"/>
  <c r="A12" i="9"/>
  <c r="A13" i="9"/>
  <c r="A14" i="9"/>
  <c r="A15" i="9"/>
  <c r="A16" i="9"/>
  <c r="A17" i="9"/>
  <c r="A18" i="9"/>
  <c r="A19" i="9"/>
  <c r="A20" i="9"/>
  <c r="A21" i="9"/>
  <c r="A22" i="9"/>
  <c r="A23" i="9"/>
  <c r="A24" i="9"/>
  <c r="A25" i="9"/>
  <c r="A26" i="9"/>
  <c r="A27" i="9"/>
  <c r="A28" i="9"/>
  <c r="A29" i="9"/>
  <c r="A30" i="9"/>
  <c r="A31" i="9"/>
  <c r="A32" i="9"/>
  <c r="A33" i="9"/>
  <c r="A34" i="9"/>
  <c r="A35" i="9"/>
  <c r="A36" i="9"/>
  <c r="A37" i="9"/>
  <c r="A38" i="9"/>
  <c r="A39" i="9"/>
  <c r="A40" i="9"/>
  <c r="A41" i="9"/>
  <c r="A42" i="9"/>
  <c r="A43" i="9"/>
  <c r="A44" i="9"/>
  <c r="A45" i="9"/>
  <c r="A46" i="9"/>
  <c r="A47" i="9"/>
  <c r="A48" i="9"/>
  <c r="A49" i="9"/>
  <c r="A50" i="9"/>
  <c r="A51" i="9"/>
  <c r="A52" i="9"/>
  <c r="A53" i="9"/>
  <c r="A54" i="9"/>
  <c r="A55" i="9"/>
  <c r="A56" i="9"/>
  <c r="A57" i="9"/>
  <c r="A58" i="9"/>
  <c r="A59" i="9"/>
  <c r="A60" i="9"/>
  <c r="A61" i="9"/>
  <c r="A62" i="9"/>
  <c r="A63" i="9"/>
  <c r="A64" i="9"/>
  <c r="A65" i="9"/>
  <c r="A66" i="9"/>
  <c r="A67" i="9"/>
  <c r="A68" i="9"/>
  <c r="A69" i="9"/>
  <c r="A70" i="9"/>
  <c r="A71" i="9"/>
  <c r="A72" i="9"/>
  <c r="A73" i="9"/>
  <c r="A74" i="9"/>
  <c r="A75" i="9"/>
  <c r="A76" i="9"/>
  <c r="A77" i="9"/>
  <c r="A78" i="9"/>
  <c r="A79" i="9"/>
  <c r="A80" i="9"/>
  <c r="A81" i="9"/>
  <c r="A82" i="9"/>
  <c r="A83" i="9"/>
  <c r="A84" i="9"/>
  <c r="A85" i="9"/>
  <c r="A86" i="9"/>
  <c r="A87" i="9"/>
  <c r="A88" i="9"/>
  <c r="A89" i="9"/>
  <c r="A90" i="9"/>
  <c r="A91" i="9"/>
  <c r="A92" i="9"/>
  <c r="A93" i="9"/>
  <c r="A94" i="9"/>
  <c r="A95" i="9"/>
  <c r="A96" i="9"/>
  <c r="A97" i="9"/>
  <c r="A98" i="9"/>
  <c r="A99" i="9"/>
  <c r="A100" i="9"/>
  <c r="A101" i="9"/>
  <c r="A102" i="9"/>
  <c r="A103" i="9"/>
  <c r="A104" i="9"/>
  <c r="A105" i="9"/>
  <c r="A106" i="9"/>
  <c r="A107" i="9"/>
  <c r="A108" i="9"/>
  <c r="A109" i="9"/>
  <c r="A110" i="9"/>
  <c r="A111" i="9"/>
  <c r="A112" i="9"/>
  <c r="A113" i="9"/>
  <c r="A114" i="9"/>
  <c r="A115" i="9"/>
  <c r="A116" i="9"/>
  <c r="A117" i="9"/>
  <c r="A118" i="9"/>
  <c r="A119" i="9"/>
  <c r="A120" i="9"/>
  <c r="A121" i="9"/>
  <c r="A122" i="9"/>
  <c r="A123" i="9"/>
  <c r="A124" i="9"/>
  <c r="A125" i="9"/>
  <c r="A126" i="9"/>
  <c r="A127" i="9"/>
  <c r="A128" i="9"/>
  <c r="A129" i="9"/>
  <c r="A130" i="9"/>
  <c r="A131" i="9"/>
  <c r="A132" i="9"/>
  <c r="A133" i="9"/>
  <c r="A134" i="9"/>
  <c r="A135" i="9"/>
  <c r="A136" i="9"/>
  <c r="A137" i="9"/>
  <c r="A138" i="9"/>
  <c r="A139" i="9"/>
  <c r="A140" i="9"/>
  <c r="A141" i="9"/>
  <c r="A142" i="9"/>
  <c r="A143" i="9"/>
  <c r="A144" i="9"/>
  <c r="A145" i="9"/>
  <c r="A146" i="9"/>
  <c r="A147" i="9"/>
  <c r="A148" i="9"/>
  <c r="A149" i="9"/>
  <c r="A150" i="9"/>
  <c r="A151" i="9"/>
  <c r="A152" i="9"/>
  <c r="A153" i="9"/>
  <c r="A154" i="9"/>
  <c r="A155" i="9"/>
  <c r="A156" i="9"/>
  <c r="A157" i="9"/>
  <c r="A158" i="9"/>
  <c r="A159" i="9"/>
  <c r="A160" i="9"/>
  <c r="A161" i="9"/>
  <c r="A162" i="9"/>
  <c r="A163" i="9"/>
  <c r="A164" i="9"/>
  <c r="A165" i="9"/>
  <c r="A166" i="9"/>
  <c r="A167" i="9"/>
  <c r="A168" i="9"/>
  <c r="A169" i="9"/>
  <c r="A170" i="9"/>
  <c r="A171" i="9"/>
  <c r="A172" i="9"/>
  <c r="A173" i="9"/>
  <c r="A174" i="9"/>
  <c r="A175" i="9"/>
  <c r="A176" i="9"/>
  <c r="A177" i="9"/>
  <c r="A178" i="9"/>
  <c r="A179" i="9"/>
  <c r="A180" i="9"/>
  <c r="A181" i="9"/>
  <c r="A182" i="9"/>
  <c r="A183" i="9"/>
  <c r="A184" i="9"/>
  <c r="A185" i="9"/>
  <c r="A186" i="9"/>
  <c r="A187" i="9"/>
  <c r="A188" i="9"/>
  <c r="A189" i="9"/>
  <c r="A190" i="9"/>
  <c r="A191" i="9"/>
  <c r="A192" i="9"/>
  <c r="A193" i="9"/>
  <c r="A194" i="9"/>
  <c r="A195" i="9"/>
  <c r="A196" i="9"/>
  <c r="A197" i="9"/>
  <c r="A198" i="9"/>
  <c r="A199" i="9"/>
  <c r="A200" i="9"/>
  <c r="A201" i="9"/>
  <c r="A202" i="9"/>
  <c r="A203" i="9"/>
  <c r="A204" i="9"/>
  <c r="A205" i="9"/>
  <c r="A3" i="8"/>
  <c r="A4" i="8"/>
  <c r="A5" i="8"/>
  <c r="A6" i="8"/>
  <c r="A7" i="8"/>
  <c r="A8" i="8"/>
  <c r="A9" i="8"/>
  <c r="A10" i="8"/>
  <c r="A11" i="8"/>
  <c r="A12" i="8"/>
  <c r="A13" i="8"/>
  <c r="A14" i="8"/>
  <c r="A15" i="8"/>
  <c r="A16" i="8"/>
  <c r="A17" i="8"/>
  <c r="A18" i="8"/>
  <c r="A19" i="8"/>
  <c r="A20" i="8"/>
  <c r="A21" i="8"/>
  <c r="A22" i="8"/>
  <c r="A23" i="8"/>
  <c r="A24" i="8"/>
  <c r="A25" i="8"/>
  <c r="A26" i="8"/>
  <c r="A27" i="8"/>
  <c r="A28" i="8"/>
  <c r="A29" i="8"/>
  <c r="A30" i="8"/>
  <c r="A31" i="8"/>
  <c r="A32" i="8"/>
  <c r="A33" i="8"/>
  <c r="A34" i="8"/>
  <c r="A35" i="8"/>
  <c r="A36" i="8"/>
  <c r="A37" i="8"/>
  <c r="A38" i="8"/>
  <c r="A39" i="8"/>
  <c r="A40" i="8"/>
  <c r="A41" i="8"/>
  <c r="A42" i="8"/>
  <c r="A43" i="8"/>
  <c r="A44" i="8"/>
  <c r="A45" i="8"/>
  <c r="A46" i="8"/>
  <c r="A47" i="8"/>
  <c r="A48" i="8"/>
  <c r="A49" i="8"/>
  <c r="A50" i="8"/>
  <c r="A51" i="8"/>
  <c r="A52" i="8"/>
  <c r="A53" i="8"/>
  <c r="A54" i="8"/>
  <c r="A55" i="8"/>
  <c r="A56" i="8"/>
  <c r="A57" i="8"/>
  <c r="A58" i="8"/>
  <c r="A59" i="8"/>
  <c r="A60" i="8"/>
  <c r="A61" i="8"/>
  <c r="A62" i="8"/>
  <c r="A63" i="8"/>
  <c r="A64" i="8"/>
  <c r="A65" i="8"/>
  <c r="A66" i="8"/>
  <c r="A67" i="8"/>
  <c r="A68" i="8"/>
  <c r="A69" i="8"/>
  <c r="A70" i="8"/>
  <c r="A71" i="8"/>
  <c r="A72" i="8"/>
  <c r="A73" i="8"/>
  <c r="A74" i="8"/>
  <c r="A75" i="8"/>
  <c r="A76" i="8"/>
  <c r="A77" i="8"/>
  <c r="A78" i="8"/>
  <c r="A79" i="8"/>
  <c r="A80" i="8"/>
  <c r="A81" i="8"/>
  <c r="A82" i="8"/>
  <c r="A83" i="8"/>
  <c r="A84" i="8"/>
  <c r="A85" i="8"/>
  <c r="A86" i="8"/>
  <c r="A87" i="8"/>
  <c r="A88" i="8"/>
  <c r="A89" i="8"/>
  <c r="A90" i="8"/>
  <c r="A91" i="8"/>
  <c r="A92" i="8"/>
  <c r="A93" i="8"/>
  <c r="A94" i="8"/>
  <c r="A95" i="8"/>
  <c r="A96" i="8"/>
  <c r="A97" i="8"/>
  <c r="A98" i="8"/>
  <c r="A99" i="8"/>
  <c r="A100" i="8"/>
  <c r="A101" i="8"/>
  <c r="A102" i="8"/>
  <c r="A103" i="8"/>
  <c r="A104" i="8"/>
  <c r="A105" i="8"/>
  <c r="A106" i="8"/>
  <c r="A107" i="8"/>
  <c r="A108" i="8"/>
  <c r="A109" i="8"/>
  <c r="A110" i="8"/>
  <c r="A111" i="8"/>
  <c r="A112" i="8"/>
  <c r="A113" i="8"/>
  <c r="A114" i="8"/>
  <c r="A115" i="8"/>
  <c r="A116" i="8"/>
  <c r="A117" i="8"/>
  <c r="A118" i="8"/>
  <c r="A119" i="8"/>
  <c r="A120" i="8"/>
  <c r="A121" i="8"/>
  <c r="A122" i="8"/>
  <c r="A123" i="8"/>
  <c r="A124" i="8"/>
  <c r="A125" i="8"/>
  <c r="A126" i="8"/>
  <c r="A127" i="8"/>
  <c r="A128" i="8"/>
  <c r="A129" i="8"/>
  <c r="A130" i="8"/>
  <c r="A131" i="8"/>
  <c r="A132" i="8"/>
  <c r="A133" i="8"/>
  <c r="A134" i="8"/>
  <c r="A135" i="8"/>
  <c r="A136" i="8"/>
  <c r="A137" i="8"/>
  <c r="A138" i="8"/>
  <c r="A139" i="8"/>
  <c r="A140" i="8"/>
  <c r="A141" i="8"/>
  <c r="A142" i="8"/>
  <c r="A143" i="8"/>
  <c r="A144" i="8"/>
  <c r="A145" i="8"/>
  <c r="A146" i="8"/>
  <c r="A147" i="8"/>
  <c r="A148" i="8"/>
  <c r="A149" i="8"/>
  <c r="A150" i="8"/>
  <c r="A151" i="8"/>
  <c r="A152" i="8"/>
  <c r="A153" i="8"/>
  <c r="A154" i="8"/>
  <c r="A155" i="8"/>
  <c r="A156" i="8"/>
  <c r="A157" i="8"/>
  <c r="A158" i="8"/>
  <c r="A159" i="8"/>
  <c r="A160" i="8"/>
  <c r="A161" i="8"/>
  <c r="A162" i="8"/>
  <c r="A163" i="8"/>
  <c r="A164" i="8"/>
  <c r="A165" i="8"/>
  <c r="A166" i="8"/>
  <c r="A167" i="8"/>
  <c r="A168" i="8"/>
  <c r="A169" i="8"/>
  <c r="A170" i="8"/>
  <c r="A171" i="8"/>
  <c r="A172" i="8"/>
  <c r="A173" i="8"/>
  <c r="A174" i="8"/>
  <c r="A175" i="8"/>
  <c r="A176" i="8"/>
  <c r="A177" i="8"/>
  <c r="A178" i="8"/>
  <c r="A179" i="8"/>
  <c r="A180" i="8"/>
  <c r="A181" i="8"/>
  <c r="A182" i="8"/>
  <c r="A183" i="8"/>
  <c r="A184" i="8"/>
  <c r="A185" i="8"/>
  <c r="A186" i="8"/>
  <c r="A187" i="8"/>
  <c r="A188" i="8"/>
  <c r="A189" i="8"/>
  <c r="A190" i="8"/>
  <c r="A191" i="8"/>
  <c r="A192" i="8"/>
  <c r="A193" i="8"/>
  <c r="A194" i="8"/>
  <c r="A195" i="8"/>
  <c r="A196" i="8"/>
  <c r="A197" i="8"/>
  <c r="A198" i="8"/>
  <c r="A199" i="8"/>
  <c r="A200" i="8"/>
  <c r="A201" i="8"/>
  <c r="A202" i="8"/>
  <c r="A203" i="8"/>
  <c r="A204" i="8"/>
  <c r="A205" i="8"/>
  <c r="A3" i="7"/>
  <c r="A4" i="7"/>
  <c r="A5" i="7"/>
  <c r="A6" i="7"/>
  <c r="A7" i="7"/>
  <c r="A8" i="7"/>
  <c r="A9" i="7"/>
  <c r="A10" i="7"/>
  <c r="A11" i="7"/>
  <c r="A12" i="7"/>
  <c r="A13" i="7"/>
  <c r="A14" i="7"/>
  <c r="A15" i="7"/>
  <c r="A16" i="7"/>
  <c r="A17" i="7"/>
  <c r="A18" i="7"/>
  <c r="A19" i="7"/>
  <c r="A20" i="7"/>
  <c r="A21" i="7"/>
  <c r="A22" i="7"/>
  <c r="A23" i="7"/>
  <c r="A24" i="7"/>
  <c r="A25" i="7"/>
  <c r="A26" i="7"/>
  <c r="A27" i="7"/>
  <c r="A28" i="7"/>
  <c r="A29" i="7"/>
  <c r="A30" i="7"/>
  <c r="A31" i="7"/>
  <c r="A32" i="7"/>
  <c r="A33" i="7"/>
  <c r="A34" i="7"/>
  <c r="A35" i="7"/>
  <c r="A36" i="7"/>
  <c r="A37" i="7"/>
  <c r="A38" i="7"/>
  <c r="A39" i="7"/>
  <c r="A40" i="7"/>
  <c r="A41" i="7"/>
  <c r="A42" i="7"/>
  <c r="A43" i="7"/>
  <c r="A44" i="7"/>
  <c r="A45" i="7"/>
  <c r="A46" i="7"/>
  <c r="A47" i="7"/>
  <c r="A48" i="7"/>
  <c r="A49" i="7"/>
  <c r="A50" i="7"/>
  <c r="A51" i="7"/>
  <c r="A52" i="7"/>
  <c r="A53" i="7"/>
  <c r="A54" i="7"/>
  <c r="A55" i="7"/>
  <c r="A56" i="7"/>
  <c r="A57" i="7"/>
  <c r="A58" i="7"/>
  <c r="A59" i="7"/>
  <c r="A60" i="7"/>
  <c r="A61" i="7"/>
  <c r="A62" i="7"/>
  <c r="A63" i="7"/>
  <c r="A64" i="7"/>
  <c r="A65" i="7"/>
  <c r="A66" i="7"/>
  <c r="A67" i="7"/>
  <c r="A68" i="7"/>
  <c r="A69" i="7"/>
  <c r="A70" i="7"/>
  <c r="A71" i="7"/>
  <c r="A72" i="7"/>
  <c r="A73" i="7"/>
  <c r="A74" i="7"/>
  <c r="A75" i="7"/>
  <c r="A76" i="7"/>
  <c r="A77" i="7"/>
  <c r="A78" i="7"/>
  <c r="A79" i="7"/>
  <c r="A80" i="7"/>
  <c r="A81" i="7"/>
  <c r="A82" i="7"/>
  <c r="A83" i="7"/>
  <c r="A84" i="7"/>
  <c r="A85" i="7"/>
  <c r="A86" i="7"/>
  <c r="A87" i="7"/>
  <c r="A88" i="7"/>
  <c r="A89" i="7"/>
  <c r="A90" i="7"/>
  <c r="A91" i="7"/>
  <c r="A92" i="7"/>
  <c r="A93" i="7"/>
  <c r="A94" i="7"/>
  <c r="A95" i="7"/>
  <c r="A96" i="7"/>
  <c r="A97" i="7"/>
  <c r="A98" i="7"/>
  <c r="A99" i="7"/>
  <c r="A100" i="7"/>
  <c r="A101" i="7"/>
  <c r="A102" i="7"/>
  <c r="A103" i="7"/>
  <c r="A104" i="7"/>
  <c r="A105" i="7"/>
  <c r="A106" i="7"/>
  <c r="A107" i="7"/>
  <c r="A108" i="7"/>
  <c r="A109" i="7"/>
  <c r="A110" i="7"/>
  <c r="A111" i="7"/>
  <c r="A112" i="7"/>
  <c r="A113" i="7"/>
  <c r="A114" i="7"/>
  <c r="A115" i="7"/>
  <c r="A116" i="7"/>
  <c r="A117" i="7"/>
  <c r="A118" i="7"/>
  <c r="A119" i="7"/>
  <c r="A120" i="7"/>
  <c r="A121" i="7"/>
  <c r="A122" i="7"/>
  <c r="A123" i="7"/>
  <c r="A124" i="7"/>
  <c r="A125" i="7"/>
  <c r="A126" i="7"/>
  <c r="A127" i="7"/>
  <c r="A128" i="7"/>
  <c r="A129" i="7"/>
  <c r="A130" i="7"/>
  <c r="A131" i="7"/>
  <c r="A132" i="7"/>
  <c r="A133" i="7"/>
  <c r="A134" i="7"/>
  <c r="A135" i="7"/>
  <c r="A136" i="7"/>
  <c r="A137" i="7"/>
  <c r="A138" i="7"/>
  <c r="A139" i="7"/>
  <c r="A140" i="7"/>
  <c r="A141" i="7"/>
  <c r="A142" i="7"/>
  <c r="A143" i="7"/>
  <c r="A144" i="7"/>
  <c r="A145" i="7"/>
  <c r="A146" i="7"/>
  <c r="A147" i="7"/>
  <c r="A148" i="7"/>
  <c r="A149" i="7"/>
  <c r="A150" i="7"/>
  <c r="A151" i="7"/>
  <c r="A152" i="7"/>
  <c r="A153" i="7"/>
  <c r="A154" i="7"/>
  <c r="A155" i="7"/>
  <c r="A156" i="7"/>
  <c r="A157" i="7"/>
  <c r="A158" i="7"/>
  <c r="A159" i="7"/>
  <c r="A160" i="7"/>
  <c r="A161" i="7"/>
  <c r="A162" i="7"/>
  <c r="A163" i="7"/>
  <c r="A164" i="7"/>
  <c r="A165" i="7"/>
  <c r="A166" i="7"/>
  <c r="A167" i="7"/>
  <c r="A168" i="7"/>
  <c r="A169" i="7"/>
  <c r="A170" i="7"/>
  <c r="A171" i="7"/>
  <c r="A172" i="7"/>
  <c r="A173" i="7"/>
  <c r="A174" i="7"/>
  <c r="A175" i="7"/>
  <c r="A176" i="7"/>
  <c r="A177" i="7"/>
  <c r="A178" i="7"/>
  <c r="A179" i="7"/>
  <c r="A180" i="7"/>
  <c r="A181" i="7"/>
  <c r="A182" i="7"/>
  <c r="A183" i="7"/>
  <c r="A184" i="7"/>
  <c r="A185" i="7"/>
  <c r="A186" i="7"/>
  <c r="A187" i="7"/>
  <c r="A188" i="7"/>
  <c r="A189" i="7"/>
  <c r="A190" i="7"/>
  <c r="A191" i="7"/>
  <c r="A192" i="7"/>
  <c r="A193" i="7"/>
  <c r="A194" i="7"/>
  <c r="A195" i="7"/>
  <c r="A196" i="7"/>
  <c r="A197" i="7"/>
  <c r="A198" i="7"/>
  <c r="A199" i="7"/>
  <c r="A200" i="7"/>
  <c r="A201" i="7"/>
  <c r="A202" i="7"/>
  <c r="A203" i="7"/>
  <c r="A204" i="7"/>
  <c r="A205" i="7"/>
  <c r="A50" i="6"/>
  <c r="A51" i="6"/>
  <c r="A52" i="6"/>
  <c r="A53" i="6"/>
  <c r="A54" i="6"/>
  <c r="A55" i="6"/>
  <c r="A56" i="6"/>
  <c r="A57" i="6"/>
  <c r="A58" i="6"/>
  <c r="A59" i="6"/>
  <c r="A60" i="6"/>
  <c r="A61" i="6"/>
  <c r="A62" i="6"/>
  <c r="A63" i="6"/>
  <c r="A64" i="6"/>
  <c r="A65" i="6"/>
  <c r="A66" i="6"/>
  <c r="A67" i="6"/>
  <c r="A68" i="6"/>
  <c r="A69" i="6"/>
  <c r="A70" i="6"/>
  <c r="A71" i="6"/>
  <c r="A72" i="6"/>
  <c r="A73" i="6"/>
  <c r="A74" i="6"/>
  <c r="A75" i="6"/>
  <c r="A76" i="6"/>
  <c r="A77" i="6"/>
  <c r="A78" i="6"/>
  <c r="A79" i="6"/>
  <c r="A80" i="6"/>
  <c r="A81" i="6"/>
  <c r="A82" i="6"/>
  <c r="A83" i="6"/>
  <c r="A84" i="6"/>
  <c r="A85" i="6"/>
  <c r="A86" i="6"/>
  <c r="A87" i="6"/>
  <c r="A88" i="6"/>
  <c r="A89" i="6"/>
  <c r="A90" i="6"/>
  <c r="A91" i="6"/>
  <c r="A92" i="6"/>
  <c r="A93" i="6"/>
  <c r="A94" i="6"/>
  <c r="A95" i="6"/>
  <c r="A96" i="6"/>
  <c r="A97" i="6"/>
  <c r="A98" i="6"/>
  <c r="A99" i="6"/>
  <c r="A100" i="6"/>
  <c r="A101" i="6"/>
  <c r="A102" i="6"/>
  <c r="A103" i="6"/>
  <c r="A104" i="6"/>
  <c r="A105" i="6"/>
  <c r="A106" i="6"/>
  <c r="A107" i="6"/>
  <c r="A108" i="6"/>
  <c r="A109" i="6"/>
  <c r="A110" i="6"/>
  <c r="A111" i="6"/>
  <c r="A112" i="6"/>
  <c r="A113" i="6"/>
  <c r="A114" i="6"/>
  <c r="A115" i="6"/>
  <c r="A116" i="6"/>
  <c r="A117" i="6"/>
  <c r="A118" i="6"/>
  <c r="A119" i="6"/>
  <c r="A120" i="6"/>
  <c r="A121" i="6"/>
  <c r="A122" i="6"/>
  <c r="A123" i="6"/>
  <c r="A124" i="6"/>
  <c r="A125" i="6"/>
  <c r="A126" i="6"/>
  <c r="A127" i="6"/>
  <c r="A128" i="6"/>
  <c r="A129" i="6"/>
  <c r="A130" i="6"/>
  <c r="A131" i="6"/>
  <c r="A132" i="6"/>
  <c r="A133" i="6"/>
  <c r="A134" i="6"/>
  <c r="A135" i="6"/>
  <c r="A136" i="6"/>
  <c r="A137" i="6"/>
  <c r="A138" i="6"/>
  <c r="A139" i="6"/>
  <c r="A140" i="6"/>
  <c r="A141" i="6"/>
  <c r="A142" i="6"/>
  <c r="A143" i="6"/>
  <c r="A144" i="6"/>
  <c r="A145" i="6"/>
  <c r="A146" i="6"/>
  <c r="A147" i="6"/>
  <c r="A148" i="6"/>
  <c r="A149" i="6"/>
  <c r="A150" i="6"/>
  <c r="A151" i="6"/>
  <c r="A152" i="6"/>
  <c r="A153" i="6"/>
  <c r="A154" i="6"/>
  <c r="A155" i="6"/>
  <c r="A156" i="6"/>
  <c r="A157" i="6"/>
  <c r="A158" i="6"/>
  <c r="A159" i="6"/>
  <c r="A160" i="6"/>
  <c r="A161" i="6"/>
  <c r="A162" i="6"/>
  <c r="A163" i="6"/>
  <c r="A164" i="6"/>
  <c r="A165" i="6"/>
  <c r="A166" i="6"/>
  <c r="A167" i="6"/>
  <c r="A168" i="6"/>
  <c r="A169" i="6"/>
  <c r="A170" i="6"/>
  <c r="A171" i="6"/>
  <c r="A172" i="6"/>
  <c r="A173" i="6"/>
  <c r="A174" i="6"/>
  <c r="A175" i="6"/>
  <c r="A176" i="6"/>
  <c r="A177" i="6"/>
  <c r="A178" i="6"/>
  <c r="A179" i="6"/>
  <c r="A180" i="6"/>
  <c r="A181" i="6"/>
  <c r="A182" i="6"/>
  <c r="A183" i="6"/>
  <c r="A184" i="6"/>
  <c r="A185" i="6"/>
  <c r="A186" i="6"/>
  <c r="A187" i="6"/>
  <c r="A188" i="6"/>
  <c r="A189" i="6"/>
  <c r="A190" i="6"/>
  <c r="A191" i="6"/>
  <c r="A192" i="6"/>
  <c r="A193" i="6"/>
  <c r="A194" i="6"/>
  <c r="A195" i="6"/>
  <c r="A196" i="6"/>
  <c r="A197" i="6"/>
  <c r="A198" i="6"/>
  <c r="A199" i="6"/>
  <c r="A200" i="6"/>
  <c r="A201" i="6"/>
  <c r="A202" i="6"/>
  <c r="A203" i="6"/>
  <c r="A204" i="6"/>
  <c r="A205" i="6"/>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A104" i="5"/>
  <c r="A105" i="5"/>
  <c r="A106" i="5"/>
  <c r="A107" i="5"/>
  <c r="A108" i="5"/>
  <c r="A109" i="5"/>
  <c r="A110" i="5"/>
  <c r="A111" i="5"/>
  <c r="A112" i="5"/>
  <c r="A113" i="5"/>
  <c r="A114" i="5"/>
  <c r="A115" i="5"/>
  <c r="A116" i="5"/>
  <c r="A117" i="5"/>
  <c r="A118" i="5"/>
  <c r="A119" i="5"/>
  <c r="A120" i="5"/>
  <c r="A121" i="5"/>
  <c r="A122" i="5"/>
  <c r="A123" i="5"/>
  <c r="A124" i="5"/>
  <c r="A125" i="5"/>
  <c r="A126" i="5"/>
  <c r="A127" i="5"/>
  <c r="A128" i="5"/>
  <c r="A129" i="5"/>
  <c r="A130" i="5"/>
  <c r="A131" i="5"/>
  <c r="A132" i="5"/>
  <c r="A133" i="5"/>
  <c r="A134" i="5"/>
  <c r="A135" i="5"/>
  <c r="A136" i="5"/>
  <c r="A137" i="5"/>
  <c r="A138" i="5"/>
  <c r="A139" i="5"/>
  <c r="A140" i="5"/>
  <c r="A141" i="5"/>
  <c r="A142" i="5"/>
  <c r="A143" i="5"/>
  <c r="A144" i="5"/>
  <c r="A145" i="5"/>
  <c r="A146" i="5"/>
  <c r="A147" i="5"/>
  <c r="A148" i="5"/>
  <c r="A149" i="5"/>
  <c r="A150" i="5"/>
  <c r="A151" i="5"/>
  <c r="A152" i="5"/>
  <c r="A153" i="5"/>
  <c r="A154" i="5"/>
  <c r="A155" i="5"/>
  <c r="A156" i="5"/>
  <c r="A157" i="5"/>
  <c r="A158" i="5"/>
  <c r="A159" i="5"/>
  <c r="A160" i="5"/>
  <c r="A161" i="5"/>
  <c r="A162" i="5"/>
  <c r="A163" i="5"/>
  <c r="A164" i="5"/>
  <c r="A165" i="5"/>
  <c r="A166" i="5"/>
  <c r="A167" i="5"/>
  <c r="A168" i="5"/>
  <c r="A169" i="5"/>
  <c r="A170" i="5"/>
  <c r="A171" i="5"/>
  <c r="A172" i="5"/>
  <c r="A173" i="5"/>
  <c r="A174" i="5"/>
  <c r="A175" i="5"/>
  <c r="A176" i="5"/>
  <c r="A177" i="5"/>
  <c r="A178" i="5"/>
  <c r="A179" i="5"/>
  <c r="A180" i="5"/>
  <c r="A181" i="5"/>
  <c r="A182" i="5"/>
  <c r="A183" i="5"/>
  <c r="A184" i="5"/>
  <c r="A185" i="5"/>
  <c r="A186" i="5"/>
  <c r="A187" i="5"/>
  <c r="A188" i="5"/>
  <c r="A189" i="5"/>
  <c r="A190" i="5"/>
  <c r="A191" i="5"/>
  <c r="A192" i="5"/>
  <c r="A193" i="5"/>
  <c r="A194" i="5"/>
  <c r="A195" i="5"/>
  <c r="A196" i="5"/>
  <c r="A197" i="5"/>
  <c r="A198" i="5"/>
  <c r="A199" i="5"/>
  <c r="A200" i="5"/>
  <c r="A201" i="5"/>
  <c r="A202" i="5"/>
  <c r="A203" i="5"/>
  <c r="A204" i="5"/>
  <c r="A205" i="5"/>
  <c r="A3" i="3"/>
  <c r="A7" i="3"/>
  <c r="A5" i="3"/>
  <c r="A13" i="3"/>
  <c r="A27" i="3"/>
  <c r="A6" i="3"/>
  <c r="A8" i="3"/>
  <c r="A9" i="3"/>
  <c r="A4" i="3"/>
  <c r="A10" i="3"/>
  <c r="A14" i="3"/>
  <c r="A11" i="3"/>
  <c r="A12" i="3"/>
  <c r="A15" i="3"/>
  <c r="A16" i="3"/>
  <c r="A17" i="3"/>
  <c r="A18" i="3"/>
  <c r="A19" i="3"/>
  <c r="A20" i="3"/>
  <c r="A21" i="3"/>
  <c r="A22" i="3"/>
  <c r="A23" i="3"/>
  <c r="A24" i="3"/>
  <c r="A25" i="3"/>
  <c r="A26" i="3"/>
  <c r="A28" i="3"/>
  <c r="A29" i="3"/>
  <c r="A30" i="3"/>
  <c r="A31" i="3"/>
  <c r="A32" i="3"/>
  <c r="A33" i="3"/>
  <c r="A34" i="3"/>
  <c r="A35" i="3"/>
  <c r="A36" i="3"/>
  <c r="A39" i="3"/>
  <c r="A37" i="3"/>
  <c r="A38"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75" i="3"/>
  <c r="A76" i="3"/>
  <c r="A77" i="3"/>
  <c r="A78" i="3"/>
  <c r="A79" i="3"/>
  <c r="A80" i="3"/>
  <c r="A81" i="3"/>
  <c r="A82" i="3"/>
  <c r="A83" i="3"/>
  <c r="A84" i="3"/>
  <c r="A85" i="3"/>
  <c r="A86" i="3"/>
  <c r="A87" i="3"/>
  <c r="A88" i="3"/>
  <c r="A89" i="3"/>
  <c r="A90" i="3"/>
  <c r="A91" i="3"/>
  <c r="A92" i="3"/>
  <c r="A93" i="3"/>
  <c r="A94" i="3"/>
  <c r="A95" i="3"/>
  <c r="A96" i="3"/>
  <c r="A97" i="3"/>
  <c r="A98" i="3"/>
  <c r="A99" i="3"/>
  <c r="A100" i="3"/>
  <c r="A101" i="3"/>
  <c r="A102" i="3"/>
  <c r="A103" i="3"/>
  <c r="A104" i="3"/>
  <c r="A105" i="3"/>
  <c r="A106" i="3"/>
  <c r="A107" i="3"/>
  <c r="A108" i="3"/>
  <c r="A109" i="3"/>
  <c r="A110" i="3"/>
  <c r="A111" i="3"/>
  <c r="A112" i="3"/>
  <c r="A113" i="3"/>
  <c r="A114" i="3"/>
  <c r="A115" i="3"/>
  <c r="A116" i="3"/>
  <c r="A117" i="3"/>
  <c r="A118" i="3"/>
  <c r="A119" i="3"/>
  <c r="A120" i="3"/>
  <c r="A121" i="3"/>
  <c r="A122" i="3"/>
  <c r="A123" i="3"/>
  <c r="A124" i="3"/>
  <c r="A125" i="3"/>
  <c r="A126" i="3"/>
  <c r="A127" i="3"/>
  <c r="A128" i="3"/>
  <c r="A129" i="3"/>
  <c r="A130" i="3"/>
  <c r="A131" i="3"/>
  <c r="A132" i="3"/>
  <c r="A133" i="3"/>
  <c r="A134" i="3"/>
  <c r="A135" i="3"/>
  <c r="A136" i="3"/>
  <c r="A137" i="3"/>
  <c r="A138" i="3"/>
  <c r="A139" i="3"/>
  <c r="A140" i="3"/>
  <c r="A141" i="3"/>
  <c r="A142" i="3"/>
  <c r="A143" i="3"/>
  <c r="A144" i="3"/>
  <c r="A145" i="3"/>
  <c r="A146" i="3"/>
  <c r="A147" i="3"/>
  <c r="A148" i="3"/>
  <c r="A149" i="3"/>
  <c r="A150" i="3"/>
  <c r="A151" i="3"/>
  <c r="A152" i="3"/>
  <c r="A153" i="3"/>
  <c r="A154" i="3"/>
  <c r="A155" i="3"/>
  <c r="A156" i="3"/>
  <c r="A157" i="3"/>
  <c r="A158" i="3"/>
  <c r="A159" i="3"/>
  <c r="A160" i="3"/>
  <c r="A161" i="3"/>
  <c r="A162" i="3"/>
  <c r="A163" i="3"/>
  <c r="A164" i="3"/>
  <c r="A165" i="3"/>
  <c r="A166" i="3"/>
  <c r="A167" i="3"/>
  <c r="A168" i="3"/>
  <c r="A169" i="3"/>
  <c r="A170" i="3"/>
  <c r="A171" i="3"/>
  <c r="A172" i="3"/>
  <c r="A173" i="3"/>
  <c r="A174" i="3"/>
  <c r="A175" i="3"/>
  <c r="A176" i="3"/>
  <c r="A177" i="3"/>
  <c r="A178" i="3"/>
  <c r="A179" i="3"/>
  <c r="A180" i="3"/>
  <c r="A181" i="3"/>
  <c r="A182" i="3"/>
  <c r="A183" i="3"/>
  <c r="A184" i="3"/>
  <c r="A185" i="3"/>
  <c r="A186" i="3"/>
  <c r="A187" i="3"/>
  <c r="A188" i="3"/>
  <c r="A189" i="3"/>
  <c r="A190" i="3"/>
  <c r="A191" i="3"/>
  <c r="A192" i="3"/>
  <c r="A193" i="3"/>
  <c r="A194" i="3"/>
  <c r="A195" i="3"/>
  <c r="A196" i="3"/>
  <c r="A197" i="3"/>
  <c r="A198" i="3"/>
  <c r="A199" i="3"/>
  <c r="A200" i="3"/>
  <c r="A201" i="3"/>
  <c r="A202" i="3"/>
  <c r="A203" i="3"/>
  <c r="A204" i="3"/>
  <c r="A205" i="3"/>
  <c r="A13" i="4"/>
  <c r="A14" i="4"/>
  <c r="A11" i="4"/>
  <c r="A9" i="4"/>
  <c r="A10" i="4"/>
  <c r="A4" i="4"/>
  <c r="A6" i="4"/>
  <c r="A3" i="4"/>
  <c r="A8" i="4"/>
  <c r="A7" i="4"/>
  <c r="A5" i="4"/>
  <c r="A12" i="4"/>
  <c r="A19" i="4"/>
  <c r="A21" i="4"/>
  <c r="A20" i="4"/>
  <c r="A23" i="4"/>
  <c r="A24" i="4"/>
  <c r="A18" i="4"/>
  <c r="A28" i="4"/>
  <c r="A22" i="4"/>
  <c r="A27" i="4"/>
  <c r="A26" i="4"/>
  <c r="A17" i="4"/>
  <c r="A16" i="4"/>
  <c r="A15" i="4"/>
  <c r="A38" i="4"/>
  <c r="A40" i="4"/>
  <c r="A35" i="4"/>
  <c r="A32" i="4"/>
  <c r="A33" i="4"/>
  <c r="A37" i="4"/>
  <c r="A36" i="4"/>
  <c r="A34" i="4"/>
  <c r="A39" i="4"/>
  <c r="A48" i="4"/>
  <c r="A52" i="4"/>
  <c r="A53" i="4"/>
  <c r="A55" i="4"/>
  <c r="A56" i="4"/>
  <c r="A47" i="4"/>
  <c r="A54" i="4"/>
  <c r="A44" i="4"/>
  <c r="A45" i="4"/>
  <c r="A42" i="4"/>
  <c r="A46" i="4"/>
  <c r="A49" i="4"/>
  <c r="A43" i="4"/>
  <c r="A51" i="4"/>
  <c r="A25" i="4"/>
  <c r="A29" i="4"/>
  <c r="A31" i="4"/>
  <c r="A30" i="4"/>
  <c r="A41" i="4"/>
  <c r="A50" i="4"/>
  <c r="A57" i="4"/>
  <c r="A58" i="4"/>
  <c r="A59" i="4"/>
  <c r="A60" i="4"/>
  <c r="A61" i="4"/>
  <c r="A62" i="4"/>
  <c r="A63" i="4"/>
  <c r="A64" i="4"/>
  <c r="A65" i="4"/>
  <c r="A66" i="4"/>
  <c r="A67" i="4"/>
  <c r="A68" i="4"/>
  <c r="A69" i="4"/>
  <c r="A70" i="4"/>
  <c r="A71" i="4"/>
  <c r="A72" i="4"/>
  <c r="A73" i="4"/>
  <c r="A74" i="4"/>
  <c r="A75" i="4"/>
  <c r="A76" i="4"/>
  <c r="A77" i="4"/>
  <c r="A78" i="4"/>
  <c r="A79" i="4"/>
  <c r="A80" i="4"/>
  <c r="A81" i="4"/>
  <c r="A82" i="4"/>
  <c r="A83" i="4"/>
  <c r="A84" i="4"/>
  <c r="A85" i="4"/>
  <c r="A86" i="4"/>
  <c r="A87" i="4"/>
  <c r="A88" i="4"/>
  <c r="A89" i="4"/>
  <c r="A90" i="4"/>
  <c r="A91" i="4"/>
  <c r="A92" i="4"/>
  <c r="A93" i="4"/>
  <c r="A94" i="4"/>
  <c r="A95" i="4"/>
  <c r="A96" i="4"/>
  <c r="A97" i="4"/>
  <c r="A98" i="4"/>
  <c r="A99" i="4"/>
  <c r="A100" i="4"/>
  <c r="A101" i="4"/>
  <c r="A102" i="4"/>
  <c r="A103" i="4"/>
  <c r="A104" i="4"/>
  <c r="A105" i="4"/>
  <c r="A106" i="4"/>
  <c r="A107" i="4"/>
  <c r="A108" i="4"/>
  <c r="A109" i="4"/>
  <c r="A110" i="4"/>
  <c r="A111" i="4"/>
  <c r="A112" i="4"/>
  <c r="A113" i="4"/>
  <c r="A114" i="4"/>
  <c r="A115" i="4"/>
  <c r="A116" i="4"/>
  <c r="A117" i="4"/>
  <c r="A118" i="4"/>
  <c r="A119" i="4"/>
  <c r="A120" i="4"/>
  <c r="A121" i="4"/>
  <c r="A122" i="4"/>
  <c r="A123" i="4"/>
  <c r="A124" i="4"/>
  <c r="A125" i="4"/>
  <c r="A126" i="4"/>
  <c r="A127" i="4"/>
  <c r="A128" i="4"/>
  <c r="A129" i="4"/>
  <c r="A130" i="4"/>
  <c r="A131" i="4"/>
  <c r="A132" i="4"/>
  <c r="A133" i="4"/>
  <c r="A134" i="4"/>
  <c r="A135" i="4"/>
  <c r="A136" i="4"/>
  <c r="A137" i="4"/>
  <c r="A138" i="4"/>
  <c r="A139" i="4"/>
  <c r="A140" i="4"/>
  <c r="A141" i="4"/>
  <c r="A142" i="4"/>
  <c r="A143" i="4"/>
  <c r="A144" i="4"/>
  <c r="A145" i="4"/>
  <c r="A146" i="4"/>
  <c r="A147" i="4"/>
  <c r="A148" i="4"/>
  <c r="A149" i="4"/>
  <c r="A150" i="4"/>
  <c r="A151" i="4"/>
  <c r="A152" i="4"/>
  <c r="A153" i="4"/>
  <c r="A154" i="4"/>
  <c r="A155" i="4"/>
  <c r="A156" i="4"/>
  <c r="A157" i="4"/>
  <c r="A158" i="4"/>
  <c r="A159" i="4"/>
  <c r="A160" i="4"/>
  <c r="A161" i="4"/>
  <c r="A162" i="4"/>
  <c r="A163" i="4"/>
  <c r="A164" i="4"/>
  <c r="A165" i="4"/>
  <c r="A166" i="4"/>
  <c r="A167" i="4"/>
  <c r="A168" i="4"/>
  <c r="A169" i="4"/>
  <c r="A170" i="4"/>
  <c r="A171" i="4"/>
  <c r="A172" i="4"/>
  <c r="A173" i="4"/>
  <c r="A174" i="4"/>
  <c r="A175" i="4"/>
  <c r="A176" i="4"/>
  <c r="A177" i="4"/>
  <c r="A178" i="4"/>
  <c r="A179" i="4"/>
  <c r="A180" i="4"/>
  <c r="A181" i="4"/>
  <c r="A182" i="4"/>
  <c r="A183" i="4"/>
  <c r="A184" i="4"/>
  <c r="A185" i="4"/>
  <c r="A186" i="4"/>
  <c r="A187" i="4"/>
  <c r="A188" i="4"/>
  <c r="A189" i="4"/>
  <c r="A190" i="4"/>
  <c r="A191" i="4"/>
  <c r="A192" i="4"/>
  <c r="A193" i="4"/>
  <c r="A194" i="4"/>
  <c r="A195" i="4"/>
  <c r="A196" i="4"/>
  <c r="A197" i="4"/>
  <c r="A198" i="4"/>
  <c r="A199" i="4"/>
  <c r="A200" i="4"/>
  <c r="A201" i="4"/>
  <c r="A202" i="4"/>
  <c r="A203" i="4"/>
  <c r="A204" i="4"/>
  <c r="A205" i="4"/>
  <c r="O32" i="3" l="1"/>
  <c r="O35" i="6"/>
  <c r="O31" i="5"/>
  <c r="O32" i="5"/>
  <c r="L36" i="3"/>
  <c r="O34" i="3"/>
  <c r="N36" i="3"/>
  <c r="M36" i="3"/>
  <c r="O31" i="3"/>
  <c r="K36" i="3"/>
  <c r="O33" i="3"/>
  <c r="O35" i="3"/>
  <c r="M36" i="4"/>
  <c r="O33" i="4"/>
  <c r="O34" i="14"/>
  <c r="L36" i="14"/>
  <c r="O35" i="14"/>
  <c r="O33" i="14"/>
  <c r="O36" i="14" s="1"/>
  <c r="K36" i="14"/>
  <c r="N36" i="14"/>
  <c r="O35" i="13"/>
  <c r="K36" i="13"/>
  <c r="O31" i="13"/>
  <c r="O36" i="13" s="1"/>
  <c r="O35" i="12"/>
  <c r="O31" i="12"/>
  <c r="O36" i="12" s="1"/>
  <c r="N36" i="12"/>
  <c r="O34" i="12"/>
  <c r="O33" i="12"/>
  <c r="L36" i="12"/>
  <c r="M36" i="12"/>
  <c r="O32" i="12"/>
  <c r="O34" i="11"/>
  <c r="K36" i="11"/>
  <c r="O32" i="11"/>
  <c r="N36" i="11"/>
  <c r="O33" i="10"/>
  <c r="N36" i="10"/>
  <c r="O32" i="10"/>
  <c r="M36" i="10"/>
  <c r="K36" i="10"/>
  <c r="O31" i="10"/>
  <c r="O35" i="10"/>
  <c r="O34" i="10"/>
  <c r="N36" i="9"/>
  <c r="O35" i="9"/>
  <c r="L36" i="9"/>
  <c r="O33" i="9"/>
  <c r="K36" i="9"/>
  <c r="O32" i="9"/>
  <c r="O36" i="9" s="1"/>
  <c r="M36" i="9"/>
  <c r="K36" i="8"/>
  <c r="O34" i="8"/>
  <c r="O36" i="8" s="1"/>
  <c r="M36" i="8"/>
  <c r="O32" i="7"/>
  <c r="N36" i="7"/>
  <c r="L36" i="7"/>
  <c r="M36" i="7"/>
  <c r="O33" i="7"/>
  <c r="K36" i="7"/>
  <c r="O34" i="7"/>
  <c r="O36" i="7" s="1"/>
  <c r="K36" i="6"/>
  <c r="N36" i="6"/>
  <c r="L36" i="6"/>
  <c r="O31" i="6"/>
  <c r="O33" i="6"/>
  <c r="O34" i="6"/>
  <c r="O32" i="6"/>
  <c r="L36" i="5"/>
  <c r="K36" i="5"/>
  <c r="O35" i="5"/>
  <c r="O33" i="5"/>
  <c r="M36" i="5"/>
  <c r="O34" i="5"/>
  <c r="N36" i="5"/>
  <c r="L36" i="4"/>
  <c r="O31" i="4"/>
  <c r="K36" i="4"/>
  <c r="O32" i="4"/>
  <c r="O34" i="4"/>
  <c r="N36" i="4"/>
  <c r="O35" i="4"/>
  <c r="E206" i="3"/>
  <c r="N18" i="3"/>
  <c r="M18" i="3"/>
  <c r="L18" i="3"/>
  <c r="K18" i="3"/>
  <c r="N17" i="3"/>
  <c r="M17" i="3"/>
  <c r="L17" i="3"/>
  <c r="K17" i="3"/>
  <c r="N16" i="3"/>
  <c r="M16" i="3"/>
  <c r="L16" i="3"/>
  <c r="K16" i="3"/>
  <c r="N15" i="3"/>
  <c r="M15" i="3"/>
  <c r="L15" i="3"/>
  <c r="K15" i="3"/>
  <c r="N14" i="3"/>
  <c r="M14" i="3"/>
  <c r="L14" i="3"/>
  <c r="K14" i="3"/>
  <c r="N13" i="3"/>
  <c r="M13" i="3"/>
  <c r="L13" i="3"/>
  <c r="K13" i="3"/>
  <c r="N12" i="3"/>
  <c r="M12" i="3"/>
  <c r="L12" i="3"/>
  <c r="K12" i="3"/>
  <c r="N11" i="3"/>
  <c r="M11" i="3"/>
  <c r="L11" i="3"/>
  <c r="K11" i="3"/>
  <c r="N10" i="3"/>
  <c r="M10" i="3"/>
  <c r="L10" i="3"/>
  <c r="K10" i="3"/>
  <c r="N9" i="3"/>
  <c r="M9" i="3"/>
  <c r="L9" i="3"/>
  <c r="K9" i="3"/>
  <c r="N8" i="3"/>
  <c r="M8" i="3"/>
  <c r="L8" i="3"/>
  <c r="K8" i="3"/>
  <c r="N7" i="3"/>
  <c r="M7" i="3"/>
  <c r="L7" i="3"/>
  <c r="K7" i="3"/>
  <c r="N6" i="3"/>
  <c r="N27" i="3" s="1"/>
  <c r="M6" i="3"/>
  <c r="M27" i="3" s="1"/>
  <c r="L6" i="3"/>
  <c r="L27" i="3" s="1"/>
  <c r="K6" i="3"/>
  <c r="K27" i="3" s="1"/>
  <c r="N5" i="3"/>
  <c r="N23" i="3" s="1"/>
  <c r="M5" i="3"/>
  <c r="M23" i="3" s="1"/>
  <c r="L5" i="3"/>
  <c r="L23" i="3" s="1"/>
  <c r="K5" i="3"/>
  <c r="K23" i="3" s="1"/>
  <c r="N4" i="3"/>
  <c r="M4" i="3"/>
  <c r="L4" i="3"/>
  <c r="K4" i="3"/>
  <c r="N3" i="3"/>
  <c r="M3" i="3"/>
  <c r="L3" i="3"/>
  <c r="K3" i="3"/>
  <c r="E206" i="4"/>
  <c r="N18" i="4"/>
  <c r="M18" i="4"/>
  <c r="L18" i="4"/>
  <c r="K18" i="4"/>
  <c r="N17" i="4"/>
  <c r="M17" i="4"/>
  <c r="L17" i="4"/>
  <c r="K17" i="4"/>
  <c r="N16" i="4"/>
  <c r="M16" i="4"/>
  <c r="L16" i="4"/>
  <c r="K16" i="4"/>
  <c r="N15" i="4"/>
  <c r="M15" i="4"/>
  <c r="L15" i="4"/>
  <c r="K15" i="4"/>
  <c r="N14" i="4"/>
  <c r="M14" i="4"/>
  <c r="L14" i="4"/>
  <c r="K14" i="4"/>
  <c r="N13" i="4"/>
  <c r="M13" i="4"/>
  <c r="L13" i="4"/>
  <c r="K13" i="4"/>
  <c r="N12" i="4"/>
  <c r="M12" i="4"/>
  <c r="L12" i="4"/>
  <c r="K12" i="4"/>
  <c r="N11" i="4"/>
  <c r="M11" i="4"/>
  <c r="L11" i="4"/>
  <c r="K11" i="4"/>
  <c r="N10" i="4"/>
  <c r="M10" i="4"/>
  <c r="L10" i="4"/>
  <c r="K10" i="4"/>
  <c r="N9" i="4"/>
  <c r="M9" i="4"/>
  <c r="L9" i="4"/>
  <c r="K9" i="4"/>
  <c r="N8" i="4"/>
  <c r="M8" i="4"/>
  <c r="L8" i="4"/>
  <c r="K8" i="4"/>
  <c r="N7" i="4"/>
  <c r="M7" i="4"/>
  <c r="L7" i="4"/>
  <c r="K7" i="4"/>
  <c r="N6" i="4"/>
  <c r="N27" i="4" s="1"/>
  <c r="M6" i="4"/>
  <c r="M27" i="4" s="1"/>
  <c r="L6" i="4"/>
  <c r="L27" i="4" s="1"/>
  <c r="K6" i="4"/>
  <c r="K27" i="4" s="1"/>
  <c r="N5" i="4"/>
  <c r="N23" i="4" s="1"/>
  <c r="M5" i="4"/>
  <c r="M23" i="4" s="1"/>
  <c r="L5" i="4"/>
  <c r="L23" i="4" s="1"/>
  <c r="K5" i="4"/>
  <c r="K23" i="4" s="1"/>
  <c r="N4" i="4"/>
  <c r="M4" i="4"/>
  <c r="L4" i="4"/>
  <c r="K4" i="4"/>
  <c r="N3" i="4"/>
  <c r="M3" i="4"/>
  <c r="L3" i="4"/>
  <c r="K3" i="4"/>
  <c r="E206" i="5"/>
  <c r="N18" i="5"/>
  <c r="M18" i="5"/>
  <c r="L18" i="5"/>
  <c r="K18" i="5"/>
  <c r="N17" i="5"/>
  <c r="M17" i="5"/>
  <c r="L17" i="5"/>
  <c r="K17" i="5"/>
  <c r="N16" i="5"/>
  <c r="M16" i="5"/>
  <c r="L16" i="5"/>
  <c r="K16" i="5"/>
  <c r="N15" i="5"/>
  <c r="M15" i="5"/>
  <c r="M25" i="5" s="1"/>
  <c r="L15" i="5"/>
  <c r="K15" i="5"/>
  <c r="K25" i="5" s="1"/>
  <c r="N14" i="5"/>
  <c r="M14" i="5"/>
  <c r="L14" i="5"/>
  <c r="K14" i="5"/>
  <c r="N13" i="5"/>
  <c r="M13" i="5"/>
  <c r="L13" i="5"/>
  <c r="K13" i="5"/>
  <c r="N12" i="5"/>
  <c r="M12" i="5"/>
  <c r="L12" i="5"/>
  <c r="K12" i="5"/>
  <c r="N11" i="5"/>
  <c r="M11" i="5"/>
  <c r="L11" i="5"/>
  <c r="K11" i="5"/>
  <c r="N10" i="5"/>
  <c r="M10" i="5"/>
  <c r="L10" i="5"/>
  <c r="K10" i="5"/>
  <c r="N9" i="5"/>
  <c r="M9" i="5"/>
  <c r="M26" i="5" s="1"/>
  <c r="L9" i="5"/>
  <c r="K9" i="5"/>
  <c r="K26" i="5" s="1"/>
  <c r="N8" i="5"/>
  <c r="M8" i="5"/>
  <c r="L8" i="5"/>
  <c r="K8" i="5"/>
  <c r="N7" i="5"/>
  <c r="M7" i="5"/>
  <c r="L7" i="5"/>
  <c r="K7" i="5"/>
  <c r="N6" i="5"/>
  <c r="N27" i="5" s="1"/>
  <c r="M6" i="5"/>
  <c r="M27" i="5" s="1"/>
  <c r="L6" i="5"/>
  <c r="L27" i="5" s="1"/>
  <c r="K6" i="5"/>
  <c r="K27" i="5" s="1"/>
  <c r="N5" i="5"/>
  <c r="N23" i="5" s="1"/>
  <c r="M5" i="5"/>
  <c r="M23" i="5" s="1"/>
  <c r="L5" i="5"/>
  <c r="L23" i="5" s="1"/>
  <c r="K5" i="5"/>
  <c r="K23" i="5" s="1"/>
  <c r="N4" i="5"/>
  <c r="M4" i="5"/>
  <c r="L4" i="5"/>
  <c r="K4" i="5"/>
  <c r="N3" i="5"/>
  <c r="M3" i="5"/>
  <c r="M24" i="5" s="1"/>
  <c r="M28" i="5" s="1"/>
  <c r="L3" i="5"/>
  <c r="K3" i="5"/>
  <c r="K24" i="5" s="1"/>
  <c r="E206" i="6"/>
  <c r="N18" i="6"/>
  <c r="M18" i="6"/>
  <c r="L18" i="6"/>
  <c r="K18" i="6"/>
  <c r="N17" i="6"/>
  <c r="M17" i="6"/>
  <c r="L17" i="6"/>
  <c r="K17" i="6"/>
  <c r="N16" i="6"/>
  <c r="M16" i="6"/>
  <c r="L16" i="6"/>
  <c r="K16" i="6"/>
  <c r="N15" i="6"/>
  <c r="M15" i="6"/>
  <c r="L15" i="6"/>
  <c r="K15" i="6"/>
  <c r="N14" i="6"/>
  <c r="M14" i="6"/>
  <c r="L14" i="6"/>
  <c r="K14" i="6"/>
  <c r="N13" i="6"/>
  <c r="M13" i="6"/>
  <c r="L13" i="6"/>
  <c r="K13" i="6"/>
  <c r="N12" i="6"/>
  <c r="M12" i="6"/>
  <c r="L12" i="6"/>
  <c r="K12" i="6"/>
  <c r="N11" i="6"/>
  <c r="M11" i="6"/>
  <c r="L11" i="6"/>
  <c r="K11" i="6"/>
  <c r="N10" i="6"/>
  <c r="M10" i="6"/>
  <c r="L10" i="6"/>
  <c r="K10" i="6"/>
  <c r="N9" i="6"/>
  <c r="M9" i="6"/>
  <c r="L9" i="6"/>
  <c r="K9" i="6"/>
  <c r="N8" i="6"/>
  <c r="M8" i="6"/>
  <c r="L8" i="6"/>
  <c r="K8" i="6"/>
  <c r="N7" i="6"/>
  <c r="M7" i="6"/>
  <c r="L7" i="6"/>
  <c r="K7" i="6"/>
  <c r="N6" i="6"/>
  <c r="N27" i="6" s="1"/>
  <c r="M6" i="6"/>
  <c r="M27" i="6" s="1"/>
  <c r="L6" i="6"/>
  <c r="L27" i="6" s="1"/>
  <c r="K6" i="6"/>
  <c r="K27" i="6" s="1"/>
  <c r="N5" i="6"/>
  <c r="N23" i="6" s="1"/>
  <c r="M5" i="6"/>
  <c r="M23" i="6" s="1"/>
  <c r="L5" i="6"/>
  <c r="L23" i="6" s="1"/>
  <c r="K5" i="6"/>
  <c r="K23" i="6" s="1"/>
  <c r="N4" i="6"/>
  <c r="M4" i="6"/>
  <c r="L4" i="6"/>
  <c r="K4" i="6"/>
  <c r="N3" i="6"/>
  <c r="M3" i="6"/>
  <c r="L3" i="6"/>
  <c r="K3" i="6"/>
  <c r="E206" i="7"/>
  <c r="N18" i="7"/>
  <c r="M18" i="7"/>
  <c r="L18" i="7"/>
  <c r="K18" i="7"/>
  <c r="N17" i="7"/>
  <c r="M17" i="7"/>
  <c r="L17" i="7"/>
  <c r="K17" i="7"/>
  <c r="N16" i="7"/>
  <c r="M16" i="7"/>
  <c r="L16" i="7"/>
  <c r="K16" i="7"/>
  <c r="N15" i="7"/>
  <c r="M15" i="7"/>
  <c r="L15" i="7"/>
  <c r="K15" i="7"/>
  <c r="N14" i="7"/>
  <c r="M14" i="7"/>
  <c r="L14" i="7"/>
  <c r="K14" i="7"/>
  <c r="N13" i="7"/>
  <c r="M13" i="7"/>
  <c r="L13" i="7"/>
  <c r="K13" i="7"/>
  <c r="N12" i="7"/>
  <c r="M12" i="7"/>
  <c r="L12" i="7"/>
  <c r="K12" i="7"/>
  <c r="N11" i="7"/>
  <c r="M11" i="7"/>
  <c r="L11" i="7"/>
  <c r="K11" i="7"/>
  <c r="N10" i="7"/>
  <c r="M10" i="7"/>
  <c r="L10" i="7"/>
  <c r="K10" i="7"/>
  <c r="N9" i="7"/>
  <c r="M9" i="7"/>
  <c r="L9" i="7"/>
  <c r="K9" i="7"/>
  <c r="N8" i="7"/>
  <c r="M8" i="7"/>
  <c r="L8" i="7"/>
  <c r="K8" i="7"/>
  <c r="N7" i="7"/>
  <c r="M7" i="7"/>
  <c r="L7" i="7"/>
  <c r="K7" i="7"/>
  <c r="N6" i="7"/>
  <c r="N27" i="7" s="1"/>
  <c r="M6" i="7"/>
  <c r="M27" i="7" s="1"/>
  <c r="L6" i="7"/>
  <c r="L27" i="7" s="1"/>
  <c r="K6" i="7"/>
  <c r="K27" i="7" s="1"/>
  <c r="N5" i="7"/>
  <c r="N23" i="7" s="1"/>
  <c r="M5" i="7"/>
  <c r="M23" i="7" s="1"/>
  <c r="L5" i="7"/>
  <c r="L23" i="7" s="1"/>
  <c r="K5" i="7"/>
  <c r="K23" i="7" s="1"/>
  <c r="N4" i="7"/>
  <c r="M4" i="7"/>
  <c r="L4" i="7"/>
  <c r="K4" i="7"/>
  <c r="N3" i="7"/>
  <c r="M3" i="7"/>
  <c r="L3" i="7"/>
  <c r="K3" i="7"/>
  <c r="E206" i="8"/>
  <c r="N18" i="8"/>
  <c r="M18" i="8"/>
  <c r="L18" i="8"/>
  <c r="K18" i="8"/>
  <c r="N17" i="8"/>
  <c r="M17" i="8"/>
  <c r="L17" i="8"/>
  <c r="K17" i="8"/>
  <c r="N16" i="8"/>
  <c r="M16" i="8"/>
  <c r="L16" i="8"/>
  <c r="K16" i="8"/>
  <c r="N15" i="8"/>
  <c r="M15" i="8"/>
  <c r="L15" i="8"/>
  <c r="K15" i="8"/>
  <c r="N14" i="8"/>
  <c r="M14" i="8"/>
  <c r="L14" i="8"/>
  <c r="K14" i="8"/>
  <c r="N13" i="8"/>
  <c r="M13" i="8"/>
  <c r="L13" i="8"/>
  <c r="K13" i="8"/>
  <c r="N12" i="8"/>
  <c r="M12" i="8"/>
  <c r="L12" i="8"/>
  <c r="K12" i="8"/>
  <c r="N11" i="8"/>
  <c r="M11" i="8"/>
  <c r="L11" i="8"/>
  <c r="K11" i="8"/>
  <c r="N10" i="8"/>
  <c r="M10" i="8"/>
  <c r="L10" i="8"/>
  <c r="K10" i="8"/>
  <c r="N9" i="8"/>
  <c r="M9" i="8"/>
  <c r="L9" i="8"/>
  <c r="K9" i="8"/>
  <c r="N8" i="8"/>
  <c r="M8" i="8"/>
  <c r="L8" i="8"/>
  <c r="K8" i="8"/>
  <c r="N7" i="8"/>
  <c r="M7" i="8"/>
  <c r="L7" i="8"/>
  <c r="K7" i="8"/>
  <c r="N6" i="8"/>
  <c r="N27" i="8" s="1"/>
  <c r="M6" i="8"/>
  <c r="M27" i="8" s="1"/>
  <c r="L6" i="8"/>
  <c r="L27" i="8" s="1"/>
  <c r="K6" i="8"/>
  <c r="K27" i="8" s="1"/>
  <c r="N5" i="8"/>
  <c r="N23" i="8" s="1"/>
  <c r="M5" i="8"/>
  <c r="M23" i="8" s="1"/>
  <c r="L5" i="8"/>
  <c r="L23" i="8" s="1"/>
  <c r="K5" i="8"/>
  <c r="K23" i="8" s="1"/>
  <c r="N4" i="8"/>
  <c r="M4" i="8"/>
  <c r="L4" i="8"/>
  <c r="K4" i="8"/>
  <c r="N3" i="8"/>
  <c r="M3" i="8"/>
  <c r="L3" i="8"/>
  <c r="K3" i="8"/>
  <c r="H1" i="4"/>
  <c r="H1" i="14"/>
  <c r="H1" i="13"/>
  <c r="H1" i="12"/>
  <c r="H1" i="11"/>
  <c r="H1" i="10"/>
  <c r="H1" i="9"/>
  <c r="H1" i="8"/>
  <c r="H1" i="7"/>
  <c r="H1" i="6"/>
  <c r="G1" i="5"/>
  <c r="E206" i="14"/>
  <c r="N18" i="14"/>
  <c r="M18" i="14"/>
  <c r="L18" i="14"/>
  <c r="K18" i="14"/>
  <c r="N17" i="14"/>
  <c r="M17" i="14"/>
  <c r="L17" i="14"/>
  <c r="K17" i="14"/>
  <c r="N16" i="14"/>
  <c r="M16" i="14"/>
  <c r="L16" i="14"/>
  <c r="K16" i="14"/>
  <c r="N15" i="14"/>
  <c r="M15" i="14"/>
  <c r="L15" i="14"/>
  <c r="K15" i="14"/>
  <c r="N14" i="14"/>
  <c r="M14" i="14"/>
  <c r="L14" i="14"/>
  <c r="K14" i="14"/>
  <c r="N13" i="14"/>
  <c r="M13" i="14"/>
  <c r="L13" i="14"/>
  <c r="K13" i="14"/>
  <c r="N12" i="14"/>
  <c r="M12" i="14"/>
  <c r="L12" i="14"/>
  <c r="K12" i="14"/>
  <c r="N11" i="14"/>
  <c r="M11" i="14"/>
  <c r="L11" i="14"/>
  <c r="K11" i="14"/>
  <c r="N10" i="14"/>
  <c r="M10" i="14"/>
  <c r="L10" i="14"/>
  <c r="K10" i="14"/>
  <c r="N9" i="14"/>
  <c r="M9" i="14"/>
  <c r="L9" i="14"/>
  <c r="K9" i="14"/>
  <c r="N8" i="14"/>
  <c r="M8" i="14"/>
  <c r="L8" i="14"/>
  <c r="K8" i="14"/>
  <c r="N7" i="14"/>
  <c r="M7" i="14"/>
  <c r="L7" i="14"/>
  <c r="K7" i="14"/>
  <c r="N6" i="14"/>
  <c r="N27" i="14" s="1"/>
  <c r="M6" i="14"/>
  <c r="M27" i="14" s="1"/>
  <c r="L6" i="14"/>
  <c r="L27" i="14" s="1"/>
  <c r="K6" i="14"/>
  <c r="K27" i="14" s="1"/>
  <c r="N5" i="14"/>
  <c r="N23" i="14" s="1"/>
  <c r="M5" i="14"/>
  <c r="M23" i="14" s="1"/>
  <c r="L5" i="14"/>
  <c r="L23" i="14" s="1"/>
  <c r="K5" i="14"/>
  <c r="K23" i="14" s="1"/>
  <c r="N4" i="14"/>
  <c r="M4" i="14"/>
  <c r="L4" i="14"/>
  <c r="K4" i="14"/>
  <c r="N3" i="14"/>
  <c r="M3" i="14"/>
  <c r="L3" i="14"/>
  <c r="K3" i="14"/>
  <c r="E206" i="13"/>
  <c r="N18" i="13"/>
  <c r="M18" i="13"/>
  <c r="L18" i="13"/>
  <c r="K18" i="13"/>
  <c r="N17" i="13"/>
  <c r="M17" i="13"/>
  <c r="L17" i="13"/>
  <c r="K17" i="13"/>
  <c r="N16" i="13"/>
  <c r="M16" i="13"/>
  <c r="L16" i="13"/>
  <c r="K16" i="13"/>
  <c r="N15" i="13"/>
  <c r="M15" i="13"/>
  <c r="L15" i="13"/>
  <c r="K15" i="13"/>
  <c r="N14" i="13"/>
  <c r="M14" i="13"/>
  <c r="L14" i="13"/>
  <c r="K14" i="13"/>
  <c r="N13" i="13"/>
  <c r="M13" i="13"/>
  <c r="L13" i="13"/>
  <c r="K13" i="13"/>
  <c r="N12" i="13"/>
  <c r="M12" i="13"/>
  <c r="L12" i="13"/>
  <c r="K12" i="13"/>
  <c r="N11" i="13"/>
  <c r="M11" i="13"/>
  <c r="L11" i="13"/>
  <c r="K11" i="13"/>
  <c r="N10" i="13"/>
  <c r="M10" i="13"/>
  <c r="L10" i="13"/>
  <c r="K10" i="13"/>
  <c r="N9" i="13"/>
  <c r="M9" i="13"/>
  <c r="L9" i="13"/>
  <c r="K9" i="13"/>
  <c r="N8" i="13"/>
  <c r="M8" i="13"/>
  <c r="L8" i="13"/>
  <c r="K8" i="13"/>
  <c r="N7" i="13"/>
  <c r="M7" i="13"/>
  <c r="L7" i="13"/>
  <c r="K7" i="13"/>
  <c r="N6" i="13"/>
  <c r="N27" i="13" s="1"/>
  <c r="M6" i="13"/>
  <c r="M27" i="13" s="1"/>
  <c r="L6" i="13"/>
  <c r="L27" i="13" s="1"/>
  <c r="K6" i="13"/>
  <c r="K27" i="13" s="1"/>
  <c r="N5" i="13"/>
  <c r="N23" i="13" s="1"/>
  <c r="M5" i="13"/>
  <c r="M23" i="13" s="1"/>
  <c r="L5" i="13"/>
  <c r="L23" i="13" s="1"/>
  <c r="K5" i="13"/>
  <c r="K23" i="13" s="1"/>
  <c r="N4" i="13"/>
  <c r="M4" i="13"/>
  <c r="L4" i="13"/>
  <c r="K4" i="13"/>
  <c r="N3" i="13"/>
  <c r="M3" i="13"/>
  <c r="L3" i="13"/>
  <c r="K3" i="13"/>
  <c r="E206" i="12"/>
  <c r="N18" i="12"/>
  <c r="M18" i="12"/>
  <c r="L18" i="12"/>
  <c r="K18" i="12"/>
  <c r="N17" i="12"/>
  <c r="M17" i="12"/>
  <c r="L17" i="12"/>
  <c r="K17" i="12"/>
  <c r="N16" i="12"/>
  <c r="M16" i="12"/>
  <c r="L16" i="12"/>
  <c r="K16" i="12"/>
  <c r="N15" i="12"/>
  <c r="M15" i="12"/>
  <c r="L15" i="12"/>
  <c r="K15" i="12"/>
  <c r="N14" i="12"/>
  <c r="M14" i="12"/>
  <c r="L14" i="12"/>
  <c r="K14" i="12"/>
  <c r="N13" i="12"/>
  <c r="M13" i="12"/>
  <c r="L13" i="12"/>
  <c r="K13" i="12"/>
  <c r="N12" i="12"/>
  <c r="M12" i="12"/>
  <c r="L12" i="12"/>
  <c r="K12" i="12"/>
  <c r="N11" i="12"/>
  <c r="M11" i="12"/>
  <c r="L11" i="12"/>
  <c r="K11" i="12"/>
  <c r="N10" i="12"/>
  <c r="M10" i="12"/>
  <c r="L10" i="12"/>
  <c r="K10" i="12"/>
  <c r="N9" i="12"/>
  <c r="M9" i="12"/>
  <c r="L9" i="12"/>
  <c r="K9" i="12"/>
  <c r="N8" i="12"/>
  <c r="M8" i="12"/>
  <c r="L8" i="12"/>
  <c r="K8" i="12"/>
  <c r="N7" i="12"/>
  <c r="M7" i="12"/>
  <c r="L7" i="12"/>
  <c r="K7" i="12"/>
  <c r="N6" i="12"/>
  <c r="N27" i="12" s="1"/>
  <c r="M6" i="12"/>
  <c r="M27" i="12" s="1"/>
  <c r="L6" i="12"/>
  <c r="L27" i="12" s="1"/>
  <c r="K6" i="12"/>
  <c r="K27" i="12" s="1"/>
  <c r="N5" i="12"/>
  <c r="N23" i="12" s="1"/>
  <c r="M5" i="12"/>
  <c r="M23" i="12" s="1"/>
  <c r="L5" i="12"/>
  <c r="L23" i="12" s="1"/>
  <c r="K5" i="12"/>
  <c r="K23" i="12" s="1"/>
  <c r="N4" i="12"/>
  <c r="M4" i="12"/>
  <c r="L4" i="12"/>
  <c r="K4" i="12"/>
  <c r="N3" i="12"/>
  <c r="M3" i="12"/>
  <c r="L3" i="12"/>
  <c r="K3" i="12"/>
  <c r="E206" i="11"/>
  <c r="N18" i="11"/>
  <c r="M18" i="11"/>
  <c r="L18" i="11"/>
  <c r="K18" i="11"/>
  <c r="N17" i="11"/>
  <c r="M17" i="11"/>
  <c r="L17" i="11"/>
  <c r="K17" i="11"/>
  <c r="N16" i="11"/>
  <c r="M16" i="11"/>
  <c r="L16" i="11"/>
  <c r="K16" i="11"/>
  <c r="N15" i="11"/>
  <c r="M15" i="11"/>
  <c r="L15" i="11"/>
  <c r="K15" i="11"/>
  <c r="N14" i="11"/>
  <c r="M14" i="11"/>
  <c r="L14" i="11"/>
  <c r="K14" i="11"/>
  <c r="N13" i="11"/>
  <c r="M13" i="11"/>
  <c r="L13" i="11"/>
  <c r="K13" i="11"/>
  <c r="N12" i="11"/>
  <c r="M12" i="11"/>
  <c r="L12" i="11"/>
  <c r="K12" i="11"/>
  <c r="N11" i="11"/>
  <c r="M11" i="11"/>
  <c r="L11" i="11"/>
  <c r="K11" i="11"/>
  <c r="N10" i="11"/>
  <c r="M10" i="11"/>
  <c r="L10" i="11"/>
  <c r="K10" i="11"/>
  <c r="N9" i="11"/>
  <c r="M9" i="11"/>
  <c r="L9" i="11"/>
  <c r="K9" i="11"/>
  <c r="N8" i="11"/>
  <c r="M8" i="11"/>
  <c r="L8" i="11"/>
  <c r="K8" i="11"/>
  <c r="N7" i="11"/>
  <c r="M7" i="11"/>
  <c r="L7" i="11"/>
  <c r="K7" i="11"/>
  <c r="N6" i="11"/>
  <c r="N27" i="11" s="1"/>
  <c r="M6" i="11"/>
  <c r="M27" i="11" s="1"/>
  <c r="L6" i="11"/>
  <c r="L27" i="11" s="1"/>
  <c r="K6" i="11"/>
  <c r="K27" i="11" s="1"/>
  <c r="N5" i="11"/>
  <c r="N23" i="11" s="1"/>
  <c r="M5" i="11"/>
  <c r="M23" i="11" s="1"/>
  <c r="L5" i="11"/>
  <c r="L23" i="11" s="1"/>
  <c r="K5" i="11"/>
  <c r="K23" i="11" s="1"/>
  <c r="N4" i="11"/>
  <c r="M4" i="11"/>
  <c r="L4" i="11"/>
  <c r="K4" i="11"/>
  <c r="N3" i="11"/>
  <c r="M3" i="11"/>
  <c r="L3" i="11"/>
  <c r="K3" i="11"/>
  <c r="E206" i="10"/>
  <c r="N18" i="10"/>
  <c r="M18" i="10"/>
  <c r="L18" i="10"/>
  <c r="K18" i="10"/>
  <c r="N17" i="10"/>
  <c r="M17" i="10"/>
  <c r="L17" i="10"/>
  <c r="K17" i="10"/>
  <c r="N16" i="10"/>
  <c r="M16" i="10"/>
  <c r="L16" i="10"/>
  <c r="K16" i="10"/>
  <c r="N15" i="10"/>
  <c r="M15" i="10"/>
  <c r="L15" i="10"/>
  <c r="K15" i="10"/>
  <c r="N14" i="10"/>
  <c r="M14" i="10"/>
  <c r="L14" i="10"/>
  <c r="K14" i="10"/>
  <c r="N13" i="10"/>
  <c r="M13" i="10"/>
  <c r="L13" i="10"/>
  <c r="K13" i="10"/>
  <c r="N12" i="10"/>
  <c r="M12" i="10"/>
  <c r="L12" i="10"/>
  <c r="K12" i="10"/>
  <c r="N11" i="10"/>
  <c r="M11" i="10"/>
  <c r="L11" i="10"/>
  <c r="K11" i="10"/>
  <c r="N10" i="10"/>
  <c r="M10" i="10"/>
  <c r="L10" i="10"/>
  <c r="K10" i="10"/>
  <c r="N9" i="10"/>
  <c r="M9" i="10"/>
  <c r="L9" i="10"/>
  <c r="K9" i="10"/>
  <c r="N8" i="10"/>
  <c r="M8" i="10"/>
  <c r="L8" i="10"/>
  <c r="K8" i="10"/>
  <c r="N7" i="10"/>
  <c r="M7" i="10"/>
  <c r="L7" i="10"/>
  <c r="K7" i="10"/>
  <c r="N6" i="10"/>
  <c r="N27" i="10" s="1"/>
  <c r="M6" i="10"/>
  <c r="M27" i="10" s="1"/>
  <c r="L6" i="10"/>
  <c r="L27" i="10" s="1"/>
  <c r="K6" i="10"/>
  <c r="K27" i="10" s="1"/>
  <c r="N5" i="10"/>
  <c r="N23" i="10" s="1"/>
  <c r="M5" i="10"/>
  <c r="M23" i="10" s="1"/>
  <c r="L5" i="10"/>
  <c r="L23" i="10" s="1"/>
  <c r="K5" i="10"/>
  <c r="K23" i="10" s="1"/>
  <c r="N4" i="10"/>
  <c r="M4" i="10"/>
  <c r="L4" i="10"/>
  <c r="K4" i="10"/>
  <c r="N3" i="10"/>
  <c r="M3" i="10"/>
  <c r="L3" i="10"/>
  <c r="K3" i="10"/>
  <c r="E206" i="9"/>
  <c r="N18" i="9"/>
  <c r="M18" i="9"/>
  <c r="L18" i="9"/>
  <c r="K18" i="9"/>
  <c r="N17" i="9"/>
  <c r="M17" i="9"/>
  <c r="L17" i="9"/>
  <c r="K17" i="9"/>
  <c r="N16" i="9"/>
  <c r="M16" i="9"/>
  <c r="L16" i="9"/>
  <c r="K16" i="9"/>
  <c r="N15" i="9"/>
  <c r="M15" i="9"/>
  <c r="L15" i="9"/>
  <c r="K15" i="9"/>
  <c r="N14" i="9"/>
  <c r="M14" i="9"/>
  <c r="L14" i="9"/>
  <c r="K14" i="9"/>
  <c r="N13" i="9"/>
  <c r="M13" i="9"/>
  <c r="L13" i="9"/>
  <c r="K13" i="9"/>
  <c r="N12" i="9"/>
  <c r="M12" i="9"/>
  <c r="L12" i="9"/>
  <c r="K12" i="9"/>
  <c r="N11" i="9"/>
  <c r="M11" i="9"/>
  <c r="L11" i="9"/>
  <c r="K11" i="9"/>
  <c r="N10" i="9"/>
  <c r="M10" i="9"/>
  <c r="L10" i="9"/>
  <c r="K10" i="9"/>
  <c r="N9" i="9"/>
  <c r="M9" i="9"/>
  <c r="L9" i="9"/>
  <c r="K9" i="9"/>
  <c r="N8" i="9"/>
  <c r="M8" i="9"/>
  <c r="L8" i="9"/>
  <c r="K8" i="9"/>
  <c r="N7" i="9"/>
  <c r="M7" i="9"/>
  <c r="L7" i="9"/>
  <c r="K7" i="9"/>
  <c r="N6" i="9"/>
  <c r="N27" i="9" s="1"/>
  <c r="M6" i="9"/>
  <c r="M27" i="9" s="1"/>
  <c r="L6" i="9"/>
  <c r="L27" i="9" s="1"/>
  <c r="K6" i="9"/>
  <c r="K27" i="9" s="1"/>
  <c r="N5" i="9"/>
  <c r="N23" i="9" s="1"/>
  <c r="M5" i="9"/>
  <c r="M23" i="9" s="1"/>
  <c r="L5" i="9"/>
  <c r="L23" i="9" s="1"/>
  <c r="K5" i="9"/>
  <c r="K23" i="9" s="1"/>
  <c r="N4" i="9"/>
  <c r="M4" i="9"/>
  <c r="L4" i="9"/>
  <c r="K4" i="9"/>
  <c r="N3" i="9"/>
  <c r="M3" i="9"/>
  <c r="L3" i="9"/>
  <c r="K3" i="9"/>
  <c r="M27" i="2"/>
  <c r="M26" i="2"/>
  <c r="M25" i="2"/>
  <c r="M24" i="2"/>
  <c r="L27" i="2"/>
  <c r="L26" i="2"/>
  <c r="L25" i="2"/>
  <c r="L24" i="2"/>
  <c r="H19" i="2"/>
  <c r="K27" i="2"/>
  <c r="K26" i="2"/>
  <c r="K25" i="2"/>
  <c r="K24" i="2"/>
  <c r="J27" i="2"/>
  <c r="J26" i="2"/>
  <c r="J25" i="2"/>
  <c r="J24" i="2"/>
  <c r="I27" i="2"/>
  <c r="I26" i="2"/>
  <c r="I25" i="2"/>
  <c r="I24" i="2"/>
  <c r="H27" i="2"/>
  <c r="H26" i="2"/>
  <c r="H25" i="2"/>
  <c r="H24" i="2"/>
  <c r="G27" i="2"/>
  <c r="G26" i="2"/>
  <c r="G25" i="2"/>
  <c r="G24" i="2"/>
  <c r="F27" i="2"/>
  <c r="F26" i="2"/>
  <c r="F25" i="2"/>
  <c r="F24" i="2"/>
  <c r="E27" i="2"/>
  <c r="E26" i="2"/>
  <c r="E25" i="2"/>
  <c r="E24" i="2"/>
  <c r="C27" i="2"/>
  <c r="C26" i="2"/>
  <c r="C25" i="2"/>
  <c r="C24" i="2"/>
  <c r="B27" i="2"/>
  <c r="B26" i="2"/>
  <c r="B25" i="2"/>
  <c r="D24" i="2"/>
  <c r="B24" i="2"/>
  <c r="M6" i="2"/>
  <c r="M7" i="2"/>
  <c r="M8" i="2"/>
  <c r="M9" i="2"/>
  <c r="M10" i="2"/>
  <c r="M11" i="2"/>
  <c r="M12" i="2"/>
  <c r="M13" i="2"/>
  <c r="M14" i="2"/>
  <c r="M15" i="2"/>
  <c r="M16" i="2"/>
  <c r="M17" i="2"/>
  <c r="M18" i="2"/>
  <c r="M19" i="2"/>
  <c r="M20" i="2"/>
  <c r="M5" i="2"/>
  <c r="L6" i="2"/>
  <c r="L7" i="2"/>
  <c r="L8" i="2"/>
  <c r="L9" i="2"/>
  <c r="L10" i="2"/>
  <c r="L11" i="2"/>
  <c r="L12" i="2"/>
  <c r="L13" i="2"/>
  <c r="L14" i="2"/>
  <c r="L15" i="2"/>
  <c r="L16" i="2"/>
  <c r="L17" i="2"/>
  <c r="L18" i="2"/>
  <c r="L19" i="2"/>
  <c r="L20" i="2"/>
  <c r="L5" i="2"/>
  <c r="K6" i="2"/>
  <c r="K7" i="2"/>
  <c r="K8" i="2"/>
  <c r="K9" i="2"/>
  <c r="K10" i="2"/>
  <c r="K11" i="2"/>
  <c r="K12" i="2"/>
  <c r="K13" i="2"/>
  <c r="K14" i="2"/>
  <c r="K15" i="2"/>
  <c r="K16" i="2"/>
  <c r="K17" i="2"/>
  <c r="K18" i="2"/>
  <c r="K19" i="2"/>
  <c r="K20" i="2"/>
  <c r="K5" i="2"/>
  <c r="J6" i="2"/>
  <c r="J7" i="2"/>
  <c r="J8" i="2"/>
  <c r="J9" i="2"/>
  <c r="J10" i="2"/>
  <c r="J11" i="2"/>
  <c r="J12" i="2"/>
  <c r="J13" i="2"/>
  <c r="J14" i="2"/>
  <c r="J15" i="2"/>
  <c r="J16" i="2"/>
  <c r="J17" i="2"/>
  <c r="J18" i="2"/>
  <c r="J19" i="2"/>
  <c r="J20" i="2"/>
  <c r="J5" i="2"/>
  <c r="I6" i="2"/>
  <c r="I7" i="2"/>
  <c r="I8" i="2"/>
  <c r="I9" i="2"/>
  <c r="I10" i="2"/>
  <c r="I11" i="2"/>
  <c r="I12" i="2"/>
  <c r="I13" i="2"/>
  <c r="I14" i="2"/>
  <c r="I15" i="2"/>
  <c r="I16" i="2"/>
  <c r="I17" i="2"/>
  <c r="I18" i="2"/>
  <c r="I19" i="2"/>
  <c r="I20" i="2"/>
  <c r="I5" i="2"/>
  <c r="H6" i="2"/>
  <c r="H7" i="2"/>
  <c r="H8" i="2"/>
  <c r="H9" i="2"/>
  <c r="H10" i="2"/>
  <c r="H11" i="2"/>
  <c r="H12" i="2"/>
  <c r="H13" i="2"/>
  <c r="H14" i="2"/>
  <c r="H15" i="2"/>
  <c r="H16" i="2"/>
  <c r="H17" i="2"/>
  <c r="H18" i="2"/>
  <c r="H20" i="2"/>
  <c r="H5" i="2"/>
  <c r="G6" i="2"/>
  <c r="G7" i="2"/>
  <c r="G8" i="2"/>
  <c r="G9" i="2"/>
  <c r="G10" i="2"/>
  <c r="G11" i="2"/>
  <c r="G12" i="2"/>
  <c r="G13" i="2"/>
  <c r="G14" i="2"/>
  <c r="G15" i="2"/>
  <c r="G16" i="2"/>
  <c r="G17" i="2"/>
  <c r="G18" i="2"/>
  <c r="G19" i="2"/>
  <c r="G20" i="2"/>
  <c r="G5" i="2"/>
  <c r="F6" i="2"/>
  <c r="F7" i="2"/>
  <c r="F8" i="2"/>
  <c r="F9" i="2"/>
  <c r="F10" i="2"/>
  <c r="F11" i="2"/>
  <c r="F12" i="2"/>
  <c r="F13" i="2"/>
  <c r="F14" i="2"/>
  <c r="F15" i="2"/>
  <c r="F16" i="2"/>
  <c r="F17" i="2"/>
  <c r="F18" i="2"/>
  <c r="F19" i="2"/>
  <c r="F20" i="2"/>
  <c r="F5" i="2"/>
  <c r="E6" i="2"/>
  <c r="E7" i="2"/>
  <c r="E8" i="2"/>
  <c r="E9" i="2"/>
  <c r="E10" i="2"/>
  <c r="E11" i="2"/>
  <c r="E12" i="2"/>
  <c r="E13" i="2"/>
  <c r="E14" i="2"/>
  <c r="E15" i="2"/>
  <c r="E16" i="2"/>
  <c r="E17" i="2"/>
  <c r="E18" i="2"/>
  <c r="E19" i="2"/>
  <c r="E20" i="2"/>
  <c r="E5" i="2"/>
  <c r="C6" i="2"/>
  <c r="C7" i="2"/>
  <c r="C8" i="2"/>
  <c r="C9" i="2"/>
  <c r="C10" i="2"/>
  <c r="C11" i="2"/>
  <c r="C12" i="2"/>
  <c r="C13" i="2"/>
  <c r="C14" i="2"/>
  <c r="C15" i="2"/>
  <c r="C16" i="2"/>
  <c r="C17" i="2"/>
  <c r="C18" i="2"/>
  <c r="C19" i="2"/>
  <c r="C20" i="2"/>
  <c r="C5" i="2"/>
  <c r="B6" i="2"/>
  <c r="B7" i="2"/>
  <c r="B8" i="2"/>
  <c r="B9" i="2"/>
  <c r="B10" i="2"/>
  <c r="B11" i="2"/>
  <c r="B12" i="2"/>
  <c r="B13" i="2"/>
  <c r="B14" i="2"/>
  <c r="B15" i="2"/>
  <c r="B16" i="2"/>
  <c r="B17" i="2"/>
  <c r="B18" i="2"/>
  <c r="B19" i="2"/>
  <c r="B20" i="2"/>
  <c r="B5" i="2"/>
  <c r="D6" i="2"/>
  <c r="D7" i="2"/>
  <c r="D8" i="2"/>
  <c r="D9" i="2"/>
  <c r="D10" i="2"/>
  <c r="D11" i="2"/>
  <c r="D12" i="2"/>
  <c r="D13" i="2"/>
  <c r="D14" i="2"/>
  <c r="D15" i="2"/>
  <c r="D16" i="2"/>
  <c r="D17" i="2"/>
  <c r="D18" i="2"/>
  <c r="D19" i="2"/>
  <c r="D20" i="2"/>
  <c r="D5" i="2"/>
  <c r="D27" i="2"/>
  <c r="D26" i="2"/>
  <c r="D25" i="2"/>
  <c r="O36" i="3" l="1"/>
  <c r="N24" i="5"/>
  <c r="N26" i="5"/>
  <c r="N28" i="5" s="1"/>
  <c r="N25" i="5"/>
  <c r="O27" i="5"/>
  <c r="O23" i="5"/>
  <c r="K28" i="5"/>
  <c r="L24" i="5"/>
  <c r="L26" i="5"/>
  <c r="L25" i="5"/>
  <c r="O25" i="5" s="1"/>
  <c r="O36" i="11"/>
  <c r="O36" i="10"/>
  <c r="O36" i="6"/>
  <c r="O36" i="5"/>
  <c r="O36" i="4"/>
  <c r="L24" i="4"/>
  <c r="N26" i="4"/>
  <c r="L26" i="4"/>
  <c r="O27" i="4"/>
  <c r="N25" i="4"/>
  <c r="O27" i="12"/>
  <c r="L26" i="12"/>
  <c r="N25" i="12"/>
  <c r="O27" i="14"/>
  <c r="L26" i="14"/>
  <c r="N25" i="14"/>
  <c r="L24" i="12"/>
  <c r="L24" i="14"/>
  <c r="N26" i="14"/>
  <c r="N24" i="4"/>
  <c r="O27" i="3"/>
  <c r="N26" i="12"/>
  <c r="L25" i="13"/>
  <c r="O27" i="13"/>
  <c r="L26" i="13"/>
  <c r="N25" i="13"/>
  <c r="N24" i="14"/>
  <c r="L25" i="4"/>
  <c r="L24" i="3"/>
  <c r="N26" i="3"/>
  <c r="L25" i="12"/>
  <c r="L24" i="13"/>
  <c r="N26" i="13"/>
  <c r="L25" i="14"/>
  <c r="K24" i="12"/>
  <c r="M24" i="12"/>
  <c r="O23" i="12"/>
  <c r="K26" i="12"/>
  <c r="M26" i="12"/>
  <c r="K25" i="12"/>
  <c r="M25" i="12"/>
  <c r="K24" i="13"/>
  <c r="M24" i="13"/>
  <c r="O23" i="13"/>
  <c r="K26" i="13"/>
  <c r="M26" i="13"/>
  <c r="K25" i="13"/>
  <c r="M25" i="13"/>
  <c r="K19" i="14"/>
  <c r="K24" i="14"/>
  <c r="M19" i="14"/>
  <c r="M24" i="14"/>
  <c r="O23" i="14"/>
  <c r="K26" i="14"/>
  <c r="M26" i="14"/>
  <c r="K25" i="14"/>
  <c r="M25" i="14"/>
  <c r="L24" i="7"/>
  <c r="N24" i="7"/>
  <c r="O27" i="7"/>
  <c r="L26" i="7"/>
  <c r="N26" i="7"/>
  <c r="L25" i="7"/>
  <c r="N25" i="7"/>
  <c r="L24" i="6"/>
  <c r="N24" i="6"/>
  <c r="O27" i="6"/>
  <c r="L26" i="6"/>
  <c r="N26" i="6"/>
  <c r="L25" i="6"/>
  <c r="N25" i="6"/>
  <c r="N19" i="12"/>
  <c r="N24" i="12"/>
  <c r="N19" i="13"/>
  <c r="N24" i="13"/>
  <c r="K24" i="4"/>
  <c r="M24" i="4"/>
  <c r="O23" i="4"/>
  <c r="K26" i="4"/>
  <c r="M26" i="4"/>
  <c r="K25" i="4"/>
  <c r="M25" i="4"/>
  <c r="O23" i="3"/>
  <c r="M24" i="11"/>
  <c r="O23" i="11"/>
  <c r="K26" i="11"/>
  <c r="M26" i="11"/>
  <c r="K25" i="11"/>
  <c r="M25" i="11"/>
  <c r="L26" i="11"/>
  <c r="N26" i="11"/>
  <c r="L25" i="11"/>
  <c r="N25" i="11"/>
  <c r="K19" i="11"/>
  <c r="K24" i="11"/>
  <c r="L24" i="11"/>
  <c r="N24" i="11"/>
  <c r="O27" i="11"/>
  <c r="K24" i="6"/>
  <c r="M24" i="6"/>
  <c r="O23" i="6"/>
  <c r="K26" i="6"/>
  <c r="M26" i="6"/>
  <c r="K25" i="6"/>
  <c r="M25" i="6"/>
  <c r="K24" i="7"/>
  <c r="M24" i="7"/>
  <c r="O23" i="7"/>
  <c r="K26" i="7"/>
  <c r="M26" i="7"/>
  <c r="K25" i="7"/>
  <c r="M25" i="7"/>
  <c r="L24" i="10"/>
  <c r="N24" i="10"/>
  <c r="O27" i="10"/>
  <c r="L26" i="10"/>
  <c r="N26" i="10"/>
  <c r="L25" i="10"/>
  <c r="N25" i="10"/>
  <c r="K24" i="10"/>
  <c r="M19" i="10"/>
  <c r="M24" i="10"/>
  <c r="O23" i="10"/>
  <c r="K26" i="10"/>
  <c r="M26" i="10"/>
  <c r="K25" i="10"/>
  <c r="M25" i="10"/>
  <c r="L26" i="9"/>
  <c r="N26" i="9"/>
  <c r="L25" i="9"/>
  <c r="N25" i="9"/>
  <c r="K24" i="9"/>
  <c r="M24" i="9"/>
  <c r="O23" i="9"/>
  <c r="K26" i="9"/>
  <c r="M26" i="9"/>
  <c r="K25" i="9"/>
  <c r="M25" i="9"/>
  <c r="L24" i="9"/>
  <c r="N24" i="9"/>
  <c r="O27" i="9"/>
  <c r="L24" i="8"/>
  <c r="N24" i="8"/>
  <c r="O27" i="8"/>
  <c r="L26" i="8"/>
  <c r="N26" i="8"/>
  <c r="L25" i="8"/>
  <c r="N25" i="8"/>
  <c r="M24" i="8"/>
  <c r="O23" i="8"/>
  <c r="K26" i="8"/>
  <c r="M26" i="8"/>
  <c r="K25" i="8"/>
  <c r="M25" i="8"/>
  <c r="K19" i="8"/>
  <c r="K24" i="8"/>
  <c r="N19" i="14"/>
  <c r="L19" i="14"/>
  <c r="K19" i="13"/>
  <c r="L19" i="13"/>
  <c r="M19" i="13"/>
  <c r="K19" i="12"/>
  <c r="L19" i="12"/>
  <c r="M19" i="12"/>
  <c r="J21" i="2"/>
  <c r="L19" i="11"/>
  <c r="M19" i="11"/>
  <c r="N19" i="11"/>
  <c r="N19" i="10"/>
  <c r="K19" i="10"/>
  <c r="I21" i="2"/>
  <c r="L19" i="10"/>
  <c r="N19" i="9"/>
  <c r="K19" i="7"/>
  <c r="M19" i="6"/>
  <c r="M19" i="5"/>
  <c r="K19" i="4"/>
  <c r="K24" i="3"/>
  <c r="M26" i="3"/>
  <c r="K25" i="3"/>
  <c r="M24" i="3"/>
  <c r="K26" i="3"/>
  <c r="L25" i="3"/>
  <c r="M25" i="3"/>
  <c r="N19" i="3"/>
  <c r="N24" i="3"/>
  <c r="L26" i="3"/>
  <c r="N25" i="3"/>
  <c r="L19" i="8"/>
  <c r="M19" i="8"/>
  <c r="N19" i="8"/>
  <c r="L19" i="7"/>
  <c r="M19" i="7"/>
  <c r="N19" i="7"/>
  <c r="N19" i="6"/>
  <c r="K19" i="6"/>
  <c r="E21" i="2"/>
  <c r="L19" i="6"/>
  <c r="N19" i="5"/>
  <c r="K19" i="5"/>
  <c r="L19" i="5"/>
  <c r="L19" i="4"/>
  <c r="M19" i="4"/>
  <c r="N19" i="4"/>
  <c r="K19" i="3"/>
  <c r="B21" i="2"/>
  <c r="L19" i="3"/>
  <c r="M19" i="3"/>
  <c r="C21" i="2"/>
  <c r="F21" i="2"/>
  <c r="G21" i="2"/>
  <c r="M21" i="2"/>
  <c r="L21" i="2"/>
  <c r="K21" i="2"/>
  <c r="K19" i="9"/>
  <c r="L19" i="9"/>
  <c r="M19" i="9"/>
  <c r="H21" i="2"/>
  <c r="D21" i="2"/>
  <c r="O26" i="5" l="1"/>
  <c r="L28" i="5"/>
  <c r="O24" i="5"/>
  <c r="O28" i="5" s="1"/>
  <c r="K28" i="3"/>
  <c r="L28" i="4"/>
  <c r="L28" i="14"/>
  <c r="M28" i="14"/>
  <c r="K20" i="14"/>
  <c r="J1" i="14" s="1"/>
  <c r="N28" i="13"/>
  <c r="L28" i="13"/>
  <c r="M28" i="4"/>
  <c r="N28" i="7"/>
  <c r="N28" i="14"/>
  <c r="N28" i="6"/>
  <c r="L28" i="7"/>
  <c r="N28" i="4"/>
  <c r="N28" i="12"/>
  <c r="L28" i="11"/>
  <c r="O26" i="7"/>
  <c r="O25" i="12"/>
  <c r="O26" i="12"/>
  <c r="O25" i="7"/>
  <c r="O25" i="14"/>
  <c r="O26" i="13"/>
  <c r="M28" i="13"/>
  <c r="O25" i="13"/>
  <c r="M28" i="7"/>
  <c r="L28" i="6"/>
  <c r="O26" i="14"/>
  <c r="M28" i="3"/>
  <c r="K20" i="13"/>
  <c r="J1" i="13" s="1"/>
  <c r="M28" i="12"/>
  <c r="L28" i="12"/>
  <c r="K28" i="13"/>
  <c r="O24" i="13"/>
  <c r="L28" i="3"/>
  <c r="O26" i="3"/>
  <c r="O25" i="3"/>
  <c r="O24" i="3"/>
  <c r="K20" i="12"/>
  <c r="J1" i="12" s="1"/>
  <c r="M28" i="6"/>
  <c r="O25" i="4"/>
  <c r="O26" i="4"/>
  <c r="K28" i="4"/>
  <c r="O24" i="4"/>
  <c r="K28" i="14"/>
  <c r="O24" i="14"/>
  <c r="K28" i="12"/>
  <c r="O24" i="12"/>
  <c r="M28" i="11"/>
  <c r="N28" i="11"/>
  <c r="K20" i="11"/>
  <c r="J1" i="11" s="1"/>
  <c r="O26" i="11"/>
  <c r="O25" i="11"/>
  <c r="K28" i="11"/>
  <c r="O24" i="11"/>
  <c r="O25" i="6"/>
  <c r="O26" i="6"/>
  <c r="K28" i="6"/>
  <c r="O24" i="6"/>
  <c r="K20" i="7"/>
  <c r="J1" i="7" s="1"/>
  <c r="K28" i="7"/>
  <c r="O24" i="7"/>
  <c r="N28" i="10"/>
  <c r="M28" i="10"/>
  <c r="L28" i="10"/>
  <c r="O25" i="10"/>
  <c r="O26" i="10"/>
  <c r="K20" i="10"/>
  <c r="J1" i="10" s="1"/>
  <c r="K28" i="10"/>
  <c r="O24" i="10"/>
  <c r="L28" i="9"/>
  <c r="O25" i="9"/>
  <c r="O26" i="9"/>
  <c r="M28" i="9"/>
  <c r="N28" i="9"/>
  <c r="K28" i="9"/>
  <c r="O24" i="9"/>
  <c r="K20" i="9"/>
  <c r="J1" i="9" s="1"/>
  <c r="O26" i="8"/>
  <c r="L28" i="8"/>
  <c r="N28" i="8"/>
  <c r="M28" i="8"/>
  <c r="K20" i="8"/>
  <c r="J1" i="8" s="1"/>
  <c r="O25" i="8"/>
  <c r="K28" i="8"/>
  <c r="O24" i="8"/>
  <c r="K20" i="6"/>
  <c r="J1" i="6" s="1"/>
  <c r="K20" i="5"/>
  <c r="I1" i="5" s="1"/>
  <c r="K20" i="4"/>
  <c r="J1" i="4" s="1"/>
  <c r="N28" i="3"/>
  <c r="K20" i="3"/>
  <c r="H1" i="3"/>
  <c r="O28" i="14" l="1"/>
  <c r="O28" i="3"/>
  <c r="O28" i="4"/>
  <c r="O28" i="7"/>
  <c r="O28" i="12"/>
  <c r="O28" i="13"/>
  <c r="O28" i="6"/>
  <c r="O28" i="11"/>
  <c r="O28" i="10"/>
  <c r="O28" i="9"/>
  <c r="O28" i="8"/>
  <c r="N19" i="2"/>
  <c r="N20" i="2" l="1"/>
  <c r="N17" i="2" l="1"/>
  <c r="N7" i="2" l="1"/>
  <c r="J1" i="3" l="1"/>
  <c r="N16" i="2"/>
  <c r="N14" i="2"/>
  <c r="N15" i="2"/>
  <c r="N13" i="2"/>
  <c r="N12" i="2"/>
  <c r="N10" i="2"/>
  <c r="N11" i="2"/>
  <c r="B28" i="2" l="1"/>
  <c r="N25" i="2" l="1"/>
  <c r="N27" i="2"/>
  <c r="C28" i="2"/>
  <c r="N26" i="2"/>
  <c r="D28" i="2" l="1"/>
  <c r="E28" i="2" l="1"/>
  <c r="F28" i="2" l="1"/>
  <c r="G28" i="2" l="1"/>
  <c r="H28" i="2" l="1"/>
  <c r="I28" i="2" l="1"/>
  <c r="J28" i="2" l="1"/>
  <c r="K28" i="2" l="1"/>
  <c r="L28" i="2" l="1"/>
  <c r="M28" i="2" l="1"/>
  <c r="N24" i="2"/>
  <c r="N28" i="2" s="1"/>
  <c r="N5" i="2" l="1"/>
  <c r="N8" i="2"/>
  <c r="N18" i="2"/>
  <c r="N9" i="2"/>
  <c r="N6" i="2"/>
  <c r="N21" i="2" l="1"/>
</calcChain>
</file>

<file path=xl/sharedStrings.xml><?xml version="1.0" encoding="utf-8"?>
<sst xmlns="http://schemas.openxmlformats.org/spreadsheetml/2006/main" count="768" uniqueCount="67">
  <si>
    <t>Total</t>
  </si>
  <si>
    <t>Jan</t>
  </si>
  <si>
    <t>Fév</t>
  </si>
  <si>
    <t>Mar</t>
  </si>
  <si>
    <t>Avr</t>
  </si>
  <si>
    <t>Mai</t>
  </si>
  <si>
    <t>Juin</t>
  </si>
  <si>
    <t>Juil</t>
  </si>
  <si>
    <t>Aoû</t>
  </si>
  <si>
    <t>Sep</t>
  </si>
  <si>
    <t>Oct</t>
  </si>
  <si>
    <t>Nov</t>
  </si>
  <si>
    <t>Déc</t>
  </si>
  <si>
    <t>Évolution</t>
  </si>
  <si>
    <t>Date</t>
  </si>
  <si>
    <t>Montant</t>
  </si>
  <si>
    <t>Synthèse</t>
  </si>
  <si>
    <t>Catégorie</t>
  </si>
  <si>
    <t>Description</t>
  </si>
  <si>
    <t>N° semaine</t>
  </si>
  <si>
    <t>N° de pièce</t>
  </si>
  <si>
    <t>Mode de paiement</t>
  </si>
  <si>
    <t>espèces</t>
  </si>
  <si>
    <t>prélévements</t>
  </si>
  <si>
    <t>virements</t>
  </si>
  <si>
    <t>autres</t>
  </si>
  <si>
    <t>Ventes</t>
  </si>
  <si>
    <t>Modes de paiements</t>
  </si>
  <si>
    <t>ÉVOLUTION DES VENTES</t>
  </si>
  <si>
    <t>VENTES JANVIER</t>
  </si>
  <si>
    <t>VENTES FÉVRIER</t>
  </si>
  <si>
    <t>VENTES MARS</t>
  </si>
  <si>
    <t>VENTES AVRIL</t>
  </si>
  <si>
    <t>VENTES MAI</t>
  </si>
  <si>
    <t>VENTES JUIN</t>
  </si>
  <si>
    <t>VENTES JUILLET</t>
  </si>
  <si>
    <t>VENTES AOÛT</t>
  </si>
  <si>
    <t>VENTES SEPTEMBRE</t>
  </si>
  <si>
    <t>VENTES OCTOBRE</t>
  </si>
  <si>
    <t>VENTES NOVEMBRE</t>
  </si>
  <si>
    <t>VENTES DÉCEMBRE</t>
  </si>
  <si>
    <t>cotisations associatives</t>
  </si>
  <si>
    <t>adhésions paniers</t>
  </si>
  <si>
    <t>œufs</t>
  </si>
  <si>
    <t>fruits</t>
  </si>
  <si>
    <t>champignons</t>
  </si>
  <si>
    <t>légumes</t>
  </si>
  <si>
    <t>agrumes</t>
  </si>
  <si>
    <t>transfo interne</t>
  </si>
  <si>
    <t>transfo externe</t>
  </si>
  <si>
    <t>animations</t>
  </si>
  <si>
    <t>chèques</t>
  </si>
  <si>
    <t>miel</t>
  </si>
  <si>
    <t>produits constatés d'avance (PCA)</t>
  </si>
  <si>
    <t>factures non parvenues</t>
  </si>
  <si>
    <t>plants</t>
  </si>
  <si>
    <t>ventes N-1</t>
  </si>
  <si>
    <t>Adhésions paniers</t>
  </si>
  <si>
    <t>Vente légumes/fruits</t>
  </si>
  <si>
    <t>Autres</t>
  </si>
  <si>
    <t>Ventes annexes</t>
  </si>
  <si>
    <t>Cotisations Association</t>
  </si>
  <si>
    <t>TOTAL</t>
  </si>
  <si>
    <t>Colonne1</t>
  </si>
  <si>
    <t>Ventes marchés</t>
  </si>
  <si>
    <t>Ventes partenaires</t>
  </si>
  <si>
    <t>Autres (agrumes)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</si>
</sst>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m/d/yy;@"/>
    <numFmt numFmtId="165" formatCode="#,##0.00\ &quot;€&quot;"/>
  </numFmts>
  <fonts count="28" x14ac:knownFonts="1">
    <font>
      <sz val="11"/>
      <color theme="1"/>
      <name val="Calibri"/>
      <family val="2"/>
      <scheme val="minor"/>
    </font>
    <font>
      <sz val="10"/>
      <color theme="1"/>
      <name val="Calibri"/>
      <family val="2"/>
      <scheme val="minor"/>
    </font>
    <font>
      <sz val="22.5"/>
      <color theme="1" tint="0.34998626667073579"/>
      <name val="Century Gothic"/>
      <family val="2"/>
      <scheme val="major"/>
    </font>
    <font>
      <sz val="11"/>
      <color theme="0"/>
      <name val="Century Gothic"/>
      <family val="2"/>
      <scheme val="major"/>
    </font>
    <font>
      <sz val="11"/>
      <color theme="10"/>
      <name val="Calibri"/>
      <family val="2"/>
      <scheme val="minor"/>
    </font>
    <font>
      <sz val="11"/>
      <color theme="11"/>
      <name val="Calibri"/>
      <family val="2"/>
      <scheme val="minor"/>
    </font>
    <font>
      <b/>
      <sz val="11"/>
      <color theme="3"/>
      <name val="Century Gothic"/>
      <family val="2"/>
      <scheme val="major"/>
    </font>
    <font>
      <b/>
      <sz val="11"/>
      <color theme="1"/>
      <name val="Century Gothic"/>
      <family val="2"/>
      <scheme val="major"/>
    </font>
    <font>
      <sz val="11"/>
      <color theme="1"/>
      <name val="Calibri"/>
      <family val="2"/>
      <scheme val="minor"/>
    </font>
    <font>
      <b/>
      <sz val="11"/>
      <color theme="1"/>
      <name val="Arial"/>
      <family val="2"/>
    </font>
    <font>
      <sz val="22.5"/>
      <color theme="1" tint="0.34998626667073579"/>
      <name val="Arial"/>
      <family val="2"/>
    </font>
    <font>
      <sz val="11"/>
      <color theme="1"/>
      <name val="Arial"/>
      <family val="2"/>
    </font>
    <font>
      <sz val="11"/>
      <color theme="10"/>
      <name val="Arial"/>
      <family val="2"/>
    </font>
    <font>
      <b/>
      <sz val="11"/>
      <color theme="10"/>
      <name val="Arial"/>
      <family val="2"/>
    </font>
    <font>
      <sz val="11"/>
      <color rgb="FFFF0000"/>
      <name val="Arial"/>
      <family val="2"/>
    </font>
    <font>
      <sz val="11"/>
      <color theme="1"/>
      <name val="Arial"/>
      <family val="2"/>
    </font>
    <font>
      <b/>
      <sz val="11"/>
      <color theme="10"/>
      <name val="Arial"/>
      <family val="2"/>
    </font>
    <font>
      <b/>
      <sz val="12"/>
      <color theme="1"/>
      <name val="Arial"/>
      <family val="2"/>
    </font>
    <font>
      <b/>
      <sz val="16"/>
      <color theme="1"/>
      <name val="Arial"/>
      <family val="2"/>
    </font>
    <font>
      <b/>
      <sz val="14"/>
      <color theme="1"/>
      <name val="Arial"/>
      <family val="2"/>
    </font>
    <font>
      <b/>
      <sz val="14"/>
      <color theme="0"/>
      <name val="Arial"/>
      <family val="2"/>
    </font>
    <font>
      <sz val="11"/>
      <name val="Arial"/>
      <family val="2"/>
    </font>
    <font>
      <b/>
      <sz val="11"/>
      <color theme="1"/>
      <name val="Arial"/>
      <family val="2"/>
    </font>
    <font>
      <sz val="11"/>
      <color theme="1"/>
      <name val="Arial"/>
      <family val="2"/>
    </font>
    <font>
      <b/>
      <sz val="11"/>
      <color theme="1"/>
      <name val="Arial"/>
      <family val="2"/>
    </font>
    <font>
      <sz val="11"/>
      <color theme="1"/>
      <name val="Arial"/>
      <family val="2"/>
    </font>
    <font>
      <sz val="11"/>
      <color theme="1"/>
      <name val="Arial"/>
    </font>
    <font>
      <b/>
      <sz val="11"/>
      <color theme="1"/>
      <name val="Arial"/>
    </font>
  </fonts>
  <fills count="7">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3" tint="0.499984740745262"/>
        <bgColor indexed="64"/>
      </patternFill>
    </fill>
    <fill>
      <patternFill patternType="solid">
        <fgColor theme="0"/>
        <bgColor indexed="64"/>
      </patternFill>
    </fill>
    <fill>
      <patternFill patternType="solid">
        <fgColor theme="5" tint="-0.249977111117893"/>
        <bgColor indexed="64"/>
      </patternFill>
    </fill>
  </fills>
  <borders count="54">
    <border>
      <left/>
      <right/>
      <top/>
      <bottom/>
      <diagonal/>
    </border>
    <border>
      <left/>
      <right style="medium">
        <color theme="0"/>
      </right>
      <top/>
      <bottom/>
      <diagonal/>
    </border>
    <border>
      <left style="medium">
        <color theme="0"/>
      </left>
      <right style="medium">
        <color theme="0"/>
      </right>
      <top/>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1" tint="0.499984740745262"/>
      </left>
      <right style="thin">
        <color theme="1" tint="0.499984740745262"/>
      </right>
      <top style="thin">
        <color theme="1" tint="0.499984740745262"/>
      </top>
      <bottom style="medium">
        <color theme="2"/>
      </bottom>
      <diagonal/>
    </border>
    <border>
      <left style="medium">
        <color theme="2"/>
      </left>
      <right style="thin">
        <color theme="1" tint="0.499984740745262"/>
      </right>
      <top style="thin">
        <color theme="1" tint="0.499984740745262"/>
      </top>
      <bottom style="thin">
        <color theme="1" tint="0.499984740745262"/>
      </bottom>
      <diagonal/>
    </border>
    <border>
      <left style="medium">
        <color theme="2"/>
      </left>
      <right style="thin">
        <color theme="1" tint="0.499984740745262"/>
      </right>
      <top style="thin">
        <color theme="1" tint="0.499984740745262"/>
      </top>
      <bottom style="medium">
        <color theme="2"/>
      </bottom>
      <diagonal/>
    </border>
    <border>
      <left style="medium">
        <color theme="2"/>
      </left>
      <right style="thin">
        <color theme="1" tint="0.499984740745262"/>
      </right>
      <top style="medium">
        <color theme="2"/>
      </top>
      <bottom style="thin">
        <color theme="1" tint="0.499984740745262"/>
      </bottom>
      <diagonal/>
    </border>
    <border>
      <left style="thin">
        <color theme="1" tint="0.499984740745262"/>
      </left>
      <right style="thin">
        <color theme="1" tint="0.499984740745262"/>
      </right>
      <top style="medium">
        <color theme="2"/>
      </top>
      <bottom style="thin">
        <color theme="1" tint="0.499984740745262"/>
      </bottom>
      <diagonal/>
    </border>
    <border>
      <left style="thin">
        <color theme="1" tint="0.499984740745262"/>
      </left>
      <right/>
      <top style="medium">
        <color theme="2"/>
      </top>
      <bottom style="thin">
        <color theme="1" tint="0.499984740745262"/>
      </bottom>
      <diagonal/>
    </border>
    <border>
      <left style="thin">
        <color theme="1" tint="0.499984740745262"/>
      </left>
      <right/>
      <top style="thin">
        <color theme="1" tint="0.499984740745262"/>
      </top>
      <bottom style="thin">
        <color theme="1" tint="0.499984740745262"/>
      </bottom>
      <diagonal/>
    </border>
    <border>
      <left style="thin">
        <color theme="1" tint="0.499984740745262"/>
      </left>
      <right/>
      <top style="medium">
        <color theme="0"/>
      </top>
      <bottom style="thin">
        <color theme="1" tint="0.499984740745262"/>
      </bottom>
      <diagonal/>
    </border>
    <border>
      <left style="medium">
        <color theme="0"/>
      </left>
      <right/>
      <top/>
      <bottom/>
      <diagonal/>
    </border>
    <border>
      <left style="medium">
        <color theme="2"/>
      </left>
      <right/>
      <top/>
      <bottom style="medium">
        <color theme="0"/>
      </bottom>
      <diagonal/>
    </border>
    <border>
      <left/>
      <right/>
      <top style="medium">
        <color theme="2"/>
      </top>
      <bottom style="thin">
        <color theme="1" tint="0.499984740745262"/>
      </bottom>
      <diagonal/>
    </border>
    <border>
      <left/>
      <right/>
      <top style="thin">
        <color theme="1" tint="0.499984740745262"/>
      </top>
      <bottom style="thin">
        <color theme="1" tint="0.499984740745262"/>
      </bottom>
      <diagonal/>
    </border>
    <border>
      <left style="thin">
        <color theme="1" tint="0.499984740745262"/>
      </left>
      <right/>
      <top style="thin">
        <color theme="1" tint="0.499984740745262"/>
      </top>
      <bottom/>
      <diagonal/>
    </border>
    <border>
      <left style="thin">
        <color theme="1" tint="0.499984740745262"/>
      </left>
      <right style="medium">
        <color theme="0"/>
      </right>
      <top style="thin">
        <color theme="1" tint="0.499984740745262"/>
      </top>
      <bottom/>
      <diagonal/>
    </border>
    <border>
      <left style="medium">
        <color theme="0"/>
      </left>
      <right style="medium">
        <color theme="0"/>
      </right>
      <top style="thin">
        <color theme="1" tint="0.499984740745262"/>
      </top>
      <bottom/>
      <diagonal/>
    </border>
    <border>
      <left style="medium">
        <color theme="0"/>
      </left>
      <right style="thin">
        <color theme="1" tint="0.499984740745262"/>
      </right>
      <top style="thin">
        <color theme="1" tint="0.499984740745262"/>
      </top>
      <bottom style="medium">
        <color theme="2"/>
      </bottom>
      <diagonal/>
    </border>
    <border>
      <left style="thin">
        <color theme="1" tint="0.499984740745262"/>
      </left>
      <right/>
      <top style="thin">
        <color theme="1" tint="0.499984740745262"/>
      </top>
      <bottom style="medium">
        <color theme="2"/>
      </bottom>
      <diagonal/>
    </border>
    <border>
      <left style="thin">
        <color theme="1" tint="0.499984740745262"/>
      </left>
      <right style="medium">
        <color theme="0"/>
      </right>
      <top/>
      <bottom style="thin">
        <color theme="1" tint="0.499984740745262"/>
      </bottom>
      <diagonal/>
    </border>
    <border>
      <left style="medium">
        <color theme="0"/>
      </left>
      <right style="medium">
        <color theme="0"/>
      </right>
      <top/>
      <bottom style="thin">
        <color theme="1" tint="0.499984740745262"/>
      </bottom>
      <diagonal/>
    </border>
    <border>
      <left style="medium">
        <color theme="0"/>
      </left>
      <right style="thin">
        <color theme="1" tint="0.499984740745262"/>
      </right>
      <top style="medium">
        <color theme="2"/>
      </top>
      <bottom style="thin">
        <color theme="1" tint="0.499984740745262"/>
      </bottom>
      <diagonal/>
    </border>
    <border>
      <left style="thin">
        <color theme="1" tint="0.499984740745262"/>
      </left>
      <right style="thin">
        <color indexed="64"/>
      </right>
      <top style="thin">
        <color theme="1" tint="0.499984740745262"/>
      </top>
      <bottom style="thin">
        <color theme="1" tint="0.499984740745262"/>
      </bottom>
      <diagonal/>
    </border>
    <border>
      <left/>
      <right style="thin">
        <color theme="1" tint="0.499984740745262"/>
      </right>
      <top style="thin">
        <color theme="1" tint="0.499984740745262"/>
      </top>
      <bottom style="thin">
        <color theme="1" tint="0.499984740745262"/>
      </bottom>
      <diagonal/>
    </border>
    <border>
      <left style="thin">
        <color indexed="64"/>
      </left>
      <right style="thin">
        <color indexed="64"/>
      </right>
      <top style="thin">
        <color theme="1" tint="0.499984740745262"/>
      </top>
      <bottom style="thin">
        <color theme="1" tint="0.499984740745262"/>
      </bottom>
      <diagonal/>
    </border>
    <border>
      <left/>
      <right style="thin">
        <color theme="1" tint="0.499984740745262"/>
      </right>
      <top/>
      <bottom style="thin">
        <color theme="1" tint="0.499984740745262"/>
      </bottom>
      <diagonal/>
    </border>
    <border>
      <left/>
      <right style="thin">
        <color theme="1" tint="0.499984740745262"/>
      </right>
      <top style="thin">
        <color theme="1" tint="0.499984740745262"/>
      </top>
      <bottom/>
      <diagonal/>
    </border>
    <border>
      <left style="thin">
        <color indexed="64"/>
      </left>
      <right style="thin">
        <color indexed="64"/>
      </right>
      <top style="thin">
        <color theme="1" tint="0.499984740745262"/>
      </top>
      <bottom/>
      <diagonal/>
    </border>
    <border>
      <left style="thin">
        <color theme="1" tint="0.499984740745262"/>
      </left>
      <right style="thin">
        <color theme="1" tint="0.499984740745262"/>
      </right>
      <top style="thin">
        <color theme="1" tint="0.499984740745262"/>
      </top>
      <bottom/>
      <diagonal/>
    </border>
    <border>
      <left style="thin">
        <color theme="1" tint="0.499984740745262"/>
      </left>
      <right style="thin">
        <color indexed="64"/>
      </right>
      <top style="thin">
        <color theme="1" tint="0.499984740745262"/>
      </top>
      <bottom/>
      <diagonal/>
    </border>
    <border>
      <left style="thin">
        <color indexed="64"/>
      </left>
      <right style="thin">
        <color indexed="64"/>
      </right>
      <top style="thin">
        <color indexed="64"/>
      </top>
      <bottom style="thin">
        <color indexed="64"/>
      </bottom>
      <diagonal/>
    </border>
    <border>
      <left style="medium">
        <color theme="0"/>
      </left>
      <right style="medium">
        <color theme="0"/>
      </right>
      <top style="thin">
        <color indexed="64"/>
      </top>
      <bottom style="medium">
        <color theme="0"/>
      </bottom>
      <diagonal/>
    </border>
    <border>
      <left style="medium">
        <color theme="0"/>
      </left>
      <right style="thin">
        <color indexed="64"/>
      </right>
      <top style="thin">
        <color indexed="64"/>
      </top>
      <bottom style="medium">
        <color theme="0"/>
      </bottom>
      <diagonal/>
    </border>
    <border>
      <left style="medium">
        <color theme="0"/>
      </left>
      <right style="medium">
        <color theme="0"/>
      </right>
      <top style="medium">
        <color theme="0"/>
      </top>
      <bottom style="thin">
        <color indexed="64"/>
      </bottom>
      <diagonal/>
    </border>
    <border>
      <left style="medium">
        <color theme="0"/>
      </left>
      <right style="thin">
        <color indexed="64"/>
      </right>
      <top style="medium">
        <color theme="0"/>
      </top>
      <bottom style="thin">
        <color indexed="64"/>
      </bottom>
      <diagonal/>
    </border>
    <border>
      <left/>
      <right style="medium">
        <color theme="0"/>
      </right>
      <top style="thin">
        <color indexed="64"/>
      </top>
      <bottom style="medium">
        <color theme="0"/>
      </bottom>
      <diagonal/>
    </border>
    <border>
      <left/>
      <right style="medium">
        <color theme="0"/>
      </right>
      <top style="medium">
        <color theme="0"/>
      </top>
      <bottom style="thin">
        <color indexed="64"/>
      </bottom>
      <diagonal/>
    </border>
    <border>
      <left style="thin">
        <color indexed="64"/>
      </left>
      <right style="thin">
        <color indexed="64"/>
      </right>
      <top style="thin">
        <color indexed="64"/>
      </top>
      <bottom style="medium">
        <color theme="0"/>
      </bottom>
      <diagonal/>
    </border>
    <border>
      <left style="thin">
        <color indexed="64"/>
      </left>
      <right style="thin">
        <color indexed="64"/>
      </right>
      <top style="medium">
        <color theme="0"/>
      </top>
      <bottom style="thin">
        <color indexed="64"/>
      </bottom>
      <diagonal/>
    </border>
    <border>
      <left style="thin">
        <color indexed="64"/>
      </left>
      <right style="thin">
        <color indexed="64"/>
      </right>
      <top/>
      <bottom style="thin">
        <color theme="1" tint="0.499984740745262"/>
      </bottom>
      <diagonal/>
    </border>
    <border>
      <left style="thin">
        <color theme="1" tint="0.499984740745262"/>
      </left>
      <right style="thin">
        <color indexed="64"/>
      </right>
      <top/>
      <bottom style="thin">
        <color theme="1" tint="0.499984740745262"/>
      </bottom>
      <diagonal/>
    </border>
    <border>
      <left/>
      <right style="medium">
        <color theme="0"/>
      </right>
      <top style="thin">
        <color indexed="64"/>
      </top>
      <bottom style="thin">
        <color indexed="64"/>
      </bottom>
      <diagonal/>
    </border>
    <border>
      <left style="medium">
        <color theme="0"/>
      </left>
      <right style="thin">
        <color indexed="64"/>
      </right>
      <top style="thin">
        <color indexed="64"/>
      </top>
      <bottom style="thin">
        <color indexed="64"/>
      </bottom>
      <diagonal/>
    </border>
    <border>
      <left style="medium">
        <color theme="0"/>
      </left>
      <right style="medium">
        <color theme="0"/>
      </right>
      <top style="thin">
        <color indexed="64"/>
      </top>
      <bottom style="thin">
        <color indexed="64"/>
      </bottom>
      <diagonal/>
    </border>
    <border>
      <left/>
      <right/>
      <top/>
      <bottom style="thin">
        <color indexed="64"/>
      </bottom>
      <diagonal/>
    </border>
    <border>
      <left style="thin">
        <color theme="8"/>
      </left>
      <right style="thin">
        <color theme="8"/>
      </right>
      <top style="thin">
        <color theme="8"/>
      </top>
      <bottom style="thin">
        <color theme="8"/>
      </bottom>
      <diagonal/>
    </border>
    <border>
      <left/>
      <right style="thin">
        <color theme="8"/>
      </right>
      <top/>
      <bottom style="thin">
        <color theme="8"/>
      </bottom>
      <diagonal/>
    </border>
    <border>
      <left style="thin">
        <color theme="8"/>
      </left>
      <right style="thin">
        <color theme="8"/>
      </right>
      <top/>
      <bottom style="thin">
        <color theme="8"/>
      </bottom>
      <diagonal/>
    </border>
    <border>
      <left style="thin">
        <color theme="8"/>
      </left>
      <right/>
      <top/>
      <bottom style="thin">
        <color theme="8"/>
      </bottom>
      <diagonal/>
    </border>
    <border>
      <left/>
      <right style="thin">
        <color theme="8"/>
      </right>
      <top style="thin">
        <color theme="8"/>
      </top>
      <bottom style="thin">
        <color theme="8"/>
      </bottom>
      <diagonal/>
    </border>
    <border>
      <left style="thin">
        <color theme="8"/>
      </left>
      <right style="thin">
        <color theme="8"/>
      </right>
      <top style="thin">
        <color theme="8"/>
      </top>
      <bottom style="thin">
        <color auto="1"/>
      </bottom>
      <diagonal/>
    </border>
    <border>
      <left/>
      <right style="thin">
        <color theme="8"/>
      </right>
      <top style="thin">
        <color theme="8"/>
      </top>
      <bottom style="thin">
        <color indexed="64"/>
      </bottom>
      <diagonal/>
    </border>
  </borders>
  <cellStyleXfs count="13">
    <xf numFmtId="0" fontId="0" fillId="0" borderId="0"/>
    <xf numFmtId="0" fontId="2" fillId="0" borderId="0" applyNumberFormat="0" applyFill="0" applyBorder="0" applyAlignment="0" applyProtection="0"/>
    <xf numFmtId="0" fontId="3" fillId="3" borderId="2" applyNumberFormat="0" applyProtection="0">
      <alignment horizontal="center" vertical="center"/>
    </xf>
    <xf numFmtId="0" fontId="7" fillId="0" borderId="0" applyNumberFormat="0" applyFill="0" applyProtection="0">
      <alignment horizontal="left" indent="1"/>
    </xf>
    <xf numFmtId="4" fontId="7" fillId="0" borderId="0" applyFill="0" applyProtection="0">
      <alignment horizontal="right" indent="1"/>
    </xf>
    <xf numFmtId="0" fontId="6" fillId="2" borderId="0" applyNumberFormat="0" applyBorder="0" applyProtection="0">
      <alignment vertical="center" wrapText="1"/>
    </xf>
    <xf numFmtId="0" fontId="4" fillId="3" borderId="0" applyNumberFormat="0" applyBorder="0" applyAlignment="0" applyProtection="0"/>
    <xf numFmtId="0" fontId="5" fillId="3" borderId="0" applyNumberFormat="0" applyBorder="0" applyAlignment="0" applyProtection="0"/>
    <xf numFmtId="0" fontId="8" fillId="0" borderId="0">
      <alignment horizontal="left" wrapText="1" indent="1"/>
    </xf>
    <xf numFmtId="4" fontId="8" fillId="0" borderId="0">
      <alignment horizontal="right" indent="1"/>
    </xf>
    <xf numFmtId="164" fontId="8" fillId="0" borderId="0">
      <alignment horizontal="left" indent="1"/>
    </xf>
    <xf numFmtId="0" fontId="1" fillId="0" borderId="0">
      <alignment horizontal="left" vertical="center" wrapText="1" indent="6"/>
    </xf>
    <xf numFmtId="0" fontId="8" fillId="0" borderId="0">
      <alignment horizontal="left" vertical="center" wrapText="1" indent="3"/>
    </xf>
  </cellStyleXfs>
  <cellXfs count="143">
    <xf numFmtId="0" fontId="0" fillId="0" borderId="0" xfId="0"/>
    <xf numFmtId="0" fontId="10" fillId="0" borderId="0" xfId="1" applyFont="1"/>
    <xf numFmtId="0" fontId="11" fillId="0" borderId="0" xfId="0" applyFont="1"/>
    <xf numFmtId="0" fontId="12" fillId="3" borderId="2" xfId="6" applyFont="1" applyBorder="1" applyAlignment="1">
      <alignment horizontal="center" vertical="center"/>
    </xf>
    <xf numFmtId="14" fontId="11" fillId="0" borderId="0" xfId="0" applyNumberFormat="1" applyFont="1"/>
    <xf numFmtId="0" fontId="9" fillId="4" borderId="0" xfId="3" applyFont="1" applyFill="1" applyAlignment="1" applyProtection="1">
      <alignment horizontal="left" vertical="center"/>
    </xf>
    <xf numFmtId="14" fontId="9" fillId="4" borderId="0" xfId="3" applyNumberFormat="1" applyFont="1" applyFill="1" applyAlignment="1" applyProtection="1">
      <alignment horizontal="left" vertical="center"/>
      <protection locked="0"/>
    </xf>
    <xf numFmtId="0" fontId="9" fillId="4" borderId="0" xfId="3" applyFont="1" applyFill="1" applyAlignment="1" applyProtection="1">
      <alignment horizontal="left" vertical="center"/>
      <protection locked="0"/>
    </xf>
    <xf numFmtId="1" fontId="11" fillId="0" borderId="0" xfId="10" applyNumberFormat="1" applyFont="1" applyAlignment="1" applyProtection="1">
      <alignment horizontal="left" vertical="center"/>
    </xf>
    <xf numFmtId="14" fontId="11" fillId="0" borderId="0" xfId="10" applyNumberFormat="1" applyFont="1" applyAlignment="1" applyProtection="1">
      <alignment horizontal="left" vertical="center"/>
      <protection locked="0"/>
    </xf>
    <xf numFmtId="0" fontId="11" fillId="0" borderId="0" xfId="8" applyFont="1" applyAlignment="1" applyProtection="1">
      <alignment horizontal="left" vertical="center" wrapText="1"/>
      <protection locked="0"/>
    </xf>
    <xf numFmtId="4" fontId="11" fillId="0" borderId="0" xfId="9" applyNumberFormat="1" applyFont="1" applyAlignment="1" applyProtection="1">
      <alignment horizontal="right" vertical="center"/>
      <protection locked="0"/>
    </xf>
    <xf numFmtId="0" fontId="9" fillId="0" borderId="0" xfId="0" applyFont="1" applyBorder="1" applyAlignment="1" applyProtection="1">
      <alignment horizontal="left" vertical="center"/>
    </xf>
    <xf numFmtId="14" fontId="11" fillId="0" borderId="0" xfId="0" applyNumberFormat="1" applyFont="1" applyBorder="1" applyAlignment="1" applyProtection="1">
      <alignment horizontal="left" vertical="center"/>
    </xf>
    <xf numFmtId="0" fontId="11" fillId="0" borderId="0" xfId="0" applyFont="1" applyBorder="1" applyAlignment="1" applyProtection="1">
      <alignment vertical="center"/>
    </xf>
    <xf numFmtId="4" fontId="9" fillId="0" borderId="0" xfId="0" applyNumberFormat="1" applyFont="1" applyAlignment="1" applyProtection="1">
      <alignment horizontal="right" vertical="center"/>
    </xf>
    <xf numFmtId="0" fontId="11" fillId="0" borderId="0" xfId="0" applyFont="1" applyAlignment="1" applyProtection="1">
      <alignment vertical="center"/>
    </xf>
    <xf numFmtId="4" fontId="11" fillId="2" borderId="3" xfId="9" applyNumberFormat="1" applyFont="1" applyFill="1" applyBorder="1" applyAlignment="1">
      <alignment horizontal="right" vertical="center" indent="1"/>
    </xf>
    <xf numFmtId="4" fontId="11" fillId="0" borderId="3" xfId="9" applyNumberFormat="1" applyFont="1" applyFill="1" applyBorder="1" applyAlignment="1">
      <alignment horizontal="right" vertical="center" indent="1"/>
    </xf>
    <xf numFmtId="4" fontId="11" fillId="2" borderId="4" xfId="9" applyNumberFormat="1" applyFont="1" applyFill="1" applyBorder="1" applyAlignment="1">
      <alignment horizontal="right" vertical="center" indent="1"/>
    </xf>
    <xf numFmtId="4" fontId="11" fillId="0" borderId="4" xfId="9" applyNumberFormat="1" applyFont="1" applyFill="1" applyBorder="1" applyAlignment="1">
      <alignment horizontal="right" vertical="center" indent="1"/>
    </xf>
    <xf numFmtId="4" fontId="11" fillId="0" borderId="5" xfId="9" applyNumberFormat="1" applyFont="1" applyFill="1" applyBorder="1" applyAlignment="1">
      <alignment horizontal="right" vertical="center" indent="1"/>
    </xf>
    <xf numFmtId="4" fontId="11" fillId="0" borderId="6" xfId="9" applyNumberFormat="1" applyFont="1" applyFill="1" applyBorder="1" applyAlignment="1">
      <alignment horizontal="right" vertical="center" indent="1"/>
    </xf>
    <xf numFmtId="4" fontId="11" fillId="0" borderId="7" xfId="9" applyNumberFormat="1" applyFont="1" applyFill="1" applyBorder="1" applyAlignment="1">
      <alignment horizontal="right" vertical="center" indent="1"/>
    </xf>
    <xf numFmtId="4" fontId="11" fillId="2" borderId="8" xfId="9" applyNumberFormat="1" applyFont="1" applyFill="1" applyBorder="1" applyAlignment="1">
      <alignment horizontal="right" vertical="center" indent="1"/>
    </xf>
    <xf numFmtId="4" fontId="11" fillId="0" borderId="8" xfId="9" applyNumberFormat="1" applyFont="1" applyFill="1" applyBorder="1" applyAlignment="1">
      <alignment horizontal="right" vertical="center" indent="1"/>
    </xf>
    <xf numFmtId="0" fontId="14" fillId="5" borderId="2" xfId="6" applyFont="1" applyFill="1" applyBorder="1" applyAlignment="1">
      <alignment horizontal="center" vertical="center"/>
    </xf>
    <xf numFmtId="0" fontId="12" fillId="5" borderId="2" xfId="6" applyFont="1" applyFill="1" applyBorder="1" applyAlignment="1">
      <alignment horizontal="center" vertical="center"/>
    </xf>
    <xf numFmtId="4" fontId="11" fillId="0" borderId="10" xfId="9" applyNumberFormat="1" applyFont="1" applyFill="1" applyBorder="1" applyAlignment="1">
      <alignment horizontal="right" vertical="center" indent="1"/>
    </xf>
    <xf numFmtId="4" fontId="9" fillId="0" borderId="3" xfId="9" applyNumberFormat="1" applyFont="1" applyFill="1" applyBorder="1" applyAlignment="1">
      <alignment horizontal="right" vertical="center" indent="1"/>
    </xf>
    <xf numFmtId="4" fontId="11" fillId="0" borderId="11" xfId="9" applyNumberFormat="1" applyFont="1" applyFill="1" applyBorder="1" applyAlignment="1">
      <alignment horizontal="right" vertical="center" indent="1"/>
    </xf>
    <xf numFmtId="4" fontId="9" fillId="0" borderId="10" xfId="9" applyNumberFormat="1" applyFont="1" applyFill="1" applyBorder="1" applyAlignment="1">
      <alignment horizontal="right" vertical="center" indent="1"/>
    </xf>
    <xf numFmtId="0" fontId="13" fillId="3" borderId="1" xfId="6" applyFont="1" applyFill="1" applyBorder="1" applyAlignment="1">
      <alignment horizontal="center" vertical="center" wrapText="1"/>
    </xf>
    <xf numFmtId="0" fontId="13" fillId="3" borderId="2" xfId="6" applyFont="1" applyFill="1" applyBorder="1" applyAlignment="1">
      <alignment horizontal="center" vertical="center"/>
    </xf>
    <xf numFmtId="0" fontId="13" fillId="3" borderId="12" xfId="6" applyFont="1" applyFill="1" applyBorder="1" applyAlignment="1">
      <alignment horizontal="center" vertical="center"/>
    </xf>
    <xf numFmtId="0" fontId="13" fillId="3" borderId="13" xfId="6" applyFont="1" applyFill="1" applyBorder="1" applyAlignment="1">
      <alignment horizontal="center" vertical="center"/>
    </xf>
    <xf numFmtId="0" fontId="13" fillId="3" borderId="17" xfId="6" applyFont="1" applyFill="1" applyBorder="1" applyAlignment="1">
      <alignment horizontal="center" vertical="center" wrapText="1"/>
    </xf>
    <xf numFmtId="0" fontId="13" fillId="3" borderId="18" xfId="6" applyFont="1" applyFill="1" applyBorder="1" applyAlignment="1">
      <alignment horizontal="center" vertical="center"/>
    </xf>
    <xf numFmtId="0" fontId="13" fillId="3" borderId="19" xfId="6" applyFont="1" applyFill="1" applyBorder="1" applyAlignment="1">
      <alignment horizontal="center" vertical="center"/>
    </xf>
    <xf numFmtId="0" fontId="13" fillId="3" borderId="21" xfId="6" applyFont="1" applyFill="1" applyBorder="1" applyAlignment="1">
      <alignment horizontal="right" vertical="center"/>
    </xf>
    <xf numFmtId="0" fontId="9" fillId="2" borderId="14" xfId="8" applyNumberFormat="1" applyFont="1" applyFill="1" applyBorder="1" applyAlignment="1">
      <alignment horizontal="left" vertical="center" wrapText="1" indent="1"/>
    </xf>
    <xf numFmtId="0" fontId="9" fillId="2" borderId="15" xfId="8" applyNumberFormat="1" applyFont="1" applyFill="1" applyBorder="1" applyAlignment="1">
      <alignment horizontal="left" vertical="center" wrapText="1" indent="1"/>
    </xf>
    <xf numFmtId="0" fontId="9" fillId="2" borderId="9" xfId="8" applyNumberFormat="1" applyFont="1" applyFill="1" applyBorder="1" applyAlignment="1">
      <alignment horizontal="left" vertical="center" wrapText="1" indent="1"/>
    </xf>
    <xf numFmtId="0" fontId="9" fillId="2" borderId="10" xfId="8" applyNumberFormat="1" applyFont="1" applyFill="1" applyBorder="1" applyAlignment="1">
      <alignment horizontal="left" vertical="center" wrapText="1" indent="1"/>
    </xf>
    <xf numFmtId="0" fontId="9" fillId="2" borderId="20" xfId="8" applyNumberFormat="1" applyFont="1" applyFill="1" applyBorder="1" applyAlignment="1">
      <alignment horizontal="left" vertical="center" wrapText="1" indent="1"/>
    </xf>
    <xf numFmtId="4" fontId="9" fillId="0" borderId="9" xfId="9" applyNumberFormat="1" applyFont="1" applyFill="1" applyBorder="1" applyAlignment="1">
      <alignment horizontal="right" vertical="center" indent="1"/>
    </xf>
    <xf numFmtId="4" fontId="9" fillId="0" borderId="8" xfId="9" applyNumberFormat="1" applyFont="1" applyFill="1" applyBorder="1" applyAlignment="1">
      <alignment horizontal="right" vertical="center" indent="1"/>
    </xf>
    <xf numFmtId="4" fontId="9" fillId="0" borderId="4" xfId="9" applyNumberFormat="1" applyFont="1" applyFill="1" applyBorder="1" applyAlignment="1">
      <alignment horizontal="right" vertical="center" indent="1"/>
    </xf>
    <xf numFmtId="4" fontId="11" fillId="2" borderId="24" xfId="9" applyNumberFormat="1" applyFont="1" applyFill="1" applyBorder="1" applyAlignment="1">
      <alignment horizontal="right" vertical="center" indent="1"/>
    </xf>
    <xf numFmtId="4" fontId="11" fillId="0" borderId="25" xfId="9" applyNumberFormat="1" applyFont="1" applyFill="1" applyBorder="1" applyAlignment="1">
      <alignment horizontal="right" vertical="center" indent="1"/>
    </xf>
    <xf numFmtId="0" fontId="12" fillId="3" borderId="2" xfId="6" applyFont="1" applyBorder="1" applyAlignment="1" applyProtection="1">
      <alignment horizontal="center" vertical="center"/>
      <protection locked="0"/>
    </xf>
    <xf numFmtId="0" fontId="4" fillId="3" borderId="2" xfId="6" applyBorder="1" applyAlignment="1" applyProtection="1">
      <alignment horizontal="center" vertical="center"/>
      <protection locked="0"/>
    </xf>
    <xf numFmtId="4" fontId="11" fillId="0" borderId="0" xfId="8" applyNumberFormat="1" applyFont="1" applyAlignment="1" applyProtection="1">
      <alignment horizontal="left" vertical="center" wrapText="1"/>
      <protection locked="0"/>
    </xf>
    <xf numFmtId="4" fontId="0" fillId="2" borderId="3" xfId="9" applyNumberFormat="1" applyFont="1" applyFill="1" applyBorder="1" applyAlignment="1">
      <alignment horizontal="right" vertical="center" indent="1"/>
    </xf>
    <xf numFmtId="4" fontId="0" fillId="0" borderId="3" xfId="9" applyNumberFormat="1" applyFont="1" applyFill="1" applyBorder="1" applyAlignment="1">
      <alignment horizontal="right" vertical="center" indent="1"/>
    </xf>
    <xf numFmtId="4" fontId="0" fillId="0" borderId="8" xfId="9" applyNumberFormat="1" applyFont="1" applyFill="1" applyBorder="1" applyAlignment="1">
      <alignment horizontal="right" vertical="center" indent="1"/>
    </xf>
    <xf numFmtId="0" fontId="9" fillId="2" borderId="26" xfId="8" applyNumberFormat="1" applyFont="1" applyFill="1" applyBorder="1" applyAlignment="1">
      <alignment horizontal="left" vertical="center" wrapText="1" indent="1"/>
    </xf>
    <xf numFmtId="0" fontId="9" fillId="2" borderId="29" xfId="8" applyNumberFormat="1" applyFont="1" applyFill="1" applyBorder="1" applyAlignment="1">
      <alignment horizontal="left" vertical="center" wrapText="1" indent="1"/>
    </xf>
    <xf numFmtId="4" fontId="11" fillId="0" borderId="28" xfId="9" applyNumberFormat="1" applyFont="1" applyFill="1" applyBorder="1" applyAlignment="1">
      <alignment horizontal="right" vertical="center" indent="1"/>
    </xf>
    <xf numFmtId="4" fontId="11" fillId="2" borderId="30" xfId="9" applyNumberFormat="1" applyFont="1" applyFill="1" applyBorder="1" applyAlignment="1">
      <alignment horizontal="right" vertical="center" indent="1"/>
    </xf>
    <xf numFmtId="4" fontId="11" fillId="2" borderId="31" xfId="9" applyNumberFormat="1" applyFont="1" applyFill="1" applyBorder="1" applyAlignment="1">
      <alignment horizontal="right" vertical="center" indent="1"/>
    </xf>
    <xf numFmtId="0" fontId="9" fillId="2" borderId="41" xfId="8" applyNumberFormat="1" applyFont="1" applyFill="1" applyBorder="1" applyAlignment="1">
      <alignment horizontal="left" vertical="center" wrapText="1" indent="1"/>
    </xf>
    <xf numFmtId="4" fontId="11" fillId="0" borderId="27" xfId="9" applyNumberFormat="1" applyFont="1" applyFill="1" applyBorder="1" applyAlignment="1">
      <alignment horizontal="right" vertical="center" indent="1"/>
    </xf>
    <xf numFmtId="4" fontId="11" fillId="2" borderId="42" xfId="9" applyNumberFormat="1" applyFont="1" applyFill="1" applyBorder="1" applyAlignment="1">
      <alignment horizontal="right" vertical="center" indent="1"/>
    </xf>
    <xf numFmtId="0" fontId="13" fillId="3" borderId="32" xfId="6" applyFont="1" applyFill="1" applyBorder="1" applyAlignment="1">
      <alignment horizontal="center" vertical="center"/>
    </xf>
    <xf numFmtId="0" fontId="13" fillId="3" borderId="43" xfId="6" applyFont="1" applyFill="1" applyBorder="1" applyAlignment="1">
      <alignment horizontal="center" vertical="center"/>
    </xf>
    <xf numFmtId="0" fontId="13" fillId="3" borderId="44" xfId="6" applyFont="1" applyFill="1" applyBorder="1" applyAlignment="1">
      <alignment horizontal="center" vertical="center"/>
    </xf>
    <xf numFmtId="0" fontId="13" fillId="3" borderId="45" xfId="6" applyFont="1" applyFill="1" applyBorder="1" applyAlignment="1">
      <alignment horizontal="center" vertical="center"/>
    </xf>
    <xf numFmtId="4" fontId="13" fillId="3" borderId="37" xfId="0" applyNumberFormat="1" applyFont="1" applyFill="1" applyBorder="1" applyAlignment="1">
      <alignment horizontal="right" vertical="center"/>
    </xf>
    <xf numFmtId="4" fontId="13" fillId="3" borderId="33" xfId="0" applyNumberFormat="1" applyFont="1" applyFill="1" applyBorder="1" applyAlignment="1">
      <alignment horizontal="right" vertical="center"/>
    </xf>
    <xf numFmtId="4" fontId="13" fillId="3" borderId="34" xfId="0" applyNumberFormat="1" applyFont="1" applyFill="1" applyBorder="1" applyAlignment="1">
      <alignment horizontal="right" vertical="center"/>
    </xf>
    <xf numFmtId="4" fontId="13" fillId="3" borderId="22" xfId="6" applyNumberFormat="1" applyFont="1" applyFill="1" applyBorder="1" applyAlignment="1">
      <alignment horizontal="right" vertical="center"/>
    </xf>
    <xf numFmtId="4" fontId="13" fillId="3" borderId="23" xfId="6" applyNumberFormat="1" applyFont="1" applyFill="1" applyBorder="1" applyAlignment="1">
      <alignment horizontal="right" vertical="center"/>
    </xf>
    <xf numFmtId="1" fontId="15" fillId="0" borderId="0" xfId="10" applyNumberFormat="1" applyFont="1" applyFill="1" applyAlignment="1" applyProtection="1">
      <alignment horizontal="left" vertical="center"/>
    </xf>
    <xf numFmtId="14" fontId="15" fillId="0" borderId="0" xfId="10" applyNumberFormat="1" applyFont="1" applyFill="1" applyAlignment="1" applyProtection="1">
      <alignment horizontal="left" vertical="center"/>
      <protection locked="0"/>
    </xf>
    <xf numFmtId="0" fontId="15" fillId="0" borderId="0" xfId="8" applyFont="1" applyFill="1" applyAlignment="1" applyProtection="1">
      <alignment horizontal="left" vertical="center" wrapText="1"/>
      <protection locked="0"/>
    </xf>
    <xf numFmtId="4" fontId="15" fillId="0" borderId="0" xfId="9" applyNumberFormat="1" applyFont="1" applyFill="1" applyAlignment="1" applyProtection="1">
      <alignment horizontal="right" vertical="center"/>
      <protection locked="0"/>
    </xf>
    <xf numFmtId="0" fontId="16" fillId="3" borderId="1" xfId="0" applyFont="1" applyFill="1" applyBorder="1" applyAlignment="1">
      <alignment horizontal="right" vertical="center"/>
    </xf>
    <xf numFmtId="4" fontId="16" fillId="3" borderId="2" xfId="0" applyNumberFormat="1" applyFont="1" applyFill="1" applyBorder="1" applyAlignment="1">
      <alignment horizontal="right" vertical="center"/>
    </xf>
    <xf numFmtId="4" fontId="16" fillId="3" borderId="12" xfId="0" applyNumberFormat="1" applyFont="1" applyFill="1" applyBorder="1" applyAlignment="1">
      <alignment horizontal="right" vertical="center"/>
    </xf>
    <xf numFmtId="4" fontId="15" fillId="0" borderId="16" xfId="0" applyNumberFormat="1" applyFont="1" applyFill="1" applyBorder="1" applyAlignment="1" applyProtection="1">
      <alignment horizontal="right" vertical="center" indent="1"/>
    </xf>
    <xf numFmtId="165" fontId="18" fillId="0" borderId="0" xfId="0" applyNumberFormat="1" applyFont="1" applyAlignment="1">
      <alignment horizontal="center" vertical="center"/>
    </xf>
    <xf numFmtId="0" fontId="13" fillId="3" borderId="48" xfId="6" applyFont="1" applyFill="1" applyBorder="1" applyAlignment="1">
      <alignment horizontal="center" vertical="center"/>
    </xf>
    <xf numFmtId="0" fontId="13" fillId="3" borderId="49" xfId="6" applyFont="1" applyFill="1" applyBorder="1" applyAlignment="1">
      <alignment horizontal="center" vertical="center"/>
    </xf>
    <xf numFmtId="0" fontId="13" fillId="3" borderId="50" xfId="6" applyFont="1" applyFill="1" applyBorder="1" applyAlignment="1">
      <alignment horizontal="center" vertical="center"/>
    </xf>
    <xf numFmtId="0" fontId="9" fillId="0" borderId="51" xfId="0" applyFont="1" applyBorder="1" applyAlignment="1">
      <alignment horizontal="left" vertical="center"/>
    </xf>
    <xf numFmtId="4" fontId="11" fillId="0" borderId="47" xfId="0" applyNumberFormat="1" applyFont="1" applyBorder="1" applyAlignment="1">
      <alignment horizontal="right" vertical="center"/>
    </xf>
    <xf numFmtId="4" fontId="13" fillId="3" borderId="32" xfId="6" applyNumberFormat="1" applyFont="1" applyFill="1" applyBorder="1" applyAlignment="1">
      <alignment horizontal="center" vertical="center"/>
    </xf>
    <xf numFmtId="0" fontId="9" fillId="0" borderId="53" xfId="0" applyFont="1" applyBorder="1" applyAlignment="1">
      <alignment horizontal="left" vertical="center"/>
    </xf>
    <xf numFmtId="4" fontId="11" fillId="0" borderId="52" xfId="0" applyNumberFormat="1" applyFont="1" applyBorder="1" applyAlignment="1">
      <alignment horizontal="right" vertical="center"/>
    </xf>
    <xf numFmtId="4" fontId="19" fillId="0" borderId="47" xfId="0" applyNumberFormat="1" applyFont="1" applyBorder="1" applyAlignment="1">
      <alignment horizontal="right" vertical="center"/>
    </xf>
    <xf numFmtId="4" fontId="19" fillId="0" borderId="52" xfId="0" applyNumberFormat="1" applyFont="1" applyBorder="1" applyAlignment="1">
      <alignment horizontal="right" vertical="center"/>
    </xf>
    <xf numFmtId="0" fontId="20" fillId="3" borderId="32" xfId="6" applyFont="1" applyFill="1" applyBorder="1" applyAlignment="1">
      <alignment horizontal="right" vertical="center"/>
    </xf>
    <xf numFmtId="0" fontId="11" fillId="0" borderId="0" xfId="8" applyFont="1" applyFill="1" applyAlignment="1" applyProtection="1">
      <alignment horizontal="left" vertical="center" wrapText="1"/>
      <protection locked="0"/>
    </xf>
    <xf numFmtId="0" fontId="14" fillId="0" borderId="0" xfId="8" applyFont="1" applyAlignment="1" applyProtection="1">
      <alignment horizontal="left" vertical="center" wrapText="1"/>
      <protection locked="0"/>
    </xf>
    <xf numFmtId="14" fontId="14" fillId="0" borderId="0" xfId="10" applyNumberFormat="1" applyFont="1" applyAlignment="1" applyProtection="1">
      <alignment horizontal="left" vertical="center"/>
      <protection locked="0"/>
    </xf>
    <xf numFmtId="4" fontId="14" fillId="0" borderId="0" xfId="9" quotePrefix="1" applyNumberFormat="1" applyFont="1" applyAlignment="1" applyProtection="1">
      <alignment horizontal="right" vertical="center"/>
      <protection locked="0"/>
    </xf>
    <xf numFmtId="0" fontId="14" fillId="0" borderId="0" xfId="9" applyNumberFormat="1" applyFont="1" applyAlignment="1" applyProtection="1">
      <alignment horizontal="right" vertical="center"/>
      <protection locked="0"/>
    </xf>
    <xf numFmtId="0" fontId="21" fillId="0" borderId="0" xfId="8" applyFont="1" applyAlignment="1" applyProtection="1">
      <alignment horizontal="left" vertical="center" wrapText="1"/>
      <protection locked="0"/>
    </xf>
    <xf numFmtId="14" fontId="21" fillId="0" borderId="0" xfId="10" applyNumberFormat="1" applyFont="1" applyAlignment="1" applyProtection="1">
      <alignment horizontal="left" vertical="center"/>
      <protection locked="0"/>
    </xf>
    <xf numFmtId="4" fontId="21" fillId="0" borderId="0" xfId="9" quotePrefix="1" applyNumberFormat="1" applyFont="1" applyAlignment="1" applyProtection="1">
      <alignment horizontal="right" vertical="center"/>
      <protection locked="0"/>
    </xf>
    <xf numFmtId="0" fontId="22" fillId="0" borderId="0" xfId="0" applyFont="1" applyBorder="1" applyAlignment="1" applyProtection="1">
      <alignment horizontal="left" vertical="center"/>
    </xf>
    <xf numFmtId="14" fontId="23" fillId="0" borderId="0" xfId="0" applyNumberFormat="1" applyFont="1" applyBorder="1" applyAlignment="1" applyProtection="1">
      <alignment horizontal="left" vertical="center"/>
    </xf>
    <xf numFmtId="0" fontId="23" fillId="0" borderId="0" xfId="0" applyFont="1" applyBorder="1" applyAlignment="1" applyProtection="1">
      <alignment vertical="center"/>
    </xf>
    <xf numFmtId="4" fontId="22" fillId="0" borderId="0" xfId="0" applyNumberFormat="1" applyFont="1" applyAlignment="1" applyProtection="1">
      <alignment horizontal="right" vertical="center"/>
    </xf>
    <xf numFmtId="0" fontId="23" fillId="0" borderId="0" xfId="0" applyFont="1" applyAlignment="1" applyProtection="1">
      <alignment vertical="center"/>
    </xf>
    <xf numFmtId="4" fontId="11" fillId="0" borderId="0" xfId="9" applyNumberFormat="1" applyFont="1" applyFill="1" applyAlignment="1" applyProtection="1">
      <alignment horizontal="right" vertical="center"/>
      <protection locked="0"/>
    </xf>
    <xf numFmtId="0" fontId="14" fillId="0" borderId="0" xfId="8" applyFont="1" applyFill="1" applyAlignment="1" applyProtection="1">
      <alignment horizontal="left" vertical="center" wrapText="1"/>
      <protection locked="0"/>
    </xf>
    <xf numFmtId="0" fontId="23" fillId="0" borderId="0" xfId="8" applyFont="1" applyFill="1" applyAlignment="1" applyProtection="1">
      <alignment horizontal="left" vertical="center" wrapText="1"/>
      <protection locked="0"/>
    </xf>
    <xf numFmtId="4" fontId="23" fillId="0" borderId="0" xfId="9" applyNumberFormat="1" applyFont="1" applyFill="1" applyAlignment="1" applyProtection="1">
      <alignment horizontal="right" vertical="center"/>
      <protection locked="0"/>
    </xf>
    <xf numFmtId="0" fontId="24" fillId="0" borderId="0" xfId="0" applyFont="1" applyBorder="1" applyAlignment="1" applyProtection="1">
      <alignment horizontal="left" vertical="center"/>
    </xf>
    <xf numFmtId="14" fontId="25" fillId="0" borderId="0" xfId="0" applyNumberFormat="1" applyFont="1" applyBorder="1" applyAlignment="1" applyProtection="1">
      <alignment horizontal="left" vertical="center"/>
    </xf>
    <xf numFmtId="0" fontId="25" fillId="0" borderId="0" xfId="0" applyFont="1" applyBorder="1" applyAlignment="1" applyProtection="1">
      <alignment vertical="center"/>
    </xf>
    <xf numFmtId="4" fontId="24" fillId="0" borderId="0" xfId="0" applyNumberFormat="1" applyFont="1" applyAlignment="1" applyProtection="1">
      <alignment horizontal="right" vertical="center"/>
    </xf>
    <xf numFmtId="0" fontId="25" fillId="0" borderId="0" xfId="0" applyFont="1" applyAlignment="1" applyProtection="1">
      <alignment vertical="center"/>
    </xf>
    <xf numFmtId="4" fontId="14" fillId="0" borderId="0" xfId="9" applyNumberFormat="1" applyFont="1" applyAlignment="1" applyProtection="1">
      <alignment horizontal="right" vertical="center"/>
      <protection locked="0"/>
    </xf>
    <xf numFmtId="0" fontId="10" fillId="0" borderId="0" xfId="1" applyFont="1" applyAlignment="1">
      <alignment vertical="center"/>
    </xf>
    <xf numFmtId="2" fontId="13" fillId="3" borderId="39" xfId="0" applyNumberFormat="1" applyFont="1" applyFill="1" applyBorder="1" applyAlignment="1">
      <alignment horizontal="center" vertical="center"/>
    </xf>
    <xf numFmtId="2" fontId="13" fillId="3" borderId="40" xfId="0" applyNumberFormat="1" applyFont="1" applyFill="1" applyBorder="1" applyAlignment="1">
      <alignment horizontal="center" vertical="center"/>
    </xf>
    <xf numFmtId="4" fontId="13" fillId="3" borderId="38" xfId="0" applyNumberFormat="1" applyFont="1" applyFill="1" applyBorder="1" applyAlignment="1">
      <alignment horizontal="center" vertical="center"/>
    </xf>
    <xf numFmtId="4" fontId="13" fillId="3" borderId="35" xfId="0" applyNumberFormat="1" applyFont="1" applyFill="1" applyBorder="1" applyAlignment="1">
      <alignment horizontal="center" vertical="center"/>
    </xf>
    <xf numFmtId="4" fontId="13" fillId="3" borderId="36" xfId="0" applyNumberFormat="1" applyFont="1" applyFill="1" applyBorder="1" applyAlignment="1">
      <alignment horizontal="center" vertical="center"/>
    </xf>
    <xf numFmtId="4" fontId="17" fillId="0" borderId="46" xfId="0" applyNumberFormat="1" applyFont="1" applyBorder="1" applyAlignment="1">
      <alignment horizontal="center" vertical="center"/>
    </xf>
    <xf numFmtId="0" fontId="17" fillId="0" borderId="46" xfId="0" applyFont="1" applyBorder="1" applyAlignment="1">
      <alignment horizontal="center" vertical="center"/>
    </xf>
    <xf numFmtId="0" fontId="14" fillId="5" borderId="0" xfId="6" applyFont="1" applyFill="1" applyBorder="1" applyAlignment="1">
      <alignment horizontal="center" vertical="center"/>
    </xf>
    <xf numFmtId="0" fontId="26" fillId="0" borderId="0" xfId="0" applyFont="1" applyAlignment="1" applyProtection="1">
      <alignment vertical="center"/>
    </xf>
    <xf numFmtId="0" fontId="12" fillId="5" borderId="0" xfId="6" applyFont="1" applyFill="1" applyBorder="1" applyAlignment="1">
      <alignment horizontal="center" vertical="center"/>
    </xf>
    <xf numFmtId="4" fontId="20" fillId="3" borderId="32" xfId="6" applyNumberFormat="1" applyFont="1" applyFill="1" applyBorder="1" applyAlignment="1">
      <alignment horizontal="right" vertical="center"/>
    </xf>
    <xf numFmtId="0" fontId="27" fillId="0" borderId="0" xfId="0" applyFont="1" applyBorder="1" applyAlignment="1" applyProtection="1">
      <alignment horizontal="left" vertical="center"/>
    </xf>
    <xf numFmtId="14" fontId="26" fillId="0" borderId="0" xfId="0" applyNumberFormat="1" applyFont="1" applyBorder="1" applyAlignment="1" applyProtection="1">
      <alignment horizontal="left" vertical="center"/>
    </xf>
    <xf numFmtId="0" fontId="26" fillId="0" borderId="0" xfId="0" applyFont="1" applyBorder="1" applyAlignment="1" applyProtection="1">
      <alignment vertical="center"/>
    </xf>
    <xf numFmtId="4" fontId="27" fillId="0" borderId="0" xfId="0" applyNumberFormat="1" applyFont="1" applyAlignment="1" applyProtection="1">
      <alignment horizontal="right" vertical="center"/>
    </xf>
    <xf numFmtId="0" fontId="13" fillId="6" borderId="48" xfId="6" applyFont="1" applyFill="1" applyBorder="1" applyAlignment="1">
      <alignment horizontal="center" vertical="center"/>
    </xf>
    <xf numFmtId="0" fontId="13" fillId="6" borderId="49" xfId="6" applyFont="1" applyFill="1" applyBorder="1" applyAlignment="1">
      <alignment horizontal="center" vertical="center"/>
    </xf>
    <xf numFmtId="0" fontId="13" fillId="6" borderId="50" xfId="6" applyFont="1" applyFill="1" applyBorder="1" applyAlignment="1">
      <alignment horizontal="center" vertical="center"/>
    </xf>
    <xf numFmtId="0" fontId="9" fillId="6" borderId="51" xfId="0" applyFont="1" applyFill="1" applyBorder="1" applyAlignment="1">
      <alignment horizontal="left" vertical="center"/>
    </xf>
    <xf numFmtId="4" fontId="11" fillId="6" borderId="25" xfId="9" applyNumberFormat="1" applyFont="1" applyFill="1" applyBorder="1" applyAlignment="1">
      <alignment horizontal="right" vertical="center" indent="1"/>
    </xf>
    <xf numFmtId="4" fontId="19" fillId="6" borderId="47" xfId="0" applyNumberFormat="1" applyFont="1" applyFill="1" applyBorder="1" applyAlignment="1">
      <alignment horizontal="right" vertical="center"/>
    </xf>
    <xf numFmtId="0" fontId="9" fillId="6" borderId="53" xfId="0" applyFont="1" applyFill="1" applyBorder="1" applyAlignment="1">
      <alignment horizontal="left" vertical="center"/>
    </xf>
    <xf numFmtId="4" fontId="19" fillId="6" borderId="52" xfId="0" applyNumberFormat="1" applyFont="1" applyFill="1" applyBorder="1" applyAlignment="1">
      <alignment horizontal="right" vertical="center"/>
    </xf>
    <xf numFmtId="0" fontId="13" fillId="6" borderId="32" xfId="6" applyFont="1" applyFill="1" applyBorder="1" applyAlignment="1">
      <alignment horizontal="center" vertical="center"/>
    </xf>
    <xf numFmtId="4" fontId="13" fillId="6" borderId="32" xfId="6" applyNumberFormat="1" applyFont="1" applyFill="1" applyBorder="1" applyAlignment="1">
      <alignment horizontal="center" vertical="center"/>
    </xf>
    <xf numFmtId="4" fontId="20" fillId="6" borderId="32" xfId="6" applyNumberFormat="1" applyFont="1" applyFill="1" applyBorder="1" applyAlignment="1">
      <alignment horizontal="right" vertical="center"/>
    </xf>
  </cellXfs>
  <cellStyles count="13">
    <cellStyle name="Date du tableau" xfId="10"/>
    <cellStyle name="Détails du tableau" xfId="8"/>
    <cellStyle name="Lien hypertexte" xfId="6" builtinId="8" customBuiltin="1"/>
    <cellStyle name="Lien hypertexte visité" xfId="7" builtinId="9" customBuiltin="1"/>
    <cellStyle name="Normal" xfId="0" builtinId="0" customBuiltin="1"/>
    <cellStyle name="Numéros du tableau" xfId="9"/>
    <cellStyle name="Texte d’astuce" xfId="12"/>
    <cellStyle name="Texte d’astuce en retrait" xfId="1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534">
    <dxf>
      <font>
        <b val="0"/>
        <i val="0"/>
        <strike val="0"/>
        <condense val="0"/>
        <extend val="0"/>
        <outline val="0"/>
        <shadow val="0"/>
        <u val="none"/>
        <vertAlign val="baseline"/>
        <sz val="11"/>
        <color theme="1"/>
        <name val="Arial"/>
        <scheme val="none"/>
      </font>
      <fill>
        <patternFill patternType="solid">
          <fgColor indexed="64"/>
          <bgColor theme="5" tint="-0.249977111117893"/>
        </patternFill>
      </fill>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5" tint="-0.249977111117893"/>
        </patternFill>
      </fill>
      <alignment horizontal="center" vertical="center" textRotation="0" wrapText="0" indent="0" justifyLastLine="0" shrinkToFit="0" readingOrder="0"/>
      <border diagonalUp="0" diagonalDown="0" outline="0">
        <left style="thin">
          <color theme="8"/>
        </left>
        <right style="thin">
          <color theme="8"/>
        </right>
        <top/>
        <bottom/>
      </border>
    </dxf>
    <dxf>
      <font>
        <b val="0"/>
        <i val="0"/>
        <strike val="0"/>
        <condense val="0"/>
        <extend val="0"/>
        <outline val="0"/>
        <shadow val="0"/>
        <u val="none"/>
        <vertAlign val="baseline"/>
        <sz val="14"/>
        <color theme="1"/>
        <name val="Arial"/>
        <scheme val="none"/>
      </font>
      <fill>
        <patternFill patternType="solid">
          <fgColor indexed="64"/>
          <bgColor theme="5" tint="-0.249977111117893"/>
        </patternFill>
      </fill>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fill>
        <patternFill patternType="solid">
          <fgColor indexed="64"/>
          <bgColor theme="5" tint="-0.249977111117893"/>
        </patternFill>
      </fill>
      <alignment horizontal="left" vertical="center" textRotation="0" wrapText="0" indent="0" justifyLastLine="0" shrinkToFit="0" readingOrder="0"/>
      <border diagonalUp="0" diagonalDown="0" outline="0">
        <left style="thin">
          <color theme="8"/>
        </left>
        <right/>
        <top style="thin">
          <color theme="8"/>
        </top>
        <bottom style="thin">
          <color theme="8"/>
        </bottom>
      </border>
    </dxf>
    <dxf>
      <font>
        <b val="0"/>
        <i val="0"/>
        <strike val="0"/>
        <condense val="0"/>
        <extend val="0"/>
        <outline val="0"/>
        <shadow val="0"/>
        <u val="none"/>
        <vertAlign val="baseline"/>
        <sz val="11"/>
        <color theme="1"/>
        <name val="Arial"/>
        <scheme val="none"/>
      </font>
      <fill>
        <patternFill patternType="solid">
          <fgColor indexed="64"/>
          <bgColor theme="5" tint="-0.249977111117893"/>
        </patternFill>
      </fill>
      <alignment horizontal="left" vertical="center" textRotation="0" wrapText="0" indent="0" justifyLastLine="0" shrinkToFit="0" readingOrder="0"/>
      <border diagonalUp="0" diagonalDown="0" outline="0">
        <left style="thin">
          <color theme="8"/>
        </left>
        <right style="thin">
          <color theme="8"/>
        </right>
        <top style="thin">
          <color theme="8"/>
        </top>
        <bottom style="thin">
          <color theme="8"/>
        </bottom>
      </border>
    </dxf>
    <dxf>
      <font>
        <b val="0"/>
        <i val="0"/>
        <strike val="0"/>
        <condense val="0"/>
        <extend val="0"/>
        <outline val="0"/>
        <shadow val="0"/>
        <u val="none"/>
        <vertAlign val="baseline"/>
        <sz val="11"/>
        <color theme="1"/>
        <name val="Arial"/>
        <scheme val="none"/>
      </font>
      <fill>
        <patternFill patternType="solid">
          <fgColor indexed="64"/>
          <bgColor theme="5" tint="-0.249977111117893"/>
        </patternFill>
      </fill>
      <alignment horizontal="left" vertical="center" textRotation="0" wrapText="0" indent="0" justifyLastLine="0" shrinkToFit="0" readingOrder="0"/>
      <border diagonalUp="0" diagonalDown="0" outline="0">
        <left style="thin">
          <color theme="8"/>
        </left>
        <right style="thin">
          <color theme="8"/>
        </right>
        <top style="thin">
          <color theme="8"/>
        </top>
        <bottom style="thin">
          <color theme="8"/>
        </bottom>
      </border>
    </dxf>
    <dxf>
      <font>
        <b val="0"/>
        <i val="0"/>
        <strike val="0"/>
        <condense val="0"/>
        <extend val="0"/>
        <outline val="0"/>
        <shadow val="0"/>
        <u val="none"/>
        <vertAlign val="baseline"/>
        <sz val="11"/>
        <color theme="1"/>
        <name val="Arial"/>
        <scheme val="none"/>
      </font>
      <numFmt numFmtId="4" formatCode="#,##0.00"/>
      <fill>
        <patternFill patternType="solid">
          <fgColor indexed="64"/>
          <bgColor theme="5" tint="-0.249977111117893"/>
        </patternFill>
      </fill>
      <alignment horizontal="left" vertical="center" textRotation="0" wrapText="0" indent="0" justifyLastLine="0" shrinkToFit="0" readingOrder="0"/>
      <border diagonalUp="0" diagonalDown="0" outline="0">
        <left style="thin">
          <color theme="8"/>
        </left>
        <right style="thin">
          <color theme="8"/>
        </right>
        <top style="thin">
          <color theme="8"/>
        </top>
        <bottom style="thin">
          <color theme="8"/>
        </bottom>
      </border>
    </dxf>
    <dxf>
      <font>
        <b val="0"/>
        <i val="0"/>
        <strike val="0"/>
        <condense val="0"/>
        <extend val="0"/>
        <outline val="0"/>
        <shadow val="0"/>
        <u val="none"/>
        <vertAlign val="baseline"/>
        <sz val="11"/>
        <color theme="1"/>
        <name val="Arial"/>
        <scheme val="none"/>
      </font>
      <fill>
        <patternFill patternType="solid">
          <fgColor indexed="64"/>
          <bgColor theme="5" tint="-0.249977111117893"/>
        </patternFill>
      </fill>
      <alignment horizontal="left" vertical="center" textRotation="0" wrapText="0" indent="0" justifyLastLine="0" shrinkToFit="0" readingOrder="0"/>
      <border diagonalUp="0" diagonalDown="0" outline="0">
        <left/>
        <right style="thin">
          <color theme="8"/>
        </right>
        <top style="thin">
          <color theme="8"/>
        </top>
        <bottom style="thin">
          <color theme="8"/>
        </bottom>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b/>
        <i val="0"/>
        <strike val="0"/>
        <condense val="0"/>
        <extend val="0"/>
        <outline val="0"/>
        <shadow val="0"/>
        <u val="none"/>
        <vertAlign val="baseline"/>
        <sz val="11"/>
        <color theme="1"/>
        <name val="Arial"/>
        <scheme val="none"/>
      </font>
      <numFmt numFmtId="4" formatCode="#,##0.00"/>
      <alignment horizontal="righ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left" vertical="center" textRotation="0" wrapText="1"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bottom style="thin">
          <color theme="8"/>
        </bottom>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4"/>
        <color theme="1"/>
        <name val="Arial"/>
        <scheme val="none"/>
      </font>
      <alignment horizontal="left" vertical="center" textRotation="0" wrapText="0" indent="0" justifyLastLine="0" shrinkToFit="0" readingOrder="0"/>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numFmt numFmtId="4" formatCode="#,##0.00"/>
      <alignment horizontal="left" vertical="center" textRotation="0" wrapText="0" indent="0" justifyLastLine="0" shrinkToFit="0" readingOrder="0"/>
      <border diagonalUp="0" diagonalDown="0">
        <left style="thin">
          <color theme="8"/>
        </left>
        <right style="thin">
          <color theme="8"/>
        </right>
        <top style="thin">
          <color theme="8"/>
        </top>
        <bottom style="thin">
          <color theme="8"/>
        </bottom>
        <vertical style="thin">
          <color theme="8"/>
        </vertical>
        <horizontal style="thin">
          <color theme="8"/>
        </horizontal>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border diagonalUp="0" diagonalDown="0">
        <left/>
        <right style="thin">
          <color theme="8"/>
        </right>
        <top style="thin">
          <color theme="8"/>
        </top>
        <bottom style="thin">
          <color theme="8"/>
        </bottom>
        <vertical style="thin">
          <color theme="8"/>
        </vertical>
        <horizontal style="thin">
          <color theme="8"/>
        </horizontal>
      </border>
    </dxf>
    <dxf>
      <border>
        <top style="thin">
          <color theme="8"/>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alignment horizontal="left" vertical="center" textRotation="0" wrapText="0" indent="0" justifyLastLine="0" shrinkToFit="0" readingOrder="0"/>
    </dxf>
    <dxf>
      <border>
        <bottom style="thin">
          <color theme="8"/>
        </bottom>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border diagonalUp="0" diagonalDown="0">
        <left style="thin">
          <color theme="8"/>
        </left>
        <right style="thin">
          <color theme="8"/>
        </right>
        <top/>
        <bottom/>
        <vertical style="thin">
          <color theme="8"/>
        </vertical>
        <horizontal style="thin">
          <color theme="8"/>
        </horizontal>
      </border>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numFmt numFmtId="4" formatCode="#,##0.00"/>
      <alignment horizontal="righ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alignment horizontal="left" vertical="center" textRotation="0" wrapText="1" indent="0" justifyLastLine="0" shrinkToFit="0" readingOrder="0"/>
      <protection locked="0"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val="0"/>
        <i val="0"/>
        <strike val="0"/>
        <condense val="0"/>
        <extend val="0"/>
        <outline val="0"/>
        <shadow val="0"/>
        <u val="none"/>
        <vertAlign val="baseline"/>
        <sz val="11"/>
        <color theme="1"/>
        <name val="Arial"/>
        <scheme val="none"/>
      </font>
      <numFmt numFmtId="19" formatCode="dd/mm/yyyy"/>
      <alignment horizontal="left" vertical="center" textRotation="0" wrapText="0" indent="0" justifyLastLine="0" shrinkToFit="0" readingOrder="0"/>
      <protection locked="0" hidden="0"/>
    </dxf>
    <dxf>
      <font>
        <strike val="0"/>
        <outline val="0"/>
        <shadow val="0"/>
        <u val="none"/>
        <vertAlign val="baseline"/>
        <name val="Arial"/>
        <scheme val="none"/>
      </font>
      <numFmt numFmtId="1" formatCode="0"/>
      <alignment horizontal="left" vertical="center" textRotation="0" wrapText="0" indent="0" justifyLastLine="0" shrinkToFit="0" readingOrder="0"/>
      <protection locked="1" hidden="0"/>
    </dxf>
    <dxf>
      <font>
        <b val="0"/>
        <i val="0"/>
        <strike val="0"/>
        <condense val="0"/>
        <extend val="0"/>
        <outline val="0"/>
        <shadow val="0"/>
        <u val="none"/>
        <vertAlign val="baseline"/>
        <sz val="11"/>
        <color theme="1"/>
        <name val="Arial"/>
        <scheme val="none"/>
      </font>
      <alignment horizontal="general" vertical="center" textRotation="0" wrapText="0" indent="0" justifyLastLine="0" shrinkToFit="0" readingOrder="0"/>
      <protection locked="1" hidden="0"/>
    </dxf>
    <dxf>
      <font>
        <strike val="0"/>
        <outline val="0"/>
        <shadow val="0"/>
        <u val="none"/>
        <vertAlign val="baseline"/>
        <name val="Arial"/>
        <scheme val="none"/>
      </font>
      <alignment horizontal="left" vertical="center" textRotation="0" wrapText="1" indent="0" justifyLastLine="0" shrinkToFit="0" readingOrder="0"/>
      <protection locked="0" hidden="0"/>
    </dxf>
    <dxf>
      <font>
        <b/>
        <i val="0"/>
        <strike val="0"/>
        <condense val="0"/>
        <extend val="0"/>
        <outline val="0"/>
        <shadow val="0"/>
        <u val="none"/>
        <vertAlign val="baseline"/>
        <sz val="11"/>
        <color theme="1"/>
        <name val="Arial"/>
        <scheme val="none"/>
      </font>
      <fill>
        <patternFill patternType="solid">
          <fgColor indexed="64"/>
          <bgColor theme="3" tint="0.499984740745262"/>
        </patternFill>
      </fill>
      <alignment horizontal="left" vertical="center" textRotation="0" wrapText="0" indent="0" justifyLastLine="0" shrinkToFit="0" readingOrder="0"/>
      <protection locked="0" hidden="0"/>
    </dxf>
    <dxf>
      <font>
        <b val="0"/>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center" textRotation="0" wrapText="0" indent="1" justifyLastLine="0" shrinkToFit="0" readingOrder="0"/>
      <border diagonalUp="0" diagonalDown="0" outline="0">
        <left style="thin">
          <color theme="1" tint="0.499984740745262"/>
        </left>
        <right/>
        <top style="thin">
          <color theme="1" tint="0.499984740745262"/>
        </top>
        <bottom/>
      </border>
      <protection locked="1" hidden="0"/>
    </dxf>
    <dxf>
      <font>
        <strike val="0"/>
        <outline val="0"/>
        <shadow val="0"/>
        <u val="none"/>
        <vertAlign val="baseline"/>
        <name val="Arial"/>
        <scheme val="none"/>
      </font>
      <numFmt numFmtId="4" formatCode="#,##0.00"/>
      <fill>
        <patternFill patternType="none">
          <fgColor indexed="64"/>
          <bgColor indexed="65"/>
        </patternFill>
      </fill>
      <alignment horizontal="right" vertical="center" textRotation="0" wrapText="0" indent="1" justifyLastLine="0" shrinkToFit="0" readingOrder="0"/>
      <border diagonalUp="0" diagonalDown="0" outline="0">
        <left/>
        <right/>
        <top style="thin">
          <color theme="1" tint="0.499984740745262"/>
        </top>
        <bottom style="thin">
          <color theme="1" tint="0.499984740745262"/>
        </bottom>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top/>
        <bottom/>
      </border>
    </dxf>
    <dxf>
      <font>
        <b/>
        <strike val="0"/>
        <outline val="0"/>
        <shadow val="0"/>
        <u val="none"/>
        <vertAlign val="baseline"/>
        <name val="Arial"/>
        <scheme val="none"/>
      </font>
      <numFmt numFmtId="4" formatCode="#,##0.00"/>
      <fill>
        <patternFill patternType="none">
          <fgColor indexed="64"/>
          <bgColor indexed="65"/>
        </patternFill>
      </fill>
      <alignment horizontal="right" vertical="center" textRotation="0" wrapText="0" indent="1" justifyLastLine="0" shrinkToFit="0" readingOrder="0"/>
      <border diagonalUp="0" diagonalDown="0">
        <left style="thin">
          <color theme="1" tint="0.499984740745262"/>
        </left>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solid">
          <fgColor indexed="64"/>
          <bgColor theme="0" tint="-4.9989318521683403E-2"/>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none">
          <fgColor indexed="64"/>
          <bgColor indexed="65"/>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solid">
          <fgColor indexed="64"/>
          <bgColor theme="0" tint="-4.9989318521683403E-2"/>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none">
          <fgColor indexed="64"/>
          <bgColor indexed="65"/>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solid">
          <fgColor indexed="64"/>
          <bgColor theme="0" tint="-4.9989318521683403E-2"/>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none">
          <fgColor indexed="64"/>
          <bgColor indexed="65"/>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solid">
          <fgColor indexed="64"/>
          <bgColor theme="0" tint="-4.9989318521683403E-2"/>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none">
          <fgColor indexed="64"/>
          <bgColor indexed="65"/>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solid">
          <fgColor indexed="64"/>
          <bgColor theme="0" tint="-4.9989318521683403E-2"/>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none">
          <fgColor indexed="64"/>
          <bgColor indexed="65"/>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solid">
          <fgColor indexed="64"/>
          <bgColor theme="0" tint="-4.9989318521683403E-2"/>
        </patternFill>
      </fill>
      <alignment horizontal="right" vertical="center" textRotation="0" wrapText="0" indent="1" justifyLastLine="0" shrinkToFit="0" readingOrder="0"/>
      <border diagonalUp="0" diagonalDown="0">
        <left style="thin">
          <color theme="1" tint="0.49998474074526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4" formatCode="#,##0.00"/>
      <fill>
        <patternFill patternType="solid">
          <fgColor indexed="64"/>
          <bgColor theme="1" tint="0.34998626667073579"/>
        </patternFill>
      </fill>
      <alignment horizontal="right" vertical="center" textRotation="0" wrapText="0" indent="0" justifyLastLine="0" shrinkToFit="0" readingOrder="0"/>
      <border diagonalUp="0" diagonalDown="0" outline="0">
        <left style="medium">
          <color theme="0"/>
        </left>
        <right style="medium">
          <color theme="0"/>
        </right>
        <top/>
        <bottom/>
      </border>
    </dxf>
    <dxf>
      <font>
        <strike val="0"/>
        <outline val="0"/>
        <shadow val="0"/>
        <u val="none"/>
        <vertAlign val="baseline"/>
        <name val="Arial"/>
        <scheme val="none"/>
      </font>
      <numFmt numFmtId="4" formatCode="#,##0.00"/>
      <fill>
        <patternFill patternType="none">
          <fgColor indexed="64"/>
          <bgColor indexed="65"/>
        </patternFill>
      </fill>
      <alignment horizontal="right" vertical="center" textRotation="0" wrapText="0" indent="1" justifyLastLine="0" shrinkToFit="0" readingOrder="0"/>
      <border diagonalUp="0" diagonalDown="0">
        <left style="medium">
          <color theme="2"/>
        </left>
        <right style="thin">
          <color theme="1" tint="0.499984740745262"/>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right" vertical="center" textRotation="0" wrapText="0" indent="0" justifyLastLine="0" shrinkToFit="0" readingOrder="0"/>
      <border diagonalUp="0" diagonalDown="0" outline="0">
        <left/>
        <right style="medium">
          <color theme="0"/>
        </right>
        <top/>
        <bottom/>
      </border>
    </dxf>
    <dxf>
      <font>
        <b/>
        <strike val="0"/>
        <outline val="0"/>
        <shadow val="0"/>
        <u val="none"/>
        <vertAlign val="baseline"/>
        <name val="Arial"/>
        <scheme val="none"/>
      </font>
      <numFmt numFmtId="0" formatCode="General"/>
      <fill>
        <patternFill patternType="solid">
          <fgColor indexed="64"/>
          <bgColor theme="0" tint="-4.9989318521683403E-2"/>
        </patternFill>
      </fill>
      <alignment horizontal="left" vertical="center" textRotation="0" wrapText="1" indent="1" justifyLastLine="0" shrinkToFit="0" readingOrder="0"/>
      <border diagonalUp="0" diagonalDown="0">
        <left/>
        <right/>
        <top style="thin">
          <color theme="1" tint="0.499984740745262"/>
        </top>
        <bottom style="thin">
          <color theme="1" tint="0.499984740745262"/>
        </bottom>
        <vertical/>
        <horizontal/>
      </border>
    </dxf>
    <dxf>
      <font>
        <b/>
        <i val="0"/>
        <strike val="0"/>
        <condense val="0"/>
        <extend val="0"/>
        <outline val="0"/>
        <shadow val="0"/>
        <u val="none"/>
        <vertAlign val="baseline"/>
        <sz val="11"/>
        <color theme="10"/>
        <name val="Arial"/>
        <scheme val="none"/>
      </font>
      <numFmt numFmtId="2" formatCode="0.00"/>
      <fill>
        <patternFill patternType="solid">
          <fgColor indexed="64"/>
          <bgColor theme="1" tint="0.34998626667073579"/>
        </patternFill>
      </fill>
      <alignment horizontal="center" vertical="center" textRotation="0" wrapText="0" indent="0" justifyLastLine="0" shrinkToFit="0" readingOrder="0"/>
    </dxf>
    <dxf>
      <border diagonalUp="0" diagonalDown="0">
        <left style="thin">
          <color theme="1" tint="0.499984740745262"/>
        </left>
        <right style="thin">
          <color theme="1" tint="0.499984740745262"/>
        </right>
        <top style="thin">
          <color theme="1" tint="0.499984740745262"/>
        </top>
        <bottom style="thin">
          <color theme="1" tint="0.499984740745262"/>
        </bottom>
      </border>
    </dxf>
    <dxf>
      <font>
        <strike val="0"/>
        <outline val="0"/>
        <shadow val="0"/>
        <u val="none"/>
        <vertAlign val="baseline"/>
        <name val="Arial"/>
        <scheme val="none"/>
      </font>
    </dxf>
    <dxf>
      <font>
        <b/>
        <i val="0"/>
        <strike val="0"/>
        <condense val="0"/>
        <extend val="0"/>
        <outline val="0"/>
        <shadow val="0"/>
        <u val="none"/>
        <vertAlign val="baseline"/>
        <sz val="11"/>
        <color theme="10"/>
        <name val="Arial"/>
        <scheme val="none"/>
      </font>
      <fill>
        <patternFill patternType="solid">
          <fgColor indexed="64"/>
          <bgColor theme="1" tint="0.34998626667073579"/>
        </patternFill>
      </fill>
      <alignment horizontal="center" vertical="center" textRotation="0" wrapText="0" indent="0" justifyLastLine="0" shrinkToFit="0" readingOrder="0"/>
    </dxf>
    <dxf>
      <fill>
        <patternFill>
          <bgColor theme="0" tint="-4.9989318521683403E-2"/>
        </patternFill>
      </fill>
    </dxf>
    <dxf>
      <fill>
        <patternFill patternType="none">
          <bgColor auto="1"/>
        </patternFill>
      </fill>
    </dxf>
    <dxf>
      <fill>
        <patternFill>
          <bgColor theme="0" tint="-4.9989318521683403E-2"/>
        </patternFill>
      </fill>
    </dxf>
    <dxf>
      <font>
        <b/>
        <i val="0"/>
        <color theme="1"/>
      </font>
      <fill>
        <patternFill patternType="none">
          <bgColor auto="1"/>
        </patternFill>
      </fill>
      <border>
        <left/>
        <right/>
        <top style="thin">
          <color theme="0" tint="-0.14996795556505021"/>
        </top>
        <bottom style="thin">
          <color theme="1" tint="0.499984740745262"/>
        </bottom>
        <vertical style="thin">
          <color theme="0" tint="-0.14996795556505021"/>
        </vertical>
        <horizontal/>
      </border>
    </dxf>
    <dxf>
      <font>
        <b/>
        <i val="0"/>
        <color theme="1"/>
      </font>
      <fill>
        <patternFill patternType="none">
          <bgColor auto="1"/>
        </patternFill>
      </fill>
      <border>
        <left/>
        <right/>
        <top style="thin">
          <color theme="1" tint="0.499984740745262"/>
        </top>
        <bottom style="thin">
          <color theme="0" tint="-0.14996795556505021"/>
        </bottom>
        <vertical/>
        <horizontal/>
      </border>
    </dxf>
    <dxf>
      <font>
        <b val="0"/>
        <i val="0"/>
        <color theme="1"/>
      </font>
      <fill>
        <patternFill patternType="none">
          <bgColor auto="1"/>
        </patternFill>
      </fill>
      <border diagonalUp="1" diagonalDown="0">
        <left/>
        <right/>
        <top/>
        <bottom/>
        <diagonal style="thin">
          <color theme="0" tint="-0.14993743705557422"/>
        </diagonal>
        <vertical style="thin">
          <color theme="0" tint="-0.14993743705557422"/>
        </vertical>
        <horizontal style="thin">
          <color theme="0" tint="-0.14993743705557422"/>
        </horizontal>
      </border>
    </dxf>
    <dxf>
      <font>
        <b/>
        <color theme="1"/>
      </font>
      <border>
        <bottom style="thin">
          <color theme="9"/>
        </bottom>
        <vertical/>
        <horizontal/>
      </border>
    </dxf>
    <dxf>
      <font>
        <color theme="1"/>
      </font>
      <border>
        <left/>
        <right/>
        <top/>
        <bottom/>
        <vertical/>
        <horizontal/>
      </border>
    </dxf>
  </dxfs>
  <tableStyles count="2" defaultTableStyle="Tableau Synthèse" defaultPivotStyle="PivotStyleLight16">
    <tableStyle name="styleCustomSlicer" pivot="0" table="0" count="10">
      <tableStyleElement type="wholeTable" dxfId="533"/>
      <tableStyleElement type="headerRow" dxfId="532"/>
    </tableStyle>
    <tableStyle name="Tableau Synthèse" pivot="0" count="6">
      <tableStyleElement type="wholeTable" dxfId="531"/>
      <tableStyleElement type="headerRow" dxfId="530"/>
      <tableStyleElement type="totalRow" dxfId="529"/>
      <tableStyleElement type="firstColumn" dxfId="528"/>
      <tableStyleElement type="lastColumn" dxfId="527"/>
      <tableStyleElement type="firstColumnStripe" dxfId="526"/>
    </tableStyle>
  </tableStyles>
  <extLst>
    <ext xmlns:x14="http://schemas.microsoft.com/office/spreadsheetml/2009/9/main" uri="{46F421CA-312F-682f-3DD2-61675219B42D}">
      <x14:dxfs count="8">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9" tint="0.79998168889431442"/>
              <bgColor theme="9"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9" tint="0.59999389629810485"/>
              <bgColor theme="9"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x14:dxfs>
    </ext>
    <ext xmlns:x14="http://schemas.microsoft.com/office/spreadsheetml/2009/9/main" uri="{EB79DEF2-80B8-43e5-95BD-54CBDDF9020C}">
      <x14:slicerStyles defaultSlicerStyle="SlicerStyleLight1">
        <x14:slicerStyle name="styleCustomSlic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7.0846286529685804E-2"/>
          <c:y val="3.7210342265680076E-2"/>
          <c:w val="0.78649224115488003"/>
          <c:h val="0.94289629882770354"/>
        </c:manualLayout>
      </c:layout>
      <c:barChart>
        <c:barDir val="col"/>
        <c:grouping val="clustered"/>
        <c:varyColors val="0"/>
        <c:ser>
          <c:idx val="0"/>
          <c:order val="0"/>
          <c:tx>
            <c:strRef>
              <c:f>synthèse!$A$5</c:f>
              <c:strCache>
                <c:ptCount val="1"/>
                <c:pt idx="0">
                  <c:v>fruits</c:v>
                </c:pt>
              </c:strCache>
            </c:strRef>
          </c:tx>
          <c:spPr>
            <a:solidFill>
              <a:schemeClr val="tx1">
                <a:lumMod val="65000"/>
                <a:lumOff val="35000"/>
              </a:schemeClr>
            </a:solidFill>
            <a:ln>
              <a:noFill/>
            </a:ln>
          </c:spPr>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synthèse!$B$5:$O$5</c15:sqref>
                  </c15:fullRef>
                </c:ext>
              </c:extLst>
              <c:f>synthèse!$B$5:$M$5</c:f>
              <c:numCache>
                <c:formatCode>#,##0.00</c:formatCode>
                <c:ptCount val="12"/>
                <c:pt idx="0">
                  <c:v>1</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DFD0-4528-AE8C-51B058EA99EB}"/>
            </c:ext>
          </c:extLst>
        </c:ser>
        <c:ser>
          <c:idx val="1"/>
          <c:order val="1"/>
          <c:tx>
            <c:strRef>
              <c:f>synthèse!$A$6</c:f>
              <c:strCache>
                <c:ptCount val="1"/>
                <c:pt idx="0">
                  <c:v>légumes</c:v>
                </c:pt>
              </c:strCache>
            </c:strRef>
          </c:tx>
          <c:spPr>
            <a:solidFill>
              <a:schemeClr val="accent1">
                <a:lumMod val="75000"/>
              </a:schemeClr>
            </a:solidFill>
            <a:ln>
              <a:noFill/>
            </a:ln>
          </c:spPr>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synthèse!$B$6:$O$6</c15:sqref>
                  </c15:fullRef>
                </c:ext>
              </c:extLst>
              <c:f>synthèse!$B$6:$M$6</c:f>
              <c:numCache>
                <c:formatCode>#,##0.00</c:formatCode>
                <c:ptCount val="12"/>
                <c:pt idx="0">
                  <c:v>4</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DFD0-4528-AE8C-51B058EA99EB}"/>
            </c:ext>
          </c:extLst>
        </c:ser>
        <c:ser>
          <c:idx val="2"/>
          <c:order val="2"/>
          <c:tx>
            <c:strRef>
              <c:f>synthèse!$A$7</c:f>
              <c:strCache>
                <c:ptCount val="1"/>
                <c:pt idx="0">
                  <c:v>adhésions paniers</c:v>
                </c:pt>
              </c:strCache>
            </c:strRef>
          </c:tx>
          <c:spPr>
            <a:solidFill>
              <a:schemeClr val="accent2">
                <a:lumMod val="75000"/>
              </a:schemeClr>
            </a:solidFill>
            <a:ln>
              <a:noFill/>
            </a:ln>
          </c:spPr>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synthèse!$B$7:$O$7</c15:sqref>
                  </c15:fullRef>
                </c:ext>
              </c:extLst>
              <c:f>synthèse!$B$7:$M$7</c:f>
              <c:numCache>
                <c:formatCode>#,##0.00</c:formatCode>
                <c:ptCount val="12"/>
                <c:pt idx="0">
                  <c:v>2</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DFD0-4528-AE8C-51B058EA99EB}"/>
            </c:ext>
          </c:extLst>
        </c:ser>
        <c:ser>
          <c:idx val="3"/>
          <c:order val="3"/>
          <c:tx>
            <c:strRef>
              <c:f>synthèse!$A$8</c:f>
              <c:strCache>
                <c:ptCount val="1"/>
                <c:pt idx="0">
                  <c:v>cotisations associatives</c:v>
                </c:pt>
              </c:strCache>
            </c:strRef>
          </c:tx>
          <c:spPr>
            <a:solidFill>
              <a:schemeClr val="accent3">
                <a:lumMod val="75000"/>
              </a:schemeClr>
            </a:solidFill>
            <a:ln>
              <a:noFill/>
            </a:ln>
          </c:spPr>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synthèse!$B$8:$O$8</c15:sqref>
                  </c15:fullRef>
                </c:ext>
              </c:extLst>
              <c:f>synthèse!$B$8:$M$8</c:f>
              <c:numCache>
                <c:formatCode>#,##0.00</c:formatCode>
                <c:ptCount val="12"/>
                <c:pt idx="0">
                  <c:v>3</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3-DFD0-4528-AE8C-51B058EA99EB}"/>
            </c:ext>
          </c:extLst>
        </c:ser>
        <c:ser>
          <c:idx val="4"/>
          <c:order val="4"/>
          <c:tx>
            <c:strRef>
              <c:f>synthèse!$A$9</c:f>
              <c:strCache>
                <c:ptCount val="1"/>
                <c:pt idx="0">
                  <c:v>champignons</c:v>
                </c:pt>
              </c:strCache>
            </c:strRef>
          </c:tx>
          <c:spPr>
            <a:solidFill>
              <a:schemeClr val="accent4">
                <a:lumMod val="75000"/>
              </a:schemeClr>
            </a:solidFill>
            <a:ln>
              <a:noFill/>
            </a:ln>
          </c:spPr>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synthèse!$B$9:$O$9</c15:sqref>
                  </c15:fullRef>
                </c:ext>
              </c:extLst>
              <c:f>synthèse!$B$9:$M$9</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4-DFD0-4528-AE8C-51B058EA99EB}"/>
            </c:ext>
          </c:extLst>
        </c:ser>
        <c:ser>
          <c:idx val="5"/>
          <c:order val="5"/>
          <c:tx>
            <c:strRef>
              <c:f>synthèse!$A$10</c:f>
              <c:strCache>
                <c:ptCount val="1"/>
                <c:pt idx="0">
                  <c:v>miel</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synthèse!$B$10:$O$10</c15:sqref>
                  </c15:fullRef>
                </c:ext>
              </c:extLst>
              <c:f>synthèse!$B$10:$M$10</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8C9F-4936-9B25-B3507E2B265B}"/>
            </c:ext>
          </c:extLst>
        </c:ser>
        <c:ser>
          <c:idx val="6"/>
          <c:order val="6"/>
          <c:tx>
            <c:strRef>
              <c:f>synthèse!$A$11</c:f>
              <c:strCache>
                <c:ptCount val="1"/>
                <c:pt idx="0">
                  <c:v>œufs</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synthèse!$B$11:$O$11</c15:sqref>
                  </c15:fullRef>
                </c:ext>
              </c:extLst>
              <c:f>synthèse!$B$11:$M$11</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8C9F-4936-9B25-B3507E2B265B}"/>
            </c:ext>
          </c:extLst>
        </c:ser>
        <c:ser>
          <c:idx val="7"/>
          <c:order val="7"/>
          <c:tx>
            <c:strRef>
              <c:f>synthèse!$A$12</c:f>
              <c:strCache>
                <c:ptCount val="1"/>
                <c:pt idx="0">
                  <c:v>agrumes</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synthèse!$B$12:$O$12</c15:sqref>
                  </c15:fullRef>
                </c:ext>
              </c:extLst>
              <c:f>synthèse!$B$12:$M$12</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8C9F-4936-9B25-B3507E2B265B}"/>
            </c:ext>
          </c:extLst>
        </c:ser>
        <c:ser>
          <c:idx val="8"/>
          <c:order val="8"/>
          <c:tx>
            <c:strRef>
              <c:f>synthèse!$A$13</c:f>
              <c:strCache>
                <c:ptCount val="1"/>
                <c:pt idx="0">
                  <c:v>transfo interne</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synthèse!$B$13:$O$13</c15:sqref>
                  </c15:fullRef>
                </c:ext>
              </c:extLst>
              <c:f>synthèse!$B$13:$M$13</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3-8C9F-4936-9B25-B3507E2B265B}"/>
            </c:ext>
          </c:extLst>
        </c:ser>
        <c:ser>
          <c:idx val="9"/>
          <c:order val="9"/>
          <c:tx>
            <c:strRef>
              <c:f>synthèse!$A$14</c:f>
              <c:strCache>
                <c:ptCount val="1"/>
                <c:pt idx="0">
                  <c:v>transfo externe</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synthèse!$B$14:$O$14</c15:sqref>
                  </c15:fullRef>
                </c:ext>
              </c:extLst>
              <c:f>synthèse!$B$14:$M$14</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4-8C9F-4936-9B25-B3507E2B265B}"/>
            </c:ext>
          </c:extLst>
        </c:ser>
        <c:ser>
          <c:idx val="10"/>
          <c:order val="10"/>
          <c:tx>
            <c:strRef>
              <c:f>synthèse!$A$15</c:f>
              <c:strCache>
                <c:ptCount val="1"/>
                <c:pt idx="0">
                  <c:v>plants</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synthèse!$B$15:$O$15</c15:sqref>
                  </c15:fullRef>
                </c:ext>
              </c:extLst>
              <c:f>synthèse!$B$15:$M$15</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5-8C9F-4936-9B25-B3507E2B265B}"/>
            </c:ext>
          </c:extLst>
        </c:ser>
        <c:ser>
          <c:idx val="11"/>
          <c:order val="11"/>
          <c:tx>
            <c:strRef>
              <c:f>synthèse!$A$16</c:f>
              <c:strCache>
                <c:ptCount val="1"/>
                <c:pt idx="0">
                  <c:v>animations</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synthèse!$B$16:$O$16</c15:sqref>
                  </c15:fullRef>
                </c:ext>
              </c:extLst>
              <c:f>synthèse!$B$16:$M$16</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6-8C9F-4936-9B25-B3507E2B265B}"/>
            </c:ext>
          </c:extLst>
        </c:ser>
        <c:ser>
          <c:idx val="12"/>
          <c:order val="12"/>
          <c:tx>
            <c:strRef>
              <c:f>synthèse!$A$17</c:f>
              <c:strCache>
                <c:ptCount val="1"/>
                <c:pt idx="0">
                  <c:v>autres</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synthèse!$B$17:$O$17</c15:sqref>
                  </c15:fullRef>
                </c:ext>
              </c:extLst>
              <c:f>synthèse!$B$17:$M$17</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7-8C9F-4936-9B25-B3507E2B265B}"/>
            </c:ext>
          </c:extLst>
        </c:ser>
        <c:ser>
          <c:idx val="13"/>
          <c:order val="13"/>
          <c:tx>
            <c:strRef>
              <c:f>synthèse!$A$18</c:f>
              <c:strCache>
                <c:ptCount val="1"/>
                <c:pt idx="0">
                  <c:v>produits constatés d'avance (PCA)</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synthèse!$B$18:$O$18</c15:sqref>
                  </c15:fullRef>
                </c:ext>
              </c:extLst>
              <c:f>synthèse!$B$18:$M$18</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8-8C9F-4936-9B25-B3507E2B265B}"/>
            </c:ext>
          </c:extLst>
        </c:ser>
        <c:ser>
          <c:idx val="14"/>
          <c:order val="14"/>
          <c:tx>
            <c:strRef>
              <c:f>synthèse!$A$19</c:f>
              <c:strCache>
                <c:ptCount val="1"/>
                <c:pt idx="0">
                  <c:v>factures non parvenues</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synthèse!$B$19:$O$19</c15:sqref>
                  </c15:fullRef>
                </c:ext>
              </c:extLst>
              <c:f>synthèse!$B$19:$M$19</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9-8C9F-4936-9B25-B3507E2B265B}"/>
            </c:ext>
          </c:extLst>
        </c:ser>
        <c:ser>
          <c:idx val="15"/>
          <c:order val="15"/>
          <c:tx>
            <c:strRef>
              <c:f>synthèse!$A$20</c:f>
              <c:strCache>
                <c:ptCount val="1"/>
                <c:pt idx="0">
                  <c:v>ventes N-1</c:v>
                </c:pt>
              </c:strCache>
            </c:strRef>
          </c:tx>
          <c:invertIfNegative val="0"/>
          <c:cat>
            <c:strRef>
              <c:extLst>
                <c:ext xmlns:c15="http://schemas.microsoft.com/office/drawing/2012/chart" uri="{02D57815-91ED-43cb-92C2-25804820EDAC}">
                  <c15:fullRef>
                    <c15:sqref>synthèse!$B$4:$O$4</c15:sqref>
                  </c15:fullRef>
                </c:ext>
              </c:extLst>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extLst>
                <c:ext xmlns:c15="http://schemas.microsoft.com/office/drawing/2012/chart" uri="{02D57815-91ED-43cb-92C2-25804820EDAC}">
                  <c15:fullRef>
                    <c15:sqref>synthèse!$B$20:$O$20</c15:sqref>
                  </c15:fullRef>
                </c:ext>
              </c:extLst>
              <c:f>synthèse!$B$20:$M$20</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A-8C9F-4936-9B25-B3507E2B265B}"/>
            </c:ext>
          </c:extLst>
        </c:ser>
        <c:dLbls>
          <c:showLegendKey val="0"/>
          <c:showVal val="0"/>
          <c:showCatName val="0"/>
          <c:showSerName val="0"/>
          <c:showPercent val="0"/>
          <c:showBubbleSize val="0"/>
        </c:dLbls>
        <c:gapWidth val="150"/>
        <c:axId val="376120144"/>
        <c:axId val="420218536"/>
      </c:barChart>
      <c:catAx>
        <c:axId val="376120144"/>
        <c:scaling>
          <c:orientation val="minMax"/>
        </c:scaling>
        <c:delete val="1"/>
        <c:axPos val="b"/>
        <c:majorGridlines>
          <c:spPr>
            <a:ln>
              <a:solidFill>
                <a:schemeClr val="bg1">
                  <a:lumMod val="85000"/>
                </a:schemeClr>
              </a:solidFill>
            </a:ln>
          </c:spPr>
        </c:majorGridlines>
        <c:numFmt formatCode="General" sourceLinked="0"/>
        <c:majorTickMark val="out"/>
        <c:minorTickMark val="none"/>
        <c:tickLblPos val="nextTo"/>
        <c:crossAx val="420218536"/>
        <c:crosses val="autoZero"/>
        <c:auto val="1"/>
        <c:lblAlgn val="ctr"/>
        <c:lblOffset val="100"/>
        <c:noMultiLvlLbl val="0"/>
      </c:catAx>
      <c:valAx>
        <c:axId val="420218536"/>
        <c:scaling>
          <c:orientation val="minMax"/>
        </c:scaling>
        <c:delete val="0"/>
        <c:axPos val="l"/>
        <c:majorGridlines>
          <c:spPr>
            <a:ln>
              <a:solidFill>
                <a:schemeClr val="bg1">
                  <a:lumMod val="85000"/>
                  <a:alpha val="30000"/>
                </a:schemeClr>
              </a:solidFill>
            </a:ln>
          </c:spPr>
        </c:majorGridlines>
        <c:numFmt formatCode="#,##0;;" sourceLinked="0"/>
        <c:majorTickMark val="none"/>
        <c:minorTickMark val="none"/>
        <c:tickLblPos val="nextTo"/>
        <c:spPr>
          <a:ln>
            <a:solidFill>
              <a:schemeClr val="bg1">
                <a:lumMod val="85000"/>
              </a:schemeClr>
            </a:solidFill>
          </a:ln>
        </c:spPr>
        <c:txPr>
          <a:bodyPr/>
          <a:lstStyle/>
          <a:p>
            <a:pPr>
              <a:defRPr sz="1100">
                <a:solidFill>
                  <a:schemeClr val="tx1">
                    <a:lumMod val="65000"/>
                    <a:lumOff val="35000"/>
                  </a:schemeClr>
                </a:solidFill>
              </a:defRPr>
            </a:pPr>
            <a:endParaRPr lang="fr-FR"/>
          </a:p>
        </c:txPr>
        <c:crossAx val="376120144"/>
        <c:crosses val="autoZero"/>
        <c:crossBetween val="between"/>
      </c:valAx>
      <c:spPr>
        <a:noFill/>
      </c:spPr>
    </c:plotArea>
    <c:legend>
      <c:legendPos val="tr"/>
      <c:layout>
        <c:manualLayout>
          <c:xMode val="edge"/>
          <c:yMode val="edge"/>
          <c:x val="0.85479237769001248"/>
          <c:y val="3.8784744667097609E-2"/>
          <c:w val="0.14520762230998735"/>
          <c:h val="0.85141267393419806"/>
        </c:manualLayout>
      </c:layout>
      <c:overlay val="0"/>
      <c:txPr>
        <a:bodyPr/>
        <a:lstStyle/>
        <a:p>
          <a:pPr>
            <a:defRPr sz="900" kern="0" spc="-10" baseline="0">
              <a:solidFill>
                <a:schemeClr val="tx1"/>
              </a:solidFill>
              <a:latin typeface="Arial" panose="020B0604020202020204" pitchFamily="34" charset="0"/>
              <a:cs typeface="Arial" panose="020B0604020202020204" pitchFamily="34" charset="0"/>
            </a:defRPr>
          </a:pPr>
          <a:endParaRPr lang="fr-FR"/>
        </a:p>
      </c:txPr>
    </c:legend>
    <c:plotVisOnly val="1"/>
    <c:dispBlanksAs val="gap"/>
    <c:showDLblsOverMax val="0"/>
  </c:chart>
  <c:spPr>
    <a:noFill/>
    <a:ln>
      <a:noFill/>
    </a:ln>
  </c:sp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862966</xdr:colOff>
      <xdr:row>2</xdr:row>
      <xdr:rowOff>102235</xdr:rowOff>
    </xdr:from>
    <xdr:to>
      <xdr:col>14</xdr:col>
      <xdr:colOff>912495</xdr:colOff>
      <xdr:row>2</xdr:row>
      <xdr:rowOff>5013960</xdr:rowOff>
    </xdr:to>
    <xdr:graphicFrame macro="">
      <xdr:nvGraphicFramePr>
        <xdr:cNvPr id="2" name="ÉvolutionDépenses" descr="Histogramme illustrant les dépenses mensuelles par catégorie">
          <a:extLst>
            <a:ext uri="{FF2B5EF4-FFF2-40B4-BE49-F238E27FC236}">
              <a16:creationId xmlns:a16="http://schemas.microsoft.com/office/drawing/2014/main" id="{00000000-0008-0000-01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ables/table1.xml><?xml version="1.0" encoding="utf-8"?>
<table xmlns="http://schemas.openxmlformats.org/spreadsheetml/2006/main" id="14" name="SynthèseDépenses" displayName="SynthèseDépenses" ref="A4:O21" totalsRowCount="1" headerRowDxfId="525" dataDxfId="524" totalsRowDxfId="522" tableBorderDxfId="523" headerRowCellStyle="Lien hypertexte" totalsRowCellStyle="Lien hypertexte">
  <autoFilter ref="A4:O2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autoFilter>
  <tableColumns count="15">
    <tableColumn id="1" name="Ventes" totalsRowLabel="Total" dataDxfId="521" totalsRowDxfId="520" dataCellStyle="Détails du tableau"/>
    <tableColumn id="2" name="Jan" totalsRowFunction="sum" dataDxfId="519" totalsRowDxfId="518" dataCellStyle="Numéros du tableau">
      <calculatedColumnFormula>SUMIFS(jan!$E$3:$E$200,jan!$F$3:$F$200,SynthèseDépenses[Ventes])</calculatedColumnFormula>
    </tableColumn>
    <tableColumn id="3" name="Fév" totalsRowFunction="sum" dataDxfId="517" totalsRowDxfId="516" dataCellStyle="Numéros du tableau">
      <calculatedColumnFormula>SUMIFS(fév!$E$3:$E$200,fév!$F$3:$F$200,SynthèseDépenses[Ventes])</calculatedColumnFormula>
    </tableColumn>
    <tableColumn id="4" name="Mar" totalsRowFunction="sum" dataDxfId="515" totalsRowDxfId="514" dataCellStyle="Numéros du tableau">
      <calculatedColumnFormula>SUMIFS(mar!$E$3:$E$329,mar!$F$3:$F$329,SynthèseDépenses[Ventes])</calculatedColumnFormula>
    </tableColumn>
    <tableColumn id="5" name="Avr" totalsRowFunction="sum" dataDxfId="513" totalsRowDxfId="512" dataCellStyle="Numéros du tableau">
      <calculatedColumnFormula>SUMIFS(avr!$E$3:$E$200,avr!$F$3:$F$200,$A$5:$A$20)</calculatedColumnFormula>
    </tableColumn>
    <tableColumn id="6" name="Mai" totalsRowFunction="sum" dataDxfId="511" totalsRowDxfId="510" dataCellStyle="Numéros du tableau">
      <calculatedColumnFormula>SUMIFS(mai!$E$3:$E$200,mai!$F$3:$F$200,$A$5:$A$20)</calculatedColumnFormula>
    </tableColumn>
    <tableColumn id="7" name="Juin" totalsRowFunction="sum" dataDxfId="509" totalsRowDxfId="508" dataCellStyle="Numéros du tableau">
      <calculatedColumnFormula>SUMIFS(juin!$E$3:$E$200,juin!$F$3:$F$200,$A$5:$A$20)</calculatedColumnFormula>
    </tableColumn>
    <tableColumn id="8" name="Juil" totalsRowFunction="sum" dataDxfId="507" totalsRowDxfId="506" dataCellStyle="Numéros du tableau">
      <calculatedColumnFormula>SUMIFS(juil!$E$3:$E$200,juil!$F$3:$F$200,$A$5:$A$20)</calculatedColumnFormula>
    </tableColumn>
    <tableColumn id="9" name="Aoû" totalsRowFunction="sum" dataDxfId="505" totalsRowDxfId="504" dataCellStyle="Numéros du tableau">
      <calculatedColumnFormula>SUMIFS(aoû!$E$3:$E$200,aoû!$F$3:$F$200,$A$5:$A$20)</calculatedColumnFormula>
    </tableColumn>
    <tableColumn id="10" name="Sep" totalsRowFunction="sum" dataDxfId="503" totalsRowDxfId="502" dataCellStyle="Numéros du tableau">
      <calculatedColumnFormula>SUMIFS(sep!$E$3:$E$200,sep!$F$3:$F$200,$A$5:$A$20)</calculatedColumnFormula>
    </tableColumn>
    <tableColumn id="11" name="Oct" totalsRowFunction="sum" dataDxfId="501" totalsRowDxfId="500" dataCellStyle="Numéros du tableau">
      <calculatedColumnFormula>SUMIFS(oct!$E$3:$E$200,oct!$F$3:$F$200,$A$5:$A$20)</calculatedColumnFormula>
    </tableColumn>
    <tableColumn id="12" name="Nov" totalsRowFunction="sum" dataDxfId="499" totalsRowDxfId="498" dataCellStyle="Numéros du tableau">
      <calculatedColumnFormula>SUMIFS(nov!$E$3:$E$200,nov!$F$3:$F$200,$A$5:$A$20)</calculatedColumnFormula>
    </tableColumn>
    <tableColumn id="13" name="Déc" totalsRowFunction="sum" dataDxfId="497" totalsRowDxfId="496" dataCellStyle="Numéros du tableau">
      <calculatedColumnFormula>SUMIFS(déc!$E$3:$E$200,déc!$F$3:$F$200,$A$5:$A$20)</calculatedColumnFormula>
    </tableColumn>
    <tableColumn id="14" name="Total" totalsRowFunction="sum" dataDxfId="495" totalsRowDxfId="494" dataCellStyle="Numéros du tableau">
      <calculatedColumnFormula>SUM(SynthèseDépenses[[#This Row],[Jan]:[Déc]])</calculatedColumnFormula>
    </tableColumn>
    <tableColumn id="15" name="Évolution" dataDxfId="493" totalsRowDxfId="492" dataCellStyle="Numéros du tableau"/>
  </tableColumns>
  <tableStyleInfo name="Tableau Synthèse" showFirstColumn="0" showLastColumn="1" showRowStripes="0" showColumnStripes="1"/>
  <extLst>
    <ext xmlns:x14="http://schemas.microsoft.com/office/spreadsheetml/2009/9/main" uri="{504A1905-F514-4f6f-8877-14C23A59335A}">
      <x14:table altTextSummary="Ce tableau répertorie les dépenses regroupées par catégorie pour chaque mois de l’année à partir de janvier.  Il est mis en forme de manière à être aligné verticalement avec un graphique situé juste au-dessus, de sorte que les mois du tableau sont alignés avec les mois du graphique"/>
    </ext>
  </extLst>
</table>
</file>

<file path=xl/tables/table2.xml><?xml version="1.0" encoding="utf-8"?>
<table xmlns="http://schemas.openxmlformats.org/spreadsheetml/2006/main" id="13" name="DépMar1618202914" displayName="DépMar1618202914" ref="A2:H206" totalsRowCount="1" headerRowDxfId="491" dataDxfId="490" totalsRowDxfId="489" headerRowCellStyle="Titre 2" dataCellStyle="Détails du tableau">
  <autoFilter ref="A2:H205"/>
  <sortState ref="A3:G205">
    <sortCondition ref="B2:B205"/>
  </sortState>
  <tableColumns count="8">
    <tableColumn id="1" name="N° semaine" totalsRowLabel="Total" dataDxfId="488" totalsRowDxfId="18" dataCellStyle="Date du tableau">
      <calculatedColumnFormula>_xlfn.ISOWEEKNUM($B3)</calculatedColumnFormula>
    </tableColumn>
    <tableColumn id="6" name="Date" dataDxfId="487" totalsRowDxfId="17" dataCellStyle="Date du tableau"/>
    <tableColumn id="2" name="N° de pièce" dataDxfId="486" totalsRowDxfId="16" dataCellStyle="Détails du tableau"/>
    <tableColumn id="7" name="Mode de paiement" dataDxfId="485" totalsRowDxfId="15" dataCellStyle="Détails du tableau"/>
    <tableColumn id="3" name="Montant" totalsRowFunction="sum" dataDxfId="484" totalsRowDxfId="14" dataCellStyle="Numéros du tableau"/>
    <tableColumn id="4" name="Catégorie" dataDxfId="483" totalsRowDxfId="13" dataCellStyle="Détails du tableau"/>
    <tableColumn id="8" name="Colonne1" dataDxfId="118" totalsRowDxfId="12" dataCellStyle="Détails du tableau">
      <calculatedColumnFormula>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calculatedColumnFormula>
    </tableColumn>
    <tableColumn id="5" name="Description" dataDxfId="482" totalsRowDxfId="11"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3.xml><?xml version="1.0" encoding="utf-8"?>
<table xmlns="http://schemas.openxmlformats.org/spreadsheetml/2006/main" id="15" name="Tableau15" displayName="Tableau15" ref="J22:O28" totalsRowShown="0" headerRowDxfId="481" dataDxfId="479" headerRowBorderDxfId="480" tableBorderDxfId="478" totalsRowBorderDxfId="477" headerRowCellStyle="Lien hypertexte">
  <autoFilter ref="J22:O28">
    <filterColumn colId="0" hiddenButton="1"/>
    <filterColumn colId="1" hiddenButton="1"/>
    <filterColumn colId="2" hiddenButton="1"/>
    <filterColumn colId="3" hiddenButton="1"/>
    <filterColumn colId="4" hiddenButton="1"/>
    <filterColumn colId="5" hiddenButton="1"/>
  </autoFilter>
  <tableColumns count="6">
    <tableColumn id="1" name="Ventes" dataDxfId="476"/>
    <tableColumn id="2" name="espèces" dataDxfId="475">
      <calculatedColumnFormula>$K$5</calculatedColumnFormula>
    </tableColumn>
    <tableColumn id="3" name="chèques" dataDxfId="474"/>
    <tableColumn id="4" name="prélévements" dataDxfId="473"/>
    <tableColumn id="5" name="virements" dataDxfId="472"/>
    <tableColumn id="6" name="TOTAL" dataDxfId="471"/>
  </tableColumns>
  <tableStyleInfo name="TableStyleLight1" showFirstColumn="0" showLastColumn="0" showRowStripes="1" showColumnStripes="0"/>
</table>
</file>

<file path=xl/tables/table4.xml><?xml version="1.0" encoding="utf-8"?>
<table xmlns="http://schemas.openxmlformats.org/spreadsheetml/2006/main" id="4" name="Tableau155" displayName="Tableau155" ref="J30:O36" totalsRowShown="0" headerRowDxfId="1" dataDxfId="0" headerRowBorderDxfId="9" tableBorderDxfId="10" totalsRowBorderDxfId="8" headerRowCellStyle="Lien hypertexte">
  <autoFilter ref="J30:O36"/>
  <tableColumns count="6">
    <tableColumn id="1" name="Ventes" dataDxfId="7"/>
    <tableColumn id="2" name="espèces" dataDxfId="6">
      <calculatedColumnFormula>$K$5</calculatedColumnFormula>
    </tableColumn>
    <tableColumn id="3" name="chèques" dataDxfId="5"/>
    <tableColumn id="4" name="prélévements" dataDxfId="4"/>
    <tableColumn id="5" name="virements" dataDxfId="3"/>
    <tableColumn id="6" name="TOTAL" dataDxfId="2"/>
  </tableColumns>
  <tableStyleInfo name="TableStyleLight1" showFirstColumn="0" showLastColumn="0" showRowStripes="1" showColumnStripes="0"/>
</table>
</file>

<file path=xl/tables/table5.xml><?xml version="1.0" encoding="utf-8"?>
<table xmlns="http://schemas.openxmlformats.org/spreadsheetml/2006/main" id="12" name="DépMar1618202913" displayName="DépMar1618202913" ref="A2:H206" totalsRowCount="1" headerRowDxfId="470" dataDxfId="469" totalsRowDxfId="468" headerRowCellStyle="Titre 2" dataCellStyle="Détails du tableau">
  <autoFilter ref="A2:H205"/>
  <sortState ref="A3:G205">
    <sortCondition ref="B2:B205"/>
  </sortState>
  <tableColumns count="8">
    <tableColumn id="1" name="N° semaine" totalsRowLabel="Total" dataDxfId="467" totalsRowDxfId="42" dataCellStyle="Date du tableau">
      <calculatedColumnFormula>_xlfn.ISOWEEKNUM($B3)</calculatedColumnFormula>
    </tableColumn>
    <tableColumn id="6" name="Date" dataDxfId="466" totalsRowDxfId="41" dataCellStyle="Date du tableau"/>
    <tableColumn id="2" name="N° de pièce" dataDxfId="465" totalsRowDxfId="40" dataCellStyle="Détails du tableau"/>
    <tableColumn id="7" name="Mode de paiement" dataDxfId="464" totalsRowDxfId="39" dataCellStyle="Détails du tableau"/>
    <tableColumn id="3" name="Montant" totalsRowFunction="sum" dataDxfId="463" totalsRowDxfId="38" dataCellStyle="Numéros du tableau"/>
    <tableColumn id="4" name="Catégorie" dataDxfId="462" totalsRowDxfId="37" dataCellStyle="Détails du tableau"/>
    <tableColumn id="8" name="Colonne1" dataDxfId="117" totalsRowDxfId="36" dataCellStyle="Détails du tableau">
      <calculatedColumnFormula>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calculatedColumnFormula>
    </tableColumn>
    <tableColumn id="5" name="Description" dataDxfId="461" totalsRowDxfId="35"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6.xml><?xml version="1.0" encoding="utf-8"?>
<table xmlns="http://schemas.openxmlformats.org/spreadsheetml/2006/main" id="27" name="Tableau1528" displayName="Tableau1528" ref="J22:O28" totalsRowShown="0" headerRowDxfId="460" dataDxfId="458" headerRowBorderDxfId="459" tableBorderDxfId="457" totalsRowBorderDxfId="456" headerRowCellStyle="Lien hypertexte">
  <autoFilter ref="J22:O28"/>
  <tableColumns count="6">
    <tableColumn id="1" name="Ventes" dataDxfId="455"/>
    <tableColumn id="2" name="espèces" dataDxfId="454">
      <calculatedColumnFormula>$K$5</calculatedColumnFormula>
    </tableColumn>
    <tableColumn id="3" name="chèques" dataDxfId="453"/>
    <tableColumn id="4" name="prélévements" dataDxfId="452"/>
    <tableColumn id="5" name="virements" dataDxfId="451"/>
    <tableColumn id="6" name="TOTAL" dataDxfId="450"/>
  </tableColumns>
  <tableStyleInfo name="TableStyleLight1" showFirstColumn="0" showLastColumn="0" showRowStripes="1" showColumnStripes="0"/>
</table>
</file>

<file path=xl/tables/table7.xml><?xml version="1.0" encoding="utf-8"?>
<table xmlns="http://schemas.openxmlformats.org/spreadsheetml/2006/main" id="41" name="Tableau15542" displayName="Tableau15542" ref="J30:O36" totalsRowShown="0" headerRowDxfId="239" dataDxfId="238" headerRowBorderDxfId="236" tableBorderDxfId="237" totalsRowBorderDxfId="235" headerRowCellStyle="Lien hypertexte">
  <autoFilter ref="J30:O36"/>
  <tableColumns count="6">
    <tableColumn id="1" name="Ventes" dataDxfId="234"/>
    <tableColumn id="2" name="espèces" dataDxfId="233">
      <calculatedColumnFormula>$K$5</calculatedColumnFormula>
    </tableColumn>
    <tableColumn id="3" name="chèques" dataDxfId="232"/>
    <tableColumn id="4" name="prélévements" dataDxfId="231"/>
    <tableColumn id="5" name="virements" dataDxfId="230"/>
    <tableColumn id="6" name="TOTAL" dataDxfId="229"/>
  </tableColumns>
  <tableStyleInfo name="TableStyleLight1" showFirstColumn="0" showLastColumn="0" showRowStripes="1" showColumnStripes="0"/>
</table>
</file>

<file path=xl/tables/table8.xml><?xml version="1.0" encoding="utf-8"?>
<table xmlns="http://schemas.openxmlformats.org/spreadsheetml/2006/main" id="11" name="DépMar1618202912" displayName="DépMar1618202912" ref="A2:H206" totalsRowCount="1" headerRowDxfId="449" dataDxfId="448" totalsRowDxfId="447" headerRowCellStyle="Titre 2" dataCellStyle="Détails du tableau">
  <autoFilter ref="A2:H205"/>
  <sortState ref="A3:G205">
    <sortCondition ref="B2:B205"/>
  </sortState>
  <tableColumns count="8">
    <tableColumn id="1" name="N° semaine" totalsRowLabel="Total" dataDxfId="446" totalsRowDxfId="34" dataCellStyle="Date du tableau">
      <calculatedColumnFormula>_xlfn.ISOWEEKNUM($B3)</calculatedColumnFormula>
    </tableColumn>
    <tableColumn id="6" name="Date" dataDxfId="445" totalsRowDxfId="33" dataCellStyle="Date du tableau"/>
    <tableColumn id="2" name="N° de pièce" dataDxfId="444" totalsRowDxfId="32" dataCellStyle="Détails du tableau"/>
    <tableColumn id="7" name="Mode de paiement" dataDxfId="443" totalsRowDxfId="31" dataCellStyle="Détails du tableau"/>
    <tableColumn id="3" name="Montant" totalsRowFunction="sum" dataDxfId="442" totalsRowDxfId="30" dataCellStyle="Numéros du tableau"/>
    <tableColumn id="4" name="Catégorie" dataDxfId="441" totalsRowDxfId="29" dataCellStyle="Détails du tableau"/>
    <tableColumn id="8" name="Colonne1" dataDxfId="116" totalsRowDxfId="28" dataCellStyle="Détails du tableau">
      <calculatedColumnFormula>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calculatedColumnFormula>
    </tableColumn>
    <tableColumn id="5" name="Description" dataDxfId="440" totalsRowDxfId="27"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9.xml><?xml version="1.0" encoding="utf-8"?>
<table xmlns="http://schemas.openxmlformats.org/spreadsheetml/2006/main" id="28" name="Tableau1529" displayName="Tableau1529" ref="J22:O28" totalsRowShown="0" headerRowDxfId="439" dataDxfId="437" headerRowBorderDxfId="438" tableBorderDxfId="436" totalsRowBorderDxfId="435" headerRowCellStyle="Lien hypertexte">
  <autoFilter ref="J22:O28"/>
  <tableColumns count="6">
    <tableColumn id="1" name="Ventes" dataDxfId="434"/>
    <tableColumn id="2" name="espèces" dataDxfId="433">
      <calculatedColumnFormula>$K$5</calculatedColumnFormula>
    </tableColumn>
    <tableColumn id="3" name="chèques" dataDxfId="432"/>
    <tableColumn id="4" name="prélévements" dataDxfId="431"/>
    <tableColumn id="5" name="virements" dataDxfId="430"/>
    <tableColumn id="6" name="TOTAL" dataDxfId="429"/>
  </tableColumns>
  <tableStyleInfo name="TableStyleLight1" showFirstColumn="0" showLastColumn="0" showRowStripes="1" showColumnStripes="0"/>
</table>
</file>

<file path=xl/tables/table10.xml><?xml version="1.0" encoding="utf-8"?>
<table xmlns="http://schemas.openxmlformats.org/spreadsheetml/2006/main" id="42" name="Tableau1554243" displayName="Tableau1554243" ref="J30:O36" totalsRowShown="0" headerRowDxfId="228" dataDxfId="227" headerRowBorderDxfId="225" tableBorderDxfId="226" totalsRowBorderDxfId="224" headerRowCellStyle="Lien hypertexte">
  <autoFilter ref="J30:O36"/>
  <tableColumns count="6">
    <tableColumn id="1" name="Ventes" dataDxfId="223"/>
    <tableColumn id="2" name="espèces" dataDxfId="222">
      <calculatedColumnFormula>$K$5</calculatedColumnFormula>
    </tableColumn>
    <tableColumn id="3" name="chèques" dataDxfId="221"/>
    <tableColumn id="4" name="prélévements" dataDxfId="220"/>
    <tableColumn id="5" name="virements" dataDxfId="219"/>
    <tableColumn id="6" name="TOTAL" dataDxfId="218"/>
  </tableColumns>
  <tableStyleInfo name="TableStyleLight1" showFirstColumn="0" showLastColumn="0" showRowStripes="1" showColumnStripes="0"/>
</table>
</file>

<file path=xl/tables/table11.xml><?xml version="1.0" encoding="utf-8"?>
<table xmlns="http://schemas.openxmlformats.org/spreadsheetml/2006/main" id="10" name="DépMar1618202911" displayName="DépMar1618202911" ref="A2:H206" totalsRowCount="1" headerRowDxfId="428" dataDxfId="427" totalsRowDxfId="426" headerRowCellStyle="Titre 2" dataCellStyle="Détails du tableau">
  <autoFilter ref="A2:H205"/>
  <sortState ref="A3:G205">
    <sortCondition ref="B2:B205"/>
  </sortState>
  <tableColumns count="8">
    <tableColumn id="1" name="N° semaine" totalsRowLabel="Total" dataDxfId="425" totalsRowDxfId="26" dataCellStyle="Date du tableau">
      <calculatedColumnFormula>_xlfn.ISOWEEKNUM($B3)</calculatedColumnFormula>
    </tableColumn>
    <tableColumn id="6" name="Date" dataDxfId="424" totalsRowDxfId="25" dataCellStyle="Date du tableau"/>
    <tableColumn id="2" name="N° de pièce" dataDxfId="423" totalsRowDxfId="24" dataCellStyle="Détails du tableau"/>
    <tableColumn id="7" name="Mode de paiement" dataDxfId="422" totalsRowDxfId="23" dataCellStyle="Détails du tableau"/>
    <tableColumn id="3" name="Montant" totalsRowFunction="sum" dataDxfId="421" totalsRowDxfId="22" dataCellStyle="Numéros du tableau"/>
    <tableColumn id="4" name="Catégorie" dataDxfId="420" totalsRowDxfId="21" dataCellStyle="Détails du tableau"/>
    <tableColumn id="8" name="Colonne1" dataDxfId="115" totalsRowDxfId="20" dataCellStyle="Détails du tableau">
      <calculatedColumnFormula>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calculatedColumnFormula>
    </tableColumn>
    <tableColumn id="5" name="Description" dataDxfId="419" totalsRowDxfId="19"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2.xml><?xml version="1.0" encoding="utf-8"?>
<table xmlns="http://schemas.openxmlformats.org/spreadsheetml/2006/main" id="29" name="Tableau1530" displayName="Tableau1530" ref="J22:O28" totalsRowShown="0" headerRowDxfId="418" dataDxfId="416" headerRowBorderDxfId="417" tableBorderDxfId="415" totalsRowBorderDxfId="414" headerRowCellStyle="Lien hypertexte">
  <autoFilter ref="J22:O28"/>
  <tableColumns count="6">
    <tableColumn id="1" name="Ventes" dataDxfId="413"/>
    <tableColumn id="2" name="espèces" dataDxfId="412">
      <calculatedColumnFormula>$K$5</calculatedColumnFormula>
    </tableColumn>
    <tableColumn id="3" name="chèques" dataDxfId="411"/>
    <tableColumn id="4" name="prélévements" dataDxfId="410"/>
    <tableColumn id="5" name="virements" dataDxfId="409"/>
    <tableColumn id="6" name="TOTAL" dataDxfId="408"/>
  </tableColumns>
  <tableStyleInfo name="TableStyleLight1" showFirstColumn="0" showLastColumn="0" showRowStripes="1" showColumnStripes="0"/>
</table>
</file>

<file path=xl/tables/table13.xml><?xml version="1.0" encoding="utf-8"?>
<table xmlns="http://schemas.openxmlformats.org/spreadsheetml/2006/main" id="43" name="Tableau155424344" displayName="Tableau155424344" ref="J30:O36" totalsRowShown="0" headerRowDxfId="217" dataDxfId="216" headerRowBorderDxfId="214" tableBorderDxfId="215" totalsRowBorderDxfId="213" headerRowCellStyle="Lien hypertexte">
  <autoFilter ref="J30:O36"/>
  <tableColumns count="6">
    <tableColumn id="1" name="Ventes" dataDxfId="212"/>
    <tableColumn id="2" name="espèces" dataDxfId="211">
      <calculatedColumnFormula>$K$5</calculatedColumnFormula>
    </tableColumn>
    <tableColumn id="3" name="chèques" dataDxfId="210"/>
    <tableColumn id="4" name="prélévements" dataDxfId="209"/>
    <tableColumn id="5" name="virements" dataDxfId="208"/>
    <tableColumn id="6" name="TOTAL" dataDxfId="207"/>
  </tableColumns>
  <tableStyleInfo name="TableStyleLight1" showFirstColumn="0" showLastColumn="0" showRowStripes="1" showColumnStripes="0"/>
</table>
</file>

<file path=xl/tables/table14.xml><?xml version="1.0" encoding="utf-8"?>
<table xmlns="http://schemas.openxmlformats.org/spreadsheetml/2006/main" id="9" name="DépMar1618202910" displayName="DépMar1618202910" ref="A2:H206" totalsRowCount="1" headerRowDxfId="407" dataDxfId="406" totalsRowDxfId="405" headerRowCellStyle="Titre 2" dataCellStyle="Détails du tableau">
  <autoFilter ref="A2:H205">
    <filterColumn colId="3">
      <customFilters>
        <customFilter operator="notEqual" val=" "/>
      </customFilters>
    </filterColumn>
  </autoFilter>
  <sortState ref="A3:G73">
    <sortCondition ref="B2:B73"/>
  </sortState>
  <tableColumns count="8">
    <tableColumn id="1" name="N° semaine" totalsRowLabel="Total" dataDxfId="404" totalsRowDxfId="114" dataCellStyle="Date du tableau">
      <calculatedColumnFormula>_xlfn.ISOWEEKNUM($B3)</calculatedColumnFormula>
    </tableColumn>
    <tableColumn id="6" name="Date" dataDxfId="403" totalsRowDxfId="113" dataCellStyle="Date du tableau"/>
    <tableColumn id="2" name="N° de pièce" dataDxfId="402" totalsRowDxfId="112" dataCellStyle="Détails du tableau"/>
    <tableColumn id="7" name="Mode de paiement" dataDxfId="401" totalsRowDxfId="111" dataCellStyle="Détails du tableau"/>
    <tableColumn id="3" name="Montant" totalsRowFunction="sum" dataDxfId="400" totalsRowDxfId="110" dataCellStyle="Numéros du tableau"/>
    <tableColumn id="4" name="Catégorie" dataDxfId="399" totalsRowDxfId="109" dataCellStyle="Détails du tableau"/>
    <tableColumn id="8" name="Colonne1" dataDxfId="106" totalsRowDxfId="108" dataCellStyle="Détails du tableau">
      <calculatedColumnFormula>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calculatedColumnFormula>
    </tableColumn>
    <tableColumn id="5" name="Description" dataDxfId="398" totalsRowDxfId="107"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5.xml><?xml version="1.0" encoding="utf-8"?>
<table xmlns="http://schemas.openxmlformats.org/spreadsheetml/2006/main" id="30" name="Tableau1531" displayName="Tableau1531" ref="J22:O28" totalsRowShown="0" headerRowDxfId="397" dataDxfId="395" headerRowBorderDxfId="396" tableBorderDxfId="394" totalsRowBorderDxfId="393" headerRowCellStyle="Lien hypertexte">
  <autoFilter ref="J22:O28"/>
  <tableColumns count="6">
    <tableColumn id="1" name="Ventes" dataDxfId="392"/>
    <tableColumn id="2" name="espèces" dataDxfId="391">
      <calculatedColumnFormula>$K$5</calculatedColumnFormula>
    </tableColumn>
    <tableColumn id="3" name="chèques" dataDxfId="390"/>
    <tableColumn id="4" name="prélévements" dataDxfId="389"/>
    <tableColumn id="5" name="virements" dataDxfId="388"/>
    <tableColumn id="6" name="TOTAL" dataDxfId="387"/>
  </tableColumns>
  <tableStyleInfo name="TableStyleLight1" showFirstColumn="0" showLastColumn="0" showRowStripes="1" showColumnStripes="0"/>
</table>
</file>

<file path=xl/tables/table16.xml><?xml version="1.0" encoding="utf-8"?>
<table xmlns="http://schemas.openxmlformats.org/spreadsheetml/2006/main" id="44" name="Tableau15542434445" displayName="Tableau15542434445" ref="J30:O36" totalsRowShown="0" headerRowDxfId="206" dataDxfId="205" headerRowBorderDxfId="203" tableBorderDxfId="204" totalsRowBorderDxfId="202" headerRowCellStyle="Lien hypertexte">
  <autoFilter ref="J30:O36"/>
  <tableColumns count="6">
    <tableColumn id="1" name="Ventes" dataDxfId="201"/>
    <tableColumn id="2" name="espèces" dataDxfId="200">
      <calculatedColumnFormula>$K$5</calculatedColumnFormula>
    </tableColumn>
    <tableColumn id="3" name="chèques" dataDxfId="199"/>
    <tableColumn id="4" name="prélévements" dataDxfId="198"/>
    <tableColumn id="5" name="virements" dataDxfId="197"/>
    <tableColumn id="6" name="TOTAL" dataDxfId="196"/>
  </tableColumns>
  <tableStyleInfo name="TableStyleLight1" showFirstColumn="0" showLastColumn="0" showRowStripes="1" showColumnStripes="0"/>
</table>
</file>

<file path=xl/tables/table17.xml><?xml version="1.0" encoding="utf-8"?>
<table xmlns="http://schemas.openxmlformats.org/spreadsheetml/2006/main" id="8" name="DépMar16182029" displayName="DépMar16182029" ref="A2:H206" totalsRowCount="1" headerRowDxfId="386" dataDxfId="385" totalsRowDxfId="384" headerRowCellStyle="Titre 2" dataCellStyle="Détails du tableau">
  <autoFilter ref="A2:H205"/>
  <sortState ref="A16:G51">
    <sortCondition ref="B2:B205"/>
  </sortState>
  <tableColumns count="8">
    <tableColumn id="1" name="N° semaine" totalsRowLabel="Total" dataDxfId="383" totalsRowDxfId="105" dataCellStyle="Date du tableau">
      <calculatedColumnFormula>_xlfn.ISOWEEKNUM($B3)</calculatedColumnFormula>
    </tableColumn>
    <tableColumn id="6" name="Date" dataDxfId="382" totalsRowDxfId="104" dataCellStyle="Date du tableau"/>
    <tableColumn id="2" name="N° de pièce" dataDxfId="381" totalsRowDxfId="103" dataCellStyle="Détails du tableau"/>
    <tableColumn id="7" name="Mode de paiement" dataDxfId="380" totalsRowDxfId="102" dataCellStyle="Détails du tableau"/>
    <tableColumn id="3" name="Montant" totalsRowFunction="sum" dataDxfId="379" totalsRowDxfId="101" dataCellStyle="Numéros du tableau"/>
    <tableColumn id="4" name="Catégorie" dataDxfId="378" totalsRowDxfId="100" dataCellStyle="Détails du tableau"/>
    <tableColumn id="8" name="Colonne1" dataDxfId="97" totalsRowDxfId="99" dataCellStyle="Détails du tableau">
      <calculatedColumnFormula>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calculatedColumnFormula>
    </tableColumn>
    <tableColumn id="5" name="Description" dataDxfId="377" totalsRowDxfId="98"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8.xml><?xml version="1.0" encoding="utf-8"?>
<table xmlns="http://schemas.openxmlformats.org/spreadsheetml/2006/main" id="31" name="Tableau1532" displayName="Tableau1532" ref="J22:O28" totalsRowShown="0" headerRowDxfId="376" dataDxfId="374" headerRowBorderDxfId="375" tableBorderDxfId="373" totalsRowBorderDxfId="372" headerRowCellStyle="Lien hypertexte">
  <autoFilter ref="J22:O28"/>
  <tableColumns count="6">
    <tableColumn id="1" name="Ventes" dataDxfId="371"/>
    <tableColumn id="2" name="espèces" dataDxfId="370">
      <calculatedColumnFormula>$K$5</calculatedColumnFormula>
    </tableColumn>
    <tableColumn id="3" name="chèques" dataDxfId="369"/>
    <tableColumn id="4" name="prélévements" dataDxfId="368"/>
    <tableColumn id="5" name="virements" dataDxfId="367"/>
    <tableColumn id="6" name="TOTAL" dataDxfId="366"/>
  </tableColumns>
  <tableStyleInfo name="TableStyleLight1" showFirstColumn="0" showLastColumn="0" showRowStripes="1" showColumnStripes="0"/>
</table>
</file>

<file path=xl/tables/table19.xml><?xml version="1.0" encoding="utf-8"?>
<table xmlns="http://schemas.openxmlformats.org/spreadsheetml/2006/main" id="45" name="Tableau1554243444546" displayName="Tableau1554243444546" ref="J30:O36" totalsRowShown="0" headerRowDxfId="195" dataDxfId="194" headerRowBorderDxfId="192" tableBorderDxfId="193" totalsRowBorderDxfId="191" headerRowCellStyle="Lien hypertexte">
  <autoFilter ref="J30:O36"/>
  <tableColumns count="6">
    <tableColumn id="1" name="Ventes" dataDxfId="190"/>
    <tableColumn id="2" name="espèces" dataDxfId="189">
      <calculatedColumnFormula>$K$5</calculatedColumnFormula>
    </tableColumn>
    <tableColumn id="3" name="chèques" dataDxfId="188"/>
    <tableColumn id="4" name="prélévements" dataDxfId="187"/>
    <tableColumn id="5" name="virements" dataDxfId="186"/>
    <tableColumn id="6" name="TOTAL" dataDxfId="185"/>
  </tableColumns>
  <tableStyleInfo name="TableStyleLight1" showFirstColumn="0" showLastColumn="0" showRowStripes="1" showColumnStripes="0"/>
</table>
</file>

<file path=xl/tables/table20.xml><?xml version="1.0" encoding="utf-8"?>
<table xmlns="http://schemas.openxmlformats.org/spreadsheetml/2006/main" id="1" name="DépMar1618202" displayName="DépMar1618202" ref="A2:H206" totalsRowCount="1" headerRowDxfId="365" dataDxfId="364" totalsRowDxfId="363" headerRowCellStyle="Titre 2" dataCellStyle="Détails du tableau">
  <autoFilter ref="A2:H205">
    <filterColumn colId="3">
      <customFilters>
        <customFilter operator="notEqual" val=" "/>
      </customFilters>
    </filterColumn>
  </autoFilter>
  <sortState ref="A3:G205">
    <sortCondition ref="B2:B205"/>
  </sortState>
  <tableColumns count="8">
    <tableColumn id="1" name="N° semaine" totalsRowLabel="Total" dataDxfId="362" totalsRowDxfId="96" dataCellStyle="Date du tableau">
      <calculatedColumnFormula>_xlfn.ISOWEEKNUM($B3)</calculatedColumnFormula>
    </tableColumn>
    <tableColumn id="6" name="Date" dataDxfId="361" totalsRowDxfId="95" dataCellStyle="Date du tableau"/>
    <tableColumn id="2" name="N° de pièce" dataDxfId="360" totalsRowDxfId="94" dataCellStyle="Détails du tableau"/>
    <tableColumn id="7" name="Mode de paiement" dataDxfId="359" totalsRowDxfId="93" dataCellStyle="Détails du tableau"/>
    <tableColumn id="3" name="Montant" totalsRowFunction="sum" dataDxfId="358" totalsRowDxfId="92" dataCellStyle="Numéros du tableau"/>
    <tableColumn id="4" name="Catégorie" dataDxfId="357" totalsRowDxfId="91" dataCellStyle="Détails du tableau"/>
    <tableColumn id="8" name="Colonne1" dataDxfId="88" totalsRowDxfId="90" dataCellStyle="Détails du tableau">
      <calculatedColumnFormula>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calculatedColumnFormula>
    </tableColumn>
    <tableColumn id="5" name="Description" dataDxfId="356" totalsRowDxfId="89"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21.xml><?xml version="1.0" encoding="utf-8"?>
<table xmlns="http://schemas.openxmlformats.org/spreadsheetml/2006/main" id="32" name="Tableau1533" displayName="Tableau1533" ref="J22:O28" totalsRowShown="0" headerRowDxfId="355" dataDxfId="353" headerRowBorderDxfId="354" tableBorderDxfId="352" totalsRowBorderDxfId="351" headerRowCellStyle="Lien hypertexte">
  <autoFilter ref="J22:O28"/>
  <tableColumns count="6">
    <tableColumn id="1" name="Ventes" dataDxfId="350"/>
    <tableColumn id="2" name="espèces" dataDxfId="349">
      <calculatedColumnFormula>$K$5</calculatedColumnFormula>
    </tableColumn>
    <tableColumn id="3" name="chèques" dataDxfId="348"/>
    <tableColumn id="4" name="prélévements" dataDxfId="347"/>
    <tableColumn id="5" name="virements" dataDxfId="346"/>
    <tableColumn id="6" name="TOTAL" dataDxfId="345"/>
  </tableColumns>
  <tableStyleInfo name="TableStyleLight1" showFirstColumn="0" showLastColumn="0" showRowStripes="1" showColumnStripes="0"/>
</table>
</file>

<file path=xl/tables/table22.xml><?xml version="1.0" encoding="utf-8"?>
<table xmlns="http://schemas.openxmlformats.org/spreadsheetml/2006/main" id="46" name="Tableau155424344454647" displayName="Tableau155424344454647" ref="J30:O36" totalsRowShown="0" headerRowDxfId="184" dataDxfId="183" headerRowBorderDxfId="181" tableBorderDxfId="182" totalsRowBorderDxfId="180" headerRowCellStyle="Lien hypertexte">
  <autoFilter ref="J30:O36"/>
  <tableColumns count="6">
    <tableColumn id="1" name="Ventes" dataDxfId="179"/>
    <tableColumn id="2" name="espèces" dataDxfId="178">
      <calculatedColumnFormula>$K$5</calculatedColumnFormula>
    </tableColumn>
    <tableColumn id="3" name="chèques" dataDxfId="177"/>
    <tableColumn id="4" name="prélévements" dataDxfId="176"/>
    <tableColumn id="5" name="virements" dataDxfId="175"/>
    <tableColumn id="6" name="TOTAL" dataDxfId="174"/>
  </tableColumns>
  <tableStyleInfo name="TableStyleLight1" showFirstColumn="0" showLastColumn="0" showRowStripes="1" showColumnStripes="0"/>
</table>
</file>

<file path=xl/tables/table23.xml><?xml version="1.0" encoding="utf-8"?>
<table xmlns="http://schemas.openxmlformats.org/spreadsheetml/2006/main" id="2" name="DépMar16182023" displayName="DépMar16182023" ref="A2:H206" totalsRowCount="1" headerRowDxfId="344" dataDxfId="343" totalsRowDxfId="342" headerRowCellStyle="Titre 2" dataCellStyle="Détails du tableau">
  <autoFilter ref="A2:H205">
    <filterColumn colId="3">
      <customFilters>
        <customFilter operator="notEqual" val=" "/>
      </customFilters>
    </filterColumn>
  </autoFilter>
  <sortState ref="A3:G205">
    <sortCondition ref="B2:B205"/>
  </sortState>
  <tableColumns count="8">
    <tableColumn id="1" name="N° semaine" totalsRowLabel="Total" dataDxfId="341" totalsRowDxfId="87" dataCellStyle="Date du tableau">
      <calculatedColumnFormula>_xlfn.ISOWEEKNUM($B3)</calculatedColumnFormula>
    </tableColumn>
    <tableColumn id="6" name="Date" dataDxfId="340" totalsRowDxfId="86" dataCellStyle="Date du tableau"/>
    <tableColumn id="2" name="N° de pièce" dataDxfId="339" totalsRowDxfId="85" dataCellStyle="Détails du tableau"/>
    <tableColumn id="7" name="Mode de paiement" dataDxfId="338" totalsRowDxfId="84" dataCellStyle="Détails du tableau"/>
    <tableColumn id="3" name="Montant" totalsRowFunction="sum" dataDxfId="337" totalsRowDxfId="83" dataCellStyle="Numéros du tableau"/>
    <tableColumn id="4" name="Catégorie" dataDxfId="336" totalsRowDxfId="82" dataCellStyle="Détails du tableau"/>
    <tableColumn id="8" name="Colonne1" dataDxfId="79" totalsRowDxfId="81" dataCellStyle="Détails du tableau">
      <calculatedColumnFormula>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calculatedColumnFormula>
    </tableColumn>
    <tableColumn id="5" name="Description" dataDxfId="335" totalsRowDxfId="80"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24.xml><?xml version="1.0" encoding="utf-8"?>
<table xmlns="http://schemas.openxmlformats.org/spreadsheetml/2006/main" id="33" name="Tableau1534" displayName="Tableau1534" ref="J22:O28" totalsRowShown="0" headerRowDxfId="334" dataDxfId="332" headerRowBorderDxfId="333" tableBorderDxfId="331" totalsRowBorderDxfId="330" headerRowCellStyle="Lien hypertexte">
  <autoFilter ref="J22:O28"/>
  <tableColumns count="6">
    <tableColumn id="1" name="Ventes" dataDxfId="329"/>
    <tableColumn id="2" name="espèces" dataDxfId="328">
      <calculatedColumnFormula>$K$5</calculatedColumnFormula>
    </tableColumn>
    <tableColumn id="3" name="chèques" dataDxfId="327"/>
    <tableColumn id="4" name="prélévements" dataDxfId="326"/>
    <tableColumn id="5" name="virements" dataDxfId="325"/>
    <tableColumn id="6" name="TOTAL" dataDxfId="324"/>
  </tableColumns>
  <tableStyleInfo name="TableStyleLight1" showFirstColumn="0" showLastColumn="0" showRowStripes="1" showColumnStripes="0"/>
</table>
</file>

<file path=xl/tables/table25.xml><?xml version="1.0" encoding="utf-8"?>
<table xmlns="http://schemas.openxmlformats.org/spreadsheetml/2006/main" id="47" name="Tableau15542434445464748" displayName="Tableau15542434445464748" ref="J30:O36" totalsRowShown="0" headerRowDxfId="173" dataDxfId="172" headerRowBorderDxfId="170" tableBorderDxfId="171" totalsRowBorderDxfId="169" headerRowCellStyle="Lien hypertexte">
  <autoFilter ref="J30:O36"/>
  <tableColumns count="6">
    <tableColumn id="1" name="Ventes" dataDxfId="168"/>
    <tableColumn id="2" name="espèces" dataDxfId="167">
      <calculatedColumnFormula>$K$5</calculatedColumnFormula>
    </tableColumn>
    <tableColumn id="3" name="chèques" dataDxfId="166"/>
    <tableColumn id="4" name="prélévements" dataDxfId="165"/>
    <tableColumn id="5" name="virements" dataDxfId="164"/>
    <tableColumn id="6" name="TOTAL" dataDxfId="163"/>
  </tableColumns>
  <tableStyleInfo name="TableStyleLight1" showFirstColumn="0" showLastColumn="0" showRowStripes="1" showColumnStripes="0"/>
</table>
</file>

<file path=xl/tables/table26.xml><?xml version="1.0" encoding="utf-8"?>
<table xmlns="http://schemas.openxmlformats.org/spreadsheetml/2006/main" id="3" name="DépMar16182024" displayName="DépMar16182024" ref="A2:H206" totalsRowCount="1" headerRowDxfId="323" dataDxfId="322" totalsRowDxfId="321" headerRowCellStyle="Titre 2" dataCellStyle="Détails du tableau">
  <autoFilter ref="A2:H205"/>
  <sortState ref="A3:G205">
    <sortCondition ref="B2:B205"/>
  </sortState>
  <tableColumns count="8">
    <tableColumn id="1" name="N° semaine" totalsRowLabel="Total" dataDxfId="320" totalsRowDxfId="78" dataCellStyle="Date du tableau">
      <calculatedColumnFormula>_xlfn.ISOWEEKNUM($B3)</calculatedColumnFormula>
    </tableColumn>
    <tableColumn id="6" name="Date" dataDxfId="319" totalsRowDxfId="77" dataCellStyle="Date du tableau"/>
    <tableColumn id="2" name="N° de pièce" dataDxfId="318" totalsRowDxfId="76" dataCellStyle="Détails du tableau"/>
    <tableColumn id="7" name="Mode de paiement" dataDxfId="317" totalsRowDxfId="75" dataCellStyle="Détails du tableau"/>
    <tableColumn id="3" name="Montant" totalsRowFunction="sum" dataDxfId="316" totalsRowDxfId="74" dataCellStyle="Numéros du tableau"/>
    <tableColumn id="4" name="Catégorie" dataDxfId="315" totalsRowDxfId="73" dataCellStyle="Détails du tableau"/>
    <tableColumn id="8" name="Colonne1" dataDxfId="70" totalsRowDxfId="72" dataCellStyle="Détails du tableau">
      <calculatedColumnFormula>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calculatedColumnFormula>
    </tableColumn>
    <tableColumn id="5" name="Description" dataDxfId="314" totalsRowDxfId="71"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27.xml><?xml version="1.0" encoding="utf-8"?>
<table xmlns="http://schemas.openxmlformats.org/spreadsheetml/2006/main" id="34" name="Tableau1535" displayName="Tableau1535" ref="J22:O28" totalsRowShown="0" headerRowDxfId="313" dataDxfId="311" headerRowBorderDxfId="312" tableBorderDxfId="310" totalsRowBorderDxfId="309" headerRowCellStyle="Lien hypertexte">
  <autoFilter ref="J22:O28"/>
  <tableColumns count="6">
    <tableColumn id="1" name="Ventes" dataDxfId="308"/>
    <tableColumn id="2" name="espèces" dataDxfId="307">
      <calculatedColumnFormula>$K$5</calculatedColumnFormula>
    </tableColumn>
    <tableColumn id="3" name="chèques" dataDxfId="306"/>
    <tableColumn id="4" name="prélévements" dataDxfId="305"/>
    <tableColumn id="5" name="virements" dataDxfId="304"/>
    <tableColumn id="6" name="TOTAL" dataDxfId="303"/>
  </tableColumns>
  <tableStyleInfo name="TableStyleLight1" showFirstColumn="0" showLastColumn="0" showRowStripes="1" showColumnStripes="0"/>
</table>
</file>

<file path=xl/tables/table28.xml><?xml version="1.0" encoding="utf-8"?>
<table xmlns="http://schemas.openxmlformats.org/spreadsheetml/2006/main" id="48" name="Tableau1554243444546474849" displayName="Tableau1554243444546474849" ref="J30:O36" totalsRowShown="0" headerRowDxfId="162" dataDxfId="161" headerRowBorderDxfId="159" tableBorderDxfId="160" totalsRowBorderDxfId="158" headerRowCellStyle="Lien hypertexte">
  <autoFilter ref="J30:O36"/>
  <tableColumns count="6">
    <tableColumn id="1" name="Ventes" dataDxfId="157"/>
    <tableColumn id="2" name="espèces" dataDxfId="156">
      <calculatedColumnFormula>$K$5</calculatedColumnFormula>
    </tableColumn>
    <tableColumn id="3" name="chèques" dataDxfId="155"/>
    <tableColumn id="4" name="prélévements" dataDxfId="154"/>
    <tableColumn id="5" name="virements" dataDxfId="153"/>
    <tableColumn id="6" name="TOTAL" dataDxfId="152"/>
  </tableColumns>
  <tableStyleInfo name="TableStyleLight1" showFirstColumn="0" showLastColumn="0" showRowStripes="1" showColumnStripes="0"/>
</table>
</file>

<file path=xl/tables/table29.xml><?xml version="1.0" encoding="utf-8"?>
<table xmlns="http://schemas.openxmlformats.org/spreadsheetml/2006/main" id="5" name="DépMar161820246" displayName="DépMar161820246" ref="A2:H206" totalsRowCount="1" headerRowDxfId="302" dataDxfId="301" totalsRowDxfId="300" headerRowCellStyle="Titre 2" dataCellStyle="Détails du tableau">
  <autoFilter ref="A2:H205"/>
  <sortState ref="A3:G205">
    <sortCondition ref="B2:B205"/>
  </sortState>
  <tableColumns count="8">
    <tableColumn id="1" name="N° semaine" totalsRowLabel="Total" dataDxfId="299" totalsRowDxfId="69" dataCellStyle="Date du tableau">
      <calculatedColumnFormula>_xlfn.ISOWEEKNUM($B3)</calculatedColumnFormula>
    </tableColumn>
    <tableColumn id="6" name="Date" dataDxfId="298" totalsRowDxfId="68" dataCellStyle="Date du tableau"/>
    <tableColumn id="2" name="N° de pièce" dataDxfId="297" totalsRowDxfId="67" dataCellStyle="Détails du tableau"/>
    <tableColumn id="7" name="Mode de paiement" dataDxfId="296" totalsRowDxfId="66" dataCellStyle="Détails du tableau"/>
    <tableColumn id="3" name="Montant" totalsRowFunction="sum" dataDxfId="295" totalsRowDxfId="65" dataCellStyle="Numéros du tableau"/>
    <tableColumn id="4" name="Catégorie" dataDxfId="294" totalsRowDxfId="64" dataCellStyle="Détails du tableau"/>
    <tableColumn id="8" name="Colonne1" dataDxfId="61" totalsRowDxfId="63" dataCellStyle="Détails du tableau">
      <calculatedColumnFormula>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calculatedColumnFormula>
    </tableColumn>
    <tableColumn id="5" name="Description" dataDxfId="293" totalsRowDxfId="62"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30.xml><?xml version="1.0" encoding="utf-8"?>
<table xmlns="http://schemas.openxmlformats.org/spreadsheetml/2006/main" id="35" name="Tableau1536" displayName="Tableau1536" ref="J22:O28" totalsRowShown="0" headerRowDxfId="292" dataDxfId="290" headerRowBorderDxfId="291" tableBorderDxfId="289" totalsRowBorderDxfId="288" headerRowCellStyle="Lien hypertexte">
  <autoFilter ref="J22:O28"/>
  <tableColumns count="6">
    <tableColumn id="1" name="Ventes" dataDxfId="287"/>
    <tableColumn id="2" name="espèces" dataDxfId="286">
      <calculatedColumnFormula>$K$5</calculatedColumnFormula>
    </tableColumn>
    <tableColumn id="3" name="chèques" dataDxfId="285"/>
    <tableColumn id="4" name="prélévements" dataDxfId="284"/>
    <tableColumn id="5" name="virements" dataDxfId="283"/>
    <tableColumn id="6" name="TOTAL" dataDxfId="282"/>
  </tableColumns>
  <tableStyleInfo name="TableStyleLight1" showFirstColumn="0" showLastColumn="0" showRowStripes="1" showColumnStripes="0"/>
</table>
</file>

<file path=xl/tables/table31.xml><?xml version="1.0" encoding="utf-8"?>
<table xmlns="http://schemas.openxmlformats.org/spreadsheetml/2006/main" id="49" name="Tableau155424344454647484950" displayName="Tableau155424344454647484950" ref="J30:O36" totalsRowShown="0" headerRowDxfId="151" dataDxfId="150" headerRowBorderDxfId="148" tableBorderDxfId="149" totalsRowBorderDxfId="147" headerRowCellStyle="Lien hypertexte">
  <autoFilter ref="J30:O36"/>
  <tableColumns count="6">
    <tableColumn id="1" name="Ventes" dataDxfId="146"/>
    <tableColumn id="2" name="espèces" dataDxfId="145">
      <calculatedColumnFormula>$K$5</calculatedColumnFormula>
    </tableColumn>
    <tableColumn id="3" name="chèques" dataDxfId="144"/>
    <tableColumn id="4" name="prélévements" dataDxfId="143"/>
    <tableColumn id="5" name="virements" dataDxfId="142"/>
    <tableColumn id="6" name="TOTAL" dataDxfId="141"/>
  </tableColumns>
  <tableStyleInfo name="TableStyleLight1" showFirstColumn="0" showLastColumn="0" showRowStripes="1" showColumnStripes="0"/>
</table>
</file>

<file path=xl/tables/table32.xml><?xml version="1.0" encoding="utf-8"?>
<table xmlns="http://schemas.openxmlformats.org/spreadsheetml/2006/main" id="6" name="DépMar161820247" displayName="DépMar161820247" ref="A2:H206" totalsRowCount="1" headerRowDxfId="281" dataDxfId="280" totalsRowDxfId="279" headerRowCellStyle="Titre 2" dataCellStyle="Détails du tableau">
  <autoFilter ref="A2:H205"/>
  <sortState ref="A3:G205">
    <sortCondition ref="B2:B205"/>
  </sortState>
  <tableColumns count="8">
    <tableColumn id="1" name="N° semaine" totalsRowLabel="Total" dataDxfId="278" totalsRowDxfId="60" dataCellStyle="Date du tableau">
      <calculatedColumnFormula>_xlfn.ISOWEEKNUM($B3)</calculatedColumnFormula>
    </tableColumn>
    <tableColumn id="6" name="Date" dataDxfId="277" totalsRowDxfId="59" dataCellStyle="Date du tableau"/>
    <tableColumn id="2" name="N° de pièce" dataDxfId="276" totalsRowDxfId="58" dataCellStyle="Détails du tableau"/>
    <tableColumn id="7" name="Mode de paiement" dataDxfId="275" totalsRowDxfId="57" dataCellStyle="Détails du tableau"/>
    <tableColumn id="3" name="Montant" totalsRowFunction="sum" dataDxfId="274" totalsRowDxfId="56" dataCellStyle="Numéros du tableau"/>
    <tableColumn id="4" name="Catégorie" dataDxfId="273" totalsRowDxfId="55" dataCellStyle="Détails du tableau"/>
    <tableColumn id="8" name="Colonne1" dataDxfId="52" totalsRowDxfId="54" dataCellStyle="Détails du tableau">
      <calculatedColumnFormula>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calculatedColumnFormula>
    </tableColumn>
    <tableColumn id="5" name="Description" dataDxfId="272" totalsRowDxfId="53"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33.xml><?xml version="1.0" encoding="utf-8"?>
<table xmlns="http://schemas.openxmlformats.org/spreadsheetml/2006/main" id="36" name="Tableau1537" displayName="Tableau1537" ref="J22:O28" totalsRowShown="0" headerRowDxfId="271" dataDxfId="269" headerRowBorderDxfId="270" tableBorderDxfId="268" totalsRowBorderDxfId="267" headerRowCellStyle="Lien hypertexte">
  <autoFilter ref="J22:O28"/>
  <tableColumns count="6">
    <tableColumn id="1" name="Ventes" dataDxfId="266"/>
    <tableColumn id="2" name="espèces" dataDxfId="265">
      <calculatedColumnFormula>$K$5</calculatedColumnFormula>
    </tableColumn>
    <tableColumn id="3" name="chèques" dataDxfId="264"/>
    <tableColumn id="4" name="prélévements" dataDxfId="263"/>
    <tableColumn id="5" name="virements" dataDxfId="262"/>
    <tableColumn id="6" name="TOTAL" dataDxfId="261"/>
  </tableColumns>
  <tableStyleInfo name="TableStyleLight1" showFirstColumn="0" showLastColumn="0" showRowStripes="1" showColumnStripes="0"/>
</table>
</file>

<file path=xl/tables/table34.xml><?xml version="1.0" encoding="utf-8"?>
<table xmlns="http://schemas.openxmlformats.org/spreadsheetml/2006/main" id="50" name="Tableau15542434445464748495051" displayName="Tableau15542434445464748495051" ref="J30:O36" totalsRowShown="0" headerRowDxfId="140" dataDxfId="139" headerRowBorderDxfId="137" tableBorderDxfId="138" totalsRowBorderDxfId="136" headerRowCellStyle="Lien hypertexte">
  <autoFilter ref="J30:O36"/>
  <tableColumns count="6">
    <tableColumn id="1" name="Ventes" dataDxfId="135"/>
    <tableColumn id="2" name="espèces" dataDxfId="134">
      <calculatedColumnFormula>$K$5</calculatedColumnFormula>
    </tableColumn>
    <tableColumn id="3" name="chèques" dataDxfId="133"/>
    <tableColumn id="4" name="prélévements" dataDxfId="132"/>
    <tableColumn id="5" name="virements" dataDxfId="131"/>
    <tableColumn id="6" name="TOTAL" dataDxfId="130"/>
  </tableColumns>
  <tableStyleInfo name="TableStyleLight1" showFirstColumn="0" showLastColumn="0" showRowStripes="1" showColumnStripes="0"/>
</table>
</file>

<file path=xl/tables/table35.xml><?xml version="1.0" encoding="utf-8"?>
<table xmlns="http://schemas.openxmlformats.org/spreadsheetml/2006/main" id="7" name="DépMar161820248" displayName="DépMar161820248" ref="A2:H206" totalsRowCount="1" headerRowDxfId="260" dataDxfId="259" totalsRowDxfId="258" headerRowCellStyle="Titre 2" dataCellStyle="Détails du tableau">
  <autoFilter ref="A2:H205"/>
  <sortState ref="A3:G205">
    <sortCondition ref="B2:B205"/>
  </sortState>
  <tableColumns count="8">
    <tableColumn id="1" name="N° semaine" totalsRowLabel="Total" dataDxfId="257" totalsRowDxfId="51" dataCellStyle="Date du tableau">
      <calculatedColumnFormula>_xlfn.ISOWEEKNUM($B3)</calculatedColumnFormula>
    </tableColumn>
    <tableColumn id="6" name="Date" dataDxfId="256" totalsRowDxfId="50" dataCellStyle="Date du tableau"/>
    <tableColumn id="2" name="N° de pièce" dataDxfId="255" totalsRowDxfId="49" dataCellStyle="Détails du tableau"/>
    <tableColumn id="7" name="Mode de paiement" dataDxfId="254" totalsRowDxfId="48" dataCellStyle="Détails du tableau"/>
    <tableColumn id="3" name="Montant" totalsRowFunction="sum" dataDxfId="253" totalsRowDxfId="47" dataCellStyle="Numéros du tableau"/>
    <tableColumn id="4" name="Catégorie" dataDxfId="252" totalsRowDxfId="46" dataCellStyle="Détails du tableau"/>
    <tableColumn id="8" name="Colonne1" dataDxfId="43" totalsRowDxfId="45" dataCellStyle="Détails du tableau">
      <calculatedColumnFormula>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calculatedColumnFormula>
    </tableColumn>
    <tableColumn id="5" name="Description" dataDxfId="251" totalsRowDxfId="44" dataCellStyle="Détails du tableau"/>
  </tableColumns>
  <tableStyleInfo name="TableStyleMedium1"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36.xml><?xml version="1.0" encoding="utf-8"?>
<table xmlns="http://schemas.openxmlformats.org/spreadsheetml/2006/main" id="37" name="Tableau1538" displayName="Tableau1538" ref="J22:O28" totalsRowShown="0" headerRowDxfId="250" dataDxfId="248" headerRowBorderDxfId="249" tableBorderDxfId="247" totalsRowBorderDxfId="246" headerRowCellStyle="Lien hypertexte">
  <autoFilter ref="J22:O28"/>
  <tableColumns count="6">
    <tableColumn id="1" name="Ventes" dataDxfId="245"/>
    <tableColumn id="2" name="espèces" dataDxfId="244">
      <calculatedColumnFormula>$K$5</calculatedColumnFormula>
    </tableColumn>
    <tableColumn id="3" name="chèques" dataDxfId="243"/>
    <tableColumn id="4" name="prélévements" dataDxfId="242"/>
    <tableColumn id="5" name="virements" dataDxfId="241"/>
    <tableColumn id="6" name="TOTAL" dataDxfId="240"/>
  </tableColumns>
  <tableStyleInfo name="TableStyleLight1" showFirstColumn="0" showLastColumn="0" showRowStripes="1" showColumnStripes="0"/>
</table>
</file>

<file path=xl/tables/table37.xml><?xml version="1.0" encoding="utf-8"?>
<table xmlns="http://schemas.openxmlformats.org/spreadsheetml/2006/main" id="51" name="Tableau1554243444546474849505152" displayName="Tableau1554243444546474849505152" ref="J30:O36" totalsRowShown="0" headerRowDxfId="129" dataDxfId="128" headerRowBorderDxfId="126" tableBorderDxfId="127" totalsRowBorderDxfId="125" headerRowCellStyle="Lien hypertexte">
  <autoFilter ref="J30:O36"/>
  <tableColumns count="6">
    <tableColumn id="1" name="Ventes" dataDxfId="124"/>
    <tableColumn id="2" name="espèces" dataDxfId="123">
      <calculatedColumnFormula>$K$5</calculatedColumnFormula>
    </tableColumn>
    <tableColumn id="3" name="chèques" dataDxfId="122"/>
    <tableColumn id="4" name="prélévements" dataDxfId="121"/>
    <tableColumn id="5" name="virements" dataDxfId="120"/>
    <tableColumn id="6" name="TOTAL" dataDxfId="119"/>
  </tableColumns>
  <tableStyleInfo name="TableStyleLight1" showFirstColumn="0" showLastColumn="0" showRowStripes="1" showColumnStripes="0"/>
</table>
</file>

<file path=xl/theme/theme1.xml><?xml version="1.0" encoding="utf-8"?>
<a:theme xmlns:a="http://schemas.openxmlformats.org/drawingml/2006/main" name="Office Theme">
  <a:themeElements>
    <a:clrScheme name="Expense Trends Budget">
      <a:dk1>
        <a:srgbClr val="000000"/>
      </a:dk1>
      <a:lt1>
        <a:srgbClr val="FFFFFF"/>
      </a:lt1>
      <a:dk2>
        <a:srgbClr val="000000"/>
      </a:dk2>
      <a:lt2>
        <a:srgbClr val="FFFFFF"/>
      </a:lt2>
      <a:accent1>
        <a:srgbClr val="97B9C7"/>
      </a:accent1>
      <a:accent2>
        <a:srgbClr val="FFCC4F"/>
      </a:accent2>
      <a:accent3>
        <a:srgbClr val="9AB294"/>
      </a:accent3>
      <a:accent4>
        <a:srgbClr val="F15926"/>
      </a:accent4>
      <a:accent5>
        <a:srgbClr val="906083"/>
      </a:accent5>
      <a:accent6>
        <a:srgbClr val="E89C2B"/>
      </a:accent6>
      <a:hlink>
        <a:srgbClr val="FFFFFF"/>
      </a:hlink>
      <a:folHlink>
        <a:srgbClr val="FFFFFF"/>
      </a:folHlink>
    </a:clrScheme>
    <a:fontScheme name="Expense Trends Budget">
      <a:majorFont>
        <a:latin typeface="Century Gothic"/>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4" Type="http://schemas.openxmlformats.org/officeDocument/2006/relationships/table" Target="../tables/table4.xml"/></Relationships>
</file>

<file path=xl/worksheets/_rels/sheet4.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table" Target="../tables/table5.xml"/><Relationship Id="rId1" Type="http://schemas.openxmlformats.org/officeDocument/2006/relationships/printerSettings" Target="../printerSettings/printerSettings3.bin"/><Relationship Id="rId4" Type="http://schemas.openxmlformats.org/officeDocument/2006/relationships/table" Target="../tables/table7.xml"/></Relationships>
</file>

<file path=xl/worksheets/_rels/sheet5.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table" Target="../tables/table8.xml"/><Relationship Id="rId1" Type="http://schemas.openxmlformats.org/officeDocument/2006/relationships/printerSettings" Target="../printerSettings/printerSettings4.bin"/><Relationship Id="rId4" Type="http://schemas.openxmlformats.org/officeDocument/2006/relationships/table" Target="../tables/table10.xml"/></Relationships>
</file>

<file path=xl/worksheets/_rels/sheet6.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table" Target="../tables/table11.xml"/><Relationship Id="rId1" Type="http://schemas.openxmlformats.org/officeDocument/2006/relationships/printerSettings" Target="../printerSettings/printerSettings5.bin"/><Relationship Id="rId4" Type="http://schemas.openxmlformats.org/officeDocument/2006/relationships/table" Target="../tables/table13.xml"/></Relationships>
</file>

<file path=xl/worksheets/_rels/sheet7.xml.rels><?xml version="1.0" encoding="UTF-8" standalone="yes"?>
<Relationships xmlns="http://schemas.openxmlformats.org/package/2006/relationships"><Relationship Id="rId3" Type="http://schemas.openxmlformats.org/officeDocument/2006/relationships/table" Target="../tables/table15.xml"/><Relationship Id="rId2" Type="http://schemas.openxmlformats.org/officeDocument/2006/relationships/table" Target="../tables/table14.xml"/><Relationship Id="rId1" Type="http://schemas.openxmlformats.org/officeDocument/2006/relationships/printerSettings" Target="../printerSettings/printerSettings6.bin"/><Relationship Id="rId4" Type="http://schemas.openxmlformats.org/officeDocument/2006/relationships/table" Target="../tables/table16.xml"/></Relationships>
</file>

<file path=xl/worksheets/_rels/sheet8.xml.rels><?xml version="1.0" encoding="UTF-8" standalone="yes"?>
<Relationships xmlns="http://schemas.openxmlformats.org/package/2006/relationships"><Relationship Id="rId3" Type="http://schemas.openxmlformats.org/officeDocument/2006/relationships/table" Target="../tables/table18.xml"/><Relationship Id="rId2" Type="http://schemas.openxmlformats.org/officeDocument/2006/relationships/table" Target="../tables/table17.xml"/><Relationship Id="rId1" Type="http://schemas.openxmlformats.org/officeDocument/2006/relationships/printerSettings" Target="../printerSettings/printerSettings7.bin"/><Relationship Id="rId4" Type="http://schemas.openxmlformats.org/officeDocument/2006/relationships/table" Target="../tables/table19.xml"/></Relationships>
</file>

<file path=xl/worksheets/_rels/sheet9.xml.rels><?xml version="1.0" encoding="UTF-8" standalone="yes"?>
<Relationships xmlns="http://schemas.openxmlformats.org/package/2006/relationships"><Relationship Id="rId3" Type="http://schemas.openxmlformats.org/officeDocument/2006/relationships/table" Target="../tables/table21.xml"/><Relationship Id="rId2" Type="http://schemas.openxmlformats.org/officeDocument/2006/relationships/table" Target="../tables/table20.xml"/><Relationship Id="rId1" Type="http://schemas.openxmlformats.org/officeDocument/2006/relationships/printerSettings" Target="../printerSettings/printerSettings8.bin"/><Relationship Id="rId4" Type="http://schemas.openxmlformats.org/officeDocument/2006/relationships/table" Target="../tables/table22.xml"/></Relationships>
</file>

<file path=xl/worksheets/_rels/sheet10.xml.rels><?xml version="1.0" encoding="UTF-8" standalone="yes"?>
<Relationships xmlns="http://schemas.openxmlformats.org/package/2006/relationships"><Relationship Id="rId3" Type="http://schemas.openxmlformats.org/officeDocument/2006/relationships/table" Target="../tables/table24.xml"/><Relationship Id="rId2" Type="http://schemas.openxmlformats.org/officeDocument/2006/relationships/table" Target="../tables/table23.xml"/><Relationship Id="rId1" Type="http://schemas.openxmlformats.org/officeDocument/2006/relationships/printerSettings" Target="../printerSettings/printerSettings9.bin"/><Relationship Id="rId4" Type="http://schemas.openxmlformats.org/officeDocument/2006/relationships/table" Target="../tables/table25.xml"/></Relationships>
</file>

<file path=xl/worksheets/_rels/sheet11.xml.rels><?xml version="1.0" encoding="UTF-8" standalone="yes"?>
<Relationships xmlns="http://schemas.openxmlformats.org/package/2006/relationships"><Relationship Id="rId3" Type="http://schemas.openxmlformats.org/officeDocument/2006/relationships/table" Target="../tables/table27.xml"/><Relationship Id="rId2" Type="http://schemas.openxmlformats.org/officeDocument/2006/relationships/table" Target="../tables/table26.xml"/><Relationship Id="rId1" Type="http://schemas.openxmlformats.org/officeDocument/2006/relationships/printerSettings" Target="../printerSettings/printerSettings10.bin"/><Relationship Id="rId4" Type="http://schemas.openxmlformats.org/officeDocument/2006/relationships/table" Target="../tables/table28.xml"/></Relationships>
</file>

<file path=xl/worksheets/_rels/sheet12.xml.rels><?xml version="1.0" encoding="UTF-8" standalone="yes"?>
<Relationships xmlns="http://schemas.openxmlformats.org/package/2006/relationships"><Relationship Id="rId3" Type="http://schemas.openxmlformats.org/officeDocument/2006/relationships/table" Target="../tables/table30.xml"/><Relationship Id="rId2" Type="http://schemas.openxmlformats.org/officeDocument/2006/relationships/table" Target="../tables/table29.xml"/><Relationship Id="rId1" Type="http://schemas.openxmlformats.org/officeDocument/2006/relationships/printerSettings" Target="../printerSettings/printerSettings11.bin"/><Relationship Id="rId4" Type="http://schemas.openxmlformats.org/officeDocument/2006/relationships/table" Target="../tables/table31.xml"/></Relationships>
</file>

<file path=xl/worksheets/_rels/sheet13.xml.rels><?xml version="1.0" encoding="UTF-8" standalone="yes"?>
<Relationships xmlns="http://schemas.openxmlformats.org/package/2006/relationships"><Relationship Id="rId3" Type="http://schemas.openxmlformats.org/officeDocument/2006/relationships/table" Target="../tables/table33.xml"/><Relationship Id="rId2" Type="http://schemas.openxmlformats.org/officeDocument/2006/relationships/table" Target="../tables/table32.xml"/><Relationship Id="rId1" Type="http://schemas.openxmlformats.org/officeDocument/2006/relationships/printerSettings" Target="../printerSettings/printerSettings12.bin"/><Relationship Id="rId4" Type="http://schemas.openxmlformats.org/officeDocument/2006/relationships/table" Target="../tables/table34.xml"/></Relationships>
</file>

<file path=xl/worksheets/_rels/sheet14.xml.rels><?xml version="1.0" encoding="UTF-8" standalone="yes"?>
<Relationships xmlns="http://schemas.openxmlformats.org/package/2006/relationships"><Relationship Id="rId3" Type="http://schemas.openxmlformats.org/officeDocument/2006/relationships/table" Target="../tables/table36.xml"/><Relationship Id="rId2" Type="http://schemas.openxmlformats.org/officeDocument/2006/relationships/table" Target="../tables/table35.xml"/><Relationship Id="rId1" Type="http://schemas.openxmlformats.org/officeDocument/2006/relationships/printerSettings" Target="../printerSettings/printerSettings13.bin"/><Relationship Id="rId4" Type="http://schemas.openxmlformats.org/officeDocument/2006/relationships/table" Target="../tables/table3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4" tint="-0.499984740745262"/>
    <pageSetUpPr autoPageBreaks="0" fitToPage="1"/>
  </sheetPr>
  <dimension ref="A1:O28"/>
  <sheetViews>
    <sheetView showGridLines="0" topLeftCell="A4" zoomScale="70" zoomScaleNormal="70" workbookViewId="0">
      <selection activeCell="S25" sqref="S25"/>
    </sheetView>
  </sheetViews>
  <sheetFormatPr baseColWidth="10" defaultColWidth="9.140625" defaultRowHeight="30" customHeight="1" x14ac:dyDescent="0.2"/>
  <cols>
    <col min="1" max="1" width="26" style="2" customWidth="1"/>
    <col min="2" max="13" width="12.5703125" style="2" customWidth="1"/>
    <col min="14" max="14" width="14" style="2" bestFit="1" customWidth="1"/>
    <col min="15" max="15" width="15.7109375" style="2" customWidth="1"/>
    <col min="16" max="16" width="9.140625" style="2" customWidth="1"/>
    <col min="17" max="17" width="7.28515625" style="2" customWidth="1"/>
    <col min="18" max="16384" width="9.140625" style="2"/>
  </cols>
  <sheetData>
    <row r="1" spans="1:15" ht="35.1" customHeight="1" x14ac:dyDescent="0.4">
      <c r="A1" s="1" t="s">
        <v>28</v>
      </c>
      <c r="B1" s="1"/>
      <c r="C1" s="1"/>
    </row>
    <row r="2" spans="1:15" ht="17.100000000000001" customHeight="1" x14ac:dyDescent="0.25">
      <c r="B2" s="3" t="s">
        <v>1</v>
      </c>
      <c r="C2" s="3" t="s">
        <v>2</v>
      </c>
      <c r="D2" s="3" t="s">
        <v>3</v>
      </c>
      <c r="E2" s="3" t="s">
        <v>4</v>
      </c>
      <c r="F2" s="3" t="s">
        <v>5</v>
      </c>
      <c r="G2" s="3" t="s">
        <v>6</v>
      </c>
      <c r="H2" s="3" t="s">
        <v>7</v>
      </c>
      <c r="I2" s="3" t="s">
        <v>8</v>
      </c>
      <c r="J2" s="3" t="s">
        <v>9</v>
      </c>
      <c r="K2" s="3" t="s">
        <v>10</v>
      </c>
      <c r="L2" s="3" t="s">
        <v>11</v>
      </c>
      <c r="M2" s="3" t="s">
        <v>12</v>
      </c>
      <c r="N2"/>
    </row>
    <row r="3" spans="1:15" ht="402" customHeight="1" x14ac:dyDescent="0.2"/>
    <row r="4" spans="1:15" ht="16.899999999999999" customHeight="1" thickBot="1" x14ac:dyDescent="0.25">
      <c r="A4" s="32" t="s">
        <v>26</v>
      </c>
      <c r="B4" s="33" t="s">
        <v>1</v>
      </c>
      <c r="C4" s="33" t="s">
        <v>2</v>
      </c>
      <c r="D4" s="33" t="s">
        <v>3</v>
      </c>
      <c r="E4" s="33" t="s">
        <v>4</v>
      </c>
      <c r="F4" s="33" t="s">
        <v>5</v>
      </c>
      <c r="G4" s="33" t="s">
        <v>6</v>
      </c>
      <c r="H4" s="33" t="s">
        <v>7</v>
      </c>
      <c r="I4" s="33" t="s">
        <v>8</v>
      </c>
      <c r="J4" s="33" t="s">
        <v>9</v>
      </c>
      <c r="K4" s="33" t="s">
        <v>10</v>
      </c>
      <c r="L4" s="33" t="s">
        <v>11</v>
      </c>
      <c r="M4" s="33" t="s">
        <v>12</v>
      </c>
      <c r="N4" s="34" t="s">
        <v>0</v>
      </c>
      <c r="O4" s="35" t="s">
        <v>13</v>
      </c>
    </row>
    <row r="5" spans="1:15" ht="30" customHeight="1" x14ac:dyDescent="0.2">
      <c r="A5" s="40" t="s">
        <v>44</v>
      </c>
      <c r="B5" s="23">
        <f>SUMIFS(jan!$E$3:$E$200,jan!$F$3:$F$200,SynthèseDépenses[Ventes])</f>
        <v>1</v>
      </c>
      <c r="C5" s="24">
        <f>SUMIFS(fév!$E$3:$E$200,fév!$F$3:$F$200,SynthèseDépenses[Ventes])</f>
        <v>0</v>
      </c>
      <c r="D5" s="25">
        <f>SUMIFS(mar!$E$3:$E$329,mar!$F$3:$F$329,SynthèseDépenses[Ventes])</f>
        <v>0</v>
      </c>
      <c r="E5" s="55">
        <f>SUMIFS(avr!$E$3:$E$200,avr!$F$3:$F$200,$A$5:$A$20)</f>
        <v>0</v>
      </c>
      <c r="F5" s="55">
        <f>SUMIFS(mai!$E$3:$E$200,mai!$F$3:$F$200,$A$5:$A$20)</f>
        <v>0</v>
      </c>
      <c r="G5" s="55">
        <f>SUMIFS(juin!$E$3:$E$200,juin!$F$3:$F$200,$A$5:$A$20)</f>
        <v>0</v>
      </c>
      <c r="H5" s="55">
        <f>SUMIFS(juil!$E$3:$E$200,juil!$F$3:$F$200,$A$5:$A$20)</f>
        <v>0</v>
      </c>
      <c r="I5" s="55">
        <f>SUMIFS(aoû!$E$3:$E$200,aoû!$F$3:$F$200,$A$5:$A$20)</f>
        <v>0</v>
      </c>
      <c r="J5" s="55">
        <f>SUMIFS(sep!$E$3:$E$200,sep!$F$3:$F$200,$A$5:$A$20)</f>
        <v>0</v>
      </c>
      <c r="K5" s="55">
        <f>SUMIFS(oct!$E$3:$E$200,oct!$F$3:$F$200,$A$5:$A$20)</f>
        <v>0</v>
      </c>
      <c r="L5" s="55">
        <f>SUMIFS(nov!$E$3:$E$200,nov!$F$3:$F$200,$A$5:$A$20)</f>
        <v>0</v>
      </c>
      <c r="M5" s="55">
        <f>SUMIFS(déc!$E$3:$E$200,déc!$F$3:$F$200,$A$5:$A$20)</f>
        <v>0</v>
      </c>
      <c r="N5" s="45">
        <f>SUM(SynthèseDépenses[[#This Row],[Jan]:[Déc]])</f>
        <v>1</v>
      </c>
      <c r="O5" s="30"/>
    </row>
    <row r="6" spans="1:15" ht="30" customHeight="1" x14ac:dyDescent="0.2">
      <c r="A6" s="41" t="s">
        <v>46</v>
      </c>
      <c r="B6" s="21">
        <f>SUMIFS(jan!$E$3:$E$200,jan!$F$3:$F$200,SynthèseDépenses[Ventes])</f>
        <v>4</v>
      </c>
      <c r="C6" s="17">
        <f>SUMIFS(fév!$E$3:$E$200,fév!$F$3:$F$200,SynthèseDépenses[Ventes])</f>
        <v>0</v>
      </c>
      <c r="D6" s="18">
        <f>SUMIFS(mar!$E$3:$E$329,mar!$F$3:$F$329,SynthèseDépenses[Ventes])</f>
        <v>0</v>
      </c>
      <c r="E6" s="53">
        <f>SUMIFS(avr!$E$3:$E$200,avr!$F$3:$F$200,$A$5:$A$20)</f>
        <v>0</v>
      </c>
      <c r="F6" s="54">
        <f>SUMIFS(mai!$E$3:$E$200,mai!$F$3:$F$200,$A$5:$A$20)</f>
        <v>0</v>
      </c>
      <c r="G6" s="53">
        <f>SUMIFS(juin!$E$3:$E$200,juin!$F$3:$F$200,$A$5:$A$20)</f>
        <v>0</v>
      </c>
      <c r="H6" s="54">
        <f>SUMIFS(juil!$E$3:$E$200,juil!$F$3:$F$200,$A$5:$A$20)</f>
        <v>0</v>
      </c>
      <c r="I6" s="53">
        <f>SUMIFS(aoû!$E$3:$E$200,aoû!$F$3:$F$200,$A$5:$A$20)</f>
        <v>0</v>
      </c>
      <c r="J6" s="54">
        <f>SUMIFS(sep!$E$3:$E$200,sep!$F$3:$F$200,$A$5:$A$20)</f>
        <v>0</v>
      </c>
      <c r="K6" s="53">
        <f>SUMIFS(oct!$E$3:$E$200,oct!$F$3:$F$200,$A$5:$A$20)</f>
        <v>0</v>
      </c>
      <c r="L6" s="54">
        <f>SUMIFS(nov!$E$3:$E$200,nov!$F$3:$F$200,$A$5:$A$20)</f>
        <v>0</v>
      </c>
      <c r="M6" s="53">
        <f>SUMIFS(déc!$E$3:$E$200,déc!$F$3:$F$200,$A$5:$A$20)</f>
        <v>0</v>
      </c>
      <c r="N6" s="31">
        <f>SUM(SynthèseDépenses[[#This Row],[Jan]:[Déc]])</f>
        <v>4</v>
      </c>
      <c r="O6" s="28"/>
    </row>
    <row r="7" spans="1:15" ht="30" customHeight="1" x14ac:dyDescent="0.2">
      <c r="A7" s="41" t="s">
        <v>42</v>
      </c>
      <c r="B7" s="21">
        <f>SUMIFS(jan!$E$3:$E$200,jan!$F$3:$F$200,SynthèseDépenses[Ventes])</f>
        <v>2</v>
      </c>
      <c r="C7" s="17">
        <f>SUMIFS(fév!$E$3:$E$200,fév!$F$3:$F$200,SynthèseDépenses[Ventes])</f>
        <v>0</v>
      </c>
      <c r="D7" s="18">
        <f>SUMIFS(mar!$E$3:$E$329,mar!$F$3:$F$329,SynthèseDépenses[Ventes])</f>
        <v>0</v>
      </c>
      <c r="E7" s="53">
        <f>SUMIFS(avr!$E$3:$E$200,avr!$F$3:$F$200,$A$5:$A$20)</f>
        <v>0</v>
      </c>
      <c r="F7" s="54">
        <f>SUMIFS(mai!$E$3:$E$200,mai!$F$3:$F$200,$A$5:$A$20)</f>
        <v>0</v>
      </c>
      <c r="G7" s="53">
        <f>SUMIFS(juin!$E$3:$E$200,juin!$F$3:$F$200,$A$5:$A$20)</f>
        <v>0</v>
      </c>
      <c r="H7" s="54">
        <f>SUMIFS(juil!$E$3:$E$200,juil!$F$3:$F$200,$A$5:$A$20)</f>
        <v>0</v>
      </c>
      <c r="I7" s="53">
        <f>SUMIFS(aoû!$E$3:$E$200,aoû!$F$3:$F$200,$A$5:$A$20)</f>
        <v>0</v>
      </c>
      <c r="J7" s="54">
        <f>SUMIFS(sep!$E$3:$E$200,sep!$F$3:$F$200,$A$5:$A$20)</f>
        <v>0</v>
      </c>
      <c r="K7" s="53">
        <f>SUMIFS(oct!$E$3:$E$200,oct!$F$3:$F$200,$A$5:$A$20)</f>
        <v>0</v>
      </c>
      <c r="L7" s="54">
        <f>SUMIFS(nov!$E$3:$E$200,nov!$F$3:$F$200,$A$5:$A$20)</f>
        <v>0</v>
      </c>
      <c r="M7" s="53">
        <f>SUMIFS(déc!$E$3:$E$200,déc!$F$3:$F$200,$A$5:$A$20)</f>
        <v>0</v>
      </c>
      <c r="N7" s="31">
        <f>SUM(SynthèseDépenses[[#This Row],[Jan]:[Déc]])</f>
        <v>2</v>
      </c>
      <c r="O7" s="28"/>
    </row>
    <row r="8" spans="1:15" ht="30" customHeight="1" x14ac:dyDescent="0.2">
      <c r="A8" s="41" t="s">
        <v>41</v>
      </c>
      <c r="B8" s="21">
        <f>SUMIFS(jan!$E$3:$E$200,jan!$F$3:$F$200,SynthèseDépenses[Ventes])</f>
        <v>3</v>
      </c>
      <c r="C8" s="17">
        <f>SUMIFS(fév!$E$3:$E$200,fév!$F$3:$F$200,SynthèseDépenses[Ventes])</f>
        <v>0</v>
      </c>
      <c r="D8" s="18">
        <f>SUMIFS(mar!$E$3:$E$329,mar!$F$3:$F$329,SynthèseDépenses[Ventes])</f>
        <v>0</v>
      </c>
      <c r="E8" s="53">
        <f>SUMIFS(avr!$E$3:$E$200,avr!$F$3:$F$200,$A$5:$A$20)</f>
        <v>0</v>
      </c>
      <c r="F8" s="54">
        <f>SUMIFS(mai!$E$3:$E$200,mai!$F$3:$F$200,$A$5:$A$20)</f>
        <v>0</v>
      </c>
      <c r="G8" s="53">
        <f>SUMIFS(juin!$E$3:$E$200,juin!$F$3:$F$200,$A$5:$A$20)</f>
        <v>0</v>
      </c>
      <c r="H8" s="54">
        <f>SUMIFS(juil!$E$3:$E$200,juil!$F$3:$F$200,$A$5:$A$20)</f>
        <v>0</v>
      </c>
      <c r="I8" s="53">
        <f>SUMIFS(aoû!$E$3:$E$200,aoû!$F$3:$F$200,$A$5:$A$20)</f>
        <v>0</v>
      </c>
      <c r="J8" s="54">
        <f>SUMIFS(sep!$E$3:$E$200,sep!$F$3:$F$200,$A$5:$A$20)</f>
        <v>0</v>
      </c>
      <c r="K8" s="53">
        <f>SUMIFS(oct!$E$3:$E$200,oct!$F$3:$F$200,$A$5:$A$20)</f>
        <v>0</v>
      </c>
      <c r="L8" s="54">
        <f>SUMIFS(nov!$E$3:$E$200,nov!$F$3:$F$200,$A$5:$A$20)</f>
        <v>0</v>
      </c>
      <c r="M8" s="53">
        <f>SUMIFS(déc!$E$3:$E$200,déc!$F$3:$F$200,$A$5:$A$20)</f>
        <v>0</v>
      </c>
      <c r="N8" s="31">
        <f>SUM(SynthèseDépenses[[#This Row],[Jan]:[Déc]])</f>
        <v>3</v>
      </c>
      <c r="O8" s="28"/>
    </row>
    <row r="9" spans="1:15" ht="30" customHeight="1" x14ac:dyDescent="0.2">
      <c r="A9" s="41" t="s">
        <v>45</v>
      </c>
      <c r="B9" s="21">
        <f>SUMIFS(jan!$E$3:$E$200,jan!$F$3:$F$200,SynthèseDépenses[Ventes])</f>
        <v>0</v>
      </c>
      <c r="C9" s="17">
        <f>SUMIFS(fév!$E$3:$E$200,fév!$F$3:$F$200,SynthèseDépenses[Ventes])</f>
        <v>0</v>
      </c>
      <c r="D9" s="18">
        <f>SUMIFS(mar!$E$3:$E$329,mar!$F$3:$F$329,SynthèseDépenses[Ventes])</f>
        <v>0</v>
      </c>
      <c r="E9" s="53">
        <f>SUMIFS(avr!$E$3:$E$200,avr!$F$3:$F$200,$A$5:$A$20)</f>
        <v>0</v>
      </c>
      <c r="F9" s="54">
        <f>SUMIFS(mai!$E$3:$E$200,mai!$F$3:$F$200,$A$5:$A$20)</f>
        <v>0</v>
      </c>
      <c r="G9" s="53">
        <f>SUMIFS(juin!$E$3:$E$200,juin!$F$3:$F$200,$A$5:$A$20)</f>
        <v>0</v>
      </c>
      <c r="H9" s="54">
        <f>SUMIFS(juil!$E$3:$E$200,juil!$F$3:$F$200,$A$5:$A$20)</f>
        <v>0</v>
      </c>
      <c r="I9" s="53">
        <f>SUMIFS(aoû!$E$3:$E$200,aoû!$F$3:$F$200,$A$5:$A$20)</f>
        <v>0</v>
      </c>
      <c r="J9" s="54">
        <f>SUMIFS(sep!$E$3:$E$200,sep!$F$3:$F$200,$A$5:$A$20)</f>
        <v>0</v>
      </c>
      <c r="K9" s="53">
        <f>SUMIFS(oct!$E$3:$E$200,oct!$F$3:$F$200,$A$5:$A$20)</f>
        <v>0</v>
      </c>
      <c r="L9" s="54">
        <f>SUMIFS(nov!$E$3:$E$200,nov!$F$3:$F$200,$A$5:$A$20)</f>
        <v>0</v>
      </c>
      <c r="M9" s="53">
        <f>SUMIFS(déc!$E$3:$E$200,déc!$F$3:$F$200,$A$5:$A$20)</f>
        <v>0</v>
      </c>
      <c r="N9" s="31">
        <f>SUM(SynthèseDépenses[[#This Row],[Jan]:[Déc]])</f>
        <v>0</v>
      </c>
      <c r="O9" s="28"/>
    </row>
    <row r="10" spans="1:15" ht="30" customHeight="1" x14ac:dyDescent="0.2">
      <c r="A10" s="41" t="s">
        <v>52</v>
      </c>
      <c r="B10" s="21">
        <f>SUMIFS(jan!$E$3:$E$200,jan!$F$3:$F$200,SynthèseDépenses[Ventes])</f>
        <v>0</v>
      </c>
      <c r="C10" s="17">
        <f>SUMIFS(fév!$E$3:$E$200,fév!$F$3:$F$200,SynthèseDépenses[Ventes])</f>
        <v>0</v>
      </c>
      <c r="D10" s="18">
        <f>SUMIFS(mar!$E$3:$E$329,mar!$F$3:$F$329,SynthèseDépenses[Ventes])</f>
        <v>0</v>
      </c>
      <c r="E10" s="53">
        <f>SUMIFS(avr!$E$3:$E$200,avr!$F$3:$F$200,$A$5:$A$20)</f>
        <v>0</v>
      </c>
      <c r="F10" s="54">
        <f>SUMIFS(mai!$E$3:$E$200,mai!$F$3:$F$200,$A$5:$A$20)</f>
        <v>0</v>
      </c>
      <c r="G10" s="53">
        <f>SUMIFS(juin!$E$3:$E$200,juin!$F$3:$F$200,$A$5:$A$20)</f>
        <v>0</v>
      </c>
      <c r="H10" s="54">
        <f>SUMIFS(juil!$E$3:$E$200,juil!$F$3:$F$200,$A$5:$A$20)</f>
        <v>0</v>
      </c>
      <c r="I10" s="53">
        <f>SUMIFS(aoû!$E$3:$E$200,aoû!$F$3:$F$200,$A$5:$A$20)</f>
        <v>0</v>
      </c>
      <c r="J10" s="54">
        <f>SUMIFS(sep!$E$3:$E$200,sep!$F$3:$F$200,$A$5:$A$20)</f>
        <v>0</v>
      </c>
      <c r="K10" s="53">
        <f>SUMIFS(oct!$E$3:$E$200,oct!$F$3:$F$200,$A$5:$A$20)</f>
        <v>0</v>
      </c>
      <c r="L10" s="54">
        <f>SUMIFS(nov!$E$3:$E$200,nov!$F$3:$F$200,$A$5:$A$20)</f>
        <v>0</v>
      </c>
      <c r="M10" s="53">
        <f>SUMIFS(déc!$E$3:$E$200,déc!$F$3:$F$200,$A$5:$A$20)</f>
        <v>0</v>
      </c>
      <c r="N10" s="31">
        <f>SUM(SynthèseDépenses[[#This Row],[Jan]:[Déc]])</f>
        <v>0</v>
      </c>
      <c r="O10" s="28"/>
    </row>
    <row r="11" spans="1:15" ht="30" customHeight="1" x14ac:dyDescent="0.2">
      <c r="A11" s="41" t="s">
        <v>43</v>
      </c>
      <c r="B11" s="21">
        <f>SUMIFS(jan!$E$3:$E$200,jan!$F$3:$F$200,SynthèseDépenses[Ventes])</f>
        <v>0</v>
      </c>
      <c r="C11" s="17">
        <f>SUMIFS(fév!$E$3:$E$200,fév!$F$3:$F$200,SynthèseDépenses[Ventes])</f>
        <v>0</v>
      </c>
      <c r="D11" s="18">
        <f>SUMIFS(mar!$E$3:$E$329,mar!$F$3:$F$329,SynthèseDépenses[Ventes])</f>
        <v>0</v>
      </c>
      <c r="E11" s="53">
        <f>SUMIFS(avr!$E$3:$E$200,avr!$F$3:$F$200,$A$5:$A$20)</f>
        <v>0</v>
      </c>
      <c r="F11" s="54">
        <f>SUMIFS(mai!$E$3:$E$200,mai!$F$3:$F$200,$A$5:$A$20)</f>
        <v>0</v>
      </c>
      <c r="G11" s="53">
        <f>SUMIFS(juin!$E$3:$E$200,juin!$F$3:$F$200,$A$5:$A$20)</f>
        <v>0</v>
      </c>
      <c r="H11" s="54">
        <f>SUMIFS(juil!$E$3:$E$200,juil!$F$3:$F$200,$A$5:$A$20)</f>
        <v>0</v>
      </c>
      <c r="I11" s="53">
        <f>SUMIFS(aoû!$E$3:$E$200,aoû!$F$3:$F$200,$A$5:$A$20)</f>
        <v>0</v>
      </c>
      <c r="J11" s="54">
        <f>SUMIFS(sep!$E$3:$E$200,sep!$F$3:$F$200,$A$5:$A$20)</f>
        <v>0</v>
      </c>
      <c r="K11" s="53">
        <f>SUMIFS(oct!$E$3:$E$200,oct!$F$3:$F$200,$A$5:$A$20)</f>
        <v>0</v>
      </c>
      <c r="L11" s="54">
        <f>SUMIFS(nov!$E$3:$E$200,nov!$F$3:$F$200,$A$5:$A$20)</f>
        <v>0</v>
      </c>
      <c r="M11" s="53">
        <f>SUMIFS(déc!$E$3:$E$200,déc!$F$3:$F$200,$A$5:$A$20)</f>
        <v>0</v>
      </c>
      <c r="N11" s="31">
        <f>SUM(SynthèseDépenses[[#This Row],[Jan]:[Déc]])</f>
        <v>0</v>
      </c>
      <c r="O11" s="28"/>
    </row>
    <row r="12" spans="1:15" ht="30" customHeight="1" x14ac:dyDescent="0.2">
      <c r="A12" s="41" t="s">
        <v>47</v>
      </c>
      <c r="B12" s="21">
        <f>SUMIFS(jan!$E$3:$E$200,jan!$F$3:$F$200,SynthèseDépenses[Ventes])</f>
        <v>0</v>
      </c>
      <c r="C12" s="17">
        <f>SUMIFS(fév!$E$3:$E$200,fév!$F$3:$F$200,SynthèseDépenses[Ventes])</f>
        <v>0</v>
      </c>
      <c r="D12" s="18">
        <f>SUMIFS(mar!$E$3:$E$329,mar!$F$3:$F$329,SynthèseDépenses[Ventes])</f>
        <v>0</v>
      </c>
      <c r="E12" s="53">
        <f>SUMIFS(avr!$E$3:$E$200,avr!$F$3:$F$200,$A$5:$A$20)</f>
        <v>0</v>
      </c>
      <c r="F12" s="54">
        <f>SUMIFS(mai!$E$3:$E$200,mai!$F$3:$F$200,$A$5:$A$20)</f>
        <v>0</v>
      </c>
      <c r="G12" s="53">
        <f>SUMIFS(juin!$E$3:$E$200,juin!$F$3:$F$200,$A$5:$A$20)</f>
        <v>0</v>
      </c>
      <c r="H12" s="54">
        <f>SUMIFS(juil!$E$3:$E$200,juil!$F$3:$F$200,$A$5:$A$20)</f>
        <v>0</v>
      </c>
      <c r="I12" s="53">
        <f>SUMIFS(aoû!$E$3:$E$200,aoû!$F$3:$F$200,$A$5:$A$20)</f>
        <v>0</v>
      </c>
      <c r="J12" s="54">
        <f>SUMIFS(sep!$E$3:$E$200,sep!$F$3:$F$200,$A$5:$A$20)</f>
        <v>0</v>
      </c>
      <c r="K12" s="53">
        <f>SUMIFS(oct!$E$3:$E$200,oct!$F$3:$F$200,$A$5:$A$20)</f>
        <v>0</v>
      </c>
      <c r="L12" s="54">
        <f>SUMIFS(nov!$E$3:$E$200,nov!$F$3:$F$200,$A$5:$A$20)</f>
        <v>0</v>
      </c>
      <c r="M12" s="53">
        <f>SUMIFS(déc!$E$3:$E$200,déc!$F$3:$F$200,$A$5:$A$20)</f>
        <v>0</v>
      </c>
      <c r="N12" s="31">
        <f>SUM(SynthèseDépenses[[#This Row],[Jan]:[Déc]])</f>
        <v>0</v>
      </c>
      <c r="O12" s="28"/>
    </row>
    <row r="13" spans="1:15" ht="30" customHeight="1" x14ac:dyDescent="0.2">
      <c r="A13" s="41" t="s">
        <v>48</v>
      </c>
      <c r="B13" s="21">
        <f>SUMIFS(jan!$E$3:$E$200,jan!$F$3:$F$200,SynthèseDépenses[Ventes])</f>
        <v>0</v>
      </c>
      <c r="C13" s="17">
        <f>SUMIFS(fév!$E$3:$E$200,fév!$F$3:$F$200,SynthèseDépenses[Ventes])</f>
        <v>0</v>
      </c>
      <c r="D13" s="18">
        <f>SUMIFS(mar!$E$3:$E$329,mar!$F$3:$F$329,SynthèseDépenses[Ventes])</f>
        <v>0</v>
      </c>
      <c r="E13" s="53">
        <f>SUMIFS(avr!$E$3:$E$200,avr!$F$3:$F$200,$A$5:$A$20)</f>
        <v>0</v>
      </c>
      <c r="F13" s="54">
        <f>SUMIFS(mai!$E$3:$E$200,mai!$F$3:$F$200,$A$5:$A$20)</f>
        <v>0</v>
      </c>
      <c r="G13" s="53">
        <f>SUMIFS(juin!$E$3:$E$200,juin!$F$3:$F$200,$A$5:$A$20)</f>
        <v>0</v>
      </c>
      <c r="H13" s="54">
        <f>SUMIFS(juil!$E$3:$E$200,juil!$F$3:$F$200,$A$5:$A$20)</f>
        <v>0</v>
      </c>
      <c r="I13" s="53">
        <f>SUMIFS(aoû!$E$3:$E$200,aoû!$F$3:$F$200,$A$5:$A$20)</f>
        <v>0</v>
      </c>
      <c r="J13" s="54">
        <f>SUMIFS(sep!$E$3:$E$200,sep!$F$3:$F$200,$A$5:$A$20)</f>
        <v>0</v>
      </c>
      <c r="K13" s="53">
        <f>SUMIFS(oct!$E$3:$E$200,oct!$F$3:$F$200,$A$5:$A$20)</f>
        <v>0</v>
      </c>
      <c r="L13" s="54">
        <f>SUMIFS(nov!$E$3:$E$200,nov!$F$3:$F$200,$A$5:$A$20)</f>
        <v>0</v>
      </c>
      <c r="M13" s="53">
        <f>SUMIFS(déc!$E$3:$E$200,déc!$F$3:$F$200,$A$5:$A$20)</f>
        <v>0</v>
      </c>
      <c r="N13" s="31">
        <f>SUM(SynthèseDépenses[[#This Row],[Jan]:[Déc]])</f>
        <v>0</v>
      </c>
      <c r="O13" s="28"/>
    </row>
    <row r="14" spans="1:15" ht="30" customHeight="1" x14ac:dyDescent="0.2">
      <c r="A14" s="41" t="s">
        <v>49</v>
      </c>
      <c r="B14" s="21">
        <f>SUMIFS(jan!$E$3:$E$200,jan!$F$3:$F$200,SynthèseDépenses[Ventes])</f>
        <v>0</v>
      </c>
      <c r="C14" s="17">
        <f>SUMIFS(fév!$E$3:$E$200,fév!$F$3:$F$200,SynthèseDépenses[Ventes])</f>
        <v>0</v>
      </c>
      <c r="D14" s="18">
        <f>SUMIFS(mar!$E$3:$E$329,mar!$F$3:$F$329,SynthèseDépenses[Ventes])</f>
        <v>0</v>
      </c>
      <c r="E14" s="53">
        <f>SUMIFS(avr!$E$3:$E$200,avr!$F$3:$F$200,$A$5:$A$20)</f>
        <v>0</v>
      </c>
      <c r="F14" s="54">
        <f>SUMIFS(mai!$E$3:$E$200,mai!$F$3:$F$200,$A$5:$A$20)</f>
        <v>0</v>
      </c>
      <c r="G14" s="53">
        <f>SUMIFS(juin!$E$3:$E$200,juin!$F$3:$F$200,$A$5:$A$20)</f>
        <v>0</v>
      </c>
      <c r="H14" s="54">
        <f>SUMIFS(juil!$E$3:$E$200,juil!$F$3:$F$200,$A$5:$A$20)</f>
        <v>0</v>
      </c>
      <c r="I14" s="53">
        <f>SUMIFS(aoû!$E$3:$E$200,aoû!$F$3:$F$200,$A$5:$A$20)</f>
        <v>0</v>
      </c>
      <c r="J14" s="54">
        <f>SUMIFS(sep!$E$3:$E$200,sep!$F$3:$F$200,$A$5:$A$20)</f>
        <v>0</v>
      </c>
      <c r="K14" s="53">
        <f>SUMIFS(oct!$E$3:$E$200,oct!$F$3:$F$200,$A$5:$A$20)</f>
        <v>0</v>
      </c>
      <c r="L14" s="54">
        <f>SUMIFS(nov!$E$3:$E$200,nov!$F$3:$F$200,$A$5:$A$20)</f>
        <v>0</v>
      </c>
      <c r="M14" s="53">
        <f>SUMIFS(déc!$E$3:$E$200,déc!$F$3:$F$200,$A$5:$A$20)</f>
        <v>0</v>
      </c>
      <c r="N14" s="31">
        <f>SUM(SynthèseDépenses[[#This Row],[Jan]:[Déc]])</f>
        <v>0</v>
      </c>
      <c r="O14" s="28"/>
    </row>
    <row r="15" spans="1:15" ht="30" customHeight="1" x14ac:dyDescent="0.2">
      <c r="A15" s="41" t="s">
        <v>55</v>
      </c>
      <c r="B15" s="21">
        <f>SUMIFS(jan!$E$3:$E$200,jan!$F$3:$F$200,SynthèseDépenses[Ventes])</f>
        <v>0</v>
      </c>
      <c r="C15" s="17">
        <f>SUMIFS(fév!$E$3:$E$200,fév!$F$3:$F$200,SynthèseDépenses[Ventes])</f>
        <v>0</v>
      </c>
      <c r="D15" s="18">
        <f>SUMIFS(mar!$E$3:$E$329,mar!$F$3:$F$329,SynthèseDépenses[Ventes])</f>
        <v>0</v>
      </c>
      <c r="E15" s="53">
        <f>SUMIFS(avr!$E$3:$E$200,avr!$F$3:$F$200,$A$5:$A$20)</f>
        <v>0</v>
      </c>
      <c r="F15" s="54">
        <f>SUMIFS(mai!$E$3:$E$200,mai!$F$3:$F$200,$A$5:$A$20)</f>
        <v>0</v>
      </c>
      <c r="G15" s="53">
        <f>SUMIFS(juin!$E$3:$E$200,juin!$F$3:$F$200,$A$5:$A$20)</f>
        <v>0</v>
      </c>
      <c r="H15" s="54">
        <f>SUMIFS(juil!$E$3:$E$200,juil!$F$3:$F$200,$A$5:$A$20)</f>
        <v>0</v>
      </c>
      <c r="I15" s="53">
        <f>SUMIFS(aoû!$E$3:$E$200,aoû!$F$3:$F$200,$A$5:$A$20)</f>
        <v>0</v>
      </c>
      <c r="J15" s="54">
        <f>SUMIFS(sep!$E$3:$E$200,sep!$F$3:$F$200,$A$5:$A$20)</f>
        <v>0</v>
      </c>
      <c r="K15" s="53">
        <f>SUMIFS(oct!$E$3:$E$200,oct!$F$3:$F$200,$A$5:$A$20)</f>
        <v>0</v>
      </c>
      <c r="L15" s="54">
        <f>SUMIFS(nov!$E$3:$E$200,nov!$F$3:$F$200,$A$5:$A$20)</f>
        <v>0</v>
      </c>
      <c r="M15" s="53">
        <f>SUMIFS(déc!$E$3:$E$200,déc!$F$3:$F$200,$A$5:$A$20)</f>
        <v>0</v>
      </c>
      <c r="N15" s="31">
        <f>SUM(SynthèseDépenses[[#This Row],[Jan]:[Déc]])</f>
        <v>0</v>
      </c>
      <c r="O15" s="28"/>
    </row>
    <row r="16" spans="1:15" ht="30" customHeight="1" x14ac:dyDescent="0.2">
      <c r="A16" s="41" t="s">
        <v>50</v>
      </c>
      <c r="B16" s="21">
        <f>SUMIFS(jan!$E$3:$E$200,jan!$F$3:$F$200,SynthèseDépenses[Ventes])</f>
        <v>0</v>
      </c>
      <c r="C16" s="17">
        <f>SUMIFS(fév!$E$3:$E$200,fév!$F$3:$F$200,SynthèseDépenses[Ventes])</f>
        <v>0</v>
      </c>
      <c r="D16" s="18">
        <f>SUMIFS(mar!$E$3:$E$329,mar!$F$3:$F$329,SynthèseDépenses[Ventes])</f>
        <v>0</v>
      </c>
      <c r="E16" s="53">
        <f>SUMIFS(avr!$E$3:$E$200,avr!$F$3:$F$200,$A$5:$A$20)</f>
        <v>0</v>
      </c>
      <c r="F16" s="54">
        <f>SUMIFS(mai!$E$3:$E$200,mai!$F$3:$F$200,$A$5:$A$20)</f>
        <v>0</v>
      </c>
      <c r="G16" s="53">
        <f>SUMIFS(juin!$E$3:$E$200,juin!$F$3:$F$200,$A$5:$A$20)</f>
        <v>0</v>
      </c>
      <c r="H16" s="54">
        <f>SUMIFS(juil!$E$3:$E$200,juil!$F$3:$F$200,$A$5:$A$20)</f>
        <v>0</v>
      </c>
      <c r="I16" s="53">
        <f>SUMIFS(aoû!$E$3:$E$200,aoû!$F$3:$F$200,$A$5:$A$20)</f>
        <v>0</v>
      </c>
      <c r="J16" s="54">
        <f>SUMIFS(sep!$E$3:$E$200,sep!$F$3:$F$200,$A$5:$A$20)</f>
        <v>0</v>
      </c>
      <c r="K16" s="53">
        <f>SUMIFS(oct!$E$3:$E$200,oct!$F$3:$F$200,$A$5:$A$20)</f>
        <v>0</v>
      </c>
      <c r="L16" s="54">
        <f>SUMIFS(nov!$E$3:$E$200,nov!$F$3:$F$200,$A$5:$A$20)</f>
        <v>0</v>
      </c>
      <c r="M16" s="53">
        <f>SUMIFS(déc!$E$3:$E$200,déc!$F$3:$F$200,$A$5:$A$20)</f>
        <v>0</v>
      </c>
      <c r="N16" s="31">
        <f>SUM(SynthèseDépenses[[#This Row],[Jan]:[Déc]])</f>
        <v>0</v>
      </c>
      <c r="O16" s="28"/>
    </row>
    <row r="17" spans="1:15" ht="30" customHeight="1" x14ac:dyDescent="0.2">
      <c r="A17" s="41" t="s">
        <v>25</v>
      </c>
      <c r="B17" s="21">
        <f>SUMIFS(jan!$E$3:$E$200,jan!$F$3:$F$200,SynthèseDépenses[Ventes])</f>
        <v>0</v>
      </c>
      <c r="C17" s="17">
        <f>SUMIFS(fév!$E$3:$E$200,fév!$F$3:$F$200,SynthèseDépenses[Ventes])</f>
        <v>0</v>
      </c>
      <c r="D17" s="18">
        <f>SUMIFS(mar!$E$3:$E$329,mar!$F$3:$F$329,SynthèseDépenses[Ventes])</f>
        <v>0</v>
      </c>
      <c r="E17" s="53">
        <f>SUMIFS(avr!$E$3:$E$200,avr!$F$3:$F$200,$A$5:$A$20)</f>
        <v>0</v>
      </c>
      <c r="F17" s="54">
        <f>SUMIFS(mai!$E$3:$E$200,mai!$F$3:$F$200,$A$5:$A$20)</f>
        <v>0</v>
      </c>
      <c r="G17" s="53">
        <f>SUMIFS(juin!$E$3:$E$200,juin!$F$3:$F$200,$A$5:$A$20)</f>
        <v>0</v>
      </c>
      <c r="H17" s="54">
        <f>SUMIFS(juil!$E$3:$E$200,juil!$F$3:$F$200,$A$5:$A$20)</f>
        <v>0</v>
      </c>
      <c r="I17" s="53">
        <f>SUMIFS(aoû!$E$3:$E$200,aoû!$F$3:$F$200,$A$5:$A$20)</f>
        <v>0</v>
      </c>
      <c r="J17" s="54">
        <f>SUMIFS(sep!$E$3:$E$200,sep!$F$3:$F$200,$A$5:$A$20)</f>
        <v>0</v>
      </c>
      <c r="K17" s="53">
        <f>SUMIFS(oct!$E$3:$E$200,oct!$F$3:$F$200,$A$5:$A$20)</f>
        <v>0</v>
      </c>
      <c r="L17" s="54">
        <f>SUMIFS(nov!$E$3:$E$200,nov!$F$3:$F$200,$A$5:$A$20)</f>
        <v>0</v>
      </c>
      <c r="M17" s="53">
        <f>SUMIFS(déc!$E$3:$E$200,déc!$F$3:$F$200,$A$5:$A$20)</f>
        <v>0</v>
      </c>
      <c r="N17" s="31">
        <f>SUM(SynthèseDépenses[[#This Row],[Jan]:[Déc]])</f>
        <v>0</v>
      </c>
      <c r="O17" s="28"/>
    </row>
    <row r="18" spans="1:15" ht="30" customHeight="1" x14ac:dyDescent="0.2">
      <c r="A18" s="41" t="s">
        <v>53</v>
      </c>
      <c r="B18" s="21">
        <f>SUMIFS(jan!$E$3:$E$200,jan!$F$3:$F$200,SynthèseDépenses[Ventes])</f>
        <v>0</v>
      </c>
      <c r="C18" s="17">
        <f>SUMIFS(fév!$E$3:$E$200,fév!$F$3:$F$200,SynthèseDépenses[Ventes])</f>
        <v>0</v>
      </c>
      <c r="D18" s="18">
        <f>SUMIFS(mar!$E$3:$E$329,mar!$F$3:$F$329,SynthèseDépenses[Ventes])</f>
        <v>0</v>
      </c>
      <c r="E18" s="53">
        <f>SUMIFS(avr!$E$3:$E$200,avr!$F$3:$F$200,$A$5:$A$20)</f>
        <v>0</v>
      </c>
      <c r="F18" s="54">
        <f>SUMIFS(mai!$E$3:$E$200,mai!$F$3:$F$200,$A$5:$A$20)</f>
        <v>0</v>
      </c>
      <c r="G18" s="53">
        <f>SUMIFS(juin!$E$3:$E$200,juin!$F$3:$F$200,$A$5:$A$20)</f>
        <v>0</v>
      </c>
      <c r="H18" s="54">
        <f>SUMIFS(juil!$E$3:$E$200,juil!$F$3:$F$200,$A$5:$A$20)</f>
        <v>0</v>
      </c>
      <c r="I18" s="53">
        <f>SUMIFS(aoû!$E$3:$E$200,aoû!$F$3:$F$200,$A$5:$A$20)</f>
        <v>0</v>
      </c>
      <c r="J18" s="54">
        <f>SUMIFS(sep!$E$3:$E$200,sep!$F$3:$F$200,$A$5:$A$20)</f>
        <v>0</v>
      </c>
      <c r="K18" s="53">
        <f>SUMIFS(oct!$E$3:$E$200,oct!$F$3:$F$200,$A$5:$A$20)</f>
        <v>0</v>
      </c>
      <c r="L18" s="54">
        <f>SUMIFS(nov!$E$3:$E$200,nov!$F$3:$F$200,$A$5:$A$20)</f>
        <v>0</v>
      </c>
      <c r="M18" s="53">
        <f>SUMIFS(déc!$E$3:$E$200,déc!$F$3:$F$200,$A$5:$A$20)</f>
        <v>0</v>
      </c>
      <c r="N18" s="31">
        <f>SUM(SynthèseDépenses[[#This Row],[Jan]:[Déc]])</f>
        <v>0</v>
      </c>
      <c r="O18" s="28"/>
    </row>
    <row r="19" spans="1:15" ht="30" customHeight="1" x14ac:dyDescent="0.2">
      <c r="A19" s="41" t="s">
        <v>54</v>
      </c>
      <c r="B19" s="21">
        <f>SUMIFS(jan!$E$3:$E$200,jan!$F$3:$F$200,SynthèseDépenses[Ventes])</f>
        <v>0</v>
      </c>
      <c r="C19" s="17">
        <f>SUMIFS(fév!$E$3:$E$200,fév!$F$3:$F$200,SynthèseDépenses[Ventes])</f>
        <v>0</v>
      </c>
      <c r="D19" s="18">
        <f>SUMIFS(mar!$E$3:$E$329,mar!$F$3:$F$329,SynthèseDépenses[Ventes])</f>
        <v>0</v>
      </c>
      <c r="E19" s="53">
        <f>SUMIFS(avr!$E$3:$E$200,avr!$F$3:$F$200,$A$5:$A$20)</f>
        <v>0</v>
      </c>
      <c r="F19" s="54">
        <f>SUMIFS(mai!$E$3:$E$200,mai!$F$3:$F$200,$A$5:$A$20)</f>
        <v>0</v>
      </c>
      <c r="G19" s="53">
        <f>SUMIFS(juin!$E$3:$E$200,juin!$F$3:$F$200,$A$5:$A$20)</f>
        <v>0</v>
      </c>
      <c r="H19" s="54">
        <f>SUMIFS(juil!$E$3:$E$200,juil!$F$3:$F$200,$A$5:$A$20)</f>
        <v>0</v>
      </c>
      <c r="I19" s="53">
        <f>SUMIFS(aoû!$E$3:$E$200,aoû!$F$3:$F$200,$A$5:$A$20)</f>
        <v>0</v>
      </c>
      <c r="J19" s="54">
        <f>SUMIFS(sep!$E$3:$E$200,sep!$F$3:$F$200,$A$5:$A$20)</f>
        <v>0</v>
      </c>
      <c r="K19" s="53">
        <f>SUMIFS(oct!$E$3:$E$200,oct!$F$3:$F$200,$A$5:$A$20)</f>
        <v>0</v>
      </c>
      <c r="L19" s="54">
        <f>SUMIFS(nov!$E$3:$E$200,nov!$F$3:$F$200,$A$5:$A$20)</f>
        <v>0</v>
      </c>
      <c r="M19" s="53">
        <f>SUMIFS(déc!$E$3:$E$200,déc!$F$3:$F$200,$A$5:$A$20)</f>
        <v>0</v>
      </c>
      <c r="N19" s="31">
        <f>SUM(SynthèseDépenses[[#This Row],[Jan]:[Déc]])</f>
        <v>0</v>
      </c>
      <c r="O19" s="28"/>
    </row>
    <row r="20" spans="1:15" ht="30" customHeight="1" x14ac:dyDescent="0.2">
      <c r="A20" s="41" t="s">
        <v>56</v>
      </c>
      <c r="B20" s="21">
        <f>SUMIFS(jan!$E$3:$E$200,jan!$F$3:$F$200,SynthèseDépenses[Ventes])</f>
        <v>0</v>
      </c>
      <c r="C20" s="17">
        <f>SUMIFS(fév!$E$3:$E$200,fév!$F$3:$F$200,SynthèseDépenses[Ventes])</f>
        <v>0</v>
      </c>
      <c r="D20" s="18">
        <f>SUMIFS(mar!$E$3:$E$329,mar!$F$3:$F$329,SynthèseDépenses[Ventes])</f>
        <v>0</v>
      </c>
      <c r="E20" s="53">
        <f>SUMIFS(avr!$E$3:$E$200,avr!$F$3:$F$200,$A$5:$A$20)</f>
        <v>0</v>
      </c>
      <c r="F20" s="54">
        <f>SUMIFS(mai!$E$3:$E$200,mai!$F$3:$F$200,$A$5:$A$20)</f>
        <v>0</v>
      </c>
      <c r="G20" s="53">
        <f>SUMIFS(juin!$E$3:$E$200,juin!$F$3:$F$200,$A$5:$A$20)</f>
        <v>0</v>
      </c>
      <c r="H20" s="54">
        <f>SUMIFS(juil!$E$3:$E$200,juil!$F$3:$F$200,$A$5:$A$20)</f>
        <v>0</v>
      </c>
      <c r="I20" s="53">
        <f>SUMIFS(aoû!$E$3:$E$200,aoû!$F$3:$F$200,$A$5:$A$20)</f>
        <v>0</v>
      </c>
      <c r="J20" s="54">
        <f>SUMIFS(sep!$E$3:$E$200,sep!$F$3:$F$200,$A$5:$A$20)</f>
        <v>0</v>
      </c>
      <c r="K20" s="53">
        <f>SUMIFS(oct!$E$3:$E$200,oct!$F$3:$F$200,$A$5:$A$20)</f>
        <v>0</v>
      </c>
      <c r="L20" s="54">
        <f>SUMIFS(nov!$E$3:$E$200,nov!$F$3:$F$200,$A$5:$A$20)</f>
        <v>0</v>
      </c>
      <c r="M20" s="53">
        <f>SUMIFS(déc!$E$3:$E$200,déc!$F$3:$F$200,$A$5:$A$20)</f>
        <v>0</v>
      </c>
      <c r="N20" s="31">
        <f>SUM(SynthèseDépenses[[#This Row],[Jan]:[Déc]])</f>
        <v>0</v>
      </c>
      <c r="O20" s="28"/>
    </row>
    <row r="21" spans="1:15" ht="30" customHeight="1" x14ac:dyDescent="0.2">
      <c r="A21" s="77" t="s">
        <v>0</v>
      </c>
      <c r="B21" s="78">
        <f>SUBTOTAL(109,SynthèseDépenses[Jan])</f>
        <v>10</v>
      </c>
      <c r="C21" s="78">
        <f>SUBTOTAL(109,SynthèseDépenses[Fév])</f>
        <v>0</v>
      </c>
      <c r="D21" s="78">
        <f>SUBTOTAL(109,SynthèseDépenses[Mar])</f>
        <v>0</v>
      </c>
      <c r="E21" s="78">
        <f>SUBTOTAL(109,SynthèseDépenses[Avr])</f>
        <v>0</v>
      </c>
      <c r="F21" s="78">
        <f>SUBTOTAL(109,SynthèseDépenses[Mai])</f>
        <v>0</v>
      </c>
      <c r="G21" s="78">
        <f>SUBTOTAL(109,SynthèseDépenses[Juin])</f>
        <v>0</v>
      </c>
      <c r="H21" s="78">
        <f>SUBTOTAL(109,SynthèseDépenses[Juil])</f>
        <v>0</v>
      </c>
      <c r="I21" s="78">
        <f>SUBTOTAL(109,SynthèseDépenses[Aoû])</f>
        <v>0</v>
      </c>
      <c r="J21" s="78">
        <f>SUBTOTAL(109,SynthèseDépenses[Sep])</f>
        <v>0</v>
      </c>
      <c r="K21" s="78">
        <f>SUBTOTAL(109,SynthèseDépenses[Oct])</f>
        <v>0</v>
      </c>
      <c r="L21" s="78">
        <f>SUBTOTAL(109,SynthèseDépenses[Nov])</f>
        <v>0</v>
      </c>
      <c r="M21" s="78">
        <f>SUBTOTAL(109,SynthèseDépenses[Déc])</f>
        <v>0</v>
      </c>
      <c r="N21" s="79">
        <f>SUBTOTAL(109,SynthèseDépenses[Total])</f>
        <v>10</v>
      </c>
      <c r="O21" s="80"/>
    </row>
    <row r="22" spans="1:15" ht="10.15" customHeight="1" x14ac:dyDescent="0.2"/>
    <row r="23" spans="1:15" ht="16.899999999999999" customHeight="1" thickBot="1" x14ac:dyDescent="0.25">
      <c r="A23" s="36" t="s">
        <v>27</v>
      </c>
      <c r="B23" s="37" t="s">
        <v>1</v>
      </c>
      <c r="C23" s="37" t="s">
        <v>2</v>
      </c>
      <c r="D23" s="37" t="s">
        <v>3</v>
      </c>
      <c r="E23" s="37" t="s">
        <v>4</v>
      </c>
      <c r="F23" s="37" t="s">
        <v>5</v>
      </c>
      <c r="G23" s="37" t="s">
        <v>6</v>
      </c>
      <c r="H23" s="37" t="s">
        <v>7</v>
      </c>
      <c r="I23" s="37" t="s">
        <v>8</v>
      </c>
      <c r="J23" s="37" t="s">
        <v>9</v>
      </c>
      <c r="K23" s="37" t="s">
        <v>10</v>
      </c>
      <c r="L23" s="37" t="s">
        <v>11</v>
      </c>
      <c r="M23" s="37" t="s">
        <v>12</v>
      </c>
      <c r="N23" s="38" t="s">
        <v>0</v>
      </c>
    </row>
    <row r="24" spans="1:15" ht="30" customHeight="1" x14ac:dyDescent="0.2">
      <c r="A24" s="42" t="s">
        <v>22</v>
      </c>
      <c r="B24" s="23">
        <f>SUMIF(jan!$D$3:$D$200,$A$24,jan!$E$3:$E$200)</f>
        <v>1</v>
      </c>
      <c r="C24" s="24">
        <f>SUMIF(fév!$D$3:$D$200,$A$24,fév!$E$3:$E$200)</f>
        <v>0</v>
      </c>
      <c r="D24" s="25">
        <f>SUMIF(mar!$D$3:$D$329,$A$24,mar!$E$3:$E$329)</f>
        <v>0</v>
      </c>
      <c r="E24" s="24">
        <f>SUMIF(avr!$D$3:$D$200,$A$24,avr!$E$3:$E$200)</f>
        <v>0</v>
      </c>
      <c r="F24" s="25">
        <f>SUMIF(mai!$D$3:$D$200,$A$24,mai!$E$3:$E$200)</f>
        <v>0</v>
      </c>
      <c r="G24" s="24">
        <f>SUMIF(juin!$D$3:$D$200,$A$24,juin!$E$3:$E$200)</f>
        <v>0</v>
      </c>
      <c r="H24" s="25">
        <f>SUMIF(juil!$D$3:$D$200,$A$24,juil!$E$3:$E$200)</f>
        <v>0</v>
      </c>
      <c r="I24" s="24">
        <f>SUMIF(aoû!$D$3:$D$200,$A$24,aoû!$E$3:$E$200)</f>
        <v>0</v>
      </c>
      <c r="J24" s="25">
        <f>SUMIF(sep!$D$3:$D$200,$A$24,sep!$E$3:$E$200)</f>
        <v>0</v>
      </c>
      <c r="K24" s="24">
        <f>SUMIF(oct!$D$3:$D$200,$A$24,oct!$E$3:$E$200)</f>
        <v>0</v>
      </c>
      <c r="L24" s="25">
        <f>SUMIF(nov!$D$3:$D$200,$A$24,nov!$E$3:$E$200)</f>
        <v>0</v>
      </c>
      <c r="M24" s="24">
        <f>SUMIF(déc!$D$3:$D$200,$A$24,déc!$E$3:$E$200)</f>
        <v>0</v>
      </c>
      <c r="N24" s="46">
        <f>SUM(B24:M24)</f>
        <v>1</v>
      </c>
    </row>
    <row r="25" spans="1:15" ht="30" customHeight="1" x14ac:dyDescent="0.2">
      <c r="A25" s="43" t="s">
        <v>51</v>
      </c>
      <c r="B25" s="21">
        <f>SUMIF(jan!$D$3:$D$200,$A$25,jan!$E$3:$E$200)</f>
        <v>2</v>
      </c>
      <c r="C25" s="17">
        <f>SUMIF(fév!$D$3:$D$200,$A$25,fév!$E$3:$E$200)</f>
        <v>0</v>
      </c>
      <c r="D25" s="18">
        <f>SUMIF(mar!$D$3:$D$329,$A$25,mar!$E$3:$E$329)</f>
        <v>0</v>
      </c>
      <c r="E25" s="17">
        <f>SUMIF(avr!$D$3:$D$200,$A$25,avr!$E$3:$E$200)</f>
        <v>0</v>
      </c>
      <c r="F25" s="18">
        <f>SUMIF(mai!$D$3:$D$200,$A$25,mai!$E$3:$E$200)</f>
        <v>0</v>
      </c>
      <c r="G25" s="17">
        <f>SUMIF(juin!$D$3:$D$200,$A$25,juin!$E$3:$E$200)</f>
        <v>0</v>
      </c>
      <c r="H25" s="18">
        <f>SUMIF(juil!$D$3:$D$200,$A$25,juil!$E$3:$E$200)</f>
        <v>0</v>
      </c>
      <c r="I25" s="17">
        <f>SUMIF(aoû!$D$3:$D$200,$A$25,aoû!$E$3:$E$200)</f>
        <v>0</v>
      </c>
      <c r="J25" s="18">
        <f>SUMIF(sep!$D$3:$D$200,$A$25,sep!$E$3:$E$200)</f>
        <v>0</v>
      </c>
      <c r="K25" s="17">
        <f>SUMIF(oct!$D$3:$D$200,$A$25,oct!$E$3:$E$200)</f>
        <v>0</v>
      </c>
      <c r="L25" s="18">
        <f>SUMIF(nov!$D$3:$D$200,$A$25,nov!$E$3:$E$200)</f>
        <v>0</v>
      </c>
      <c r="M25" s="17">
        <f>SUMIF(déc!$D$3:$D$200,$A$25,déc!$E$3:$E$200)</f>
        <v>0</v>
      </c>
      <c r="N25" s="29">
        <f t="shared" ref="N25:N27" si="0">SUM(B25:M25)</f>
        <v>2</v>
      </c>
    </row>
    <row r="26" spans="1:15" ht="30" customHeight="1" x14ac:dyDescent="0.2">
      <c r="A26" s="43" t="s">
        <v>23</v>
      </c>
      <c r="B26" s="21">
        <f>SUMIF(jan!$D$3:$D$200,$A$26,jan!$E$3:$E$200)</f>
        <v>3</v>
      </c>
      <c r="C26" s="17">
        <f>SUMIF(fév!$D$3:$D$200,$A$26,fév!$E$3:$E$200)</f>
        <v>0</v>
      </c>
      <c r="D26" s="18">
        <f>SUMIF(mar!$D$3:$D$329,$A$26,mar!$E$3:$E$329)</f>
        <v>0</v>
      </c>
      <c r="E26" s="17">
        <f>SUMIF(avr!$D$3:$D$200,$A$26,avr!$E$3:$E$200)</f>
        <v>0</v>
      </c>
      <c r="F26" s="18">
        <f>SUMIF(mai!$D$3:$D$200,$A$26,mai!$E$3:$E$200)</f>
        <v>0</v>
      </c>
      <c r="G26" s="17">
        <f>SUMIF(juin!$D$3:$D$200,$A$26,juin!$E$3:$E$200)</f>
        <v>0</v>
      </c>
      <c r="H26" s="18">
        <f>SUMIF(juil!$D$3:$D$200,$A$26,juil!$E$3:$E$200)</f>
        <v>0</v>
      </c>
      <c r="I26" s="17">
        <f>SUMIF(aoû!$D$3:$D$200,$A$26,aoû!$E$3:$E$200)</f>
        <v>0</v>
      </c>
      <c r="J26" s="18">
        <f>SUMIF(sep!$D$3:$D$200,$A$26,sep!$E$3:$E$200)</f>
        <v>0</v>
      </c>
      <c r="K26" s="17">
        <f>SUMIF(oct!$D$3:$D$200,$A$26,oct!$E$3:$E$200)</f>
        <v>0</v>
      </c>
      <c r="L26" s="18">
        <f>SUMIF(nov!$D$3:$D$200,$A$26,nov!$E$3:$E$200)</f>
        <v>0</v>
      </c>
      <c r="M26" s="17">
        <f>SUMIF(déc!$D$3:$D$200,$A$26,déc!$E$3:$E$200)</f>
        <v>0</v>
      </c>
      <c r="N26" s="29">
        <f t="shared" si="0"/>
        <v>3</v>
      </c>
    </row>
    <row r="27" spans="1:15" ht="30" customHeight="1" thickBot="1" x14ac:dyDescent="0.25">
      <c r="A27" s="44" t="s">
        <v>24</v>
      </c>
      <c r="B27" s="22">
        <f>SUMIF(jan!$D$3:$D$200,$A$27,jan!$E$3:$E$200)</f>
        <v>4</v>
      </c>
      <c r="C27" s="19">
        <f>SUMIF(fév!$D$3:$D$200,$A$27,fév!$E$3:$E$200)</f>
        <v>0</v>
      </c>
      <c r="D27" s="20">
        <f>SUMIF(mar!$D$3:$D$329,$A$27,mar!$E$3:$E$329)</f>
        <v>0</v>
      </c>
      <c r="E27" s="19">
        <f>SUMIF(avr!$D$3:$D$200,$A$27,avr!$E$3:$E$200)</f>
        <v>0</v>
      </c>
      <c r="F27" s="20">
        <f>SUMIF(mai!$D$3:$D$200,$A$27,mai!$E$3:$E$200)</f>
        <v>0</v>
      </c>
      <c r="G27" s="19">
        <f>SUMIF(juin!$D$3:$D$200,$A$27,juin!$E$3:$E$200)</f>
        <v>0</v>
      </c>
      <c r="H27" s="20">
        <f>SUMIF(juil!$D$3:$D$200,$A$27,juil!$E$3:$E$200)</f>
        <v>0</v>
      </c>
      <c r="I27" s="19">
        <f>SUMIF(aoû!$D$3:$D$200,$A$27,aoû!$E$3:$E$200)</f>
        <v>0</v>
      </c>
      <c r="J27" s="20">
        <f>SUMIF(sep!$D$3:$D$200,$A$27,sep!$E$3:$E$200)</f>
        <v>0</v>
      </c>
      <c r="K27" s="19">
        <f>SUMIF(oct!$D$3:$D$200,$A$27,oct!$E$3:$E$200)</f>
        <v>0</v>
      </c>
      <c r="L27" s="20">
        <f>SUMIF(nov!$D$3:$D$200,$A$27,nov!$E$3:$E$200)</f>
        <v>0</v>
      </c>
      <c r="M27" s="19">
        <f>SUMIF(déc!$D$3:$D$200,$A$27,déc!$E$3:$E$200)</f>
        <v>0</v>
      </c>
      <c r="N27" s="47">
        <f t="shared" si="0"/>
        <v>4</v>
      </c>
    </row>
    <row r="28" spans="1:15" ht="30" customHeight="1" x14ac:dyDescent="0.2">
      <c r="A28" s="39" t="s">
        <v>0</v>
      </c>
      <c r="B28" s="71">
        <f>SUM(B24:B27)</f>
        <v>10</v>
      </c>
      <c r="C28" s="71">
        <f t="shared" ref="C28:N28" si="1">SUM(C24:C27)</f>
        <v>0</v>
      </c>
      <c r="D28" s="71">
        <f t="shared" si="1"/>
        <v>0</v>
      </c>
      <c r="E28" s="71">
        <f t="shared" si="1"/>
        <v>0</v>
      </c>
      <c r="F28" s="71">
        <f t="shared" si="1"/>
        <v>0</v>
      </c>
      <c r="G28" s="71">
        <f t="shared" si="1"/>
        <v>0</v>
      </c>
      <c r="H28" s="71">
        <f t="shared" si="1"/>
        <v>0</v>
      </c>
      <c r="I28" s="71">
        <f t="shared" si="1"/>
        <v>0</v>
      </c>
      <c r="J28" s="71">
        <f t="shared" si="1"/>
        <v>0</v>
      </c>
      <c r="K28" s="71">
        <f t="shared" si="1"/>
        <v>0</v>
      </c>
      <c r="L28" s="71">
        <f t="shared" si="1"/>
        <v>0</v>
      </c>
      <c r="M28" s="71">
        <f t="shared" si="1"/>
        <v>0</v>
      </c>
      <c r="N28" s="72">
        <f t="shared" si="1"/>
        <v>10</v>
      </c>
    </row>
  </sheetData>
  <sheetProtection algorithmName="SHA-512" hashValue="v4d84/nwzbz0fL11Ksm3ZEcQNKRifwE5B9sruiThY8K2rUrXi73kv9ahgq9jOxFfT75x74KBce+pgGUQNUL4cw==" saltValue="5g6tIxzdfcjwvn7TNIFBsA==" spinCount="100000" sheet="1" objects="1" scenarios="1" formatCells="0" formatColumns="0" formatRows="0" insertColumns="0" insertRows="0" insertHyperlinks="0" deleteColumns="0" deleteRows="0" selectLockedCells="1" sort="0" autoFilter="0" pivotTables="0" selectUnlockedCells="1"/>
  <dataConsolidate/>
  <dataValidations count="22">
    <dataValidation allowBlank="1" showInputMessage="1" showErrorMessage="1" prompt="Classeur sur l’évolution des dépenses qui recense les dépenses spécifiques sur une période de 12 mois. Ce classeur contient une feuille de calcul Conseils, cette feuille de calcul Synthèse et une feuille de calcul pour chaque mois" sqref="A1"/>
    <dataValidation allowBlank="1" showInputMessage="1" showErrorMessage="1" prompt="Entrez le nom de la dépense dans cette colonne" sqref="A4 A23"/>
    <dataValidation allowBlank="1" showInputMessage="1" showErrorMessage="1" prompt="Le total des dépenses sur les 12 mois est automatiquement affiché dans cette colonne" sqref="N4 N23"/>
    <dataValidation allowBlank="1" showInputMessage="1" showErrorMessage="1" prompt="Un graphique Sparkline illustrant l’évolution d’une dépense sur 12 mois est affiché dans cette colonne" sqref="O4"/>
    <dataValidation allowBlank="1" showInputMessage="1" showErrorMessage="1" prompt="Les cellules B2 à M2 contiennent des liens de navigation vers un schéma détaillé des dépenses pour chaque mois d’une année civile, de janvier à décembre.  La cellule N2 contient un lien de navigation vers la feuille de calcul Conseils" sqref="A2"/>
    <dataValidation allowBlank="1" showInputMessage="1" showErrorMessage="1" prompt="Lien hypertexte de navigation vers le détail des dépenses pour ce mois" sqref="B2:M2"/>
    <dataValidation allowBlank="1" showInputMessage="1" showErrorMessage="1" prompt="Lien hypertexte de navigation vers la feuille de calcul Conseils qui explique comment utiliser ce classeur" sqref="N2"/>
    <dataValidation allowBlank="1" showInputMessage="1" showErrorMessage="1" prompt="L’histogramme groupé comparant les dépenses de janvier à décembre est dans les cellules B3 à M3. Un lien vers chaque mois se trouve au-dessus de chaque histogramme groupé de B2 à M2. La synthèse des dépenses de chaque mois est dans Synthèse des dépenses." sqref="A3"/>
    <dataValidation allowBlank="1" showInputMessage="1" showErrorMessage="1" prompt="Histogramme groupé comparant les dépenses du mois de janvier. Cliquez sur le lien dans la cellule B2 pour afficher le détail des dépenses. Ouvrez le tableau Synthèse des dépenses dans la cellule B4 pour voir la synthèse de chaque montant dépensé." sqref="B3"/>
    <dataValidation allowBlank="1" showInputMessage="1" showErrorMessage="1" prompt="Histogramme groupé comparant les dépenses du mois de février. Cliquez sur le lien dans la cellule C2 pour afficher le détail des dépenses. Ouvrez le tableau Synthèse des dépenses dans la cellule C4 pour voir la synthèse de chaque montant dépensé." sqref="C3"/>
    <dataValidation allowBlank="1" showInputMessage="1" showErrorMessage="1" prompt="Histogramme groupé comparant les dépenses du mois de mars. Cliquez sur le lien dans la cellule D2 pour afficher le détail des dépenses. Ouvrez le tableau Synthèse des dépenses dans la cellule D4 pour voir la synthèse de chaque montant dépensé." sqref="D3"/>
    <dataValidation allowBlank="1" showInputMessage="1" showErrorMessage="1" prompt="Histogramme groupé comparant les dépenses du mois d’avril. Cliquez sur le lien dans la cellule E2 pour afficher le détail des dépenses. Ouvrez le tableau Synthèse des dépenses dans la cellule E4 pour voir la synthèse de chaque montant dépensé." sqref="E3"/>
    <dataValidation allowBlank="1" showInputMessage="1" showErrorMessage="1" prompt="Histogramme groupé comparant les dépenses du mois de mai. Cliquez sur le lien dans la cellule F2 pour afficher le détail des dépenses. Ouvrez le tableau Synthèse des dépenses dans la cellule F4 pour voir la synthèse de chaque montant dépensé." sqref="F3"/>
    <dataValidation allowBlank="1" showInputMessage="1" showErrorMessage="1" prompt="Histogramme groupé comparant les dépenses du mois de juin. Cliquez sur le lien dans la cellule G2 pour afficher le détail des dépenses. Ouvrez le tableau Synthèse des dépenses dans la cellule G4 pour voir la synthèse de chaque montant dépensé." sqref="G3"/>
    <dataValidation allowBlank="1" showInputMessage="1" showErrorMessage="1" prompt="Histogramme groupé comparant les dépenses du mois de juillet. Cliquez sur le lien dans la cellule H2 pour afficher le détail des dépenses. Ouvrez le tableau Synthèse des dépenses dans la cellule H4 pour voir la synthèse de chaque montant dépensé." sqref="H3"/>
    <dataValidation allowBlank="1" showInputMessage="1" showErrorMessage="1" prompt="Histogramme groupé comparant les dépenses du mois d’août. Cliquez sur le lien dans la cellule I2 pour afficher le détail des dépenses. Ouvrez le tableau Synthèse des dépenses dans la cellule I4 pour voir la synthèse de chaque montant dépensé." sqref="I3"/>
    <dataValidation allowBlank="1" showInputMessage="1" showErrorMessage="1" prompt="Histogramme groupé comparant les dépenses du mois de septembre. Cliquez sur le lien dans la cellule J2 pour afficher le détail des dépenses. Ouvrez le tableau Synthèse des dépenses dans la cellule J4 pour voir la synthèse de chaque montant dépensé." sqref="J3"/>
    <dataValidation allowBlank="1" showInputMessage="1" showErrorMessage="1" prompt="Histogramme groupé comparant les dépenses du mois d’octobre. Cliquez sur le lien dans la cellule K2 pour afficher le détail des dépenses. Ouvrez le tableau Synthèse des dépenses dans la cellule K4 pour voir la synthèse de chaque montant dépensé." sqref="K3"/>
    <dataValidation allowBlank="1" showInputMessage="1" showErrorMessage="1" prompt="Histogramme groupé comparant les dépenses du mois de novembre. Cliquez sur le lien dans la cellule L2 pour afficher le détail des dépenses. Ouvrez le tableau Synthèse des dépenses dans la cellule L4 pour voir la synthèse de chaque montant dépensé." sqref="L3"/>
    <dataValidation allowBlank="1" showInputMessage="1" showErrorMessage="1" prompt="Histogramme groupé comparant les dépenses du mois de décembre. Cliquez sur le lien dans la cellule M2 pour afficher le détail des dépenses. Ouvrez le tableau Synthèse des dépenses dans la cellule M4 pour voir la synthèse de chaque montant dépensé." sqref="M3"/>
    <dataValidation allowBlank="1" showInputMessage="1" showErrorMessage="1" prompt="Légende de l’histogramme groupé" sqref="N3"/>
    <dataValidation allowBlank="1" showInputMessage="1" showErrorMessage="1" prompt="Le total des dépenses est automatiquement affiché dans cette colonne" sqref="B4:M4 B23:M23"/>
  </dataValidations>
  <hyperlinks>
    <hyperlink ref="B2" location="jan!A1" tooltip="Sélectionnez cette option pour atteindre Jan" display="Jan"/>
    <hyperlink ref="C2" location="fév!A1" tooltip="Sélectionnez cette option pour atteindre Fév" display="Fév"/>
    <hyperlink ref="D2" location="mar!A1" tooltip="Sélectionnez cette option pour atteindre Mar" display="Mar"/>
    <hyperlink ref="E2" location="avr!A1" tooltip="Sélectionnez cette option pour atteindre Avr" display="Avr"/>
    <hyperlink ref="F2" location="mai!A1" tooltip="Sélectionnez cette option pour atteindre Mai" display="Mai"/>
    <hyperlink ref="G2" location="juin!A1" tooltip="Sélectionnez cette option pour atteindre Juin" display="Juin"/>
    <hyperlink ref="H2" location="juil!A1" tooltip="Sélectionnez cette option pour atteindre Juil" display="Juil"/>
    <hyperlink ref="I2" location="aoû!A1" tooltip="Sélectionnez cette option pour atteindre Aoû" display="Aoû"/>
    <hyperlink ref="J2" location="sep!A1" tooltip="Sélectionnez cette option pour atteindre Sep" display="Sep"/>
    <hyperlink ref="K2" location="oct!A1" tooltip="Sélectionnez cette option pour atteindre Oct" display="Oct"/>
    <hyperlink ref="L2" location="nov!A1" tooltip="Sélectionnez cette option pour atteindre Nov" display="Nov"/>
    <hyperlink ref="M2" location="déc!A1" tooltip="Sélectionnez cette option pour atteindre Déc" display="Déc"/>
  </hyperlinks>
  <printOptions horizontalCentered="1" verticalCentered="1"/>
  <pageMargins left="0" right="0" top="0" bottom="0" header="0" footer="0"/>
  <pageSetup paperSize="9" fitToHeight="0" orientation="portrait" r:id="rId1"/>
  <drawing r:id="rId2"/>
  <tableParts count="1">
    <tablePart r:id="rId3"/>
  </tableParts>
  <extLst>
    <ext xmlns:x14="http://schemas.microsoft.com/office/spreadsheetml/2009/9/main" uri="{05C60535-1F16-4fd2-B633-F4F36F0B64E0}">
      <x14:sparklineGroups xmlns:xm="http://schemas.microsoft.com/office/excel/2006/main">
        <x14:sparklineGroup displayEmptyCellsAs="gap" markers="1" last="1" negative="1">
          <x14:colorSeries theme="4" tint="-0.499984740745262"/>
          <x14:colorNegative theme="6" tint="-0.499984740745262"/>
          <x14:colorAxis rgb="FF000000"/>
          <x14:colorMarkers theme="7" tint="-0.249977111117893"/>
          <x14:colorFirst theme="5" tint="-0.249977111117893"/>
          <x14:colorLast theme="7" tint="-0.499984740745262"/>
          <x14:colorHigh theme="5" tint="-0.249977111117893"/>
          <x14:colorLow theme="5" tint="-0.249977111117893"/>
          <x14:sparklines>
            <x14:sparkline>
              <xm:f>synthèse!B5:M5</xm:f>
              <xm:sqref>O5</xm:sqref>
            </x14:sparkline>
            <x14:sparkline>
              <xm:f>synthèse!B6:M6</xm:f>
              <xm:sqref>O6</xm:sqref>
            </x14:sparkline>
            <x14:sparkline>
              <xm:f>synthèse!B7:M7</xm:f>
              <xm:sqref>O7</xm:sqref>
            </x14:sparkline>
            <x14:sparkline>
              <xm:f>synthèse!B8:M8</xm:f>
              <xm:sqref>O8</xm:sqref>
            </x14:sparkline>
            <x14:sparkline>
              <xm:f>synthèse!B9:M9</xm:f>
              <xm:sqref>O9</xm:sqref>
            </x14:sparkline>
            <x14:sparkline>
              <xm:f>synthèse!B10:M10</xm:f>
              <xm:sqref>O10</xm:sqref>
            </x14:sparkline>
            <x14:sparkline>
              <xm:f>synthèse!B11:M11</xm:f>
              <xm:sqref>O11</xm:sqref>
            </x14:sparkline>
            <x14:sparkline>
              <xm:f>synthèse!B12:M12</xm:f>
              <xm:sqref>O12</xm:sqref>
            </x14:sparkline>
            <x14:sparkline>
              <xm:f>synthèse!B13:M13</xm:f>
              <xm:sqref>O13</xm:sqref>
            </x14:sparkline>
            <x14:sparkline>
              <xm:f>synthèse!B14:M14</xm:f>
              <xm:sqref>O14</xm:sqref>
            </x14:sparkline>
            <x14:sparkline>
              <xm:f>synthèse!B15:M15</xm:f>
              <xm:sqref>O15</xm:sqref>
            </x14:sparkline>
            <x14:sparkline>
              <xm:f>synthèse!B16:M16</xm:f>
              <xm:sqref>O16</xm:sqref>
            </x14:sparkline>
            <x14:sparkline>
              <xm:f>synthèse!B17:M17</xm:f>
              <xm:sqref>O17</xm:sqref>
            </x14:sparkline>
            <x14:sparkline>
              <xm:f>synthèse!B18:M18</xm:f>
              <xm:sqref>O18</xm:sqref>
            </x14:sparkline>
            <x14:sparkline>
              <xm:f>synthèse!B19:M19</xm:f>
              <xm:sqref>O19</xm:sqref>
            </x14:sparkline>
            <x14:sparkline>
              <xm:f>synthèse!B20:M20</xm:f>
              <xm:sqref>O20</xm:sqref>
            </x14:sparkline>
          </x14:sparklines>
        </x14:sparklineGroup>
        <x14:sparklineGroup displayEmptyCellsAs="gap" markers="1">
          <x14:colorSeries theme="0" tint="-0.499984740745262"/>
          <x14:colorNegative theme="5"/>
          <x14:colorAxis rgb="FF000000"/>
          <x14:colorMarkers theme="7"/>
          <x14:colorFirst theme="5" tint="-0.249977111117893"/>
          <x14:colorLast theme="7" tint="-0.499984740745262"/>
          <x14:colorHigh theme="5" tint="-0.249977111117893"/>
          <x14:colorLow theme="5" tint="-0.249977111117893"/>
          <x14:sparklines>
            <x14:sparkline>
              <xm:f>synthèse!B21:M21</xm:f>
              <xm:sqref>O21</xm:sqref>
            </x14:sparkline>
          </x14:sparklines>
        </x14:sparklineGroup>
      </x14:sparklineGroup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4" tint="-0.249977111117893"/>
    <pageSetUpPr autoPageBreaks="0" fitToPage="1"/>
  </sheetPr>
  <dimension ref="A1:O206"/>
  <sheetViews>
    <sheetView showGridLines="0" tabSelected="1" topLeftCell="C19" zoomScale="85" zoomScaleNormal="85" workbookViewId="0">
      <selection activeCell="K38" sqref="K38"/>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5" width="15.28515625" style="2" customWidth="1"/>
    <col min="6" max="7" width="30.5703125" style="2" customWidth="1"/>
    <col min="8" max="8" width="55.7109375" style="2" customWidth="1"/>
    <col min="9" max="9" width="9.140625" style="2"/>
    <col min="10" max="10" width="30.5703125" style="2" bestFit="1" customWidth="1"/>
    <col min="11" max="12" width="14.7109375" style="2" customWidth="1"/>
    <col min="13" max="13" width="18.5703125" style="2" customWidth="1"/>
    <col min="14" max="14" width="14.7109375" style="2" customWidth="1"/>
    <col min="15" max="15" width="20.5703125" style="2" bestFit="1" customWidth="1"/>
    <col min="16" max="16384" width="9.140625" style="2"/>
  </cols>
  <sheetData>
    <row r="1" spans="1:14" ht="35.1" customHeight="1" x14ac:dyDescent="0.2">
      <c r="A1" s="116" t="s">
        <v>29</v>
      </c>
      <c r="B1" s="116"/>
      <c r="C1" s="116"/>
      <c r="D1" s="116"/>
      <c r="E1" s="50" t="s">
        <v>16</v>
      </c>
      <c r="F1" s="26"/>
      <c r="G1" s="124"/>
      <c r="H1" s="81">
        <f>SUM($E$3:$E$205)</f>
        <v>10</v>
      </c>
      <c r="J1" s="122">
        <f>$K$20</f>
        <v>10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1</v>
      </c>
      <c r="B3" s="9">
        <v>44200</v>
      </c>
      <c r="C3" s="10"/>
      <c r="D3" s="10" t="s">
        <v>22</v>
      </c>
      <c r="E3" s="11">
        <v>1</v>
      </c>
      <c r="F3" s="10" t="s">
        <v>44</v>
      </c>
      <c r="G3"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Ventes marchés</v>
      </c>
      <c r="H3" s="10"/>
      <c r="J3" s="61" t="s">
        <v>44</v>
      </c>
      <c r="K3" s="62">
        <f>SUMIFS($E$3:$E$210,$F$3:$F$210,"fruits",$D$3:$D$210,"espèces")</f>
        <v>1</v>
      </c>
      <c r="L3" s="17">
        <f>SUMIFS($E$3:$E$210,$F$3:$F$210,"fruits",$D$3:$D$210,"chèques")</f>
        <v>0</v>
      </c>
      <c r="M3" s="62">
        <f>SUMIFS($E$3:$E$210,$F$3:$F$210,"fruits",$D$3:$D$210,"prélévements")</f>
        <v>0</v>
      </c>
      <c r="N3" s="63">
        <f>SUMIFS($E$3:$E$210,$F$3:$F$210,"fruits",$D$3:$D$210,"virements")</f>
        <v>0</v>
      </c>
    </row>
    <row r="4" spans="1:14" ht="30" customHeight="1" x14ac:dyDescent="0.2">
      <c r="A4" s="8">
        <f t="shared" si="0"/>
        <v>1</v>
      </c>
      <c r="B4" s="9">
        <v>44200</v>
      </c>
      <c r="C4" s="10"/>
      <c r="D4" s="10" t="s">
        <v>51</v>
      </c>
      <c r="E4" s="11">
        <v>2</v>
      </c>
      <c r="F4" s="10" t="s">
        <v>42</v>
      </c>
      <c r="G4"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Adhésions paniers</v>
      </c>
      <c r="H4" s="52"/>
      <c r="J4" s="56" t="s">
        <v>46</v>
      </c>
      <c r="K4" s="49">
        <f>SUMIFS($E$3:$E$210,$F$3:$F$210,"légumes",$D$3:$D$210,"espèces")</f>
        <v>0</v>
      </c>
      <c r="L4" s="17">
        <f>SUMIFS($E$3:$E$210,$F$3:$F$210,"légumes",$D$3:$D$210,"chèques")</f>
        <v>0</v>
      </c>
      <c r="M4" s="49">
        <f>SUMIFS($E$3:$E$210,$F$3:$F$210,"légumes",$D$3:$D$210,"prélévements")</f>
        <v>0</v>
      </c>
      <c r="N4" s="48">
        <f>SUMIFS($E$3:$E$210,$F$3:$F$210,"légumes",$D$3:$D$210,"virements")</f>
        <v>4</v>
      </c>
    </row>
    <row r="5" spans="1:14" ht="30" customHeight="1" x14ac:dyDescent="0.2">
      <c r="A5" s="8">
        <f t="shared" si="0"/>
        <v>1</v>
      </c>
      <c r="B5" s="9">
        <v>44200</v>
      </c>
      <c r="C5" s="98"/>
      <c r="D5" s="10" t="s">
        <v>23</v>
      </c>
      <c r="E5" s="11">
        <v>3</v>
      </c>
      <c r="F5" s="10" t="s">
        <v>41</v>
      </c>
      <c r="G5"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Cotisations Association</v>
      </c>
      <c r="H5" s="52"/>
      <c r="J5" s="56" t="s">
        <v>42</v>
      </c>
      <c r="K5" s="49">
        <f>SUMIFS($E$3:$E$210,$F$3:$F$210,"adhésions paniers",$D$3:$D$210,"espèces")</f>
        <v>0</v>
      </c>
      <c r="L5" s="17">
        <f>SUMIFS($E$3:$E$210,$F$3:$F$210,"adhésions paniers",$D$3:$D$210,"chèques")</f>
        <v>2</v>
      </c>
      <c r="M5" s="49">
        <f>SUMIFS($E$3:$E$210,$F$3:$F$210,"adhésions paniers",$D$3:$D$210,"prélévements")</f>
        <v>0</v>
      </c>
      <c r="N5" s="48">
        <f>SUMIFS($E$3:$E$210,$F$3:$F$210,"adhésions paniers",$D$3:$D$210,"virements")</f>
        <v>0</v>
      </c>
    </row>
    <row r="6" spans="1:14" ht="30" customHeight="1" x14ac:dyDescent="0.2">
      <c r="A6" s="8">
        <f t="shared" si="0"/>
        <v>1</v>
      </c>
      <c r="B6" s="9">
        <v>44200</v>
      </c>
      <c r="C6" s="10"/>
      <c r="D6" s="10" t="s">
        <v>24</v>
      </c>
      <c r="E6" s="11">
        <v>4</v>
      </c>
      <c r="F6" s="10" t="s">
        <v>46</v>
      </c>
      <c r="G6" s="10" t="s">
        <v>65</v>
      </c>
      <c r="H6" s="52"/>
      <c r="J6" s="56" t="s">
        <v>41</v>
      </c>
      <c r="K6" s="49">
        <f>SUMIFS($E$3:$E$210,$F$3:$F$210,"cotisations associatives",$D$3:$D$210,"espèces")</f>
        <v>0</v>
      </c>
      <c r="L6" s="17">
        <f>SUMIFS($E$3:$E$210,$F$3:$F$210,"cotisations associatives",$D$3:$D$210,"chèques")</f>
        <v>0</v>
      </c>
      <c r="M6" s="49">
        <f>SUMIFS($E$3:$E$210,$F$3:$F$210,"cotisations associatives",$D$3:$D$210,"prélévements")</f>
        <v>3</v>
      </c>
      <c r="N6" s="48">
        <f>SUMIFS($E$3:$E$210,$F$3:$F$210,"cotisations associatives",$D$3:$D$210,"virements")</f>
        <v>0</v>
      </c>
    </row>
    <row r="7" spans="1:14" ht="30" customHeight="1" x14ac:dyDescent="0.2">
      <c r="A7" s="73">
        <f t="shared" si="0"/>
        <v>52</v>
      </c>
      <c r="B7" s="74"/>
      <c r="C7" s="93"/>
      <c r="D7" s="93"/>
      <c r="E7" s="76"/>
      <c r="F7" s="93"/>
      <c r="G7" s="93"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 s="93"/>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 s="10"/>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 s="10"/>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f t="shared" si="0"/>
        <v>52</v>
      </c>
      <c r="B17" s="9"/>
      <c r="C17" s="10"/>
      <c r="D17" s="10"/>
      <c r="E17" s="11"/>
      <c r="F17" s="10"/>
      <c r="G17"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 s="10"/>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
      <c r="C18" s="10"/>
      <c r="D18" s="10"/>
      <c r="E18" s="11"/>
      <c r="F18" s="10"/>
      <c r="G18"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
      <c r="C19" s="10"/>
      <c r="D19" s="10"/>
      <c r="E19" s="11"/>
      <c r="F19" s="10"/>
      <c r="G19"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 s="10"/>
      <c r="J19" s="117" t="s">
        <v>0</v>
      </c>
      <c r="K19" s="68">
        <f>SUM($K$3:$K$18)</f>
        <v>1</v>
      </c>
      <c r="L19" s="69">
        <f>SUM($L$3:$L$18)</f>
        <v>2</v>
      </c>
      <c r="M19" s="69">
        <f>SUM($M$3:$M$18)</f>
        <v>3</v>
      </c>
      <c r="N19" s="70">
        <f>SUM($N$3:$N$18)</f>
        <v>4</v>
      </c>
    </row>
    <row r="20" spans="1:15" ht="30" customHeight="1" x14ac:dyDescent="0.2">
      <c r="A20" s="8">
        <f t="shared" si="0"/>
        <v>52</v>
      </c>
      <c r="B20" s="9"/>
      <c r="C20" s="10"/>
      <c r="D20" s="10"/>
      <c r="E20" s="11"/>
      <c r="F20" s="10"/>
      <c r="G20"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0" s="10"/>
      <c r="J20" s="118"/>
      <c r="K20" s="119">
        <f>SUM($K$19:$N$19)</f>
        <v>10</v>
      </c>
      <c r="L20" s="120"/>
      <c r="M20" s="120"/>
      <c r="N20" s="121"/>
    </row>
    <row r="21" spans="1:15" ht="30" customHeight="1" x14ac:dyDescent="0.2">
      <c r="A21" s="8">
        <f t="shared" si="0"/>
        <v>52</v>
      </c>
      <c r="B21" s="9"/>
      <c r="C21" s="10"/>
      <c r="D21" s="10"/>
      <c r="E21" s="11"/>
      <c r="F21" s="10"/>
      <c r="G21"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1" s="52"/>
    </row>
    <row r="22" spans="1:15" ht="30" customHeight="1" x14ac:dyDescent="0.2">
      <c r="A22" s="8">
        <f t="shared" si="0"/>
        <v>52</v>
      </c>
      <c r="B22" s="9"/>
      <c r="C22" s="10"/>
      <c r="D22" s="10"/>
      <c r="E22" s="11"/>
      <c r="F22" s="10"/>
      <c r="G22"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2" s="52"/>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3" s="10"/>
      <c r="J23" s="85" t="s">
        <v>57</v>
      </c>
      <c r="K23" s="86">
        <f>K$5</f>
        <v>0</v>
      </c>
      <c r="L23" s="86">
        <f t="shared" ref="L23:N23" si="1">L$5</f>
        <v>2</v>
      </c>
      <c r="M23" s="86">
        <f t="shared" si="1"/>
        <v>0</v>
      </c>
      <c r="N23" s="86">
        <f t="shared" si="1"/>
        <v>0</v>
      </c>
      <c r="O23" s="90">
        <f>SUM(($K23)+($L23)+($M23)+($N23))</f>
        <v>2</v>
      </c>
    </row>
    <row r="24" spans="1:15" ht="30" customHeight="1" x14ac:dyDescent="0.2">
      <c r="A24" s="8">
        <f t="shared" si="0"/>
        <v>52</v>
      </c>
      <c r="B24" s="9"/>
      <c r="C24" s="10"/>
      <c r="D24" s="10"/>
      <c r="E24" s="11"/>
      <c r="F24" s="10"/>
      <c r="G24"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4" s="10"/>
      <c r="J24" s="85" t="s">
        <v>58</v>
      </c>
      <c r="K24" s="86">
        <f>(K$3+K$4+K$7+K$8+K$11+K$12)</f>
        <v>1</v>
      </c>
      <c r="L24" s="86">
        <f t="shared" ref="L24:N24" si="2">(L$3+L$4+L$7+L$8+L$11+L$12)</f>
        <v>0</v>
      </c>
      <c r="M24" s="86">
        <f t="shared" si="2"/>
        <v>0</v>
      </c>
      <c r="N24" s="86">
        <f t="shared" si="2"/>
        <v>4</v>
      </c>
      <c r="O24" s="90">
        <f t="shared" ref="O24:O27" si="3">SUM(($K24)+($L24)+($M24)+($N24))</f>
        <v>5</v>
      </c>
    </row>
    <row r="25" spans="1:15" ht="30" customHeight="1" x14ac:dyDescent="0.2">
      <c r="A25" s="8">
        <f t="shared" si="0"/>
        <v>52</v>
      </c>
      <c r="B25" s="9"/>
      <c r="C25" s="10"/>
      <c r="D25" s="10"/>
      <c r="E25" s="11"/>
      <c r="F25" s="10"/>
      <c r="G25"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5" s="52"/>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9"/>
      <c r="C26" s="10"/>
      <c r="D26" s="10"/>
      <c r="E26" s="11"/>
      <c r="F26" s="10"/>
      <c r="G26"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9"/>
      <c r="C27" s="10"/>
      <c r="D27" s="10"/>
      <c r="E27" s="11"/>
      <c r="F27" s="10"/>
      <c r="G27"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7" s="10"/>
      <c r="J27" s="88" t="s">
        <v>61</v>
      </c>
      <c r="K27" s="89">
        <f>K$6</f>
        <v>0</v>
      </c>
      <c r="L27" s="89">
        <f t="shared" ref="L27:N27" si="6">L$6</f>
        <v>0</v>
      </c>
      <c r="M27" s="89">
        <f t="shared" si="6"/>
        <v>3</v>
      </c>
      <c r="N27" s="89">
        <f t="shared" si="6"/>
        <v>0</v>
      </c>
      <c r="O27" s="91">
        <f t="shared" si="3"/>
        <v>3</v>
      </c>
    </row>
    <row r="28" spans="1:15" ht="30" customHeight="1" x14ac:dyDescent="0.2">
      <c r="A28" s="8">
        <f t="shared" si="0"/>
        <v>52</v>
      </c>
      <c r="B28" s="9"/>
      <c r="C28" s="10"/>
      <c r="D28" s="10"/>
      <c r="E28" s="11"/>
      <c r="F28" s="10"/>
      <c r="G28"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8" s="10"/>
      <c r="J28" s="64" t="s">
        <v>62</v>
      </c>
      <c r="K28" s="87">
        <f>SUM(K$23:K$27)</f>
        <v>1</v>
      </c>
      <c r="L28" s="64">
        <f t="shared" ref="L28:O28" si="7">SUM(L$23:L$27)</f>
        <v>2</v>
      </c>
      <c r="M28" s="64">
        <f t="shared" si="7"/>
        <v>3</v>
      </c>
      <c r="N28" s="64">
        <f t="shared" si="7"/>
        <v>4</v>
      </c>
      <c r="O28" s="92">
        <f t="shared" si="7"/>
        <v>10</v>
      </c>
    </row>
    <row r="29" spans="1:15" ht="30" customHeight="1" x14ac:dyDescent="0.2">
      <c r="A29" s="8">
        <f t="shared" si="0"/>
        <v>52</v>
      </c>
      <c r="B29" s="9"/>
      <c r="C29" s="10"/>
      <c r="D29" s="10"/>
      <c r="E29" s="11"/>
      <c r="F29" s="10"/>
      <c r="G29"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9" s="10"/>
    </row>
    <row r="30" spans="1:15" ht="30" customHeight="1" x14ac:dyDescent="0.2">
      <c r="A30" s="8">
        <f t="shared" si="0"/>
        <v>52</v>
      </c>
      <c r="B30" s="9"/>
      <c r="C30" s="10"/>
      <c r="D30" s="10"/>
      <c r="E30" s="11"/>
      <c r="F30" s="10"/>
      <c r="G30"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0" s="10"/>
      <c r="J30" s="132" t="s">
        <v>26</v>
      </c>
      <c r="K30" s="133" t="s">
        <v>22</v>
      </c>
      <c r="L30" s="133" t="s">
        <v>51</v>
      </c>
      <c r="M30" s="133" t="s">
        <v>23</v>
      </c>
      <c r="N30" s="134" t="s">
        <v>24</v>
      </c>
      <c r="O30" s="133" t="s">
        <v>62</v>
      </c>
    </row>
    <row r="31" spans="1:15" ht="30" customHeight="1" x14ac:dyDescent="0.2">
      <c r="A31" s="8">
        <f t="shared" si="0"/>
        <v>52</v>
      </c>
      <c r="B31" s="9"/>
      <c r="C31" s="10"/>
      <c r="D31" s="10"/>
      <c r="E31" s="11"/>
      <c r="F31" s="10"/>
      <c r="G31"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1" s="10"/>
      <c r="J31" s="135" t="s">
        <v>57</v>
      </c>
      <c r="K31" s="136">
        <f>SUMIFS($E$3:$E$210,$G$3:$G$210,Tableau155[[#This Row],[Ventes]],$D$3:$D$210,"espèces")</f>
        <v>0</v>
      </c>
      <c r="L31" s="136">
        <f>SUMIFS($E$3:$E$210,$G$3:$G$210,Tableau155[[#This Row],[Ventes]],$D$3:$D$210,"chèques")</f>
        <v>2</v>
      </c>
      <c r="M31" s="136">
        <f>SUMIFS($E$3:$E$210,$G$3:$G$210,Tableau155[[#This Row],[Ventes]],$D$3:$D$210,"prélévements")</f>
        <v>0</v>
      </c>
      <c r="N31" s="136">
        <f>SUMIFS($E$3:$E$210,$G$3:$G$210,Tableau155[[#This Row],[Ventes]],$D$3:$D$210,"virements")</f>
        <v>0</v>
      </c>
      <c r="O31" s="137">
        <f>SUM(($K31)+($L31)+($M31)+($N31))</f>
        <v>2</v>
      </c>
    </row>
    <row r="32" spans="1:15" ht="30" customHeight="1" x14ac:dyDescent="0.2">
      <c r="A32" s="8">
        <f t="shared" si="0"/>
        <v>52</v>
      </c>
      <c r="B32" s="9"/>
      <c r="C32" s="10"/>
      <c r="D32" s="10"/>
      <c r="E32" s="11"/>
      <c r="F32" s="10"/>
      <c r="G32"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2" s="10"/>
      <c r="J32" s="135" t="s">
        <v>61</v>
      </c>
      <c r="K32" s="136">
        <f>SUMIFS($E$3:$E$210,$G$3:$G$210,Tableau155[[#This Row],[Ventes]],$D$3:$D$210,"espèces")</f>
        <v>0</v>
      </c>
      <c r="L32" s="136">
        <f>SUMIFS($E$3:$E$210,$G$3:$G$210,Tableau155[[#This Row],[Ventes]],$D$3:$D$210,"chèques")</f>
        <v>0</v>
      </c>
      <c r="M32" s="136">
        <f>SUMIFS($E$3:$E$210,$G$3:$G$210,Tableau155[[#This Row],[Ventes]],$D$3:$D$210,"prélévements")</f>
        <v>3</v>
      </c>
      <c r="N32" s="136">
        <f>SUMIFS($E$3:$E$210,$G$3:$G$210,Tableau155[[#This Row],[Ventes]],$D$3:$D$210,"virements")</f>
        <v>0</v>
      </c>
      <c r="O32" s="137">
        <f t="shared" ref="O32:O35" si="8">SUM(($K32)+($L32)+($M32)+($N32))</f>
        <v>3</v>
      </c>
    </row>
    <row r="33" spans="1:15" ht="30" customHeight="1" x14ac:dyDescent="0.2">
      <c r="A33" s="8">
        <f t="shared" si="0"/>
        <v>52</v>
      </c>
      <c r="B33" s="9"/>
      <c r="C33" s="10"/>
      <c r="D33" s="10"/>
      <c r="E33" s="11"/>
      <c r="F33" s="10"/>
      <c r="G33"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3" s="10"/>
      <c r="J33" s="135" t="s">
        <v>64</v>
      </c>
      <c r="K33" s="136">
        <f>SUMIFS($E$3:$E$210,$G$3:$G$210,Tableau155[[#This Row],[Ventes]],$D$3:$D$210,"espèces")</f>
        <v>1</v>
      </c>
      <c r="L33" s="136">
        <f>SUMIFS($E$3:$E$210,$G$3:$G$210,Tableau155[[#This Row],[Ventes]],$D$3:$D$210,"chèques")</f>
        <v>0</v>
      </c>
      <c r="M33" s="136">
        <f>SUMIFS($E$3:$E$210,$G$3:$G$210,Tableau155[[#This Row],[Ventes]],$D$3:$D$210,"prélévements")</f>
        <v>0</v>
      </c>
      <c r="N33" s="136">
        <f>SUMIFS($E$3:$E$210,$G$3:$G$210,Tableau155[[#This Row],[Ventes]],$D$3:$D$210,"virements")</f>
        <v>0</v>
      </c>
      <c r="O33" s="137">
        <f t="shared" si="8"/>
        <v>1</v>
      </c>
    </row>
    <row r="34" spans="1:15" ht="30" customHeight="1" x14ac:dyDescent="0.2">
      <c r="A34" s="8">
        <f t="shared" si="0"/>
        <v>52</v>
      </c>
      <c r="B34" s="9"/>
      <c r="C34" s="10"/>
      <c r="D34" s="10"/>
      <c r="E34" s="11"/>
      <c r="F34" s="10"/>
      <c r="G34"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4" s="10"/>
      <c r="J34" s="135" t="s">
        <v>65</v>
      </c>
      <c r="K34" s="136">
        <f>SUMIFS($E$3:$E$210,$G$3:$G$210,Tableau155[[#This Row],[Ventes]],$D$3:$D$210,"espèces")</f>
        <v>0</v>
      </c>
      <c r="L34" s="136">
        <f>SUMIFS($E$3:$E$210,$G$3:$G$210,Tableau155[[#This Row],[Ventes]],$D$3:$D$210,"chèques")</f>
        <v>0</v>
      </c>
      <c r="M34" s="136">
        <f>SUMIFS($E$3:$E$210,$G$3:$G$210,Tableau155[[#This Row],[Ventes]],$D$3:$D$210,"prélévements")</f>
        <v>0</v>
      </c>
      <c r="N34" s="136">
        <f>SUMIFS($E$3:$E$210,$G$3:$G$210,Tableau155[[#This Row],[Ventes]],$D$3:$D$210,"virements")</f>
        <v>4</v>
      </c>
      <c r="O34" s="137">
        <f t="shared" si="8"/>
        <v>4</v>
      </c>
    </row>
    <row r="35" spans="1:15" ht="30" customHeight="1" x14ac:dyDescent="0.2">
      <c r="A35" s="8">
        <f t="shared" si="0"/>
        <v>52</v>
      </c>
      <c r="B35" s="9"/>
      <c r="C35" s="10"/>
      <c r="D35" s="10"/>
      <c r="E35" s="11"/>
      <c r="F35" s="10"/>
      <c r="G35"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5" s="10"/>
      <c r="J35" s="138" t="s">
        <v>66</v>
      </c>
      <c r="K35" s="136">
        <f>SUMIFS($E$3:$E$210,$G$3:$G$210,Tableau155[[#This Row],[Ventes]],$D$3:$D$210,"espèces")</f>
        <v>0</v>
      </c>
      <c r="L35" s="136">
        <f>SUMIFS($E$3:$E$210,$G$3:$G$210,Tableau155[[#This Row],[Ventes]],$D$3:$D$210,"chèques")</f>
        <v>0</v>
      </c>
      <c r="M35" s="136">
        <f>SUMIFS($E$3:$E$210,$G$3:$G$210,Tableau155[[#This Row],[Ventes]],$D$3:$D$210,"prélévements")</f>
        <v>0</v>
      </c>
      <c r="N35" s="136">
        <f>SUMIFS($E$3:$E$210,$G$3:$G$210,Tableau155[[#This Row],[Ventes]],$D$3:$D$210,"virements")</f>
        <v>0</v>
      </c>
      <c r="O35" s="139">
        <f t="shared" si="8"/>
        <v>0</v>
      </c>
    </row>
    <row r="36" spans="1:15" ht="30" customHeight="1" x14ac:dyDescent="0.2">
      <c r="A36" s="8">
        <f t="shared" si="0"/>
        <v>52</v>
      </c>
      <c r="B36" s="9"/>
      <c r="C36" s="10"/>
      <c r="D36" s="10"/>
      <c r="E36" s="11"/>
      <c r="F36" s="10"/>
      <c r="G36"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6" s="10"/>
      <c r="J36" s="140" t="s">
        <v>62</v>
      </c>
      <c r="K36" s="141">
        <f>SUM(K$31:K$35)</f>
        <v>1</v>
      </c>
      <c r="L36" s="141">
        <f t="shared" ref="L36:N36" si="9">SUM(L$31:L$35)</f>
        <v>2</v>
      </c>
      <c r="M36" s="141">
        <f t="shared" si="9"/>
        <v>3</v>
      </c>
      <c r="N36" s="141">
        <f t="shared" si="9"/>
        <v>4</v>
      </c>
      <c r="O36" s="142">
        <f>SUM(O$31:O$35)</f>
        <v>10</v>
      </c>
    </row>
    <row r="37" spans="1:15" ht="30" customHeight="1" x14ac:dyDescent="0.2">
      <c r="A37" s="8">
        <f t="shared" si="0"/>
        <v>52</v>
      </c>
      <c r="B37" s="9"/>
      <c r="C37" s="10"/>
      <c r="D37" s="10"/>
      <c r="E37" s="11"/>
      <c r="F37" s="10"/>
      <c r="G37"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7" s="10"/>
    </row>
    <row r="38" spans="1:15" ht="30" customHeight="1" x14ac:dyDescent="0.2">
      <c r="A38" s="8">
        <f t="shared" si="0"/>
        <v>52</v>
      </c>
      <c r="B38" s="9"/>
      <c r="C38" s="10"/>
      <c r="D38" s="10"/>
      <c r="E38" s="11"/>
      <c r="F38" s="10"/>
      <c r="G38"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8" s="10"/>
    </row>
    <row r="39" spans="1:15" ht="30" customHeight="1" x14ac:dyDescent="0.2">
      <c r="A39" s="8">
        <f t="shared" si="0"/>
        <v>52</v>
      </c>
      <c r="B39" s="9"/>
      <c r="C39" s="10"/>
      <c r="D39" s="10"/>
      <c r="E39" s="11"/>
      <c r="F39" s="10"/>
      <c r="G39"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39" s="10"/>
    </row>
    <row r="40" spans="1:15" ht="30" customHeight="1" x14ac:dyDescent="0.2">
      <c r="A40" s="8">
        <f t="shared" si="0"/>
        <v>52</v>
      </c>
      <c r="B40" s="9"/>
      <c r="C40" s="10"/>
      <c r="D40" s="10"/>
      <c r="E40" s="11"/>
      <c r="F40" s="10"/>
      <c r="G40"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0" s="10"/>
    </row>
    <row r="41" spans="1:15" ht="30" customHeight="1" x14ac:dyDescent="0.2">
      <c r="A41" s="8">
        <f t="shared" si="0"/>
        <v>52</v>
      </c>
      <c r="B41" s="9"/>
      <c r="C41" s="10"/>
      <c r="D41" s="10"/>
      <c r="E41" s="11"/>
      <c r="F41" s="10"/>
      <c r="G41"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1" s="10"/>
    </row>
    <row r="42" spans="1:15" ht="30" customHeight="1" x14ac:dyDescent="0.2">
      <c r="A42" s="8">
        <f t="shared" si="0"/>
        <v>52</v>
      </c>
      <c r="B42" s="9"/>
      <c r="C42" s="10"/>
      <c r="D42" s="10"/>
      <c r="E42" s="11"/>
      <c r="F42" s="10"/>
      <c r="G42"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2" s="10"/>
    </row>
    <row r="43" spans="1:15" ht="30" customHeight="1" x14ac:dyDescent="0.2">
      <c r="A43" s="8">
        <f t="shared" si="0"/>
        <v>52</v>
      </c>
      <c r="B43" s="9"/>
      <c r="C43" s="10"/>
      <c r="D43" s="10"/>
      <c r="E43" s="11"/>
      <c r="F43" s="10"/>
      <c r="G43"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3" s="10"/>
    </row>
    <row r="44" spans="1:15" ht="30" customHeight="1" x14ac:dyDescent="0.2">
      <c r="A44" s="8">
        <f t="shared" si="0"/>
        <v>52</v>
      </c>
      <c r="B44" s="9"/>
      <c r="C44" s="10"/>
      <c r="D44" s="10"/>
      <c r="E44" s="11"/>
      <c r="F44" s="10"/>
      <c r="G44"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4" s="52"/>
    </row>
    <row r="45" spans="1:15" ht="30" customHeight="1" x14ac:dyDescent="0.2">
      <c r="A45" s="8">
        <f t="shared" si="0"/>
        <v>52</v>
      </c>
      <c r="B45" s="9"/>
      <c r="C45" s="10"/>
      <c r="D45" s="10"/>
      <c r="E45" s="11"/>
      <c r="F45" s="10"/>
      <c r="G45"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5" s="10"/>
    </row>
    <row r="46" spans="1:15" ht="30" customHeight="1" x14ac:dyDescent="0.2">
      <c r="A46" s="8">
        <f t="shared" si="0"/>
        <v>52</v>
      </c>
      <c r="B46" s="9"/>
      <c r="C46" s="10"/>
      <c r="D46" s="10"/>
      <c r="E46" s="11"/>
      <c r="F46" s="10"/>
      <c r="G46"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6" s="10"/>
    </row>
    <row r="47" spans="1:15" ht="30" customHeight="1" x14ac:dyDescent="0.2">
      <c r="A47" s="8">
        <f t="shared" si="0"/>
        <v>52</v>
      </c>
      <c r="B47" s="9"/>
      <c r="C47" s="10"/>
      <c r="D47" s="10"/>
      <c r="E47" s="11"/>
      <c r="F47" s="10"/>
      <c r="G47"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7" s="10"/>
    </row>
    <row r="48" spans="1:15" ht="30" customHeight="1" x14ac:dyDescent="0.2">
      <c r="A48" s="8">
        <f t="shared" si="0"/>
        <v>52</v>
      </c>
      <c r="B48" s="9"/>
      <c r="C48" s="10"/>
      <c r="D48" s="10"/>
      <c r="E48" s="11"/>
      <c r="F48" s="10"/>
      <c r="G48"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8" s="10"/>
    </row>
    <row r="49" spans="1:8" ht="30" customHeight="1" x14ac:dyDescent="0.2">
      <c r="A49" s="8">
        <f t="shared" si="0"/>
        <v>52</v>
      </c>
      <c r="B49" s="9"/>
      <c r="C49" s="108"/>
      <c r="D49" s="10"/>
      <c r="E49" s="109"/>
      <c r="F49" s="10"/>
      <c r="G49"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49" s="108"/>
    </row>
    <row r="50" spans="1:8" ht="30" customHeight="1" x14ac:dyDescent="0.2">
      <c r="A50" s="8">
        <f t="shared" si="0"/>
        <v>52</v>
      </c>
      <c r="B50" s="9"/>
      <c r="C50" s="10"/>
      <c r="D50" s="10"/>
      <c r="E50" s="11"/>
      <c r="F50" s="10"/>
      <c r="G50"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0" s="52"/>
    </row>
    <row r="51" spans="1:8" ht="30" customHeight="1" x14ac:dyDescent="0.2">
      <c r="A51" s="8">
        <f t="shared" si="0"/>
        <v>52</v>
      </c>
      <c r="B51" s="9"/>
      <c r="C51" s="10"/>
      <c r="D51" s="10"/>
      <c r="E51" s="11"/>
      <c r="F51" s="10"/>
      <c r="G51"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1" s="10"/>
    </row>
    <row r="52" spans="1:8" ht="30" customHeight="1" x14ac:dyDescent="0.2">
      <c r="A52" s="8">
        <f t="shared" si="0"/>
        <v>52</v>
      </c>
      <c r="B52" s="9"/>
      <c r="C52" s="10"/>
      <c r="D52" s="10"/>
      <c r="E52" s="11"/>
      <c r="F52" s="10"/>
      <c r="G52"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2" s="52"/>
    </row>
    <row r="53" spans="1:8" ht="30" customHeight="1" x14ac:dyDescent="0.2">
      <c r="A53" s="8">
        <f t="shared" si="0"/>
        <v>52</v>
      </c>
      <c r="B53" s="9"/>
      <c r="C53" s="10"/>
      <c r="D53" s="10"/>
      <c r="E53" s="11"/>
      <c r="F53" s="10"/>
      <c r="G53"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3" s="52"/>
    </row>
    <row r="54" spans="1:8" ht="30" customHeight="1" x14ac:dyDescent="0.2">
      <c r="A54" s="8">
        <f t="shared" si="0"/>
        <v>52</v>
      </c>
      <c r="B54" s="9"/>
      <c r="C54" s="10"/>
      <c r="D54" s="10"/>
      <c r="E54" s="11"/>
      <c r="F54" s="10"/>
      <c r="G54"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4" s="10"/>
    </row>
    <row r="55" spans="1:8" ht="30" customHeight="1" x14ac:dyDescent="0.2">
      <c r="A55" s="8">
        <f t="shared" si="0"/>
        <v>52</v>
      </c>
      <c r="B55" s="9"/>
      <c r="C55" s="10"/>
      <c r="D55" s="10"/>
      <c r="E55" s="11"/>
      <c r="F55" s="10"/>
      <c r="G55"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5" s="10"/>
    </row>
    <row r="56" spans="1:8" ht="30" customHeight="1" x14ac:dyDescent="0.2">
      <c r="A56" s="8">
        <f t="shared" si="0"/>
        <v>52</v>
      </c>
      <c r="B56" s="9"/>
      <c r="C56" s="10"/>
      <c r="D56" s="10"/>
      <c r="E56" s="11"/>
      <c r="F56" s="10"/>
      <c r="G56"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6" s="52"/>
    </row>
    <row r="57" spans="1:8" ht="30" customHeight="1" x14ac:dyDescent="0.2">
      <c r="A57" s="8">
        <f t="shared" si="0"/>
        <v>52</v>
      </c>
      <c r="B57" s="9"/>
      <c r="C57" s="10"/>
      <c r="D57" s="10"/>
      <c r="E57" s="11"/>
      <c r="F57" s="10"/>
      <c r="G57"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7" s="10"/>
    </row>
    <row r="58" spans="1:8" ht="30" customHeight="1" x14ac:dyDescent="0.2">
      <c r="A58" s="8">
        <f t="shared" si="0"/>
        <v>52</v>
      </c>
      <c r="B58" s="9"/>
      <c r="C58" s="10"/>
      <c r="D58" s="10"/>
      <c r="E58" s="11"/>
      <c r="F58" s="10"/>
      <c r="G58"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8" s="10"/>
    </row>
    <row r="59" spans="1:8" ht="30" customHeight="1" x14ac:dyDescent="0.2">
      <c r="A59" s="8">
        <f t="shared" si="0"/>
        <v>52</v>
      </c>
      <c r="B59" s="9"/>
      <c r="C59" s="10"/>
      <c r="D59" s="10"/>
      <c r="E59" s="11"/>
      <c r="F59" s="10"/>
      <c r="G59"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59" s="10"/>
    </row>
    <row r="60" spans="1:8" ht="30" customHeight="1" x14ac:dyDescent="0.2">
      <c r="A60" s="8">
        <f t="shared" si="0"/>
        <v>52</v>
      </c>
      <c r="B60" s="9"/>
      <c r="C60" s="10"/>
      <c r="D60" s="10"/>
      <c r="E60" s="11"/>
      <c r="F60" s="10"/>
      <c r="G60"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0" s="10"/>
    </row>
    <row r="61" spans="1:8" ht="30" customHeight="1" x14ac:dyDescent="0.2">
      <c r="A61" s="8">
        <f t="shared" si="0"/>
        <v>52</v>
      </c>
      <c r="B61" s="9"/>
      <c r="C61" s="10"/>
      <c r="D61" s="10"/>
      <c r="E61" s="11"/>
      <c r="F61" s="10"/>
      <c r="G61"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1" s="10"/>
    </row>
    <row r="62" spans="1:8" ht="30" customHeight="1" x14ac:dyDescent="0.2">
      <c r="A62" s="8">
        <f t="shared" si="0"/>
        <v>52</v>
      </c>
      <c r="B62" s="9"/>
      <c r="C62" s="10"/>
      <c r="D62" s="10"/>
      <c r="E62" s="11"/>
      <c r="F62" s="10"/>
      <c r="G62"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2" s="10"/>
    </row>
    <row r="63" spans="1:8" ht="30" customHeight="1" x14ac:dyDescent="0.2">
      <c r="A63" s="8">
        <f t="shared" si="0"/>
        <v>52</v>
      </c>
      <c r="B63" s="9"/>
      <c r="C63" s="10"/>
      <c r="D63" s="10"/>
      <c r="E63" s="11"/>
      <c r="F63" s="10"/>
      <c r="G63"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3" s="10"/>
    </row>
    <row r="64" spans="1:8" ht="30" customHeight="1" x14ac:dyDescent="0.2">
      <c r="A64" s="8">
        <f t="shared" si="0"/>
        <v>52</v>
      </c>
      <c r="B64" s="9"/>
      <c r="C64" s="10"/>
      <c r="D64" s="10"/>
      <c r="E64" s="11"/>
      <c r="F64" s="10"/>
      <c r="G64"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4" s="10"/>
    </row>
    <row r="65" spans="1:8" ht="30" customHeight="1" x14ac:dyDescent="0.2">
      <c r="A65" s="8">
        <f t="shared" si="0"/>
        <v>52</v>
      </c>
      <c r="B65" s="9"/>
      <c r="C65" s="10"/>
      <c r="D65" s="10"/>
      <c r="E65" s="11"/>
      <c r="F65" s="10"/>
      <c r="G65"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5" s="10"/>
    </row>
    <row r="66" spans="1:8" ht="30" customHeight="1" x14ac:dyDescent="0.2">
      <c r="A66" s="8">
        <f t="shared" si="0"/>
        <v>52</v>
      </c>
      <c r="B66" s="9"/>
      <c r="C66" s="10"/>
      <c r="D66" s="10"/>
      <c r="E66" s="11"/>
      <c r="F66" s="10"/>
      <c r="G66"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6" s="10"/>
    </row>
    <row r="67" spans="1:8" ht="30" customHeight="1" x14ac:dyDescent="0.2">
      <c r="A67" s="8">
        <f t="shared" ref="A67:A130" si="10">_xlfn.ISOWEEKNUM($B67)</f>
        <v>52</v>
      </c>
      <c r="B67" s="9"/>
      <c r="C67" s="10"/>
      <c r="D67" s="10"/>
      <c r="E67" s="11"/>
      <c r="F67" s="10"/>
      <c r="G67"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7" s="10"/>
    </row>
    <row r="68" spans="1:8" ht="30" customHeight="1" x14ac:dyDescent="0.2">
      <c r="A68" s="8">
        <f t="shared" si="10"/>
        <v>52</v>
      </c>
      <c r="B68" s="9"/>
      <c r="C68" s="10"/>
      <c r="D68" s="10"/>
      <c r="E68" s="11"/>
      <c r="F68" s="10"/>
      <c r="G68"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8" s="10"/>
    </row>
    <row r="69" spans="1:8" ht="30" customHeight="1" x14ac:dyDescent="0.2">
      <c r="A69" s="8">
        <f t="shared" si="10"/>
        <v>52</v>
      </c>
      <c r="B69" s="9"/>
      <c r="C69" s="10"/>
      <c r="D69" s="10"/>
      <c r="E69" s="11"/>
      <c r="F69" s="10"/>
      <c r="G69"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69" s="10"/>
    </row>
    <row r="70" spans="1:8" ht="30" customHeight="1" x14ac:dyDescent="0.2">
      <c r="A70" s="8">
        <f t="shared" si="10"/>
        <v>52</v>
      </c>
      <c r="B70" s="9"/>
      <c r="C70" s="10"/>
      <c r="D70" s="10"/>
      <c r="E70" s="11"/>
      <c r="F70" s="10"/>
      <c r="G70"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0" s="10"/>
    </row>
    <row r="71" spans="1:8" ht="30" customHeight="1" x14ac:dyDescent="0.2">
      <c r="A71" s="8">
        <f t="shared" si="10"/>
        <v>52</v>
      </c>
      <c r="B71" s="9"/>
      <c r="C71" s="10"/>
      <c r="D71" s="10"/>
      <c r="E71" s="11"/>
      <c r="F71" s="10"/>
      <c r="G71" s="10"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1" s="10"/>
    </row>
    <row r="72" spans="1:8" ht="30" customHeight="1" x14ac:dyDescent="0.2">
      <c r="A72" s="73">
        <f t="shared" si="10"/>
        <v>52</v>
      </c>
      <c r="B72" s="74"/>
      <c r="C72" s="75"/>
      <c r="D72" s="75"/>
      <c r="E72" s="11"/>
      <c r="F72" s="75"/>
      <c r="G7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2" s="75"/>
    </row>
    <row r="73" spans="1:8" ht="30" customHeight="1" x14ac:dyDescent="0.2">
      <c r="A73" s="73">
        <f t="shared" si="10"/>
        <v>52</v>
      </c>
      <c r="B73" s="74"/>
      <c r="C73" s="75"/>
      <c r="D73" s="75"/>
      <c r="E73" s="11"/>
      <c r="F73" s="75"/>
      <c r="G7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3" s="75"/>
    </row>
    <row r="74" spans="1:8" ht="30" customHeight="1" x14ac:dyDescent="0.2">
      <c r="A74" s="73">
        <f t="shared" si="10"/>
        <v>52</v>
      </c>
      <c r="B74" s="74"/>
      <c r="C74" s="75"/>
      <c r="D74" s="75"/>
      <c r="E74" s="11"/>
      <c r="F74" s="75"/>
      <c r="G7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4" s="75"/>
    </row>
    <row r="75" spans="1:8" ht="30" customHeight="1" x14ac:dyDescent="0.2">
      <c r="A75" s="73">
        <f t="shared" si="10"/>
        <v>52</v>
      </c>
      <c r="B75" s="74"/>
      <c r="C75" s="75"/>
      <c r="D75" s="75"/>
      <c r="E75" s="11"/>
      <c r="F75" s="75"/>
      <c r="G7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5" s="75"/>
    </row>
    <row r="76" spans="1:8" ht="30" customHeight="1" x14ac:dyDescent="0.2">
      <c r="A76" s="73">
        <f t="shared" si="10"/>
        <v>52</v>
      </c>
      <c r="B76" s="74"/>
      <c r="C76" s="75"/>
      <c r="D76" s="75"/>
      <c r="E76" s="11"/>
      <c r="F76" s="75"/>
      <c r="G7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6" s="75"/>
    </row>
    <row r="77" spans="1:8" ht="30" customHeight="1" x14ac:dyDescent="0.2">
      <c r="A77" s="73">
        <f t="shared" si="10"/>
        <v>52</v>
      </c>
      <c r="B77" s="74"/>
      <c r="C77" s="75"/>
      <c r="D77" s="75"/>
      <c r="E77" s="11"/>
      <c r="F77" s="75"/>
      <c r="G7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7" s="75"/>
    </row>
    <row r="78" spans="1:8" ht="30" customHeight="1" x14ac:dyDescent="0.2">
      <c r="A78" s="73">
        <f t="shared" si="10"/>
        <v>52</v>
      </c>
      <c r="B78" s="74"/>
      <c r="C78" s="75"/>
      <c r="D78" s="75"/>
      <c r="E78" s="11"/>
      <c r="F78" s="75"/>
      <c r="G7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8" s="75"/>
    </row>
    <row r="79" spans="1:8" ht="30" customHeight="1" x14ac:dyDescent="0.2">
      <c r="A79" s="73">
        <f t="shared" si="10"/>
        <v>52</v>
      </c>
      <c r="B79" s="74"/>
      <c r="C79" s="75"/>
      <c r="D79" s="75"/>
      <c r="E79" s="11"/>
      <c r="F79" s="75"/>
      <c r="G7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79" s="75"/>
    </row>
    <row r="80" spans="1:8" ht="30" customHeight="1" x14ac:dyDescent="0.2">
      <c r="A80" s="73">
        <f t="shared" si="10"/>
        <v>52</v>
      </c>
      <c r="B80" s="74"/>
      <c r="C80" s="75"/>
      <c r="D80" s="75"/>
      <c r="E80" s="11"/>
      <c r="F80" s="75"/>
      <c r="G8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0" s="75"/>
    </row>
    <row r="81" spans="1:8" ht="30" customHeight="1" x14ac:dyDescent="0.2">
      <c r="A81" s="73">
        <f t="shared" si="10"/>
        <v>52</v>
      </c>
      <c r="B81" s="74"/>
      <c r="C81" s="75"/>
      <c r="D81" s="75"/>
      <c r="E81" s="11"/>
      <c r="F81" s="75"/>
      <c r="G8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1" s="75"/>
    </row>
    <row r="82" spans="1:8" ht="30" customHeight="1" x14ac:dyDescent="0.2">
      <c r="A82" s="73">
        <f t="shared" si="10"/>
        <v>52</v>
      </c>
      <c r="B82" s="74"/>
      <c r="C82" s="75"/>
      <c r="D82" s="75"/>
      <c r="E82" s="11"/>
      <c r="F82" s="75"/>
      <c r="G8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2" s="75"/>
    </row>
    <row r="83" spans="1:8" ht="30" customHeight="1" x14ac:dyDescent="0.2">
      <c r="A83" s="73">
        <f t="shared" si="10"/>
        <v>52</v>
      </c>
      <c r="B83" s="74"/>
      <c r="C83" s="75"/>
      <c r="D83" s="75"/>
      <c r="E83" s="11"/>
      <c r="F83" s="75"/>
      <c r="G8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3" s="75"/>
    </row>
    <row r="84" spans="1:8" ht="30" customHeight="1" x14ac:dyDescent="0.2">
      <c r="A84" s="73">
        <f t="shared" si="10"/>
        <v>52</v>
      </c>
      <c r="B84" s="74"/>
      <c r="C84" s="75"/>
      <c r="D84" s="75"/>
      <c r="E84" s="11"/>
      <c r="F84" s="75"/>
      <c r="G8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4" s="75"/>
    </row>
    <row r="85" spans="1:8" ht="30" customHeight="1" x14ac:dyDescent="0.2">
      <c r="A85" s="73">
        <f t="shared" si="10"/>
        <v>52</v>
      </c>
      <c r="B85" s="74"/>
      <c r="C85" s="75"/>
      <c r="D85" s="75"/>
      <c r="E85" s="11"/>
      <c r="F85" s="75"/>
      <c r="G8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5" s="75"/>
    </row>
    <row r="86" spans="1:8" ht="30" customHeight="1" x14ac:dyDescent="0.2">
      <c r="A86" s="73">
        <f t="shared" si="10"/>
        <v>52</v>
      </c>
      <c r="B86" s="74"/>
      <c r="C86" s="75"/>
      <c r="D86" s="75"/>
      <c r="E86" s="11"/>
      <c r="F86" s="75"/>
      <c r="G8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6" s="75"/>
    </row>
    <row r="87" spans="1:8" ht="30" customHeight="1" x14ac:dyDescent="0.2">
      <c r="A87" s="73">
        <f t="shared" si="10"/>
        <v>52</v>
      </c>
      <c r="B87" s="74"/>
      <c r="C87" s="75"/>
      <c r="D87" s="75"/>
      <c r="E87" s="11"/>
      <c r="F87" s="75"/>
      <c r="G8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7" s="75"/>
    </row>
    <row r="88" spans="1:8" ht="30" customHeight="1" x14ac:dyDescent="0.2">
      <c r="A88" s="73">
        <f t="shared" si="10"/>
        <v>52</v>
      </c>
      <c r="B88" s="74"/>
      <c r="C88" s="75"/>
      <c r="D88" s="75"/>
      <c r="E88" s="11"/>
      <c r="F88" s="75"/>
      <c r="G8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8" s="75"/>
    </row>
    <row r="89" spans="1:8" ht="30" customHeight="1" x14ac:dyDescent="0.2">
      <c r="A89" s="73">
        <f t="shared" si="10"/>
        <v>52</v>
      </c>
      <c r="B89" s="74"/>
      <c r="C89" s="75"/>
      <c r="D89" s="75"/>
      <c r="E89" s="11"/>
      <c r="F89" s="75"/>
      <c r="G8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89" s="75"/>
    </row>
    <row r="90" spans="1:8" ht="30" customHeight="1" x14ac:dyDescent="0.2">
      <c r="A90" s="73">
        <f t="shared" si="10"/>
        <v>52</v>
      </c>
      <c r="B90" s="74"/>
      <c r="C90" s="75"/>
      <c r="D90" s="75"/>
      <c r="E90" s="11"/>
      <c r="F90" s="75"/>
      <c r="G9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0" s="75"/>
    </row>
    <row r="91" spans="1:8" ht="30" customHeight="1" x14ac:dyDescent="0.2">
      <c r="A91" s="73">
        <f t="shared" si="10"/>
        <v>52</v>
      </c>
      <c r="B91" s="74"/>
      <c r="C91" s="75"/>
      <c r="D91" s="75"/>
      <c r="E91" s="11"/>
      <c r="F91" s="75"/>
      <c r="G9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1" s="75"/>
    </row>
    <row r="92" spans="1:8" ht="30" customHeight="1" x14ac:dyDescent="0.2">
      <c r="A92" s="73">
        <f t="shared" si="10"/>
        <v>52</v>
      </c>
      <c r="B92" s="74"/>
      <c r="C92" s="75"/>
      <c r="D92" s="75"/>
      <c r="E92" s="11"/>
      <c r="F92" s="75"/>
      <c r="G9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2" s="75"/>
    </row>
    <row r="93" spans="1:8" ht="30" customHeight="1" x14ac:dyDescent="0.2">
      <c r="A93" s="73">
        <f t="shared" si="10"/>
        <v>52</v>
      </c>
      <c r="B93" s="74"/>
      <c r="C93" s="75"/>
      <c r="D93" s="75"/>
      <c r="E93" s="11"/>
      <c r="F93" s="75"/>
      <c r="G9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3" s="75"/>
    </row>
    <row r="94" spans="1:8" ht="30" customHeight="1" x14ac:dyDescent="0.2">
      <c r="A94" s="73">
        <f t="shared" si="10"/>
        <v>52</v>
      </c>
      <c r="B94" s="74"/>
      <c r="C94" s="75"/>
      <c r="D94" s="75"/>
      <c r="E94" s="11"/>
      <c r="F94" s="75"/>
      <c r="G9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4" s="75"/>
    </row>
    <row r="95" spans="1:8" ht="30" customHeight="1" x14ac:dyDescent="0.2">
      <c r="A95" s="73">
        <f t="shared" si="10"/>
        <v>52</v>
      </c>
      <c r="B95" s="74"/>
      <c r="C95" s="75"/>
      <c r="D95" s="75"/>
      <c r="E95" s="11"/>
      <c r="F95" s="75"/>
      <c r="G9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5" s="75"/>
    </row>
    <row r="96" spans="1:8" ht="30" customHeight="1" x14ac:dyDescent="0.2">
      <c r="A96" s="73">
        <f t="shared" si="10"/>
        <v>52</v>
      </c>
      <c r="B96" s="74"/>
      <c r="C96" s="75"/>
      <c r="D96" s="75"/>
      <c r="E96" s="11"/>
      <c r="F96" s="75"/>
      <c r="G9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6" s="75"/>
    </row>
    <row r="97" spans="1:8" ht="30" customHeight="1" x14ac:dyDescent="0.2">
      <c r="A97" s="73">
        <f t="shared" si="10"/>
        <v>52</v>
      </c>
      <c r="B97" s="74"/>
      <c r="C97" s="75"/>
      <c r="D97" s="75"/>
      <c r="E97" s="11"/>
      <c r="F97" s="75"/>
      <c r="G9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7" s="75"/>
    </row>
    <row r="98" spans="1:8" ht="30" customHeight="1" x14ac:dyDescent="0.2">
      <c r="A98" s="73">
        <f t="shared" si="10"/>
        <v>52</v>
      </c>
      <c r="B98" s="74"/>
      <c r="C98" s="75"/>
      <c r="D98" s="75"/>
      <c r="E98" s="11"/>
      <c r="F98" s="75"/>
      <c r="G9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8" s="75"/>
    </row>
    <row r="99" spans="1:8" ht="30" customHeight="1" x14ac:dyDescent="0.2">
      <c r="A99" s="73">
        <f t="shared" si="10"/>
        <v>52</v>
      </c>
      <c r="B99" s="74"/>
      <c r="C99" s="75"/>
      <c r="D99" s="75"/>
      <c r="E99" s="11"/>
      <c r="F99" s="75"/>
      <c r="G9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99" s="75"/>
    </row>
    <row r="100" spans="1:8" ht="30" customHeight="1" x14ac:dyDescent="0.2">
      <c r="A100" s="73">
        <f t="shared" si="10"/>
        <v>52</v>
      </c>
      <c r="B100" s="74"/>
      <c r="C100" s="75"/>
      <c r="D100" s="75"/>
      <c r="E100" s="11"/>
      <c r="F100" s="75"/>
      <c r="G10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0" s="75"/>
    </row>
    <row r="101" spans="1:8" ht="30" customHeight="1" x14ac:dyDescent="0.2">
      <c r="A101" s="73">
        <f t="shared" si="10"/>
        <v>52</v>
      </c>
      <c r="B101" s="74"/>
      <c r="C101" s="75"/>
      <c r="D101" s="75"/>
      <c r="E101" s="11"/>
      <c r="F101" s="75"/>
      <c r="G10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1" s="75"/>
    </row>
    <row r="102" spans="1:8" ht="30" customHeight="1" x14ac:dyDescent="0.2">
      <c r="A102" s="73">
        <f t="shared" si="10"/>
        <v>52</v>
      </c>
      <c r="B102" s="74"/>
      <c r="C102" s="75"/>
      <c r="D102" s="75"/>
      <c r="E102" s="11"/>
      <c r="F102" s="75"/>
      <c r="G10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2" s="75"/>
    </row>
    <row r="103" spans="1:8" ht="30" customHeight="1" x14ac:dyDescent="0.2">
      <c r="A103" s="73">
        <f t="shared" si="10"/>
        <v>52</v>
      </c>
      <c r="B103" s="74"/>
      <c r="C103" s="75"/>
      <c r="D103" s="75"/>
      <c r="E103" s="11"/>
      <c r="F103" s="75"/>
      <c r="G10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3" s="75"/>
    </row>
    <row r="104" spans="1:8" ht="30" customHeight="1" x14ac:dyDescent="0.2">
      <c r="A104" s="73">
        <f t="shared" si="10"/>
        <v>52</v>
      </c>
      <c r="B104" s="74"/>
      <c r="C104" s="75"/>
      <c r="D104" s="75"/>
      <c r="E104" s="11"/>
      <c r="F104" s="75"/>
      <c r="G10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4" s="75"/>
    </row>
    <row r="105" spans="1:8" ht="30" customHeight="1" x14ac:dyDescent="0.2">
      <c r="A105" s="73">
        <f t="shared" si="10"/>
        <v>52</v>
      </c>
      <c r="B105" s="74"/>
      <c r="C105" s="75"/>
      <c r="D105" s="75"/>
      <c r="E105" s="11"/>
      <c r="F105" s="75"/>
      <c r="G10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5" s="75"/>
    </row>
    <row r="106" spans="1:8" ht="30" customHeight="1" x14ac:dyDescent="0.2">
      <c r="A106" s="73">
        <f t="shared" si="10"/>
        <v>52</v>
      </c>
      <c r="B106" s="74"/>
      <c r="C106" s="75"/>
      <c r="D106" s="75"/>
      <c r="E106" s="11"/>
      <c r="F106" s="75"/>
      <c r="G10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6" s="75"/>
    </row>
    <row r="107" spans="1:8" ht="30" customHeight="1" x14ac:dyDescent="0.2">
      <c r="A107" s="73">
        <f t="shared" si="10"/>
        <v>52</v>
      </c>
      <c r="B107" s="74"/>
      <c r="C107" s="75"/>
      <c r="D107" s="75"/>
      <c r="E107" s="11"/>
      <c r="F107" s="75"/>
      <c r="G10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7" s="75"/>
    </row>
    <row r="108" spans="1:8" ht="30" customHeight="1" x14ac:dyDescent="0.2">
      <c r="A108" s="73">
        <f t="shared" si="10"/>
        <v>52</v>
      </c>
      <c r="B108" s="74"/>
      <c r="C108" s="75"/>
      <c r="D108" s="75"/>
      <c r="E108" s="11"/>
      <c r="F108" s="75"/>
      <c r="G10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8" s="75"/>
    </row>
    <row r="109" spans="1:8" ht="30" customHeight="1" x14ac:dyDescent="0.2">
      <c r="A109" s="73">
        <f t="shared" si="10"/>
        <v>52</v>
      </c>
      <c r="B109" s="74"/>
      <c r="C109" s="75"/>
      <c r="D109" s="75"/>
      <c r="E109" s="11"/>
      <c r="F109" s="75"/>
      <c r="G10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09" s="75"/>
    </row>
    <row r="110" spans="1:8" ht="30" customHeight="1" x14ac:dyDescent="0.2">
      <c r="A110" s="73">
        <f t="shared" si="10"/>
        <v>52</v>
      </c>
      <c r="B110" s="74"/>
      <c r="C110" s="75"/>
      <c r="D110" s="75"/>
      <c r="E110" s="11"/>
      <c r="F110" s="75"/>
      <c r="G11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0" s="75"/>
    </row>
    <row r="111" spans="1:8" ht="30" customHeight="1" x14ac:dyDescent="0.2">
      <c r="A111" s="73">
        <f t="shared" si="10"/>
        <v>52</v>
      </c>
      <c r="B111" s="74"/>
      <c r="C111" s="75"/>
      <c r="D111" s="75"/>
      <c r="E111" s="11"/>
      <c r="F111" s="75"/>
      <c r="G11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1" s="75"/>
    </row>
    <row r="112" spans="1:8" ht="30" customHeight="1" x14ac:dyDescent="0.2">
      <c r="A112" s="73">
        <f t="shared" si="10"/>
        <v>52</v>
      </c>
      <c r="B112" s="74"/>
      <c r="C112" s="75"/>
      <c r="D112" s="75"/>
      <c r="E112" s="11"/>
      <c r="F112" s="75"/>
      <c r="G11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2" s="75"/>
    </row>
    <row r="113" spans="1:8" ht="30" customHeight="1" x14ac:dyDescent="0.2">
      <c r="A113" s="73">
        <f t="shared" si="10"/>
        <v>52</v>
      </c>
      <c r="B113" s="74"/>
      <c r="C113" s="75"/>
      <c r="D113" s="75"/>
      <c r="E113" s="11"/>
      <c r="F113" s="75"/>
      <c r="G11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3" s="75"/>
    </row>
    <row r="114" spans="1:8" ht="30" customHeight="1" x14ac:dyDescent="0.2">
      <c r="A114" s="73">
        <f t="shared" si="10"/>
        <v>52</v>
      </c>
      <c r="B114" s="74"/>
      <c r="C114" s="75"/>
      <c r="D114" s="75"/>
      <c r="E114" s="11"/>
      <c r="F114" s="75"/>
      <c r="G11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4" s="75"/>
    </row>
    <row r="115" spans="1:8" ht="30" customHeight="1" x14ac:dyDescent="0.2">
      <c r="A115" s="73">
        <f t="shared" si="10"/>
        <v>52</v>
      </c>
      <c r="B115" s="74"/>
      <c r="C115" s="75"/>
      <c r="D115" s="75"/>
      <c r="E115" s="11"/>
      <c r="F115" s="75"/>
      <c r="G11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5" s="75"/>
    </row>
    <row r="116" spans="1:8" ht="30" customHeight="1" x14ac:dyDescent="0.2">
      <c r="A116" s="73">
        <f t="shared" si="10"/>
        <v>52</v>
      </c>
      <c r="B116" s="74"/>
      <c r="C116" s="75"/>
      <c r="D116" s="75"/>
      <c r="E116" s="11"/>
      <c r="F116" s="75"/>
      <c r="G11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6" s="75"/>
    </row>
    <row r="117" spans="1:8" ht="30" customHeight="1" x14ac:dyDescent="0.2">
      <c r="A117" s="73">
        <f t="shared" si="10"/>
        <v>52</v>
      </c>
      <c r="B117" s="74"/>
      <c r="C117" s="75"/>
      <c r="D117" s="75"/>
      <c r="E117" s="11"/>
      <c r="F117" s="75"/>
      <c r="G11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7" s="75"/>
    </row>
    <row r="118" spans="1:8" ht="30" customHeight="1" x14ac:dyDescent="0.2">
      <c r="A118" s="73">
        <f t="shared" si="10"/>
        <v>52</v>
      </c>
      <c r="B118" s="74"/>
      <c r="C118" s="75"/>
      <c r="D118" s="75"/>
      <c r="E118" s="11"/>
      <c r="F118" s="75"/>
      <c r="G11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8" s="75"/>
    </row>
    <row r="119" spans="1:8" ht="30" customHeight="1" x14ac:dyDescent="0.2">
      <c r="A119" s="73">
        <f t="shared" si="10"/>
        <v>52</v>
      </c>
      <c r="B119" s="74"/>
      <c r="C119" s="75"/>
      <c r="D119" s="75"/>
      <c r="E119" s="11"/>
      <c r="F119" s="75"/>
      <c r="G11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19" s="75"/>
    </row>
    <row r="120" spans="1:8" ht="30" customHeight="1" x14ac:dyDescent="0.2">
      <c r="A120" s="73">
        <f t="shared" si="10"/>
        <v>52</v>
      </c>
      <c r="B120" s="74"/>
      <c r="C120" s="75"/>
      <c r="D120" s="75"/>
      <c r="E120" s="11"/>
      <c r="F120" s="75"/>
      <c r="G12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0" s="75"/>
    </row>
    <row r="121" spans="1:8" ht="30" customHeight="1" x14ac:dyDescent="0.2">
      <c r="A121" s="73">
        <f t="shared" si="10"/>
        <v>52</v>
      </c>
      <c r="B121" s="74"/>
      <c r="C121" s="75"/>
      <c r="D121" s="75"/>
      <c r="E121" s="11"/>
      <c r="F121" s="75"/>
      <c r="G12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1" s="75"/>
    </row>
    <row r="122" spans="1:8" ht="30" customHeight="1" x14ac:dyDescent="0.2">
      <c r="A122" s="73">
        <f t="shared" si="10"/>
        <v>52</v>
      </c>
      <c r="B122" s="74"/>
      <c r="C122" s="75"/>
      <c r="D122" s="75"/>
      <c r="E122" s="11"/>
      <c r="F122" s="75"/>
      <c r="G12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2" s="75"/>
    </row>
    <row r="123" spans="1:8" ht="30" customHeight="1" x14ac:dyDescent="0.2">
      <c r="A123" s="73">
        <f t="shared" si="10"/>
        <v>52</v>
      </c>
      <c r="B123" s="74"/>
      <c r="C123" s="75"/>
      <c r="D123" s="75"/>
      <c r="E123" s="11"/>
      <c r="F123" s="75"/>
      <c r="G12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3" s="75"/>
    </row>
    <row r="124" spans="1:8" ht="30" customHeight="1" x14ac:dyDescent="0.2">
      <c r="A124" s="73">
        <f t="shared" si="10"/>
        <v>52</v>
      </c>
      <c r="B124" s="74"/>
      <c r="C124" s="75"/>
      <c r="D124" s="75"/>
      <c r="E124" s="11"/>
      <c r="F124" s="75"/>
      <c r="G12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4" s="75"/>
    </row>
    <row r="125" spans="1:8" ht="30" customHeight="1" x14ac:dyDescent="0.2">
      <c r="A125" s="73">
        <f t="shared" si="10"/>
        <v>52</v>
      </c>
      <c r="B125" s="74"/>
      <c r="C125" s="75"/>
      <c r="D125" s="75"/>
      <c r="E125" s="11"/>
      <c r="F125" s="75"/>
      <c r="G12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5" s="75"/>
    </row>
    <row r="126" spans="1:8" ht="30" customHeight="1" x14ac:dyDescent="0.2">
      <c r="A126" s="73">
        <f t="shared" si="10"/>
        <v>52</v>
      </c>
      <c r="B126" s="74"/>
      <c r="C126" s="75"/>
      <c r="D126" s="75"/>
      <c r="E126" s="11"/>
      <c r="F126" s="75"/>
      <c r="G12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6" s="75"/>
    </row>
    <row r="127" spans="1:8" ht="30" customHeight="1" x14ac:dyDescent="0.2">
      <c r="A127" s="73">
        <f t="shared" si="10"/>
        <v>52</v>
      </c>
      <c r="B127" s="74"/>
      <c r="C127" s="75"/>
      <c r="D127" s="75"/>
      <c r="E127" s="11"/>
      <c r="F127" s="75"/>
      <c r="G12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7" s="75"/>
    </row>
    <row r="128" spans="1:8" ht="30" customHeight="1" x14ac:dyDescent="0.2">
      <c r="A128" s="73">
        <f t="shared" si="10"/>
        <v>52</v>
      </c>
      <c r="B128" s="74"/>
      <c r="C128" s="75"/>
      <c r="D128" s="75"/>
      <c r="E128" s="11"/>
      <c r="F128" s="75"/>
      <c r="G12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8" s="75"/>
    </row>
    <row r="129" spans="1:8" ht="30" customHeight="1" x14ac:dyDescent="0.2">
      <c r="A129" s="73">
        <f t="shared" si="10"/>
        <v>52</v>
      </c>
      <c r="B129" s="74"/>
      <c r="C129" s="75"/>
      <c r="D129" s="75"/>
      <c r="E129" s="11"/>
      <c r="F129" s="75"/>
      <c r="G12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29" s="75"/>
    </row>
    <row r="130" spans="1:8" ht="30" customHeight="1" x14ac:dyDescent="0.2">
      <c r="A130" s="73">
        <f t="shared" si="10"/>
        <v>52</v>
      </c>
      <c r="B130" s="74"/>
      <c r="C130" s="75"/>
      <c r="D130" s="75"/>
      <c r="E130" s="11"/>
      <c r="F130" s="75"/>
      <c r="G13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0" s="75"/>
    </row>
    <row r="131" spans="1:8" ht="30" customHeight="1" x14ac:dyDescent="0.2">
      <c r="A131" s="73">
        <f t="shared" ref="A131:A194" si="11">_xlfn.ISOWEEKNUM($B131)</f>
        <v>52</v>
      </c>
      <c r="B131" s="74"/>
      <c r="C131" s="75"/>
      <c r="D131" s="75"/>
      <c r="E131" s="11"/>
      <c r="F131" s="75"/>
      <c r="G13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1" s="75"/>
    </row>
    <row r="132" spans="1:8" ht="30" customHeight="1" x14ac:dyDescent="0.2">
      <c r="A132" s="73">
        <f t="shared" si="11"/>
        <v>52</v>
      </c>
      <c r="B132" s="74"/>
      <c r="C132" s="75"/>
      <c r="D132" s="75"/>
      <c r="E132" s="11"/>
      <c r="F132" s="75"/>
      <c r="G13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2" s="75"/>
    </row>
    <row r="133" spans="1:8" ht="30" customHeight="1" x14ac:dyDescent="0.2">
      <c r="A133" s="73">
        <f t="shared" si="11"/>
        <v>52</v>
      </c>
      <c r="B133" s="74"/>
      <c r="C133" s="75"/>
      <c r="D133" s="75"/>
      <c r="E133" s="11"/>
      <c r="F133" s="75"/>
      <c r="G13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3" s="75"/>
    </row>
    <row r="134" spans="1:8" ht="30" customHeight="1" x14ac:dyDescent="0.2">
      <c r="A134" s="73">
        <f t="shared" si="11"/>
        <v>52</v>
      </c>
      <c r="B134" s="74"/>
      <c r="C134" s="75"/>
      <c r="D134" s="75"/>
      <c r="E134" s="11"/>
      <c r="F134" s="75"/>
      <c r="G13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4" s="75"/>
    </row>
    <row r="135" spans="1:8" ht="30" customHeight="1" x14ac:dyDescent="0.2">
      <c r="A135" s="73">
        <f t="shared" si="11"/>
        <v>52</v>
      </c>
      <c r="B135" s="74"/>
      <c r="C135" s="75"/>
      <c r="D135" s="75"/>
      <c r="E135" s="11"/>
      <c r="F135" s="75"/>
      <c r="G13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5" s="75"/>
    </row>
    <row r="136" spans="1:8" ht="30" customHeight="1" x14ac:dyDescent="0.2">
      <c r="A136" s="73">
        <f t="shared" si="11"/>
        <v>52</v>
      </c>
      <c r="B136" s="74"/>
      <c r="C136" s="75"/>
      <c r="D136" s="75"/>
      <c r="E136" s="11"/>
      <c r="F136" s="75"/>
      <c r="G13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6" s="75"/>
    </row>
    <row r="137" spans="1:8" ht="30" customHeight="1" x14ac:dyDescent="0.2">
      <c r="A137" s="73">
        <f t="shared" si="11"/>
        <v>52</v>
      </c>
      <c r="B137" s="74"/>
      <c r="C137" s="75"/>
      <c r="D137" s="75"/>
      <c r="E137" s="11"/>
      <c r="F137" s="75"/>
      <c r="G13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7" s="75"/>
    </row>
    <row r="138" spans="1:8" ht="30" customHeight="1" x14ac:dyDescent="0.2">
      <c r="A138" s="73">
        <f t="shared" si="11"/>
        <v>52</v>
      </c>
      <c r="B138" s="74"/>
      <c r="C138" s="75"/>
      <c r="D138" s="75"/>
      <c r="E138" s="11"/>
      <c r="F138" s="75"/>
      <c r="G13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8" s="75"/>
    </row>
    <row r="139" spans="1:8" ht="30" customHeight="1" x14ac:dyDescent="0.2">
      <c r="A139" s="73">
        <f t="shared" si="11"/>
        <v>52</v>
      </c>
      <c r="B139" s="74"/>
      <c r="C139" s="75"/>
      <c r="D139" s="75"/>
      <c r="E139" s="11"/>
      <c r="F139" s="75"/>
      <c r="G13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39" s="75"/>
    </row>
    <row r="140" spans="1:8" ht="30" customHeight="1" x14ac:dyDescent="0.2">
      <c r="A140" s="73">
        <f t="shared" si="11"/>
        <v>52</v>
      </c>
      <c r="B140" s="74"/>
      <c r="C140" s="75"/>
      <c r="D140" s="75"/>
      <c r="E140" s="11"/>
      <c r="F140" s="75"/>
      <c r="G14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0" s="75"/>
    </row>
    <row r="141" spans="1:8" ht="30" customHeight="1" x14ac:dyDescent="0.2">
      <c r="A141" s="73">
        <f t="shared" si="11"/>
        <v>52</v>
      </c>
      <c r="B141" s="74"/>
      <c r="C141" s="75"/>
      <c r="D141" s="75"/>
      <c r="E141" s="11"/>
      <c r="F141" s="75"/>
      <c r="G14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1" s="75"/>
    </row>
    <row r="142" spans="1:8" ht="30" customHeight="1" x14ac:dyDescent="0.2">
      <c r="A142" s="73">
        <f t="shared" si="11"/>
        <v>52</v>
      </c>
      <c r="B142" s="74"/>
      <c r="C142" s="75"/>
      <c r="D142" s="75"/>
      <c r="E142" s="11"/>
      <c r="F142" s="75"/>
      <c r="G14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2" s="75"/>
    </row>
    <row r="143" spans="1:8" ht="30" customHeight="1" x14ac:dyDescent="0.2">
      <c r="A143" s="73">
        <f t="shared" si="11"/>
        <v>52</v>
      </c>
      <c r="B143" s="74"/>
      <c r="C143" s="75"/>
      <c r="D143" s="75"/>
      <c r="E143" s="11"/>
      <c r="F143" s="75"/>
      <c r="G14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3" s="75"/>
    </row>
    <row r="144" spans="1:8" ht="30" customHeight="1" x14ac:dyDescent="0.2">
      <c r="A144" s="73">
        <f t="shared" si="11"/>
        <v>52</v>
      </c>
      <c r="B144" s="74"/>
      <c r="C144" s="75"/>
      <c r="D144" s="75"/>
      <c r="E144" s="11"/>
      <c r="F144" s="75"/>
      <c r="G14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4" s="75"/>
    </row>
    <row r="145" spans="1:8" ht="30" customHeight="1" x14ac:dyDescent="0.2">
      <c r="A145" s="73">
        <f t="shared" si="11"/>
        <v>52</v>
      </c>
      <c r="B145" s="74"/>
      <c r="C145" s="75"/>
      <c r="D145" s="75"/>
      <c r="E145" s="11"/>
      <c r="F145" s="75"/>
      <c r="G14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5" s="75"/>
    </row>
    <row r="146" spans="1:8" ht="30" customHeight="1" x14ac:dyDescent="0.2">
      <c r="A146" s="73">
        <f t="shared" si="11"/>
        <v>52</v>
      </c>
      <c r="B146" s="74"/>
      <c r="C146" s="75"/>
      <c r="D146" s="75"/>
      <c r="E146" s="11"/>
      <c r="F146" s="75"/>
      <c r="G14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6" s="75"/>
    </row>
    <row r="147" spans="1:8" ht="30" customHeight="1" x14ac:dyDescent="0.2">
      <c r="A147" s="73">
        <f t="shared" si="11"/>
        <v>52</v>
      </c>
      <c r="B147" s="74"/>
      <c r="C147" s="75"/>
      <c r="D147" s="75"/>
      <c r="E147" s="11"/>
      <c r="F147" s="75"/>
      <c r="G14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7" s="75"/>
    </row>
    <row r="148" spans="1:8" ht="30" customHeight="1" x14ac:dyDescent="0.2">
      <c r="A148" s="73">
        <f t="shared" si="11"/>
        <v>52</v>
      </c>
      <c r="B148" s="74"/>
      <c r="C148" s="75"/>
      <c r="D148" s="75"/>
      <c r="E148" s="11"/>
      <c r="F148" s="75"/>
      <c r="G14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8" s="75"/>
    </row>
    <row r="149" spans="1:8" ht="30" customHeight="1" x14ac:dyDescent="0.2">
      <c r="A149" s="73">
        <f t="shared" si="11"/>
        <v>52</v>
      </c>
      <c r="B149" s="74"/>
      <c r="C149" s="75"/>
      <c r="D149" s="75"/>
      <c r="E149" s="11"/>
      <c r="F149" s="75"/>
      <c r="G14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49" s="75"/>
    </row>
    <row r="150" spans="1:8" ht="30" customHeight="1" x14ac:dyDescent="0.2">
      <c r="A150" s="73">
        <f t="shared" si="11"/>
        <v>52</v>
      </c>
      <c r="B150" s="74"/>
      <c r="C150" s="75"/>
      <c r="D150" s="75"/>
      <c r="E150" s="11"/>
      <c r="F150" s="75"/>
      <c r="G15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0" s="75"/>
    </row>
    <row r="151" spans="1:8" ht="30" customHeight="1" x14ac:dyDescent="0.2">
      <c r="A151" s="73">
        <f t="shared" si="11"/>
        <v>52</v>
      </c>
      <c r="B151" s="74"/>
      <c r="C151" s="75"/>
      <c r="D151" s="75"/>
      <c r="E151" s="11"/>
      <c r="F151" s="75"/>
      <c r="G15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1" s="75"/>
    </row>
    <row r="152" spans="1:8" ht="30" customHeight="1" x14ac:dyDescent="0.2">
      <c r="A152" s="73">
        <f t="shared" si="11"/>
        <v>52</v>
      </c>
      <c r="B152" s="74"/>
      <c r="C152" s="75"/>
      <c r="D152" s="75"/>
      <c r="E152" s="11"/>
      <c r="F152" s="75"/>
      <c r="G15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2" s="75"/>
    </row>
    <row r="153" spans="1:8" ht="30" customHeight="1" x14ac:dyDescent="0.2">
      <c r="A153" s="73">
        <f t="shared" si="11"/>
        <v>52</v>
      </c>
      <c r="B153" s="74"/>
      <c r="C153" s="75"/>
      <c r="D153" s="75"/>
      <c r="E153" s="11"/>
      <c r="F153" s="75"/>
      <c r="G15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3" s="75"/>
    </row>
    <row r="154" spans="1:8" ht="30" customHeight="1" x14ac:dyDescent="0.2">
      <c r="A154" s="73">
        <f t="shared" si="11"/>
        <v>52</v>
      </c>
      <c r="B154" s="74"/>
      <c r="C154" s="75"/>
      <c r="D154" s="75"/>
      <c r="E154" s="11"/>
      <c r="F154" s="75"/>
      <c r="G15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4" s="75"/>
    </row>
    <row r="155" spans="1:8" ht="30" customHeight="1" x14ac:dyDescent="0.2">
      <c r="A155" s="73">
        <f t="shared" si="11"/>
        <v>52</v>
      </c>
      <c r="B155" s="74"/>
      <c r="C155" s="75"/>
      <c r="D155" s="75"/>
      <c r="E155" s="11"/>
      <c r="F155" s="75"/>
      <c r="G15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5" s="75"/>
    </row>
    <row r="156" spans="1:8" ht="30" customHeight="1" x14ac:dyDescent="0.2">
      <c r="A156" s="73">
        <f t="shared" si="11"/>
        <v>52</v>
      </c>
      <c r="B156" s="74"/>
      <c r="C156" s="75"/>
      <c r="D156" s="75"/>
      <c r="E156" s="11"/>
      <c r="F156" s="75"/>
      <c r="G15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6" s="75"/>
    </row>
    <row r="157" spans="1:8" ht="30" customHeight="1" x14ac:dyDescent="0.2">
      <c r="A157" s="73">
        <f t="shared" si="11"/>
        <v>52</v>
      </c>
      <c r="B157" s="74"/>
      <c r="C157" s="75"/>
      <c r="D157" s="75"/>
      <c r="E157" s="11"/>
      <c r="F157" s="75"/>
      <c r="G15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7" s="75"/>
    </row>
    <row r="158" spans="1:8" ht="30" customHeight="1" x14ac:dyDescent="0.2">
      <c r="A158" s="73">
        <f t="shared" si="11"/>
        <v>52</v>
      </c>
      <c r="B158" s="74"/>
      <c r="C158" s="75"/>
      <c r="D158" s="75"/>
      <c r="E158" s="11"/>
      <c r="F158" s="75"/>
      <c r="G15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8" s="75"/>
    </row>
    <row r="159" spans="1:8" ht="30" customHeight="1" x14ac:dyDescent="0.2">
      <c r="A159" s="73">
        <f t="shared" si="11"/>
        <v>52</v>
      </c>
      <c r="B159" s="74"/>
      <c r="C159" s="75"/>
      <c r="D159" s="75"/>
      <c r="E159" s="11"/>
      <c r="F159" s="75"/>
      <c r="G15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59" s="75"/>
    </row>
    <row r="160" spans="1:8" ht="30" customHeight="1" x14ac:dyDescent="0.2">
      <c r="A160" s="73">
        <f t="shared" si="11"/>
        <v>52</v>
      </c>
      <c r="B160" s="74"/>
      <c r="C160" s="75"/>
      <c r="D160" s="75"/>
      <c r="E160" s="11"/>
      <c r="F160" s="75"/>
      <c r="G16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0" s="75"/>
    </row>
    <row r="161" spans="1:8" ht="30" customHeight="1" x14ac:dyDescent="0.2">
      <c r="A161" s="73">
        <f t="shared" si="11"/>
        <v>52</v>
      </c>
      <c r="B161" s="74"/>
      <c r="C161" s="75"/>
      <c r="D161" s="75"/>
      <c r="E161" s="11"/>
      <c r="F161" s="75"/>
      <c r="G16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1" s="75"/>
    </row>
    <row r="162" spans="1:8" ht="30" customHeight="1" x14ac:dyDescent="0.2">
      <c r="A162" s="73">
        <f t="shared" si="11"/>
        <v>52</v>
      </c>
      <c r="B162" s="74"/>
      <c r="C162" s="75"/>
      <c r="D162" s="75"/>
      <c r="E162" s="11"/>
      <c r="F162" s="75"/>
      <c r="G16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2" s="75"/>
    </row>
    <row r="163" spans="1:8" ht="30" customHeight="1" x14ac:dyDescent="0.2">
      <c r="A163" s="73">
        <f t="shared" si="11"/>
        <v>52</v>
      </c>
      <c r="B163" s="74"/>
      <c r="C163" s="75"/>
      <c r="D163" s="75"/>
      <c r="E163" s="11"/>
      <c r="F163" s="75"/>
      <c r="G16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3" s="75"/>
    </row>
    <row r="164" spans="1:8" ht="30" customHeight="1" x14ac:dyDescent="0.2">
      <c r="A164" s="73">
        <f t="shared" si="11"/>
        <v>52</v>
      </c>
      <c r="B164" s="74"/>
      <c r="C164" s="75"/>
      <c r="D164" s="75"/>
      <c r="E164" s="11"/>
      <c r="F164" s="75"/>
      <c r="G16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4" s="75"/>
    </row>
    <row r="165" spans="1:8" ht="30" customHeight="1" x14ac:dyDescent="0.2">
      <c r="A165" s="73">
        <f t="shared" si="11"/>
        <v>52</v>
      </c>
      <c r="B165" s="74"/>
      <c r="C165" s="75"/>
      <c r="D165" s="75"/>
      <c r="E165" s="11"/>
      <c r="F165" s="75"/>
      <c r="G16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5" s="75"/>
    </row>
    <row r="166" spans="1:8" ht="30" customHeight="1" x14ac:dyDescent="0.2">
      <c r="A166" s="73">
        <f t="shared" si="11"/>
        <v>52</v>
      </c>
      <c r="B166" s="74"/>
      <c r="C166" s="75"/>
      <c r="D166" s="75"/>
      <c r="E166" s="11"/>
      <c r="F166" s="75"/>
      <c r="G16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6" s="75"/>
    </row>
    <row r="167" spans="1:8" ht="30" customHeight="1" x14ac:dyDescent="0.2">
      <c r="A167" s="73">
        <f t="shared" si="11"/>
        <v>52</v>
      </c>
      <c r="B167" s="74"/>
      <c r="C167" s="75"/>
      <c r="D167" s="75"/>
      <c r="E167" s="11"/>
      <c r="F167" s="75"/>
      <c r="G16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7" s="75"/>
    </row>
    <row r="168" spans="1:8" ht="30" customHeight="1" x14ac:dyDescent="0.2">
      <c r="A168" s="73">
        <f t="shared" si="11"/>
        <v>52</v>
      </c>
      <c r="B168" s="74"/>
      <c r="C168" s="75"/>
      <c r="D168" s="75"/>
      <c r="E168" s="11"/>
      <c r="F168" s="75"/>
      <c r="G16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8" s="75"/>
    </row>
    <row r="169" spans="1:8" ht="30" customHeight="1" x14ac:dyDescent="0.2">
      <c r="A169" s="73">
        <f t="shared" si="11"/>
        <v>52</v>
      </c>
      <c r="B169" s="74"/>
      <c r="C169" s="75"/>
      <c r="D169" s="75"/>
      <c r="E169" s="11"/>
      <c r="F169" s="75"/>
      <c r="G16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69" s="75"/>
    </row>
    <row r="170" spans="1:8" ht="30" customHeight="1" x14ac:dyDescent="0.2">
      <c r="A170" s="73">
        <f t="shared" si="11"/>
        <v>52</v>
      </c>
      <c r="B170" s="74"/>
      <c r="C170" s="75"/>
      <c r="D170" s="75"/>
      <c r="E170" s="11"/>
      <c r="F170" s="75"/>
      <c r="G17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0" s="75"/>
    </row>
    <row r="171" spans="1:8" ht="30" customHeight="1" x14ac:dyDescent="0.2">
      <c r="A171" s="73">
        <f t="shared" si="11"/>
        <v>52</v>
      </c>
      <c r="B171" s="74"/>
      <c r="C171" s="75"/>
      <c r="D171" s="75"/>
      <c r="E171" s="11"/>
      <c r="F171" s="75"/>
      <c r="G17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1" s="75"/>
    </row>
    <row r="172" spans="1:8" ht="30" customHeight="1" x14ac:dyDescent="0.2">
      <c r="A172" s="73">
        <f t="shared" si="11"/>
        <v>52</v>
      </c>
      <c r="B172" s="74"/>
      <c r="C172" s="75"/>
      <c r="D172" s="75"/>
      <c r="E172" s="11"/>
      <c r="F172" s="75"/>
      <c r="G17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2" s="75"/>
    </row>
    <row r="173" spans="1:8" ht="30" customHeight="1" x14ac:dyDescent="0.2">
      <c r="A173" s="73">
        <f t="shared" si="11"/>
        <v>52</v>
      </c>
      <c r="B173" s="74"/>
      <c r="C173" s="75"/>
      <c r="D173" s="75"/>
      <c r="E173" s="11"/>
      <c r="F173" s="75"/>
      <c r="G17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3" s="75"/>
    </row>
    <row r="174" spans="1:8" ht="30" customHeight="1" x14ac:dyDescent="0.2">
      <c r="A174" s="73">
        <f t="shared" si="11"/>
        <v>52</v>
      </c>
      <c r="B174" s="74"/>
      <c r="C174" s="75"/>
      <c r="D174" s="75"/>
      <c r="E174" s="11"/>
      <c r="F174" s="75"/>
      <c r="G17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4" s="75"/>
    </row>
    <row r="175" spans="1:8" ht="30" customHeight="1" x14ac:dyDescent="0.2">
      <c r="A175" s="73">
        <f t="shared" si="11"/>
        <v>52</v>
      </c>
      <c r="B175" s="74"/>
      <c r="C175" s="75"/>
      <c r="D175" s="75"/>
      <c r="E175" s="11"/>
      <c r="F175" s="75"/>
      <c r="G17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5" s="75"/>
    </row>
    <row r="176" spans="1:8" ht="30" customHeight="1" x14ac:dyDescent="0.2">
      <c r="A176" s="73">
        <f t="shared" si="11"/>
        <v>52</v>
      </c>
      <c r="B176" s="74"/>
      <c r="C176" s="75"/>
      <c r="D176" s="75"/>
      <c r="E176" s="11"/>
      <c r="F176" s="75"/>
      <c r="G17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6" s="75"/>
    </row>
    <row r="177" spans="1:8" ht="30" customHeight="1" x14ac:dyDescent="0.2">
      <c r="A177" s="73">
        <f t="shared" si="11"/>
        <v>52</v>
      </c>
      <c r="B177" s="74"/>
      <c r="C177" s="75"/>
      <c r="D177" s="75"/>
      <c r="E177" s="11"/>
      <c r="F177" s="75"/>
      <c r="G17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7" s="75"/>
    </row>
    <row r="178" spans="1:8" ht="30" customHeight="1" x14ac:dyDescent="0.2">
      <c r="A178" s="73">
        <f t="shared" si="11"/>
        <v>52</v>
      </c>
      <c r="B178" s="74"/>
      <c r="C178" s="75"/>
      <c r="D178" s="75"/>
      <c r="E178" s="11"/>
      <c r="F178" s="75"/>
      <c r="G17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8" s="75"/>
    </row>
    <row r="179" spans="1:8" ht="30" customHeight="1" x14ac:dyDescent="0.2">
      <c r="A179" s="73">
        <f t="shared" si="11"/>
        <v>52</v>
      </c>
      <c r="B179" s="74"/>
      <c r="C179" s="75"/>
      <c r="D179" s="75"/>
      <c r="E179" s="11"/>
      <c r="F179" s="75"/>
      <c r="G17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79" s="75"/>
    </row>
    <row r="180" spans="1:8" ht="30" customHeight="1" x14ac:dyDescent="0.2">
      <c r="A180" s="73">
        <f t="shared" si="11"/>
        <v>52</v>
      </c>
      <c r="B180" s="74"/>
      <c r="C180" s="75"/>
      <c r="D180" s="75"/>
      <c r="E180" s="11"/>
      <c r="F180" s="75"/>
      <c r="G18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0" s="75"/>
    </row>
    <row r="181" spans="1:8" ht="30" customHeight="1" x14ac:dyDescent="0.2">
      <c r="A181" s="73">
        <f t="shared" si="11"/>
        <v>52</v>
      </c>
      <c r="B181" s="74"/>
      <c r="C181" s="75"/>
      <c r="D181" s="75"/>
      <c r="E181" s="11"/>
      <c r="F181" s="75"/>
      <c r="G18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1" s="75"/>
    </row>
    <row r="182" spans="1:8" ht="30" customHeight="1" x14ac:dyDescent="0.2">
      <c r="A182" s="73">
        <f t="shared" si="11"/>
        <v>52</v>
      </c>
      <c r="B182" s="74"/>
      <c r="C182" s="75"/>
      <c r="D182" s="75"/>
      <c r="E182" s="11"/>
      <c r="F182" s="75"/>
      <c r="G18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2" s="75"/>
    </row>
    <row r="183" spans="1:8" ht="30" customHeight="1" x14ac:dyDescent="0.2">
      <c r="A183" s="73">
        <f t="shared" si="11"/>
        <v>52</v>
      </c>
      <c r="B183" s="74"/>
      <c r="C183" s="75"/>
      <c r="D183" s="75"/>
      <c r="E183" s="11"/>
      <c r="F183" s="75"/>
      <c r="G18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3" s="75"/>
    </row>
    <row r="184" spans="1:8" ht="30" customHeight="1" x14ac:dyDescent="0.2">
      <c r="A184" s="73">
        <f t="shared" si="11"/>
        <v>52</v>
      </c>
      <c r="B184" s="74"/>
      <c r="C184" s="75"/>
      <c r="D184" s="75"/>
      <c r="E184" s="11"/>
      <c r="F184" s="75"/>
      <c r="G18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4" s="75"/>
    </row>
    <row r="185" spans="1:8" ht="30" customHeight="1" x14ac:dyDescent="0.2">
      <c r="A185" s="73">
        <f t="shared" si="11"/>
        <v>52</v>
      </c>
      <c r="B185" s="74"/>
      <c r="C185" s="75"/>
      <c r="D185" s="75"/>
      <c r="E185" s="11"/>
      <c r="F185" s="75"/>
      <c r="G18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5" s="75"/>
    </row>
    <row r="186" spans="1:8" ht="30" customHeight="1" x14ac:dyDescent="0.2">
      <c r="A186" s="73">
        <f t="shared" si="11"/>
        <v>52</v>
      </c>
      <c r="B186" s="74"/>
      <c r="C186" s="75"/>
      <c r="D186" s="75"/>
      <c r="E186" s="11"/>
      <c r="F186" s="75"/>
      <c r="G18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6" s="75"/>
    </row>
    <row r="187" spans="1:8" ht="30" customHeight="1" x14ac:dyDescent="0.2">
      <c r="A187" s="73">
        <f t="shared" si="11"/>
        <v>52</v>
      </c>
      <c r="B187" s="74"/>
      <c r="C187" s="75"/>
      <c r="D187" s="75"/>
      <c r="E187" s="11"/>
      <c r="F187" s="75"/>
      <c r="G18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7" s="75"/>
    </row>
    <row r="188" spans="1:8" ht="30" customHeight="1" x14ac:dyDescent="0.2">
      <c r="A188" s="73">
        <f t="shared" si="11"/>
        <v>52</v>
      </c>
      <c r="B188" s="74"/>
      <c r="C188" s="75"/>
      <c r="D188" s="75"/>
      <c r="E188" s="11"/>
      <c r="F188" s="75"/>
      <c r="G18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8" s="75"/>
    </row>
    <row r="189" spans="1:8" ht="30" customHeight="1" x14ac:dyDescent="0.2">
      <c r="A189" s="73">
        <f t="shared" si="11"/>
        <v>52</v>
      </c>
      <c r="B189" s="74"/>
      <c r="C189" s="75"/>
      <c r="D189" s="75"/>
      <c r="E189" s="11"/>
      <c r="F189" s="75"/>
      <c r="G18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89" s="75"/>
    </row>
    <row r="190" spans="1:8" ht="30" customHeight="1" x14ac:dyDescent="0.2">
      <c r="A190" s="73">
        <f t="shared" si="11"/>
        <v>52</v>
      </c>
      <c r="B190" s="74"/>
      <c r="C190" s="75"/>
      <c r="D190" s="75"/>
      <c r="E190" s="11"/>
      <c r="F190" s="75"/>
      <c r="G19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0" s="75"/>
    </row>
    <row r="191" spans="1:8" ht="30" customHeight="1" x14ac:dyDescent="0.2">
      <c r="A191" s="73">
        <f t="shared" si="11"/>
        <v>52</v>
      </c>
      <c r="B191" s="74"/>
      <c r="C191" s="75"/>
      <c r="D191" s="75"/>
      <c r="E191" s="11"/>
      <c r="F191" s="75"/>
      <c r="G19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1" s="75"/>
    </row>
    <row r="192" spans="1:8" ht="30" customHeight="1" x14ac:dyDescent="0.2">
      <c r="A192" s="73">
        <f t="shared" si="11"/>
        <v>52</v>
      </c>
      <c r="B192" s="74"/>
      <c r="C192" s="75"/>
      <c r="D192" s="75"/>
      <c r="E192" s="11"/>
      <c r="F192" s="75"/>
      <c r="G19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2" s="75"/>
    </row>
    <row r="193" spans="1:8" ht="30" customHeight="1" x14ac:dyDescent="0.2">
      <c r="A193" s="73">
        <f t="shared" si="11"/>
        <v>52</v>
      </c>
      <c r="B193" s="74"/>
      <c r="C193" s="75"/>
      <c r="D193" s="75"/>
      <c r="E193" s="11"/>
      <c r="F193" s="75"/>
      <c r="G19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3" s="75"/>
    </row>
    <row r="194" spans="1:8" ht="30" customHeight="1" x14ac:dyDescent="0.2">
      <c r="A194" s="73">
        <f t="shared" si="11"/>
        <v>52</v>
      </c>
      <c r="B194" s="74"/>
      <c r="C194" s="75"/>
      <c r="D194" s="75"/>
      <c r="E194" s="11"/>
      <c r="F194" s="75"/>
      <c r="G19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4" s="75"/>
    </row>
    <row r="195" spans="1:8" ht="30" customHeight="1" x14ac:dyDescent="0.2">
      <c r="A195" s="73">
        <f t="shared" ref="A195:A205" si="12">_xlfn.ISOWEEKNUM($B195)</f>
        <v>52</v>
      </c>
      <c r="B195" s="74"/>
      <c r="C195" s="75"/>
      <c r="D195" s="75"/>
      <c r="E195" s="11"/>
      <c r="F195" s="75"/>
      <c r="G19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5" s="75"/>
    </row>
    <row r="196" spans="1:8" ht="30" customHeight="1" x14ac:dyDescent="0.2">
      <c r="A196" s="73">
        <f t="shared" si="12"/>
        <v>52</v>
      </c>
      <c r="B196" s="74"/>
      <c r="C196" s="75"/>
      <c r="D196" s="75"/>
      <c r="E196" s="11"/>
      <c r="F196" s="75"/>
      <c r="G196"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6" s="75"/>
    </row>
    <row r="197" spans="1:8" ht="30" customHeight="1" x14ac:dyDescent="0.2">
      <c r="A197" s="73">
        <f t="shared" si="12"/>
        <v>52</v>
      </c>
      <c r="B197" s="74"/>
      <c r="C197" s="75"/>
      <c r="D197" s="75"/>
      <c r="E197" s="11"/>
      <c r="F197" s="75"/>
      <c r="G197"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7" s="75"/>
    </row>
    <row r="198" spans="1:8" ht="30" customHeight="1" x14ac:dyDescent="0.2">
      <c r="A198" s="73">
        <f t="shared" si="12"/>
        <v>52</v>
      </c>
      <c r="B198" s="74"/>
      <c r="C198" s="75"/>
      <c r="D198" s="75"/>
      <c r="E198" s="11"/>
      <c r="F198" s="75"/>
      <c r="G198"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8" s="75"/>
    </row>
    <row r="199" spans="1:8" ht="30" customHeight="1" x14ac:dyDescent="0.2">
      <c r="A199" s="73">
        <f t="shared" si="12"/>
        <v>52</v>
      </c>
      <c r="B199" s="74"/>
      <c r="C199" s="75"/>
      <c r="D199" s="75"/>
      <c r="E199" s="11"/>
      <c r="F199" s="75"/>
      <c r="G199"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199" s="75"/>
    </row>
    <row r="200" spans="1:8" ht="30" customHeight="1" x14ac:dyDescent="0.2">
      <c r="A200" s="73">
        <f t="shared" si="12"/>
        <v>52</v>
      </c>
      <c r="B200" s="74"/>
      <c r="C200" s="75"/>
      <c r="D200" s="75"/>
      <c r="E200" s="11"/>
      <c r="F200" s="75"/>
      <c r="G200"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00" s="75"/>
    </row>
    <row r="201" spans="1:8" ht="30" customHeight="1" x14ac:dyDescent="0.2">
      <c r="A201" s="73">
        <f t="shared" si="12"/>
        <v>52</v>
      </c>
      <c r="B201" s="74"/>
      <c r="C201" s="75"/>
      <c r="D201" s="75"/>
      <c r="E201" s="11"/>
      <c r="F201" s="75"/>
      <c r="G201"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01" s="75"/>
    </row>
    <row r="202" spans="1:8" ht="30" customHeight="1" x14ac:dyDescent="0.2">
      <c r="A202" s="73">
        <f t="shared" si="12"/>
        <v>52</v>
      </c>
      <c r="B202" s="74"/>
      <c r="C202" s="75"/>
      <c r="D202" s="75"/>
      <c r="E202" s="11"/>
      <c r="F202" s="75"/>
      <c r="G202"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02" s="75"/>
    </row>
    <row r="203" spans="1:8" ht="30" customHeight="1" x14ac:dyDescent="0.2">
      <c r="A203" s="73">
        <f t="shared" si="12"/>
        <v>52</v>
      </c>
      <c r="B203" s="74"/>
      <c r="C203" s="75"/>
      <c r="D203" s="75"/>
      <c r="E203" s="11"/>
      <c r="F203" s="75"/>
      <c r="G203"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03" s="75"/>
    </row>
    <row r="204" spans="1:8" ht="30" customHeight="1" x14ac:dyDescent="0.2">
      <c r="A204" s="73">
        <f t="shared" si="12"/>
        <v>52</v>
      </c>
      <c r="B204" s="74"/>
      <c r="C204" s="75"/>
      <c r="D204" s="75"/>
      <c r="E204" s="11"/>
      <c r="F204" s="75"/>
      <c r="G204"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04" s="75"/>
    </row>
    <row r="205" spans="1:8" ht="30" customHeight="1" x14ac:dyDescent="0.2">
      <c r="A205" s="73">
        <f t="shared" si="12"/>
        <v>52</v>
      </c>
      <c r="B205" s="74"/>
      <c r="C205" s="75"/>
      <c r="D205" s="75"/>
      <c r="E205" s="11"/>
      <c r="F205" s="75"/>
      <c r="G205" s="75" t="str">
        <f>IF(DépMar1618202914[[#This Row],[Catégorie]]="ventes N-1",$J$34,"")&amp;IF(DépMar1618202914[[#This Row],[Catégorie]]="adhésions paniers",$J$31,"")&amp;IF(DépMar1618202914[[#This Row],[Catégorie]]="cotisations associatives",$J$32,"")&amp;IF(DépMar1618202914[[#This Row],[Catégorie]]="légumes",$J$33,"")&amp;IF(DépMar1618202914[[#This Row],[Catégorie]]="transfo interne",$J$33,"")&amp;IF(DépMar1618202914[[#This Row],[Catégorie]]="transfo externe",$J$33,"")&amp;IF(DépMar1618202914[[#This Row],[Catégorie]]="oeufs",$J$33,"")&amp;IF(DépMar1618202914[[#This Row],[Catégorie]]="miel",$J$33,"")&amp;IF(DépMar1618202914[[#This Row],[Catégorie]]="champignons",$J$33,"")&amp;IF(DépMar1618202914[[#This Row],[Catégorie]]="agrumes",$J$35,"")&amp;IF(DépMar1618202914[[#This Row],[Catégorie]]="fruits",$J$33,"")</f>
        <v/>
      </c>
      <c r="H205" s="75"/>
    </row>
    <row r="206" spans="1:8" ht="30" customHeight="1" x14ac:dyDescent="0.2">
      <c r="A206" s="128" t="s">
        <v>0</v>
      </c>
      <c r="B206" s="129"/>
      <c r="C206" s="130"/>
      <c r="D206" s="130"/>
      <c r="E206" s="131">
        <f>SUBTOTAL(109,DépMar1618202914[Montant])</f>
        <v>10</v>
      </c>
      <c r="F206" s="125"/>
      <c r="G206" s="125"/>
      <c r="H206" s="125"/>
    </row>
  </sheetData>
  <sheetProtection formatCells="0" formatColumns="0" formatRows="0" insertColumns="0" insertRows="0" insertHyperlinks="0" deleteColumns="0" deleteRows="0" selectLockedCells="1" autoFilter="0" pivotTables="0"/>
  <protectedRanges>
    <protectedRange sqref="B2:H2 F72:H205 B72:D205 B3 D3 F3:G3 B4:H71" name="données_1"/>
    <protectedRange sqref="E72:E205" name="données_1_1"/>
    <protectedRange sqref="C3" name="données_1_2"/>
    <protectedRange sqref="E3" name="données_1_3"/>
    <protectedRange sqref="H3" name="données_1_4"/>
  </protectedRanges>
  <mergeCells count="4">
    <mergeCell ref="A1:D1"/>
    <mergeCell ref="J19:J20"/>
    <mergeCell ref="K20:N20"/>
    <mergeCell ref="J1:N1"/>
  </mergeCells>
  <dataValidations count="14">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D1"/>
    <dataValidation allowBlank="1" showInputMessage="1" showErrorMessage="1" prompt="Lien hypertexte de navigation vers la feuille de calcul Synthèse" sqref="E1"/>
    <dataValidation allowBlank="1" showInputMessage="1" showErrorMessage="1" prompt="Lien hypertexte de navigation vers la feuille de calcul Conseils" sqref="F1:G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allowBlank="1" showInputMessage="1" showErrorMessage="1" prompt="Le total des dépenses est automatiquement affiché dans cette colonne" sqref="K2:N2"/>
    <dataValidation allowBlank="1" showInputMessage="1" showErrorMessage="1" prompt="Entrez le nom de la dépense dans cette colonne" sqref="J2"/>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type="list" allowBlank="1" showInputMessage="1" showErrorMessage="1" sqref="G3:G205">
      <formula1>$J$31:$J$35</formula1>
    </dataValidation>
  </dataValidations>
  <hyperlinks>
    <hyperlink ref="E1" location="synthèse!A1" tooltip="Sélectionnez pour afficher la synthèse"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4"/>
    <pageSetUpPr autoPageBreaks="0" fitToPage="1"/>
  </sheetPr>
  <dimension ref="A1:O206"/>
  <sheetViews>
    <sheetView showGridLines="0" zoomScale="85" zoomScaleNormal="85" workbookViewId="0">
      <selection activeCell="H3" sqref="H3:H205"/>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5.7109375" style="2" customWidth="1"/>
    <col min="9" max="9" width="9.140625" style="2"/>
    <col min="10" max="10" width="24.85546875" style="2" bestFit="1" customWidth="1"/>
    <col min="11" max="14" width="14.7109375" style="2" customWidth="1"/>
    <col min="15" max="15" width="13.85546875" style="2" bestFit="1" customWidth="1"/>
    <col min="16" max="16384" width="9.140625" style="2"/>
  </cols>
  <sheetData>
    <row r="1" spans="1:14" ht="35.1" customHeight="1" x14ac:dyDescent="0.2">
      <c r="A1" s="116" t="s">
        <v>30</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52</v>
      </c>
      <c r="B3" s="9"/>
      <c r="C3" s="10"/>
      <c r="D3" s="10"/>
      <c r="E3" s="11"/>
      <c r="F3" s="10"/>
      <c r="G3"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 s="10"/>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f t="shared" si="0"/>
        <v>52</v>
      </c>
      <c r="B4" s="9"/>
      <c r="C4" s="10"/>
      <c r="D4" s="10"/>
      <c r="E4" s="11"/>
      <c r="F4" s="10"/>
      <c r="G4"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 s="52"/>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f t="shared" si="0"/>
        <v>52</v>
      </c>
      <c r="B5" s="9"/>
      <c r="C5" s="10"/>
      <c r="D5" s="10"/>
      <c r="E5" s="11"/>
      <c r="F5" s="10"/>
      <c r="G5"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f t="shared" si="0"/>
        <v>52</v>
      </c>
      <c r="B6" s="9"/>
      <c r="C6" s="10"/>
      <c r="D6" s="10"/>
      <c r="E6" s="11"/>
      <c r="F6" s="10"/>
      <c r="G6"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 s="10"/>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f t="shared" si="0"/>
        <v>52</v>
      </c>
      <c r="B7" s="9"/>
      <c r="C7" s="10"/>
      <c r="D7" s="10"/>
      <c r="E7" s="11"/>
      <c r="F7" s="10"/>
      <c r="G7"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 s="10"/>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 s="10"/>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 s="52"/>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f t="shared" si="0"/>
        <v>52</v>
      </c>
      <c r="B17" s="9"/>
      <c r="C17" s="10"/>
      <c r="D17" s="10"/>
      <c r="E17" s="11"/>
      <c r="F17" s="10"/>
      <c r="G17"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 s="10"/>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
      <c r="C18" s="10"/>
      <c r="D18" s="10"/>
      <c r="E18" s="11"/>
      <c r="F18" s="10"/>
      <c r="G18"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
      <c r="C19" s="10"/>
      <c r="D19" s="10"/>
      <c r="E19" s="11"/>
      <c r="F19" s="10"/>
      <c r="G19"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 s="10"/>
      <c r="J19" s="117" t="s">
        <v>0</v>
      </c>
      <c r="K19" s="68">
        <f>SUM($K$3:$K$18)</f>
        <v>0</v>
      </c>
      <c r="L19" s="69">
        <f>SUM($L$3:$L$18)</f>
        <v>0</v>
      </c>
      <c r="M19" s="69">
        <f>SUM($M$3:$M$18)</f>
        <v>0</v>
      </c>
      <c r="N19" s="70">
        <f>SUM($N$3:$N$18)</f>
        <v>0</v>
      </c>
    </row>
    <row r="20" spans="1:15" ht="30" customHeight="1" x14ac:dyDescent="0.2">
      <c r="A20" s="8">
        <f t="shared" si="0"/>
        <v>52</v>
      </c>
      <c r="B20" s="9"/>
      <c r="C20" s="10"/>
      <c r="D20" s="10"/>
      <c r="E20" s="11"/>
      <c r="F20" s="10"/>
      <c r="G20"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0" s="10"/>
      <c r="J20" s="118"/>
      <c r="K20" s="119">
        <f>SUM($K$19:$N$19)</f>
        <v>0</v>
      </c>
      <c r="L20" s="120"/>
      <c r="M20" s="120"/>
      <c r="N20" s="121"/>
    </row>
    <row r="21" spans="1:15" ht="30" customHeight="1" x14ac:dyDescent="0.2">
      <c r="A21" s="8">
        <f t="shared" si="0"/>
        <v>52</v>
      </c>
      <c r="B21" s="9"/>
      <c r="C21" s="10"/>
      <c r="D21" s="10"/>
      <c r="E21" s="11"/>
      <c r="F21" s="10"/>
      <c r="G21"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1" s="52"/>
    </row>
    <row r="22" spans="1:15" ht="30" customHeight="1" x14ac:dyDescent="0.2">
      <c r="A22" s="8">
        <f t="shared" si="0"/>
        <v>52</v>
      </c>
      <c r="B22" s="9"/>
      <c r="C22" s="10"/>
      <c r="D22" s="10"/>
      <c r="E22" s="11"/>
      <c r="F22" s="10"/>
      <c r="G22"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2" s="10"/>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3" s="10"/>
      <c r="J23" s="85" t="s">
        <v>57</v>
      </c>
      <c r="K23" s="86">
        <f>K$5</f>
        <v>0</v>
      </c>
      <c r="L23" s="86">
        <f t="shared" ref="L23:N23" si="1">L$5</f>
        <v>0</v>
      </c>
      <c r="M23" s="86">
        <f t="shared" si="1"/>
        <v>0</v>
      </c>
      <c r="N23" s="86">
        <f t="shared" si="1"/>
        <v>0</v>
      </c>
      <c r="O23" s="90">
        <f>SUM(($K23)+($L23)+($M23)+($N23))</f>
        <v>0</v>
      </c>
    </row>
    <row r="24" spans="1:15" ht="30" customHeight="1" x14ac:dyDescent="0.2">
      <c r="A24" s="8">
        <f t="shared" si="0"/>
        <v>52</v>
      </c>
      <c r="B24" s="9"/>
      <c r="C24" s="10"/>
      <c r="D24" s="10"/>
      <c r="E24" s="11"/>
      <c r="F24" s="10"/>
      <c r="G24"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4" s="10"/>
      <c r="J24" s="85" t="s">
        <v>58</v>
      </c>
      <c r="K24" s="86">
        <f>(K$3+K$4+K$7+K$8+K$11+K$12)</f>
        <v>0</v>
      </c>
      <c r="L24" s="86">
        <f t="shared" ref="L24:N24" si="2">(L$3+L$4+L$7+L$8+L$11+L$12)</f>
        <v>0</v>
      </c>
      <c r="M24" s="86">
        <f t="shared" si="2"/>
        <v>0</v>
      </c>
      <c r="N24" s="86">
        <f t="shared" si="2"/>
        <v>0</v>
      </c>
      <c r="O24" s="90">
        <f t="shared" ref="O24:O27" si="3">SUM(($K24)+($L24)+($M24)+($N24))</f>
        <v>0</v>
      </c>
    </row>
    <row r="25" spans="1:15" ht="30" customHeight="1" x14ac:dyDescent="0.2">
      <c r="A25" s="8">
        <f t="shared" si="0"/>
        <v>52</v>
      </c>
      <c r="B25" s="9"/>
      <c r="C25" s="10"/>
      <c r="D25" s="10"/>
      <c r="E25" s="11"/>
      <c r="F25" s="10"/>
      <c r="G25"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5" s="10"/>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9"/>
      <c r="C26" s="10"/>
      <c r="D26" s="10"/>
      <c r="E26" s="11"/>
      <c r="F26" s="10"/>
      <c r="G26"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9"/>
      <c r="C27" s="10"/>
      <c r="D27" s="10"/>
      <c r="E27" s="11"/>
      <c r="F27" s="10"/>
      <c r="G27"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7" s="10"/>
      <c r="J27" s="88" t="s">
        <v>61</v>
      </c>
      <c r="K27" s="89">
        <f>K$6</f>
        <v>0</v>
      </c>
      <c r="L27" s="89">
        <f t="shared" ref="L27:N27" si="6">L$6</f>
        <v>0</v>
      </c>
      <c r="M27" s="89">
        <f t="shared" si="6"/>
        <v>0</v>
      </c>
      <c r="N27" s="89">
        <f t="shared" si="6"/>
        <v>0</v>
      </c>
      <c r="O27" s="91">
        <f t="shared" si="3"/>
        <v>0</v>
      </c>
    </row>
    <row r="28" spans="1:15" ht="30" customHeight="1" x14ac:dyDescent="0.2">
      <c r="A28" s="8">
        <f t="shared" si="0"/>
        <v>52</v>
      </c>
      <c r="B28" s="9"/>
      <c r="C28" s="10"/>
      <c r="D28" s="10"/>
      <c r="E28" s="11"/>
      <c r="F28" s="10"/>
      <c r="G28"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8" s="10"/>
      <c r="J28" s="64" t="s">
        <v>62</v>
      </c>
      <c r="K28" s="87">
        <f>SUM(K$23:K$27)</f>
        <v>0</v>
      </c>
      <c r="L28" s="64">
        <f t="shared" ref="L28:O28" si="7">SUM(L$23:L$27)</f>
        <v>0</v>
      </c>
      <c r="M28" s="64">
        <f t="shared" si="7"/>
        <v>0</v>
      </c>
      <c r="N28" s="64">
        <f t="shared" si="7"/>
        <v>0</v>
      </c>
      <c r="O28" s="92">
        <f t="shared" si="7"/>
        <v>0</v>
      </c>
    </row>
    <row r="29" spans="1:15" ht="30" customHeight="1" x14ac:dyDescent="0.2">
      <c r="A29" s="8">
        <f t="shared" si="0"/>
        <v>52</v>
      </c>
      <c r="B29" s="9"/>
      <c r="C29" s="10"/>
      <c r="D29" s="10"/>
      <c r="E29" s="11"/>
      <c r="F29" s="10"/>
      <c r="G29"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9" s="52"/>
    </row>
    <row r="30" spans="1:15" ht="30" customHeight="1" x14ac:dyDescent="0.2">
      <c r="A30" s="8">
        <f t="shared" si="0"/>
        <v>52</v>
      </c>
      <c r="B30" s="9"/>
      <c r="C30" s="10"/>
      <c r="D30" s="10"/>
      <c r="E30" s="11"/>
      <c r="F30" s="10"/>
      <c r="G30"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0" s="10"/>
      <c r="J30" s="82" t="s">
        <v>26</v>
      </c>
      <c r="K30" s="83" t="s">
        <v>22</v>
      </c>
      <c r="L30" s="83" t="s">
        <v>51</v>
      </c>
      <c r="M30" s="83" t="s">
        <v>23</v>
      </c>
      <c r="N30" s="84" t="s">
        <v>24</v>
      </c>
      <c r="O30" s="83" t="s">
        <v>62</v>
      </c>
    </row>
    <row r="31" spans="1:15" ht="30" customHeight="1" x14ac:dyDescent="0.2">
      <c r="A31" s="8">
        <f t="shared" si="0"/>
        <v>52</v>
      </c>
      <c r="B31" s="9"/>
      <c r="C31" s="10"/>
      <c r="D31" s="10"/>
      <c r="E31" s="11"/>
      <c r="F31" s="10"/>
      <c r="G31"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1" s="52"/>
      <c r="J31" s="85" t="s">
        <v>57</v>
      </c>
      <c r="K31" s="49">
        <f>SUMIFS($E$3:$E$210,$G$3:$G$210,Tableau15542[[#This Row],[Ventes]],$D$3:$D$210,"espèces")</f>
        <v>0</v>
      </c>
      <c r="L31" s="49">
        <f>SUMIFS($E$3:$E$210,$G$3:$G$210,Tableau15542[[#This Row],[Ventes]],$D$3:$D$210,"chèques")</f>
        <v>0</v>
      </c>
      <c r="M31" s="49">
        <f>SUMIFS($E$3:$E$210,$G$3:$G$210,Tableau15542[[#This Row],[Ventes]],$D$3:$D$210,"prélévements")</f>
        <v>0</v>
      </c>
      <c r="N31" s="49">
        <f>SUMIFS($E$3:$E$210,$G$3:$G$210,Tableau15542[[#This Row],[Ventes]],$D$3:$D$210,"virements")</f>
        <v>0</v>
      </c>
      <c r="O31" s="90">
        <f>SUM(($K31)+($L31)+($M31)+($N31))</f>
        <v>0</v>
      </c>
    </row>
    <row r="32" spans="1:15" ht="30" customHeight="1" x14ac:dyDescent="0.2">
      <c r="A32" s="8">
        <f t="shared" si="0"/>
        <v>52</v>
      </c>
      <c r="B32" s="9"/>
      <c r="C32" s="10"/>
      <c r="D32" s="10"/>
      <c r="E32" s="11"/>
      <c r="F32" s="10"/>
      <c r="G32"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2" s="10"/>
      <c r="J32" s="85" t="s">
        <v>61</v>
      </c>
      <c r="K32" s="49">
        <f>SUMIFS($E$3:$E$210,$G$3:$G$210,Tableau15542[[#This Row],[Ventes]],$D$3:$D$210,"espèces")</f>
        <v>0</v>
      </c>
      <c r="L32" s="49">
        <f>SUMIFS($E$3:$E$210,$G$3:$G$210,Tableau15542[[#This Row],[Ventes]],$D$3:$D$210,"chèques")</f>
        <v>0</v>
      </c>
      <c r="M32" s="49">
        <f>SUMIFS($E$3:$E$210,$G$3:$G$210,Tableau15542[[#This Row],[Ventes]],$D$3:$D$210,"prélévements")</f>
        <v>0</v>
      </c>
      <c r="N32" s="49">
        <f>SUMIFS($E$3:$E$210,$G$3:$G$210,Tableau15542[[#This Row],[Ventes]],$D$3:$D$210,"virements")</f>
        <v>0</v>
      </c>
      <c r="O32" s="90">
        <f t="shared" ref="O32:O35" si="8">SUM(($K32)+($L32)+($M32)+($N32))</f>
        <v>0</v>
      </c>
    </row>
    <row r="33" spans="1:15" ht="30" customHeight="1" x14ac:dyDescent="0.2">
      <c r="A33" s="8">
        <f t="shared" si="0"/>
        <v>52</v>
      </c>
      <c r="B33" s="9"/>
      <c r="C33" s="10"/>
      <c r="D33" s="10"/>
      <c r="E33" s="11"/>
      <c r="F33" s="10"/>
      <c r="G33"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3" s="52"/>
      <c r="J33" s="85" t="s">
        <v>64</v>
      </c>
      <c r="K33" s="49">
        <f>SUMIFS($E$3:$E$210,$G$3:$G$210,Tableau15542[[#This Row],[Ventes]],$D$3:$D$210,"espèces")</f>
        <v>0</v>
      </c>
      <c r="L33" s="49">
        <f>SUMIFS($E$3:$E$210,$G$3:$G$210,Tableau15542[[#This Row],[Ventes]],$D$3:$D$210,"chèques")</f>
        <v>0</v>
      </c>
      <c r="M33" s="49">
        <f>SUMIFS($E$3:$E$210,$G$3:$G$210,Tableau15542[[#This Row],[Ventes]],$D$3:$D$210,"prélévements")</f>
        <v>0</v>
      </c>
      <c r="N33" s="49">
        <f>SUMIFS($E$3:$E$210,$G$3:$G$210,Tableau15542[[#This Row],[Ventes]],$D$3:$D$210,"virements")</f>
        <v>0</v>
      </c>
      <c r="O33" s="90">
        <f t="shared" si="8"/>
        <v>0</v>
      </c>
    </row>
    <row r="34" spans="1:15" ht="30" customHeight="1" x14ac:dyDescent="0.2">
      <c r="A34" s="8">
        <f t="shared" si="0"/>
        <v>52</v>
      </c>
      <c r="B34" s="9"/>
      <c r="C34" s="10"/>
      <c r="D34" s="10"/>
      <c r="E34" s="11"/>
      <c r="F34" s="10"/>
      <c r="G34"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4" s="10"/>
      <c r="J34" s="85" t="s">
        <v>65</v>
      </c>
      <c r="K34" s="49">
        <f>SUMIFS($E$3:$E$210,$G$3:$G$210,Tableau15542[[#This Row],[Ventes]],$D$3:$D$210,"espèces")</f>
        <v>0</v>
      </c>
      <c r="L34" s="49">
        <f>SUMIFS($E$3:$E$210,$G$3:$G$210,Tableau15542[[#This Row],[Ventes]],$D$3:$D$210,"chèques")</f>
        <v>0</v>
      </c>
      <c r="M34" s="49">
        <f>SUMIFS($E$3:$E$210,$G$3:$G$210,Tableau15542[[#This Row],[Ventes]],$D$3:$D$210,"prélévements")</f>
        <v>0</v>
      </c>
      <c r="N34" s="49">
        <f>SUMIFS($E$3:$E$210,$G$3:$G$210,Tableau15542[[#This Row],[Ventes]],$D$3:$D$210,"virements")</f>
        <v>0</v>
      </c>
      <c r="O34" s="90">
        <f t="shared" si="8"/>
        <v>0</v>
      </c>
    </row>
    <row r="35" spans="1:15" ht="30" customHeight="1" x14ac:dyDescent="0.2">
      <c r="A35" s="8">
        <f t="shared" si="0"/>
        <v>52</v>
      </c>
      <c r="B35" s="9"/>
      <c r="C35" s="10"/>
      <c r="D35" s="10"/>
      <c r="E35" s="11"/>
      <c r="F35" s="10"/>
      <c r="G35"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5" s="10"/>
      <c r="J35" s="88" t="s">
        <v>66</v>
      </c>
      <c r="K35" s="49">
        <f>SUMIFS($E$3:$E$210,$G$3:$G$210,Tableau15542[[#This Row],[Ventes]],$D$3:$D$210,"espèces")</f>
        <v>0</v>
      </c>
      <c r="L35" s="49">
        <f>SUMIFS($E$3:$E$210,$G$3:$G$210,Tableau15542[[#This Row],[Ventes]],$D$3:$D$210,"chèques")</f>
        <v>0</v>
      </c>
      <c r="M35" s="49">
        <f>SUMIFS($E$3:$E$210,$G$3:$G$210,Tableau15542[[#This Row],[Ventes]],$D$3:$D$210,"prélévements")</f>
        <v>0</v>
      </c>
      <c r="N35" s="49">
        <f>SUMIFS($E$3:$E$210,$G$3:$G$210,Tableau15542[[#This Row],[Ventes]],$D$3:$D$210,"virements")</f>
        <v>0</v>
      </c>
      <c r="O35" s="91">
        <f t="shared" si="8"/>
        <v>0</v>
      </c>
    </row>
    <row r="36" spans="1:15" ht="30" customHeight="1" x14ac:dyDescent="0.2">
      <c r="A36" s="73">
        <f t="shared" si="0"/>
        <v>52</v>
      </c>
      <c r="B36" s="9"/>
      <c r="C36" s="75"/>
      <c r="D36" s="10"/>
      <c r="E36" s="76"/>
      <c r="F36" s="93"/>
      <c r="G36" s="93"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6" s="75"/>
      <c r="J36" s="64" t="s">
        <v>62</v>
      </c>
      <c r="K36" s="87">
        <f>SUM(K$31:K$35)</f>
        <v>0</v>
      </c>
      <c r="L36" s="87">
        <f t="shared" ref="L36:N36" si="9">SUM(L$31:L$35)</f>
        <v>0</v>
      </c>
      <c r="M36" s="87">
        <f t="shared" si="9"/>
        <v>0</v>
      </c>
      <c r="N36" s="87">
        <f t="shared" si="9"/>
        <v>0</v>
      </c>
      <c r="O36" s="127">
        <f>SUM(O$31:O$35)</f>
        <v>0</v>
      </c>
    </row>
    <row r="37" spans="1:15" ht="30" customHeight="1" x14ac:dyDescent="0.2">
      <c r="A37" s="8">
        <f t="shared" si="0"/>
        <v>52</v>
      </c>
      <c r="B37" s="9"/>
      <c r="C37" s="10"/>
      <c r="D37" s="10"/>
      <c r="E37" s="11"/>
      <c r="F37" s="10"/>
      <c r="G37"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7" s="10"/>
    </row>
    <row r="38" spans="1:15" ht="30" customHeight="1" x14ac:dyDescent="0.2">
      <c r="A38" s="8">
        <f t="shared" si="0"/>
        <v>52</v>
      </c>
      <c r="B38" s="9"/>
      <c r="C38" s="10"/>
      <c r="D38" s="10"/>
      <c r="E38" s="11"/>
      <c r="F38" s="10"/>
      <c r="G38"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8" s="10"/>
    </row>
    <row r="39" spans="1:15" ht="30" customHeight="1" x14ac:dyDescent="0.2">
      <c r="A39" s="8">
        <f t="shared" si="0"/>
        <v>52</v>
      </c>
      <c r="B39" s="9"/>
      <c r="C39" s="10"/>
      <c r="D39" s="10"/>
      <c r="E39" s="11"/>
      <c r="F39" s="10"/>
      <c r="G39"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39" s="10"/>
    </row>
    <row r="40" spans="1:15" ht="30" customHeight="1" x14ac:dyDescent="0.2">
      <c r="A40" s="8">
        <f t="shared" si="0"/>
        <v>52</v>
      </c>
      <c r="B40" s="9"/>
      <c r="C40" s="10"/>
      <c r="D40" s="10"/>
      <c r="E40" s="11"/>
      <c r="F40" s="10"/>
      <c r="G40"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0" s="52"/>
    </row>
    <row r="41" spans="1:15" ht="30" customHeight="1" x14ac:dyDescent="0.2">
      <c r="A41" s="8">
        <f t="shared" si="0"/>
        <v>52</v>
      </c>
      <c r="B41" s="9"/>
      <c r="C41" s="10"/>
      <c r="D41" s="10"/>
      <c r="E41" s="11"/>
      <c r="F41" s="10"/>
      <c r="G41"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1" s="10"/>
    </row>
    <row r="42" spans="1:15" ht="30" customHeight="1" x14ac:dyDescent="0.2">
      <c r="A42" s="8">
        <f t="shared" si="0"/>
        <v>52</v>
      </c>
      <c r="B42" s="9"/>
      <c r="C42" s="10"/>
      <c r="D42" s="10"/>
      <c r="E42" s="11"/>
      <c r="F42" s="10"/>
      <c r="G42"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2" s="10"/>
    </row>
    <row r="43" spans="1:15" ht="30" customHeight="1" x14ac:dyDescent="0.2">
      <c r="A43" s="8">
        <f t="shared" si="0"/>
        <v>52</v>
      </c>
      <c r="B43" s="9"/>
      <c r="C43" s="10"/>
      <c r="D43" s="10"/>
      <c r="E43" s="11"/>
      <c r="F43" s="10"/>
      <c r="G43"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3" s="10"/>
    </row>
    <row r="44" spans="1:15" ht="30" customHeight="1" x14ac:dyDescent="0.2">
      <c r="A44" s="8">
        <f t="shared" si="0"/>
        <v>52</v>
      </c>
      <c r="B44" s="9"/>
      <c r="C44" s="10"/>
      <c r="D44" s="10"/>
      <c r="E44" s="11"/>
      <c r="F44" s="10"/>
      <c r="G44"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4" s="52"/>
    </row>
    <row r="45" spans="1:15" ht="30" customHeight="1" x14ac:dyDescent="0.2">
      <c r="A45" s="8">
        <f t="shared" si="0"/>
        <v>52</v>
      </c>
      <c r="B45" s="9"/>
      <c r="C45" s="10"/>
      <c r="D45" s="10"/>
      <c r="E45" s="11"/>
      <c r="F45" s="10"/>
      <c r="G45"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5" s="10"/>
    </row>
    <row r="46" spans="1:15" ht="30" customHeight="1" x14ac:dyDescent="0.2">
      <c r="A46" s="8">
        <f t="shared" si="0"/>
        <v>52</v>
      </c>
      <c r="B46" s="9"/>
      <c r="C46" s="10"/>
      <c r="D46" s="10"/>
      <c r="E46" s="11"/>
      <c r="F46" s="10"/>
      <c r="G46"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6" s="10"/>
    </row>
    <row r="47" spans="1:15" ht="30" customHeight="1" x14ac:dyDescent="0.2">
      <c r="A47" s="8">
        <f t="shared" si="0"/>
        <v>52</v>
      </c>
      <c r="B47" s="9"/>
      <c r="C47" s="10"/>
      <c r="D47" s="10"/>
      <c r="E47" s="11"/>
      <c r="F47" s="10"/>
      <c r="G47"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7" s="10"/>
    </row>
    <row r="48" spans="1:15" ht="30" customHeight="1" x14ac:dyDescent="0.2">
      <c r="A48" s="8">
        <f t="shared" si="0"/>
        <v>52</v>
      </c>
      <c r="B48" s="9"/>
      <c r="C48" s="10"/>
      <c r="D48" s="10"/>
      <c r="E48" s="11"/>
      <c r="F48" s="10"/>
      <c r="G48"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8" s="10"/>
    </row>
    <row r="49" spans="1:8" ht="30" customHeight="1" x14ac:dyDescent="0.2">
      <c r="A49" s="8">
        <f t="shared" si="0"/>
        <v>52</v>
      </c>
      <c r="B49" s="9"/>
      <c r="C49" s="10"/>
      <c r="D49" s="10"/>
      <c r="E49" s="11"/>
      <c r="F49" s="10"/>
      <c r="G49"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49" s="10"/>
    </row>
    <row r="50" spans="1:8" ht="30" customHeight="1" x14ac:dyDescent="0.2">
      <c r="A50" s="8">
        <f t="shared" si="0"/>
        <v>52</v>
      </c>
      <c r="B50" s="9"/>
      <c r="C50" s="10"/>
      <c r="D50" s="10"/>
      <c r="E50" s="11"/>
      <c r="F50" s="10"/>
      <c r="G50"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0" s="52"/>
    </row>
    <row r="51" spans="1:8" ht="30" customHeight="1" x14ac:dyDescent="0.2">
      <c r="A51" s="8">
        <f t="shared" si="0"/>
        <v>52</v>
      </c>
      <c r="B51" s="9"/>
      <c r="C51" s="10"/>
      <c r="D51" s="10"/>
      <c r="E51" s="11"/>
      <c r="F51" s="10"/>
      <c r="G51"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1" s="52"/>
    </row>
    <row r="52" spans="1:8" ht="30" customHeight="1" x14ac:dyDescent="0.2">
      <c r="A52" s="8">
        <f t="shared" si="0"/>
        <v>52</v>
      </c>
      <c r="B52" s="9"/>
      <c r="C52" s="10"/>
      <c r="D52" s="10"/>
      <c r="E52" s="11"/>
      <c r="F52" s="10"/>
      <c r="G52"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2" s="10"/>
    </row>
    <row r="53" spans="1:8" ht="30" customHeight="1" x14ac:dyDescent="0.2">
      <c r="A53" s="8">
        <f t="shared" si="0"/>
        <v>52</v>
      </c>
      <c r="B53" s="9"/>
      <c r="C53" s="10"/>
      <c r="D53" s="10"/>
      <c r="E53" s="11"/>
      <c r="F53" s="10"/>
      <c r="G53"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3" s="10"/>
    </row>
    <row r="54" spans="1:8" ht="30" customHeight="1" x14ac:dyDescent="0.2">
      <c r="A54" s="8">
        <f t="shared" si="0"/>
        <v>52</v>
      </c>
      <c r="B54" s="9"/>
      <c r="C54" s="10"/>
      <c r="D54" s="10"/>
      <c r="E54" s="11"/>
      <c r="F54" s="10"/>
      <c r="G54"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4" s="10"/>
    </row>
    <row r="55" spans="1:8" ht="30" customHeight="1" x14ac:dyDescent="0.2">
      <c r="A55" s="8">
        <f t="shared" si="0"/>
        <v>52</v>
      </c>
      <c r="B55" s="9"/>
      <c r="C55" s="10"/>
      <c r="D55" s="10"/>
      <c r="E55" s="11"/>
      <c r="F55" s="10"/>
      <c r="G55"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5" s="10"/>
    </row>
    <row r="56" spans="1:8" ht="30" customHeight="1" x14ac:dyDescent="0.2">
      <c r="A56" s="8">
        <f t="shared" si="0"/>
        <v>52</v>
      </c>
      <c r="B56" s="9"/>
      <c r="C56" s="10"/>
      <c r="D56" s="10"/>
      <c r="E56" s="11"/>
      <c r="F56" s="10"/>
      <c r="G56"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6" s="10"/>
    </row>
    <row r="57" spans="1:8" ht="30" customHeight="1" x14ac:dyDescent="0.2">
      <c r="A57" s="8">
        <f t="shared" si="0"/>
        <v>52</v>
      </c>
      <c r="B57" s="9"/>
      <c r="C57" s="10"/>
      <c r="D57" s="10"/>
      <c r="E57" s="11"/>
      <c r="F57" s="10"/>
      <c r="G57"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7" s="10"/>
    </row>
    <row r="58" spans="1:8" ht="30" customHeight="1" x14ac:dyDescent="0.2">
      <c r="A58" s="8">
        <f t="shared" si="0"/>
        <v>52</v>
      </c>
      <c r="B58" s="9"/>
      <c r="C58" s="10"/>
      <c r="D58" s="10"/>
      <c r="E58" s="11"/>
      <c r="F58" s="10"/>
      <c r="G58"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8" s="10"/>
    </row>
    <row r="59" spans="1:8" ht="30" customHeight="1" x14ac:dyDescent="0.2">
      <c r="A59" s="8">
        <f t="shared" si="0"/>
        <v>52</v>
      </c>
      <c r="B59" s="9"/>
      <c r="C59" s="10"/>
      <c r="D59" s="10"/>
      <c r="E59" s="11"/>
      <c r="F59" s="10"/>
      <c r="G59"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59" s="10"/>
    </row>
    <row r="60" spans="1:8" ht="30" customHeight="1" x14ac:dyDescent="0.2">
      <c r="A60" s="8">
        <f t="shared" si="0"/>
        <v>52</v>
      </c>
      <c r="B60" s="9"/>
      <c r="C60" s="10"/>
      <c r="D60" s="10"/>
      <c r="E60" s="11"/>
      <c r="F60" s="10"/>
      <c r="G60"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0" s="10"/>
    </row>
    <row r="61" spans="1:8" ht="30" customHeight="1" x14ac:dyDescent="0.2">
      <c r="A61" s="8">
        <f t="shared" si="0"/>
        <v>52</v>
      </c>
      <c r="B61" s="9"/>
      <c r="C61" s="10"/>
      <c r="D61" s="10"/>
      <c r="E61" s="11"/>
      <c r="F61" s="10"/>
      <c r="G61"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1" s="10"/>
    </row>
    <row r="62" spans="1:8" ht="30" customHeight="1" x14ac:dyDescent="0.2">
      <c r="A62" s="8">
        <f t="shared" si="0"/>
        <v>52</v>
      </c>
      <c r="B62" s="9"/>
      <c r="C62" s="10"/>
      <c r="D62" s="10"/>
      <c r="E62" s="11"/>
      <c r="F62" s="10"/>
      <c r="G62"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2" s="10"/>
    </row>
    <row r="63" spans="1:8" ht="30" customHeight="1" x14ac:dyDescent="0.2">
      <c r="A63" s="8">
        <f t="shared" si="0"/>
        <v>52</v>
      </c>
      <c r="B63" s="9"/>
      <c r="C63" s="10"/>
      <c r="D63" s="10"/>
      <c r="E63" s="11"/>
      <c r="F63" s="10"/>
      <c r="G63"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3" s="10"/>
    </row>
    <row r="64" spans="1:8" ht="30" customHeight="1" x14ac:dyDescent="0.2">
      <c r="A64" s="8">
        <f t="shared" si="0"/>
        <v>52</v>
      </c>
      <c r="B64" s="9"/>
      <c r="C64" s="10"/>
      <c r="D64" s="10"/>
      <c r="E64" s="11"/>
      <c r="F64" s="10"/>
      <c r="G64"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4" s="10"/>
    </row>
    <row r="65" spans="1:8" ht="30" customHeight="1" x14ac:dyDescent="0.2">
      <c r="A65" s="8">
        <f t="shared" si="0"/>
        <v>52</v>
      </c>
      <c r="B65" s="9"/>
      <c r="C65" s="10"/>
      <c r="D65" s="10"/>
      <c r="E65" s="11"/>
      <c r="F65" s="10"/>
      <c r="G65"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5" s="10"/>
    </row>
    <row r="66" spans="1:8" ht="30" customHeight="1" x14ac:dyDescent="0.2">
      <c r="A66" s="8">
        <f t="shared" si="0"/>
        <v>52</v>
      </c>
      <c r="B66" s="9"/>
      <c r="C66" s="10"/>
      <c r="D66" s="10"/>
      <c r="E66" s="11"/>
      <c r="F66" s="10"/>
      <c r="G66"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6" s="10"/>
    </row>
    <row r="67" spans="1:8" ht="30" customHeight="1" x14ac:dyDescent="0.2">
      <c r="A67" s="8">
        <f t="shared" ref="A67:A130" si="10">_xlfn.ISOWEEKNUM($B67)</f>
        <v>52</v>
      </c>
      <c r="B67" s="9"/>
      <c r="C67" s="10"/>
      <c r="D67" s="10"/>
      <c r="E67" s="11"/>
      <c r="F67" s="10"/>
      <c r="G67"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7" s="10"/>
    </row>
    <row r="68" spans="1:8" ht="30" customHeight="1" x14ac:dyDescent="0.2">
      <c r="A68" s="8">
        <f t="shared" si="10"/>
        <v>52</v>
      </c>
      <c r="B68" s="9"/>
      <c r="C68" s="10"/>
      <c r="D68" s="10"/>
      <c r="E68" s="11"/>
      <c r="F68" s="10"/>
      <c r="G68"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8" s="10"/>
    </row>
    <row r="69" spans="1:8" ht="30" customHeight="1" x14ac:dyDescent="0.2">
      <c r="A69" s="8">
        <f t="shared" si="10"/>
        <v>52</v>
      </c>
      <c r="B69" s="9"/>
      <c r="C69" s="10"/>
      <c r="D69" s="10"/>
      <c r="E69" s="11"/>
      <c r="F69" s="10"/>
      <c r="G69"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69" s="10"/>
    </row>
    <row r="70" spans="1:8" ht="30" customHeight="1" x14ac:dyDescent="0.2">
      <c r="A70" s="8">
        <f t="shared" si="10"/>
        <v>52</v>
      </c>
      <c r="B70" s="9"/>
      <c r="C70" s="10"/>
      <c r="D70" s="10"/>
      <c r="E70" s="11"/>
      <c r="F70" s="10"/>
      <c r="G70"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0" s="10"/>
    </row>
    <row r="71" spans="1:8" ht="30" customHeight="1" x14ac:dyDescent="0.2">
      <c r="A71" s="8">
        <f t="shared" si="10"/>
        <v>52</v>
      </c>
      <c r="B71" s="9"/>
      <c r="C71" s="10"/>
      <c r="D71" s="10"/>
      <c r="E71" s="11"/>
      <c r="F71" s="10"/>
      <c r="G71" s="10"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1" s="10"/>
    </row>
    <row r="72" spans="1:8" ht="30" customHeight="1" x14ac:dyDescent="0.2">
      <c r="A72" s="73">
        <f t="shared" si="10"/>
        <v>52</v>
      </c>
      <c r="B72" s="74"/>
      <c r="C72" s="75"/>
      <c r="D72" s="75"/>
      <c r="E72" s="11"/>
      <c r="F72" s="75"/>
      <c r="G7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2" s="75"/>
    </row>
    <row r="73" spans="1:8" ht="30" customHeight="1" x14ac:dyDescent="0.2">
      <c r="A73" s="73">
        <f t="shared" si="10"/>
        <v>52</v>
      </c>
      <c r="B73" s="74"/>
      <c r="C73" s="75"/>
      <c r="D73" s="75"/>
      <c r="E73" s="11"/>
      <c r="F73" s="75"/>
      <c r="G7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3" s="75"/>
    </row>
    <row r="74" spans="1:8" ht="30" customHeight="1" x14ac:dyDescent="0.2">
      <c r="A74" s="73">
        <f t="shared" si="10"/>
        <v>52</v>
      </c>
      <c r="B74" s="74"/>
      <c r="C74" s="75"/>
      <c r="D74" s="75"/>
      <c r="E74" s="11"/>
      <c r="F74" s="75"/>
      <c r="G7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4" s="75"/>
    </row>
    <row r="75" spans="1:8" ht="30" customHeight="1" x14ac:dyDescent="0.2">
      <c r="A75" s="73">
        <f t="shared" si="10"/>
        <v>52</v>
      </c>
      <c r="B75" s="74"/>
      <c r="C75" s="75"/>
      <c r="D75" s="75"/>
      <c r="E75" s="11"/>
      <c r="F75" s="75"/>
      <c r="G7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5" s="75"/>
    </row>
    <row r="76" spans="1:8" ht="30" customHeight="1" x14ac:dyDescent="0.2">
      <c r="A76" s="73">
        <f t="shared" si="10"/>
        <v>52</v>
      </c>
      <c r="B76" s="74"/>
      <c r="C76" s="75"/>
      <c r="D76" s="75"/>
      <c r="E76" s="11"/>
      <c r="F76" s="75"/>
      <c r="G7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6" s="75"/>
    </row>
    <row r="77" spans="1:8" ht="30" customHeight="1" x14ac:dyDescent="0.2">
      <c r="A77" s="73">
        <f t="shared" si="10"/>
        <v>52</v>
      </c>
      <c r="B77" s="74"/>
      <c r="C77" s="75"/>
      <c r="D77" s="75"/>
      <c r="E77" s="11"/>
      <c r="F77" s="75"/>
      <c r="G7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7" s="75"/>
    </row>
    <row r="78" spans="1:8" ht="30" customHeight="1" x14ac:dyDescent="0.2">
      <c r="A78" s="73">
        <f t="shared" si="10"/>
        <v>52</v>
      </c>
      <c r="B78" s="74"/>
      <c r="C78" s="75"/>
      <c r="D78" s="75"/>
      <c r="E78" s="11"/>
      <c r="F78" s="75"/>
      <c r="G7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8" s="75"/>
    </row>
    <row r="79" spans="1:8" ht="30" customHeight="1" x14ac:dyDescent="0.2">
      <c r="A79" s="73">
        <f t="shared" si="10"/>
        <v>52</v>
      </c>
      <c r="B79" s="74"/>
      <c r="C79" s="75"/>
      <c r="D79" s="75"/>
      <c r="E79" s="11"/>
      <c r="F79" s="75"/>
      <c r="G7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79" s="75"/>
    </row>
    <row r="80" spans="1:8" ht="30" customHeight="1" x14ac:dyDescent="0.2">
      <c r="A80" s="73">
        <f t="shared" si="10"/>
        <v>52</v>
      </c>
      <c r="B80" s="74"/>
      <c r="C80" s="75"/>
      <c r="D80" s="75"/>
      <c r="E80" s="11"/>
      <c r="F80" s="75"/>
      <c r="G8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0" s="75"/>
    </row>
    <row r="81" spans="1:8" ht="30" customHeight="1" x14ac:dyDescent="0.2">
      <c r="A81" s="73">
        <f t="shared" si="10"/>
        <v>52</v>
      </c>
      <c r="B81" s="74"/>
      <c r="C81" s="75"/>
      <c r="D81" s="75"/>
      <c r="E81" s="11"/>
      <c r="F81" s="75"/>
      <c r="G8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1" s="75"/>
    </row>
    <row r="82" spans="1:8" ht="30" customHeight="1" x14ac:dyDescent="0.2">
      <c r="A82" s="73">
        <f t="shared" si="10"/>
        <v>52</v>
      </c>
      <c r="B82" s="74"/>
      <c r="C82" s="75"/>
      <c r="D82" s="75"/>
      <c r="E82" s="11"/>
      <c r="F82" s="75"/>
      <c r="G8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2" s="75"/>
    </row>
    <row r="83" spans="1:8" ht="30" customHeight="1" x14ac:dyDescent="0.2">
      <c r="A83" s="73">
        <f t="shared" si="10"/>
        <v>52</v>
      </c>
      <c r="B83" s="74"/>
      <c r="C83" s="75"/>
      <c r="D83" s="75"/>
      <c r="E83" s="11"/>
      <c r="F83" s="75"/>
      <c r="G8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3" s="75"/>
    </row>
    <row r="84" spans="1:8" ht="30" customHeight="1" x14ac:dyDescent="0.2">
      <c r="A84" s="73">
        <f t="shared" si="10"/>
        <v>52</v>
      </c>
      <c r="B84" s="74"/>
      <c r="C84" s="75"/>
      <c r="D84" s="75"/>
      <c r="E84" s="11"/>
      <c r="F84" s="75"/>
      <c r="G8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4" s="75"/>
    </row>
    <row r="85" spans="1:8" ht="30" customHeight="1" x14ac:dyDescent="0.2">
      <c r="A85" s="73">
        <f t="shared" si="10"/>
        <v>52</v>
      </c>
      <c r="B85" s="74"/>
      <c r="C85" s="75"/>
      <c r="D85" s="75"/>
      <c r="E85" s="11"/>
      <c r="F85" s="75"/>
      <c r="G8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5" s="75"/>
    </row>
    <row r="86" spans="1:8" ht="30" customHeight="1" x14ac:dyDescent="0.2">
      <c r="A86" s="73">
        <f t="shared" si="10"/>
        <v>52</v>
      </c>
      <c r="B86" s="74"/>
      <c r="C86" s="75"/>
      <c r="D86" s="75"/>
      <c r="E86" s="11"/>
      <c r="F86" s="75"/>
      <c r="G8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6" s="75"/>
    </row>
    <row r="87" spans="1:8" ht="30" customHeight="1" x14ac:dyDescent="0.2">
      <c r="A87" s="73">
        <f t="shared" si="10"/>
        <v>52</v>
      </c>
      <c r="B87" s="74"/>
      <c r="C87" s="75"/>
      <c r="D87" s="75"/>
      <c r="E87" s="11"/>
      <c r="F87" s="75"/>
      <c r="G8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7" s="75"/>
    </row>
    <row r="88" spans="1:8" ht="30" customHeight="1" x14ac:dyDescent="0.2">
      <c r="A88" s="73">
        <f t="shared" si="10"/>
        <v>52</v>
      </c>
      <c r="B88" s="74"/>
      <c r="C88" s="75"/>
      <c r="D88" s="75"/>
      <c r="E88" s="11"/>
      <c r="F88" s="75"/>
      <c r="G8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8" s="75"/>
    </row>
    <row r="89" spans="1:8" ht="30" customHeight="1" x14ac:dyDescent="0.2">
      <c r="A89" s="73">
        <f t="shared" si="10"/>
        <v>52</v>
      </c>
      <c r="B89" s="74"/>
      <c r="C89" s="75"/>
      <c r="D89" s="75"/>
      <c r="E89" s="11"/>
      <c r="F89" s="75"/>
      <c r="G8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89" s="75"/>
    </row>
    <row r="90" spans="1:8" ht="30" customHeight="1" x14ac:dyDescent="0.2">
      <c r="A90" s="73">
        <f t="shared" si="10"/>
        <v>52</v>
      </c>
      <c r="B90" s="74"/>
      <c r="C90" s="75"/>
      <c r="D90" s="75"/>
      <c r="E90" s="11"/>
      <c r="F90" s="75"/>
      <c r="G9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0" s="75"/>
    </row>
    <row r="91" spans="1:8" ht="30" customHeight="1" x14ac:dyDescent="0.2">
      <c r="A91" s="73">
        <f t="shared" si="10"/>
        <v>52</v>
      </c>
      <c r="B91" s="74"/>
      <c r="C91" s="75"/>
      <c r="D91" s="75"/>
      <c r="E91" s="11"/>
      <c r="F91" s="75"/>
      <c r="G9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1" s="75"/>
    </row>
    <row r="92" spans="1:8" ht="30" customHeight="1" x14ac:dyDescent="0.2">
      <c r="A92" s="73">
        <f t="shared" si="10"/>
        <v>52</v>
      </c>
      <c r="B92" s="74"/>
      <c r="C92" s="75"/>
      <c r="D92" s="75"/>
      <c r="E92" s="11"/>
      <c r="F92" s="75"/>
      <c r="G9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2" s="75"/>
    </row>
    <row r="93" spans="1:8" ht="30" customHeight="1" x14ac:dyDescent="0.2">
      <c r="A93" s="73">
        <f t="shared" si="10"/>
        <v>52</v>
      </c>
      <c r="B93" s="74"/>
      <c r="C93" s="75"/>
      <c r="D93" s="75"/>
      <c r="E93" s="11"/>
      <c r="F93" s="75"/>
      <c r="G9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3" s="75"/>
    </row>
    <row r="94" spans="1:8" ht="30" customHeight="1" x14ac:dyDescent="0.2">
      <c r="A94" s="73">
        <f t="shared" si="10"/>
        <v>52</v>
      </c>
      <c r="B94" s="74"/>
      <c r="C94" s="75"/>
      <c r="D94" s="75"/>
      <c r="E94" s="11"/>
      <c r="F94" s="75"/>
      <c r="G9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4" s="75"/>
    </row>
    <row r="95" spans="1:8" ht="30" customHeight="1" x14ac:dyDescent="0.2">
      <c r="A95" s="73">
        <f t="shared" si="10"/>
        <v>52</v>
      </c>
      <c r="B95" s="74"/>
      <c r="C95" s="75"/>
      <c r="D95" s="75"/>
      <c r="E95" s="11"/>
      <c r="F95" s="75"/>
      <c r="G9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5" s="75"/>
    </row>
    <row r="96" spans="1:8" ht="30" customHeight="1" x14ac:dyDescent="0.2">
      <c r="A96" s="73">
        <f t="shared" si="10"/>
        <v>52</v>
      </c>
      <c r="B96" s="74"/>
      <c r="C96" s="75"/>
      <c r="D96" s="75"/>
      <c r="E96" s="11"/>
      <c r="F96" s="75"/>
      <c r="G9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6" s="75"/>
    </row>
    <row r="97" spans="1:8" ht="30" customHeight="1" x14ac:dyDescent="0.2">
      <c r="A97" s="73">
        <f t="shared" si="10"/>
        <v>52</v>
      </c>
      <c r="B97" s="74"/>
      <c r="C97" s="75"/>
      <c r="D97" s="75"/>
      <c r="E97" s="11"/>
      <c r="F97" s="75"/>
      <c r="G9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7" s="75"/>
    </row>
    <row r="98" spans="1:8" ht="30" customHeight="1" x14ac:dyDescent="0.2">
      <c r="A98" s="73">
        <f t="shared" si="10"/>
        <v>52</v>
      </c>
      <c r="B98" s="74"/>
      <c r="C98" s="75"/>
      <c r="D98" s="75"/>
      <c r="E98" s="11"/>
      <c r="F98" s="75"/>
      <c r="G9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8" s="75"/>
    </row>
    <row r="99" spans="1:8" ht="30" customHeight="1" x14ac:dyDescent="0.2">
      <c r="A99" s="73">
        <f t="shared" si="10"/>
        <v>52</v>
      </c>
      <c r="B99" s="74"/>
      <c r="C99" s="75"/>
      <c r="D99" s="75"/>
      <c r="E99" s="11"/>
      <c r="F99" s="75"/>
      <c r="G9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99" s="75"/>
    </row>
    <row r="100" spans="1:8" ht="30" customHeight="1" x14ac:dyDescent="0.2">
      <c r="A100" s="73">
        <f t="shared" si="10"/>
        <v>52</v>
      </c>
      <c r="B100" s="74"/>
      <c r="C100" s="75"/>
      <c r="D100" s="75"/>
      <c r="E100" s="11"/>
      <c r="F100" s="75"/>
      <c r="G10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0" s="75"/>
    </row>
    <row r="101" spans="1:8" ht="30" customHeight="1" x14ac:dyDescent="0.2">
      <c r="A101" s="73">
        <f t="shared" si="10"/>
        <v>52</v>
      </c>
      <c r="B101" s="74"/>
      <c r="C101" s="75"/>
      <c r="D101" s="75"/>
      <c r="E101" s="11"/>
      <c r="F101" s="75"/>
      <c r="G10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1" s="75"/>
    </row>
    <row r="102" spans="1:8" ht="30" customHeight="1" x14ac:dyDescent="0.2">
      <c r="A102" s="73">
        <f t="shared" si="10"/>
        <v>52</v>
      </c>
      <c r="B102" s="74"/>
      <c r="C102" s="75"/>
      <c r="D102" s="75"/>
      <c r="E102" s="11"/>
      <c r="F102" s="75"/>
      <c r="G10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2" s="75"/>
    </row>
    <row r="103" spans="1:8" ht="30" customHeight="1" x14ac:dyDescent="0.2">
      <c r="A103" s="73">
        <f t="shared" si="10"/>
        <v>52</v>
      </c>
      <c r="B103" s="74"/>
      <c r="C103" s="75"/>
      <c r="D103" s="75"/>
      <c r="E103" s="11"/>
      <c r="F103" s="75"/>
      <c r="G10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3" s="75"/>
    </row>
    <row r="104" spans="1:8" ht="30" customHeight="1" x14ac:dyDescent="0.2">
      <c r="A104" s="73">
        <f t="shared" si="10"/>
        <v>52</v>
      </c>
      <c r="B104" s="74"/>
      <c r="C104" s="75"/>
      <c r="D104" s="75"/>
      <c r="E104" s="11"/>
      <c r="F104" s="75"/>
      <c r="G10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4" s="75"/>
    </row>
    <row r="105" spans="1:8" ht="30" customHeight="1" x14ac:dyDescent="0.2">
      <c r="A105" s="73">
        <f t="shared" si="10"/>
        <v>52</v>
      </c>
      <c r="B105" s="74"/>
      <c r="C105" s="75"/>
      <c r="D105" s="75"/>
      <c r="E105" s="11"/>
      <c r="F105" s="75"/>
      <c r="G10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5" s="75"/>
    </row>
    <row r="106" spans="1:8" ht="30" customHeight="1" x14ac:dyDescent="0.2">
      <c r="A106" s="73">
        <f t="shared" si="10"/>
        <v>52</v>
      </c>
      <c r="B106" s="74"/>
      <c r="C106" s="75"/>
      <c r="D106" s="75"/>
      <c r="E106" s="11"/>
      <c r="F106" s="75"/>
      <c r="G10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6" s="75"/>
    </row>
    <row r="107" spans="1:8" ht="30" customHeight="1" x14ac:dyDescent="0.2">
      <c r="A107" s="73">
        <f t="shared" si="10"/>
        <v>52</v>
      </c>
      <c r="B107" s="74"/>
      <c r="C107" s="75"/>
      <c r="D107" s="75"/>
      <c r="E107" s="11"/>
      <c r="F107" s="75"/>
      <c r="G10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7" s="75"/>
    </row>
    <row r="108" spans="1:8" ht="30" customHeight="1" x14ac:dyDescent="0.2">
      <c r="A108" s="73">
        <f t="shared" si="10"/>
        <v>52</v>
      </c>
      <c r="B108" s="74"/>
      <c r="C108" s="75"/>
      <c r="D108" s="75"/>
      <c r="E108" s="11"/>
      <c r="F108" s="75"/>
      <c r="G10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8" s="75"/>
    </row>
    <row r="109" spans="1:8" ht="30" customHeight="1" x14ac:dyDescent="0.2">
      <c r="A109" s="73">
        <f t="shared" si="10"/>
        <v>52</v>
      </c>
      <c r="B109" s="74"/>
      <c r="C109" s="75"/>
      <c r="D109" s="75"/>
      <c r="E109" s="11"/>
      <c r="F109" s="75"/>
      <c r="G10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09" s="75"/>
    </row>
    <row r="110" spans="1:8" ht="30" customHeight="1" x14ac:dyDescent="0.2">
      <c r="A110" s="73">
        <f t="shared" si="10"/>
        <v>52</v>
      </c>
      <c r="B110" s="74"/>
      <c r="C110" s="75"/>
      <c r="D110" s="75"/>
      <c r="E110" s="11"/>
      <c r="F110" s="75"/>
      <c r="G11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0" s="75"/>
    </row>
    <row r="111" spans="1:8" ht="30" customHeight="1" x14ac:dyDescent="0.2">
      <c r="A111" s="73">
        <f t="shared" si="10"/>
        <v>52</v>
      </c>
      <c r="B111" s="74"/>
      <c r="C111" s="75"/>
      <c r="D111" s="75"/>
      <c r="E111" s="11"/>
      <c r="F111" s="75"/>
      <c r="G11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1" s="75"/>
    </row>
    <row r="112" spans="1:8" ht="30" customHeight="1" x14ac:dyDescent="0.2">
      <c r="A112" s="73">
        <f t="shared" si="10"/>
        <v>52</v>
      </c>
      <c r="B112" s="74"/>
      <c r="C112" s="75"/>
      <c r="D112" s="75"/>
      <c r="E112" s="11"/>
      <c r="F112" s="75"/>
      <c r="G11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2" s="75"/>
    </row>
    <row r="113" spans="1:8" ht="30" customHeight="1" x14ac:dyDescent="0.2">
      <c r="A113" s="73">
        <f t="shared" si="10"/>
        <v>52</v>
      </c>
      <c r="B113" s="74"/>
      <c r="C113" s="75"/>
      <c r="D113" s="75"/>
      <c r="E113" s="11"/>
      <c r="F113" s="75"/>
      <c r="G11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3" s="75"/>
    </row>
    <row r="114" spans="1:8" ht="30" customHeight="1" x14ac:dyDescent="0.2">
      <c r="A114" s="73">
        <f t="shared" si="10"/>
        <v>52</v>
      </c>
      <c r="B114" s="74"/>
      <c r="C114" s="75"/>
      <c r="D114" s="75"/>
      <c r="E114" s="11"/>
      <c r="F114" s="75"/>
      <c r="G11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4" s="75"/>
    </row>
    <row r="115" spans="1:8" ht="30" customHeight="1" x14ac:dyDescent="0.2">
      <c r="A115" s="73">
        <f t="shared" si="10"/>
        <v>52</v>
      </c>
      <c r="B115" s="74"/>
      <c r="C115" s="75"/>
      <c r="D115" s="75"/>
      <c r="E115" s="11"/>
      <c r="F115" s="75"/>
      <c r="G11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5" s="75"/>
    </row>
    <row r="116" spans="1:8" ht="30" customHeight="1" x14ac:dyDescent="0.2">
      <c r="A116" s="73">
        <f t="shared" si="10"/>
        <v>52</v>
      </c>
      <c r="B116" s="74"/>
      <c r="C116" s="75"/>
      <c r="D116" s="75"/>
      <c r="E116" s="11"/>
      <c r="F116" s="75"/>
      <c r="G11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6" s="75"/>
    </row>
    <row r="117" spans="1:8" ht="30" customHeight="1" x14ac:dyDescent="0.2">
      <c r="A117" s="73">
        <f t="shared" si="10"/>
        <v>52</v>
      </c>
      <c r="B117" s="74"/>
      <c r="C117" s="75"/>
      <c r="D117" s="75"/>
      <c r="E117" s="11"/>
      <c r="F117" s="75"/>
      <c r="G11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7" s="75"/>
    </row>
    <row r="118" spans="1:8" ht="30" customHeight="1" x14ac:dyDescent="0.2">
      <c r="A118" s="73">
        <f t="shared" si="10"/>
        <v>52</v>
      </c>
      <c r="B118" s="74"/>
      <c r="C118" s="75"/>
      <c r="D118" s="75"/>
      <c r="E118" s="11"/>
      <c r="F118" s="75"/>
      <c r="G11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8" s="75"/>
    </row>
    <row r="119" spans="1:8" ht="30" customHeight="1" x14ac:dyDescent="0.2">
      <c r="A119" s="73">
        <f t="shared" si="10"/>
        <v>52</v>
      </c>
      <c r="B119" s="74"/>
      <c r="C119" s="75"/>
      <c r="D119" s="75"/>
      <c r="E119" s="11"/>
      <c r="F119" s="75"/>
      <c r="G11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19" s="75"/>
    </row>
    <row r="120" spans="1:8" ht="30" customHeight="1" x14ac:dyDescent="0.2">
      <c r="A120" s="73">
        <f t="shared" si="10"/>
        <v>52</v>
      </c>
      <c r="B120" s="74"/>
      <c r="C120" s="75"/>
      <c r="D120" s="75"/>
      <c r="E120" s="11"/>
      <c r="F120" s="75"/>
      <c r="G12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0" s="75"/>
    </row>
    <row r="121" spans="1:8" ht="30" customHeight="1" x14ac:dyDescent="0.2">
      <c r="A121" s="73">
        <f t="shared" si="10"/>
        <v>52</v>
      </c>
      <c r="B121" s="74"/>
      <c r="C121" s="75"/>
      <c r="D121" s="75"/>
      <c r="E121" s="11"/>
      <c r="F121" s="75"/>
      <c r="G12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1" s="75"/>
    </row>
    <row r="122" spans="1:8" ht="30" customHeight="1" x14ac:dyDescent="0.2">
      <c r="A122" s="73">
        <f t="shared" si="10"/>
        <v>52</v>
      </c>
      <c r="B122" s="74"/>
      <c r="C122" s="75"/>
      <c r="D122" s="75"/>
      <c r="E122" s="11"/>
      <c r="F122" s="75"/>
      <c r="G12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2" s="75"/>
    </row>
    <row r="123" spans="1:8" ht="30" customHeight="1" x14ac:dyDescent="0.2">
      <c r="A123" s="73">
        <f t="shared" si="10"/>
        <v>52</v>
      </c>
      <c r="B123" s="74"/>
      <c r="C123" s="75"/>
      <c r="D123" s="75"/>
      <c r="E123" s="11"/>
      <c r="F123" s="75"/>
      <c r="G12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3" s="75"/>
    </row>
    <row r="124" spans="1:8" ht="30" customHeight="1" x14ac:dyDescent="0.2">
      <c r="A124" s="73">
        <f t="shared" si="10"/>
        <v>52</v>
      </c>
      <c r="B124" s="74"/>
      <c r="C124" s="75"/>
      <c r="D124" s="75"/>
      <c r="E124" s="11"/>
      <c r="F124" s="75"/>
      <c r="G12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4" s="75"/>
    </row>
    <row r="125" spans="1:8" ht="30" customHeight="1" x14ac:dyDescent="0.2">
      <c r="A125" s="73">
        <f t="shared" si="10"/>
        <v>52</v>
      </c>
      <c r="B125" s="74"/>
      <c r="C125" s="75"/>
      <c r="D125" s="75"/>
      <c r="E125" s="11"/>
      <c r="F125" s="75"/>
      <c r="G12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5" s="75"/>
    </row>
    <row r="126" spans="1:8" ht="30" customHeight="1" x14ac:dyDescent="0.2">
      <c r="A126" s="73">
        <f t="shared" si="10"/>
        <v>52</v>
      </c>
      <c r="B126" s="74"/>
      <c r="C126" s="75"/>
      <c r="D126" s="75"/>
      <c r="E126" s="11"/>
      <c r="F126" s="75"/>
      <c r="G12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6" s="75"/>
    </row>
    <row r="127" spans="1:8" ht="30" customHeight="1" x14ac:dyDescent="0.2">
      <c r="A127" s="73">
        <f t="shared" si="10"/>
        <v>52</v>
      </c>
      <c r="B127" s="74"/>
      <c r="C127" s="75"/>
      <c r="D127" s="75"/>
      <c r="E127" s="11"/>
      <c r="F127" s="75"/>
      <c r="G12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7" s="75"/>
    </row>
    <row r="128" spans="1:8" ht="30" customHeight="1" x14ac:dyDescent="0.2">
      <c r="A128" s="73">
        <f t="shared" si="10"/>
        <v>52</v>
      </c>
      <c r="B128" s="74"/>
      <c r="C128" s="75"/>
      <c r="D128" s="75"/>
      <c r="E128" s="11"/>
      <c r="F128" s="75"/>
      <c r="G12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8" s="75"/>
    </row>
    <row r="129" spans="1:8" ht="30" customHeight="1" x14ac:dyDescent="0.2">
      <c r="A129" s="73">
        <f t="shared" si="10"/>
        <v>52</v>
      </c>
      <c r="B129" s="74"/>
      <c r="C129" s="75"/>
      <c r="D129" s="75"/>
      <c r="E129" s="11"/>
      <c r="F129" s="75"/>
      <c r="G12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29" s="75"/>
    </row>
    <row r="130" spans="1:8" ht="30" customHeight="1" x14ac:dyDescent="0.2">
      <c r="A130" s="73">
        <f t="shared" si="10"/>
        <v>52</v>
      </c>
      <c r="B130" s="74"/>
      <c r="C130" s="75"/>
      <c r="D130" s="75"/>
      <c r="E130" s="11"/>
      <c r="F130" s="75"/>
      <c r="G13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0" s="75"/>
    </row>
    <row r="131" spans="1:8" ht="30" customHeight="1" x14ac:dyDescent="0.2">
      <c r="A131" s="73">
        <f t="shared" ref="A131:A194" si="11">_xlfn.ISOWEEKNUM($B131)</f>
        <v>52</v>
      </c>
      <c r="B131" s="74"/>
      <c r="C131" s="75"/>
      <c r="D131" s="75"/>
      <c r="E131" s="11"/>
      <c r="F131" s="75"/>
      <c r="G13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1" s="75"/>
    </row>
    <row r="132" spans="1:8" ht="30" customHeight="1" x14ac:dyDescent="0.2">
      <c r="A132" s="73">
        <f t="shared" si="11"/>
        <v>52</v>
      </c>
      <c r="B132" s="74"/>
      <c r="C132" s="75"/>
      <c r="D132" s="75"/>
      <c r="E132" s="11"/>
      <c r="F132" s="75"/>
      <c r="G13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2" s="75"/>
    </row>
    <row r="133" spans="1:8" ht="30" customHeight="1" x14ac:dyDescent="0.2">
      <c r="A133" s="73">
        <f t="shared" si="11"/>
        <v>52</v>
      </c>
      <c r="B133" s="74"/>
      <c r="C133" s="75"/>
      <c r="D133" s="75"/>
      <c r="E133" s="11"/>
      <c r="F133" s="75"/>
      <c r="G13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3" s="75"/>
    </row>
    <row r="134" spans="1:8" ht="30" customHeight="1" x14ac:dyDescent="0.2">
      <c r="A134" s="73">
        <f t="shared" si="11"/>
        <v>52</v>
      </c>
      <c r="B134" s="74"/>
      <c r="C134" s="75"/>
      <c r="D134" s="75"/>
      <c r="E134" s="11"/>
      <c r="F134" s="75"/>
      <c r="G13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4" s="75"/>
    </row>
    <row r="135" spans="1:8" ht="30" customHeight="1" x14ac:dyDescent="0.2">
      <c r="A135" s="73">
        <f t="shared" si="11"/>
        <v>52</v>
      </c>
      <c r="B135" s="74"/>
      <c r="C135" s="75"/>
      <c r="D135" s="75"/>
      <c r="E135" s="11"/>
      <c r="F135" s="75"/>
      <c r="G13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5" s="75"/>
    </row>
    <row r="136" spans="1:8" ht="30" customHeight="1" x14ac:dyDescent="0.2">
      <c r="A136" s="73">
        <f t="shared" si="11"/>
        <v>52</v>
      </c>
      <c r="B136" s="74"/>
      <c r="C136" s="75"/>
      <c r="D136" s="75"/>
      <c r="E136" s="11"/>
      <c r="F136" s="75"/>
      <c r="G13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6" s="75"/>
    </row>
    <row r="137" spans="1:8" ht="30" customHeight="1" x14ac:dyDescent="0.2">
      <c r="A137" s="73">
        <f t="shared" si="11"/>
        <v>52</v>
      </c>
      <c r="B137" s="74"/>
      <c r="C137" s="75"/>
      <c r="D137" s="75"/>
      <c r="E137" s="11"/>
      <c r="F137" s="75"/>
      <c r="G13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7" s="75"/>
    </row>
    <row r="138" spans="1:8" ht="30" customHeight="1" x14ac:dyDescent="0.2">
      <c r="A138" s="73">
        <f t="shared" si="11"/>
        <v>52</v>
      </c>
      <c r="B138" s="74"/>
      <c r="C138" s="75"/>
      <c r="D138" s="75"/>
      <c r="E138" s="11"/>
      <c r="F138" s="75"/>
      <c r="G13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8" s="75"/>
    </row>
    <row r="139" spans="1:8" ht="30" customHeight="1" x14ac:dyDescent="0.2">
      <c r="A139" s="73">
        <f t="shared" si="11"/>
        <v>52</v>
      </c>
      <c r="B139" s="74"/>
      <c r="C139" s="75"/>
      <c r="D139" s="75"/>
      <c r="E139" s="11"/>
      <c r="F139" s="75"/>
      <c r="G13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39" s="75"/>
    </row>
    <row r="140" spans="1:8" ht="30" customHeight="1" x14ac:dyDescent="0.2">
      <c r="A140" s="73">
        <f t="shared" si="11"/>
        <v>52</v>
      </c>
      <c r="B140" s="74"/>
      <c r="C140" s="75"/>
      <c r="D140" s="75"/>
      <c r="E140" s="11"/>
      <c r="F140" s="75"/>
      <c r="G14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0" s="75"/>
    </row>
    <row r="141" spans="1:8" ht="30" customHeight="1" x14ac:dyDescent="0.2">
      <c r="A141" s="73">
        <f t="shared" si="11"/>
        <v>52</v>
      </c>
      <c r="B141" s="74"/>
      <c r="C141" s="75"/>
      <c r="D141" s="75"/>
      <c r="E141" s="11"/>
      <c r="F141" s="75"/>
      <c r="G14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1" s="75"/>
    </row>
    <row r="142" spans="1:8" ht="30" customHeight="1" x14ac:dyDescent="0.2">
      <c r="A142" s="73">
        <f t="shared" si="11"/>
        <v>52</v>
      </c>
      <c r="B142" s="74"/>
      <c r="C142" s="75"/>
      <c r="D142" s="75"/>
      <c r="E142" s="11"/>
      <c r="F142" s="75"/>
      <c r="G14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2" s="75"/>
    </row>
    <row r="143" spans="1:8" ht="30" customHeight="1" x14ac:dyDescent="0.2">
      <c r="A143" s="73">
        <f t="shared" si="11"/>
        <v>52</v>
      </c>
      <c r="B143" s="74"/>
      <c r="C143" s="75"/>
      <c r="D143" s="75"/>
      <c r="E143" s="11"/>
      <c r="F143" s="75"/>
      <c r="G14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3" s="75"/>
    </row>
    <row r="144" spans="1:8" ht="30" customHeight="1" x14ac:dyDescent="0.2">
      <c r="A144" s="73">
        <f t="shared" si="11"/>
        <v>52</v>
      </c>
      <c r="B144" s="74"/>
      <c r="C144" s="75"/>
      <c r="D144" s="75"/>
      <c r="E144" s="11"/>
      <c r="F144" s="75"/>
      <c r="G14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4" s="75"/>
    </row>
    <row r="145" spans="1:8" ht="30" customHeight="1" x14ac:dyDescent="0.2">
      <c r="A145" s="73">
        <f t="shared" si="11"/>
        <v>52</v>
      </c>
      <c r="B145" s="74"/>
      <c r="C145" s="75"/>
      <c r="D145" s="75"/>
      <c r="E145" s="11"/>
      <c r="F145" s="75"/>
      <c r="G14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5" s="75"/>
    </row>
    <row r="146" spans="1:8" ht="30" customHeight="1" x14ac:dyDescent="0.2">
      <c r="A146" s="73">
        <f t="shared" si="11"/>
        <v>52</v>
      </c>
      <c r="B146" s="74"/>
      <c r="C146" s="75"/>
      <c r="D146" s="75"/>
      <c r="E146" s="11"/>
      <c r="F146" s="75"/>
      <c r="G14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6" s="75"/>
    </row>
    <row r="147" spans="1:8" ht="30" customHeight="1" x14ac:dyDescent="0.2">
      <c r="A147" s="73">
        <f t="shared" si="11"/>
        <v>52</v>
      </c>
      <c r="B147" s="74"/>
      <c r="C147" s="75"/>
      <c r="D147" s="75"/>
      <c r="E147" s="11"/>
      <c r="F147" s="75"/>
      <c r="G14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7" s="75"/>
    </row>
    <row r="148" spans="1:8" ht="30" customHeight="1" x14ac:dyDescent="0.2">
      <c r="A148" s="73">
        <f t="shared" si="11"/>
        <v>52</v>
      </c>
      <c r="B148" s="74"/>
      <c r="C148" s="75"/>
      <c r="D148" s="75"/>
      <c r="E148" s="11"/>
      <c r="F148" s="75"/>
      <c r="G14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8" s="75"/>
    </row>
    <row r="149" spans="1:8" ht="30" customHeight="1" x14ac:dyDescent="0.2">
      <c r="A149" s="73">
        <f t="shared" si="11"/>
        <v>52</v>
      </c>
      <c r="B149" s="74"/>
      <c r="C149" s="75"/>
      <c r="D149" s="75"/>
      <c r="E149" s="11"/>
      <c r="F149" s="75"/>
      <c r="G14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49" s="75"/>
    </row>
    <row r="150" spans="1:8" ht="30" customHeight="1" x14ac:dyDescent="0.2">
      <c r="A150" s="73">
        <f t="shared" si="11"/>
        <v>52</v>
      </c>
      <c r="B150" s="74"/>
      <c r="C150" s="75"/>
      <c r="D150" s="75"/>
      <c r="E150" s="11"/>
      <c r="F150" s="75"/>
      <c r="G15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0" s="75"/>
    </row>
    <row r="151" spans="1:8" ht="30" customHeight="1" x14ac:dyDescent="0.2">
      <c r="A151" s="73">
        <f t="shared" si="11"/>
        <v>52</v>
      </c>
      <c r="B151" s="74"/>
      <c r="C151" s="75"/>
      <c r="D151" s="75"/>
      <c r="E151" s="11"/>
      <c r="F151" s="75"/>
      <c r="G15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1" s="75"/>
    </row>
    <row r="152" spans="1:8" ht="30" customHeight="1" x14ac:dyDescent="0.2">
      <c r="A152" s="73">
        <f t="shared" si="11"/>
        <v>52</v>
      </c>
      <c r="B152" s="74"/>
      <c r="C152" s="75"/>
      <c r="D152" s="75"/>
      <c r="E152" s="11"/>
      <c r="F152" s="75"/>
      <c r="G15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2" s="75"/>
    </row>
    <row r="153" spans="1:8" ht="30" customHeight="1" x14ac:dyDescent="0.2">
      <c r="A153" s="73">
        <f t="shared" si="11"/>
        <v>52</v>
      </c>
      <c r="B153" s="74"/>
      <c r="C153" s="75"/>
      <c r="D153" s="75"/>
      <c r="E153" s="11"/>
      <c r="F153" s="75"/>
      <c r="G15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3" s="75"/>
    </row>
    <row r="154" spans="1:8" ht="30" customHeight="1" x14ac:dyDescent="0.2">
      <c r="A154" s="73">
        <f t="shared" si="11"/>
        <v>52</v>
      </c>
      <c r="B154" s="74"/>
      <c r="C154" s="75"/>
      <c r="D154" s="75"/>
      <c r="E154" s="11"/>
      <c r="F154" s="75"/>
      <c r="G15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4" s="75"/>
    </row>
    <row r="155" spans="1:8" ht="30" customHeight="1" x14ac:dyDescent="0.2">
      <c r="A155" s="73">
        <f t="shared" si="11"/>
        <v>52</v>
      </c>
      <c r="B155" s="74"/>
      <c r="C155" s="75"/>
      <c r="D155" s="75"/>
      <c r="E155" s="11"/>
      <c r="F155" s="75"/>
      <c r="G15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5" s="75"/>
    </row>
    <row r="156" spans="1:8" ht="30" customHeight="1" x14ac:dyDescent="0.2">
      <c r="A156" s="73">
        <f t="shared" si="11"/>
        <v>52</v>
      </c>
      <c r="B156" s="74"/>
      <c r="C156" s="75"/>
      <c r="D156" s="75"/>
      <c r="E156" s="11"/>
      <c r="F156" s="75"/>
      <c r="G15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6" s="75"/>
    </row>
    <row r="157" spans="1:8" ht="30" customHeight="1" x14ac:dyDescent="0.2">
      <c r="A157" s="73">
        <f t="shared" si="11"/>
        <v>52</v>
      </c>
      <c r="B157" s="74"/>
      <c r="C157" s="75"/>
      <c r="D157" s="75"/>
      <c r="E157" s="11"/>
      <c r="F157" s="75"/>
      <c r="G15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7" s="75"/>
    </row>
    <row r="158" spans="1:8" ht="30" customHeight="1" x14ac:dyDescent="0.2">
      <c r="A158" s="73">
        <f t="shared" si="11"/>
        <v>52</v>
      </c>
      <c r="B158" s="74"/>
      <c r="C158" s="75"/>
      <c r="D158" s="75"/>
      <c r="E158" s="11"/>
      <c r="F158" s="75"/>
      <c r="G15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8" s="75"/>
    </row>
    <row r="159" spans="1:8" ht="30" customHeight="1" x14ac:dyDescent="0.2">
      <c r="A159" s="73">
        <f t="shared" si="11"/>
        <v>52</v>
      </c>
      <c r="B159" s="74"/>
      <c r="C159" s="75"/>
      <c r="D159" s="75"/>
      <c r="E159" s="11"/>
      <c r="F159" s="75"/>
      <c r="G15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59" s="75"/>
    </row>
    <row r="160" spans="1:8" ht="30" customHeight="1" x14ac:dyDescent="0.2">
      <c r="A160" s="73">
        <f t="shared" si="11"/>
        <v>52</v>
      </c>
      <c r="B160" s="74"/>
      <c r="C160" s="75"/>
      <c r="D160" s="75"/>
      <c r="E160" s="11"/>
      <c r="F160" s="75"/>
      <c r="G16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0" s="75"/>
    </row>
    <row r="161" spans="1:8" ht="30" customHeight="1" x14ac:dyDescent="0.2">
      <c r="A161" s="73">
        <f t="shared" si="11"/>
        <v>52</v>
      </c>
      <c r="B161" s="74"/>
      <c r="C161" s="75"/>
      <c r="D161" s="75"/>
      <c r="E161" s="11"/>
      <c r="F161" s="75"/>
      <c r="G16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1" s="75"/>
    </row>
    <row r="162" spans="1:8" ht="30" customHeight="1" x14ac:dyDescent="0.2">
      <c r="A162" s="73">
        <f t="shared" si="11"/>
        <v>52</v>
      </c>
      <c r="B162" s="74"/>
      <c r="C162" s="75"/>
      <c r="D162" s="75"/>
      <c r="E162" s="11"/>
      <c r="F162" s="75"/>
      <c r="G16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2" s="75"/>
    </row>
    <row r="163" spans="1:8" ht="30" customHeight="1" x14ac:dyDescent="0.2">
      <c r="A163" s="73">
        <f t="shared" si="11"/>
        <v>52</v>
      </c>
      <c r="B163" s="74"/>
      <c r="C163" s="75"/>
      <c r="D163" s="75"/>
      <c r="E163" s="11"/>
      <c r="F163" s="75"/>
      <c r="G16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3" s="75"/>
    </row>
    <row r="164" spans="1:8" ht="30" customHeight="1" x14ac:dyDescent="0.2">
      <c r="A164" s="73">
        <f t="shared" si="11"/>
        <v>52</v>
      </c>
      <c r="B164" s="74"/>
      <c r="C164" s="75"/>
      <c r="D164" s="75"/>
      <c r="E164" s="11"/>
      <c r="F164" s="75"/>
      <c r="G16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4" s="75"/>
    </row>
    <row r="165" spans="1:8" ht="30" customHeight="1" x14ac:dyDescent="0.2">
      <c r="A165" s="73">
        <f t="shared" si="11"/>
        <v>52</v>
      </c>
      <c r="B165" s="74"/>
      <c r="C165" s="75"/>
      <c r="D165" s="75"/>
      <c r="E165" s="11"/>
      <c r="F165" s="75"/>
      <c r="G16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5" s="75"/>
    </row>
    <row r="166" spans="1:8" ht="30" customHeight="1" x14ac:dyDescent="0.2">
      <c r="A166" s="73">
        <f t="shared" si="11"/>
        <v>52</v>
      </c>
      <c r="B166" s="74"/>
      <c r="C166" s="75"/>
      <c r="D166" s="75"/>
      <c r="E166" s="11"/>
      <c r="F166" s="75"/>
      <c r="G16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6" s="75"/>
    </row>
    <row r="167" spans="1:8" ht="30" customHeight="1" x14ac:dyDescent="0.2">
      <c r="A167" s="73">
        <f t="shared" si="11"/>
        <v>52</v>
      </c>
      <c r="B167" s="74"/>
      <c r="C167" s="75"/>
      <c r="D167" s="75"/>
      <c r="E167" s="11"/>
      <c r="F167" s="75"/>
      <c r="G16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7" s="75"/>
    </row>
    <row r="168" spans="1:8" ht="30" customHeight="1" x14ac:dyDescent="0.2">
      <c r="A168" s="73">
        <f t="shared" si="11"/>
        <v>52</v>
      </c>
      <c r="B168" s="74"/>
      <c r="C168" s="75"/>
      <c r="D168" s="75"/>
      <c r="E168" s="11"/>
      <c r="F168" s="75"/>
      <c r="G16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8" s="75"/>
    </row>
    <row r="169" spans="1:8" ht="30" customHeight="1" x14ac:dyDescent="0.2">
      <c r="A169" s="73">
        <f t="shared" si="11"/>
        <v>52</v>
      </c>
      <c r="B169" s="74"/>
      <c r="C169" s="75"/>
      <c r="D169" s="75"/>
      <c r="E169" s="11"/>
      <c r="F169" s="75"/>
      <c r="G16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69" s="75"/>
    </row>
    <row r="170" spans="1:8" ht="30" customHeight="1" x14ac:dyDescent="0.2">
      <c r="A170" s="73">
        <f t="shared" si="11"/>
        <v>52</v>
      </c>
      <c r="B170" s="74"/>
      <c r="C170" s="75"/>
      <c r="D170" s="75"/>
      <c r="E170" s="11"/>
      <c r="F170" s="75"/>
      <c r="G17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0" s="75"/>
    </row>
    <row r="171" spans="1:8" ht="30" customHeight="1" x14ac:dyDescent="0.2">
      <c r="A171" s="73">
        <f t="shared" si="11"/>
        <v>52</v>
      </c>
      <c r="B171" s="74"/>
      <c r="C171" s="75"/>
      <c r="D171" s="75"/>
      <c r="E171" s="11"/>
      <c r="F171" s="75"/>
      <c r="G17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1" s="75"/>
    </row>
    <row r="172" spans="1:8" ht="30" customHeight="1" x14ac:dyDescent="0.2">
      <c r="A172" s="73">
        <f t="shared" si="11"/>
        <v>52</v>
      </c>
      <c r="B172" s="74"/>
      <c r="C172" s="75"/>
      <c r="D172" s="75"/>
      <c r="E172" s="11"/>
      <c r="F172" s="75"/>
      <c r="G17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2" s="75"/>
    </row>
    <row r="173" spans="1:8" ht="30" customHeight="1" x14ac:dyDescent="0.2">
      <c r="A173" s="73">
        <f t="shared" si="11"/>
        <v>52</v>
      </c>
      <c r="B173" s="74"/>
      <c r="C173" s="75"/>
      <c r="D173" s="75"/>
      <c r="E173" s="11"/>
      <c r="F173" s="75"/>
      <c r="G17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3" s="75"/>
    </row>
    <row r="174" spans="1:8" ht="30" customHeight="1" x14ac:dyDescent="0.2">
      <c r="A174" s="73">
        <f t="shared" si="11"/>
        <v>52</v>
      </c>
      <c r="B174" s="74"/>
      <c r="C174" s="75"/>
      <c r="D174" s="75"/>
      <c r="E174" s="11"/>
      <c r="F174" s="75"/>
      <c r="G17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4" s="75"/>
    </row>
    <row r="175" spans="1:8" ht="30" customHeight="1" x14ac:dyDescent="0.2">
      <c r="A175" s="73">
        <f t="shared" si="11"/>
        <v>52</v>
      </c>
      <c r="B175" s="74"/>
      <c r="C175" s="75"/>
      <c r="D175" s="75"/>
      <c r="E175" s="11"/>
      <c r="F175" s="75"/>
      <c r="G17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5" s="75"/>
    </row>
    <row r="176" spans="1:8" ht="30" customHeight="1" x14ac:dyDescent="0.2">
      <c r="A176" s="73">
        <f t="shared" si="11"/>
        <v>52</v>
      </c>
      <c r="B176" s="74"/>
      <c r="C176" s="75"/>
      <c r="D176" s="75"/>
      <c r="E176" s="11"/>
      <c r="F176" s="75"/>
      <c r="G17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6" s="75"/>
    </row>
    <row r="177" spans="1:8" ht="30" customHeight="1" x14ac:dyDescent="0.2">
      <c r="A177" s="73">
        <f t="shared" si="11"/>
        <v>52</v>
      </c>
      <c r="B177" s="74"/>
      <c r="C177" s="75"/>
      <c r="D177" s="75"/>
      <c r="E177" s="11"/>
      <c r="F177" s="75"/>
      <c r="G17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7" s="75"/>
    </row>
    <row r="178" spans="1:8" ht="30" customHeight="1" x14ac:dyDescent="0.2">
      <c r="A178" s="73">
        <f t="shared" si="11"/>
        <v>52</v>
      </c>
      <c r="B178" s="74"/>
      <c r="C178" s="75"/>
      <c r="D178" s="75"/>
      <c r="E178" s="11"/>
      <c r="F178" s="75"/>
      <c r="G17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8" s="75"/>
    </row>
    <row r="179" spans="1:8" ht="30" customHeight="1" x14ac:dyDescent="0.2">
      <c r="A179" s="73">
        <f t="shared" si="11"/>
        <v>52</v>
      </c>
      <c r="B179" s="74"/>
      <c r="C179" s="75"/>
      <c r="D179" s="75"/>
      <c r="E179" s="11"/>
      <c r="F179" s="75"/>
      <c r="G17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79" s="75"/>
    </row>
    <row r="180" spans="1:8" ht="30" customHeight="1" x14ac:dyDescent="0.2">
      <c r="A180" s="73">
        <f t="shared" si="11"/>
        <v>52</v>
      </c>
      <c r="B180" s="74"/>
      <c r="C180" s="75"/>
      <c r="D180" s="75"/>
      <c r="E180" s="11"/>
      <c r="F180" s="75"/>
      <c r="G18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0" s="75"/>
    </row>
    <row r="181" spans="1:8" ht="30" customHeight="1" x14ac:dyDescent="0.2">
      <c r="A181" s="73">
        <f t="shared" si="11"/>
        <v>52</v>
      </c>
      <c r="B181" s="74"/>
      <c r="C181" s="75"/>
      <c r="D181" s="75"/>
      <c r="E181" s="11"/>
      <c r="F181" s="75"/>
      <c r="G18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1" s="75"/>
    </row>
    <row r="182" spans="1:8" ht="30" customHeight="1" x14ac:dyDescent="0.2">
      <c r="A182" s="73">
        <f t="shared" si="11"/>
        <v>52</v>
      </c>
      <c r="B182" s="74"/>
      <c r="C182" s="75"/>
      <c r="D182" s="75"/>
      <c r="E182" s="11"/>
      <c r="F182" s="75"/>
      <c r="G18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2" s="75"/>
    </row>
    <row r="183" spans="1:8" ht="30" customHeight="1" x14ac:dyDescent="0.2">
      <c r="A183" s="73">
        <f t="shared" si="11"/>
        <v>52</v>
      </c>
      <c r="B183" s="74"/>
      <c r="C183" s="75"/>
      <c r="D183" s="75"/>
      <c r="E183" s="11"/>
      <c r="F183" s="75"/>
      <c r="G18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3" s="75"/>
    </row>
    <row r="184" spans="1:8" ht="30" customHeight="1" x14ac:dyDescent="0.2">
      <c r="A184" s="73">
        <f t="shared" si="11"/>
        <v>52</v>
      </c>
      <c r="B184" s="74"/>
      <c r="C184" s="75"/>
      <c r="D184" s="75"/>
      <c r="E184" s="11"/>
      <c r="F184" s="75"/>
      <c r="G18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4" s="75"/>
    </row>
    <row r="185" spans="1:8" ht="30" customHeight="1" x14ac:dyDescent="0.2">
      <c r="A185" s="73">
        <f t="shared" si="11"/>
        <v>52</v>
      </c>
      <c r="B185" s="74"/>
      <c r="C185" s="75"/>
      <c r="D185" s="75"/>
      <c r="E185" s="11"/>
      <c r="F185" s="75"/>
      <c r="G18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5" s="75"/>
    </row>
    <row r="186" spans="1:8" ht="30" customHeight="1" x14ac:dyDescent="0.2">
      <c r="A186" s="73">
        <f t="shared" si="11"/>
        <v>52</v>
      </c>
      <c r="B186" s="74"/>
      <c r="C186" s="75"/>
      <c r="D186" s="75"/>
      <c r="E186" s="11"/>
      <c r="F186" s="75"/>
      <c r="G18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6" s="75"/>
    </row>
    <row r="187" spans="1:8" ht="30" customHeight="1" x14ac:dyDescent="0.2">
      <c r="A187" s="73">
        <f t="shared" si="11"/>
        <v>52</v>
      </c>
      <c r="B187" s="74"/>
      <c r="C187" s="75"/>
      <c r="D187" s="75"/>
      <c r="E187" s="11"/>
      <c r="F187" s="75"/>
      <c r="G18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7" s="75"/>
    </row>
    <row r="188" spans="1:8" ht="30" customHeight="1" x14ac:dyDescent="0.2">
      <c r="A188" s="73">
        <f t="shared" si="11"/>
        <v>52</v>
      </c>
      <c r="B188" s="74"/>
      <c r="C188" s="75"/>
      <c r="D188" s="75"/>
      <c r="E188" s="11"/>
      <c r="F188" s="75"/>
      <c r="G18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8" s="75"/>
    </row>
    <row r="189" spans="1:8" ht="30" customHeight="1" x14ac:dyDescent="0.2">
      <c r="A189" s="73">
        <f t="shared" si="11"/>
        <v>52</v>
      </c>
      <c r="B189" s="74"/>
      <c r="C189" s="75"/>
      <c r="D189" s="75"/>
      <c r="E189" s="11"/>
      <c r="F189" s="75"/>
      <c r="G18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89" s="75"/>
    </row>
    <row r="190" spans="1:8" ht="30" customHeight="1" x14ac:dyDescent="0.2">
      <c r="A190" s="73">
        <f t="shared" si="11"/>
        <v>52</v>
      </c>
      <c r="B190" s="74"/>
      <c r="C190" s="75"/>
      <c r="D190" s="75"/>
      <c r="E190" s="11"/>
      <c r="F190" s="75"/>
      <c r="G19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0" s="75"/>
    </row>
    <row r="191" spans="1:8" ht="30" customHeight="1" x14ac:dyDescent="0.2">
      <c r="A191" s="73">
        <f t="shared" si="11"/>
        <v>52</v>
      </c>
      <c r="B191" s="74"/>
      <c r="C191" s="75"/>
      <c r="D191" s="75"/>
      <c r="E191" s="11"/>
      <c r="F191" s="75"/>
      <c r="G19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1" s="75"/>
    </row>
    <row r="192" spans="1:8" ht="30" customHeight="1" x14ac:dyDescent="0.2">
      <c r="A192" s="73">
        <f t="shared" si="11"/>
        <v>52</v>
      </c>
      <c r="B192" s="74"/>
      <c r="C192" s="75"/>
      <c r="D192" s="75"/>
      <c r="E192" s="11"/>
      <c r="F192" s="75"/>
      <c r="G19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2" s="75"/>
    </row>
    <row r="193" spans="1:8" ht="30" customHeight="1" x14ac:dyDescent="0.2">
      <c r="A193" s="73">
        <f t="shared" si="11"/>
        <v>52</v>
      </c>
      <c r="B193" s="74"/>
      <c r="C193" s="75"/>
      <c r="D193" s="75"/>
      <c r="E193" s="11"/>
      <c r="F193" s="75"/>
      <c r="G19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3" s="75"/>
    </row>
    <row r="194" spans="1:8" ht="30" customHeight="1" x14ac:dyDescent="0.2">
      <c r="A194" s="73">
        <f t="shared" si="11"/>
        <v>52</v>
      </c>
      <c r="B194" s="74"/>
      <c r="C194" s="75"/>
      <c r="D194" s="75"/>
      <c r="E194" s="11"/>
      <c r="F194" s="75"/>
      <c r="G19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4" s="75"/>
    </row>
    <row r="195" spans="1:8" ht="30" customHeight="1" x14ac:dyDescent="0.2">
      <c r="A195" s="73">
        <f t="shared" ref="A195:A205" si="12">_xlfn.ISOWEEKNUM($B195)</f>
        <v>52</v>
      </c>
      <c r="B195" s="74"/>
      <c r="C195" s="75"/>
      <c r="D195" s="75"/>
      <c r="E195" s="11"/>
      <c r="F195" s="75"/>
      <c r="G19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5" s="75"/>
    </row>
    <row r="196" spans="1:8" ht="30" customHeight="1" x14ac:dyDescent="0.2">
      <c r="A196" s="73">
        <f t="shared" si="12"/>
        <v>52</v>
      </c>
      <c r="B196" s="74"/>
      <c r="C196" s="75"/>
      <c r="D196" s="75"/>
      <c r="E196" s="11"/>
      <c r="F196" s="75"/>
      <c r="G196"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6" s="75"/>
    </row>
    <row r="197" spans="1:8" ht="30" customHeight="1" x14ac:dyDescent="0.2">
      <c r="A197" s="73">
        <f t="shared" si="12"/>
        <v>52</v>
      </c>
      <c r="B197" s="74"/>
      <c r="C197" s="75"/>
      <c r="D197" s="75"/>
      <c r="E197" s="11"/>
      <c r="F197" s="75"/>
      <c r="G197"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7" s="75"/>
    </row>
    <row r="198" spans="1:8" ht="30" customHeight="1" x14ac:dyDescent="0.2">
      <c r="A198" s="73">
        <f t="shared" si="12"/>
        <v>52</v>
      </c>
      <c r="B198" s="74"/>
      <c r="C198" s="75"/>
      <c r="D198" s="75"/>
      <c r="E198" s="11"/>
      <c r="F198" s="75"/>
      <c r="G198"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8" s="75"/>
    </row>
    <row r="199" spans="1:8" ht="30" customHeight="1" x14ac:dyDescent="0.2">
      <c r="A199" s="73">
        <f t="shared" si="12"/>
        <v>52</v>
      </c>
      <c r="B199" s="74"/>
      <c r="C199" s="75"/>
      <c r="D199" s="75"/>
      <c r="E199" s="11"/>
      <c r="F199" s="75"/>
      <c r="G199"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199" s="75"/>
    </row>
    <row r="200" spans="1:8" ht="30" customHeight="1" x14ac:dyDescent="0.2">
      <c r="A200" s="73">
        <f t="shared" si="12"/>
        <v>52</v>
      </c>
      <c r="B200" s="74"/>
      <c r="C200" s="75"/>
      <c r="D200" s="75"/>
      <c r="E200" s="11"/>
      <c r="F200" s="75"/>
      <c r="G200"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00" s="75"/>
    </row>
    <row r="201" spans="1:8" ht="30" customHeight="1" x14ac:dyDescent="0.2">
      <c r="A201" s="73">
        <f t="shared" si="12"/>
        <v>52</v>
      </c>
      <c r="B201" s="74"/>
      <c r="C201" s="75"/>
      <c r="D201" s="75"/>
      <c r="E201" s="11"/>
      <c r="F201" s="75"/>
      <c r="G201"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01" s="75"/>
    </row>
    <row r="202" spans="1:8" ht="30" customHeight="1" x14ac:dyDescent="0.2">
      <c r="A202" s="73">
        <f t="shared" si="12"/>
        <v>52</v>
      </c>
      <c r="B202" s="74"/>
      <c r="C202" s="75"/>
      <c r="D202" s="75"/>
      <c r="E202" s="11"/>
      <c r="F202" s="75"/>
      <c r="G202"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02" s="75"/>
    </row>
    <row r="203" spans="1:8" ht="30" customHeight="1" x14ac:dyDescent="0.2">
      <c r="A203" s="73">
        <f t="shared" si="12"/>
        <v>52</v>
      </c>
      <c r="B203" s="74"/>
      <c r="C203" s="75"/>
      <c r="D203" s="75"/>
      <c r="E203" s="11"/>
      <c r="F203" s="75"/>
      <c r="G203"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03" s="75"/>
    </row>
    <row r="204" spans="1:8" ht="30" customHeight="1" x14ac:dyDescent="0.2">
      <c r="A204" s="73">
        <f t="shared" si="12"/>
        <v>52</v>
      </c>
      <c r="B204" s="74"/>
      <c r="C204" s="75"/>
      <c r="D204" s="75"/>
      <c r="E204" s="11"/>
      <c r="F204" s="75"/>
      <c r="G204"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04" s="75"/>
    </row>
    <row r="205" spans="1:8" ht="30" customHeight="1" x14ac:dyDescent="0.2">
      <c r="A205" s="73">
        <f t="shared" si="12"/>
        <v>52</v>
      </c>
      <c r="B205" s="74"/>
      <c r="C205" s="75"/>
      <c r="D205" s="75"/>
      <c r="E205" s="11"/>
      <c r="F205" s="75"/>
      <c r="G205" s="75" t="str">
        <f>IF(DépMar1618202913[[#This Row],[Catégorie]]="ventes N-1",$J$34,"")&amp;IF(DépMar1618202913[[#This Row],[Catégorie]]="adhésions paniers",$J$31,"")&amp;IF(DépMar1618202913[[#This Row],[Catégorie]]="cotisations associatives",$J$32,"")&amp;IF(DépMar1618202913[[#This Row],[Catégorie]]="légumes",$J$33,"")&amp;IF(DépMar1618202913[[#This Row],[Catégorie]]="transfo interne",$J$33,"")&amp;IF(DépMar1618202913[[#This Row],[Catégorie]]="transfo externe",$J$33,"")&amp;IF(DépMar1618202913[[#This Row],[Catégorie]]="oeufs",$J$33,"")&amp;IF(DépMar1618202913[[#This Row],[Catégorie]]="miel",$J$33,"")&amp;IF(DépMar1618202913[[#This Row],[Catégorie]]="champignons",$J$33,"")&amp;IF(DépMar1618202913[[#This Row],[Catégorie]]="agrumes",$J$35,"")&amp;IF(DépMar1618202913[[#This Row],[Catégorie]]="fruits",$J$33,"")</f>
        <v/>
      </c>
      <c r="H205" s="75"/>
    </row>
    <row r="206" spans="1:8" ht="30" customHeight="1" x14ac:dyDescent="0.2">
      <c r="A206" s="110" t="s">
        <v>0</v>
      </c>
      <c r="B206" s="111"/>
      <c r="C206" s="112"/>
      <c r="D206" s="112"/>
      <c r="E206" s="113">
        <f>SUBTOTAL(109,DépMar1618202913[Montant])</f>
        <v>0</v>
      </c>
      <c r="F206" s="114"/>
      <c r="G206" s="125"/>
      <c r="H206" s="114"/>
    </row>
  </sheetData>
  <sheetProtection formatCells="0" formatColumns="0" formatRows="0" insertColumns="0" insertRows="0" insertHyperlinks="0" deleteColumns="0" deleteRows="0" selectLockedCells="1" sort="0" autoFilter="0" pivotTables="0"/>
  <protectedRanges>
    <protectedRange sqref="F72:H205 B72:D205 B2:H71" name="données_1"/>
    <protectedRange sqref="E72:E205" name="données_1_1"/>
  </protectedRanges>
  <mergeCells count="4">
    <mergeCell ref="A1:D1"/>
    <mergeCell ref="J19:J20"/>
    <mergeCell ref="K20:N20"/>
    <mergeCell ref="J1:N1"/>
  </mergeCells>
  <dataValidations count="13">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Title="Validation du montant" error="Le montant doit être un nombre." sqref="E3:E205">
      <formula1>ISNUMBER($E3)</formula1>
    </dataValidation>
    <dataValidation type="custom" errorStyle="warning" allowBlank="1" showInputMessage="1" showErrorMessage="1" error="Vous devez entrer une date en janvier pour que cette dépense soit ajoutée à la feuille Synthèse" sqref="A3:B205">
      <formula1>MONTH($A3)=1</formula1>
    </dataValidation>
    <dataValidation allowBlank="1" showInputMessage="1" showErrorMessage="1" prompt="Entrez le nom de la dépense dans cette colonne" sqref="J2"/>
    <dataValidation allowBlank="1" showInputMessage="1" showErrorMessage="1" prompt="Le total des dépenses est automatiquement affiché dans cette colonne" sqref="K2:N2"/>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14:formula1>
            <xm:f>synthèse!$A$24:$A$27</xm:f>
          </x14:formula1>
          <xm:sqref>D2:D205</xm:sqref>
        </x14:dataValidation>
        <x14:dataValidation type="list" errorStyle="warning" allowBlank="1" showInputMessage="1" showErrorMessage="1" error="Une dépense de la liste déroulante doit être sélectionnée pour être incluse dans la feuille Synthèse">
          <x14:formula1>
            <xm:f>jan!$J$31:$J$35</xm:f>
          </x14:formula1>
          <xm:sqref>G3:G205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theme="4" tint="0.39997558519241921"/>
    <pageSetUpPr autoPageBreaks="0" fitToPage="1"/>
  </sheetPr>
  <dimension ref="A1:O206"/>
  <sheetViews>
    <sheetView showGridLines="0" zoomScale="85" zoomScaleNormal="85" workbookViewId="0">
      <selection activeCell="H12" sqref="H12:H61"/>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6" width="30.5703125" style="2" customWidth="1"/>
    <col min="7" max="7" width="29.42578125" style="2" customWidth="1"/>
    <col min="8" max="8" width="40.7109375" style="2" bestFit="1" customWidth="1"/>
    <col min="9" max="9" width="21.28515625" style="2" bestFit="1" customWidth="1"/>
    <col min="10" max="13" width="14.7109375" style="2" customWidth="1"/>
    <col min="14" max="14" width="13.85546875" style="2" bestFit="1" customWidth="1"/>
    <col min="15" max="16384" width="9.140625" style="2"/>
  </cols>
  <sheetData>
    <row r="1" spans="1:14" ht="35.1" customHeight="1" x14ac:dyDescent="0.2">
      <c r="A1" s="116" t="s">
        <v>31</v>
      </c>
      <c r="B1" s="116"/>
      <c r="C1" s="116"/>
      <c r="D1" s="116" t="s">
        <v>16</v>
      </c>
      <c r="E1" s="51" t="s">
        <v>16</v>
      </c>
      <c r="F1" s="27"/>
      <c r="G1" s="81">
        <f>SUM($E$3:$E$205)</f>
        <v>0</v>
      </c>
      <c r="I1" s="122">
        <f>$K$20</f>
        <v>0</v>
      </c>
      <c r="J1" s="123"/>
      <c r="K1" s="123"/>
      <c r="L1" s="123"/>
      <c r="M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c r="B3" s="9"/>
      <c r="C3" s="10"/>
      <c r="D3" s="10"/>
      <c r="E3" s="11"/>
      <c r="F3" s="10"/>
      <c r="G3"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 s="10"/>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c r="B4" s="9"/>
      <c r="C4" s="10"/>
      <c r="D4" s="10"/>
      <c r="E4" s="11"/>
      <c r="F4" s="10"/>
      <c r="G4"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 s="10"/>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c r="B5" s="9"/>
      <c r="C5" s="10"/>
      <c r="D5" s="10"/>
      <c r="E5" s="11"/>
      <c r="F5" s="10"/>
      <c r="G5"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c r="B6" s="9"/>
      <c r="C6" s="10"/>
      <c r="D6" s="10"/>
      <c r="E6" s="11"/>
      <c r="F6" s="10"/>
      <c r="G6"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 s="52"/>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c r="B7" s="9"/>
      <c r="C7" s="10"/>
      <c r="D7" s="10"/>
      <c r="E7" s="11"/>
      <c r="F7" s="10"/>
      <c r="G7"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c r="B8" s="9"/>
      <c r="C8" s="10"/>
      <c r="D8" s="10"/>
      <c r="E8" s="11"/>
      <c r="F8" s="10"/>
      <c r="G8"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 s="10"/>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c r="B9" s="9"/>
      <c r="C9" s="10"/>
      <c r="D9" s="10"/>
      <c r="E9" s="11"/>
      <c r="F9" s="10"/>
      <c r="G9"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c r="B10" s="9"/>
      <c r="C10" s="10"/>
      <c r="D10" s="10"/>
      <c r="E10" s="11"/>
      <c r="F10" s="10"/>
      <c r="G10"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c r="B11" s="9"/>
      <c r="C11" s="10"/>
      <c r="D11" s="10"/>
      <c r="E11" s="11"/>
      <c r="F11" s="10"/>
      <c r="G11"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 s="10"/>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c r="B12" s="9"/>
      <c r="C12" s="10"/>
      <c r="D12" s="10"/>
      <c r="E12" s="11"/>
      <c r="F12" s="10"/>
      <c r="G12"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 s="52"/>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c r="B13" s="9"/>
      <c r="C13" s="10"/>
      <c r="D13" s="10"/>
      <c r="E13" s="11"/>
      <c r="F13" s="10"/>
      <c r="G13"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c r="B14" s="9"/>
      <c r="C14" s="10"/>
      <c r="D14" s="10"/>
      <c r="E14" s="11"/>
      <c r="F14" s="10"/>
      <c r="G14"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c r="B15" s="9"/>
      <c r="C15" s="10"/>
      <c r="D15" s="10"/>
      <c r="E15" s="11"/>
      <c r="F15" s="10"/>
      <c r="G15"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c r="B16" s="9"/>
      <c r="C16" s="10"/>
      <c r="D16" s="10"/>
      <c r="E16" s="11"/>
      <c r="F16" s="10"/>
      <c r="G16"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c r="B17" s="9"/>
      <c r="C17" s="10"/>
      <c r="D17" s="10"/>
      <c r="E17" s="11"/>
      <c r="F17" s="10"/>
      <c r="G17"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 s="10"/>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c r="B18" s="9"/>
      <c r="C18" s="10"/>
      <c r="D18" s="10"/>
      <c r="E18" s="11"/>
      <c r="F18" s="10"/>
      <c r="G18"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 s="52"/>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c r="B19" s="9"/>
      <c r="C19" s="10"/>
      <c r="D19" s="10"/>
      <c r="E19" s="115"/>
      <c r="F19" s="94"/>
      <c r="G19" s="94"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 s="94"/>
      <c r="J19" s="117" t="s">
        <v>0</v>
      </c>
      <c r="K19" s="68">
        <f>SUM($K$3:$K$18)</f>
        <v>0</v>
      </c>
      <c r="L19" s="69">
        <f>SUM($L$3:$L$18)</f>
        <v>0</v>
      </c>
      <c r="M19" s="69">
        <f>SUM($M$3:$M$18)</f>
        <v>0</v>
      </c>
      <c r="N19" s="70">
        <f>SUM($N$3:$N$18)</f>
        <v>0</v>
      </c>
    </row>
    <row r="20" spans="1:15" ht="30" customHeight="1" x14ac:dyDescent="0.2">
      <c r="A20" s="8"/>
      <c r="B20" s="9"/>
      <c r="C20" s="10"/>
      <c r="D20" s="10"/>
      <c r="E20" s="11"/>
      <c r="F20" s="10"/>
      <c r="G20"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0" s="10"/>
      <c r="J20" s="118"/>
      <c r="K20" s="119">
        <f>SUM($K$19:$N$19)</f>
        <v>0</v>
      </c>
      <c r="L20" s="120"/>
      <c r="M20" s="120"/>
      <c r="N20" s="121"/>
    </row>
    <row r="21" spans="1:15" ht="30" customHeight="1" x14ac:dyDescent="0.2">
      <c r="A21" s="8"/>
      <c r="B21" s="9"/>
      <c r="C21" s="10"/>
      <c r="D21" s="10"/>
      <c r="E21" s="11"/>
      <c r="F21" s="10"/>
      <c r="G21"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1" s="10"/>
    </row>
    <row r="22" spans="1:15" ht="30" customHeight="1" x14ac:dyDescent="0.2">
      <c r="A22" s="8"/>
      <c r="B22" s="9"/>
      <c r="C22" s="10"/>
      <c r="D22" s="10"/>
      <c r="E22" s="11"/>
      <c r="F22" s="10"/>
      <c r="G22"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2" s="10"/>
      <c r="J22" s="82" t="s">
        <v>26</v>
      </c>
      <c r="K22" s="83" t="s">
        <v>22</v>
      </c>
      <c r="L22" s="83" t="s">
        <v>51</v>
      </c>
      <c r="M22" s="83" t="s">
        <v>23</v>
      </c>
      <c r="N22" s="84" t="s">
        <v>24</v>
      </c>
      <c r="O22" s="83" t="s">
        <v>62</v>
      </c>
    </row>
    <row r="23" spans="1:15" ht="30" customHeight="1" x14ac:dyDescent="0.2">
      <c r="A23" s="8"/>
      <c r="B23" s="9"/>
      <c r="C23" s="10"/>
      <c r="D23" s="10"/>
      <c r="E23" s="11"/>
      <c r="F23" s="10"/>
      <c r="G23"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3" s="10"/>
      <c r="J23" s="85" t="s">
        <v>57</v>
      </c>
      <c r="K23" s="86">
        <f>K$5</f>
        <v>0</v>
      </c>
      <c r="L23" s="86">
        <f t="shared" ref="L23:N23" si="0">L$5</f>
        <v>0</v>
      </c>
      <c r="M23" s="86">
        <f t="shared" si="0"/>
        <v>0</v>
      </c>
      <c r="N23" s="86">
        <f t="shared" si="0"/>
        <v>0</v>
      </c>
      <c r="O23" s="90">
        <f>SUM(($K23)+($L23)+($M23)+($N23))</f>
        <v>0</v>
      </c>
    </row>
    <row r="24" spans="1:15" ht="30" customHeight="1" x14ac:dyDescent="0.2">
      <c r="A24" s="8"/>
      <c r="B24" s="9"/>
      <c r="C24" s="10"/>
      <c r="D24" s="10"/>
      <c r="E24" s="11"/>
      <c r="F24" s="10"/>
      <c r="G24"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4" s="10"/>
      <c r="J24" s="85" t="s">
        <v>58</v>
      </c>
      <c r="K24" s="86">
        <f>(K$3+K$4+K$7+K$8+K$11+K$12)</f>
        <v>0</v>
      </c>
      <c r="L24" s="86">
        <f t="shared" ref="L24:N24" si="1">(L$3+L$4+L$7+L$8+L$11+L$12)</f>
        <v>0</v>
      </c>
      <c r="M24" s="86">
        <f t="shared" si="1"/>
        <v>0</v>
      </c>
      <c r="N24" s="86">
        <f t="shared" si="1"/>
        <v>0</v>
      </c>
      <c r="O24" s="90">
        <f t="shared" ref="O24:O27" si="2">SUM(($K24)+($L24)+($M24)+($N24))</f>
        <v>0</v>
      </c>
    </row>
    <row r="25" spans="1:15" ht="30" customHeight="1" x14ac:dyDescent="0.2">
      <c r="A25" s="8"/>
      <c r="B25" s="9"/>
      <c r="C25" s="10"/>
      <c r="D25" s="10"/>
      <c r="E25" s="11"/>
      <c r="F25" s="10"/>
      <c r="G25"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5" s="10"/>
      <c r="J25" s="85" t="s">
        <v>59</v>
      </c>
      <c r="K25" s="86">
        <f>(K$15+K$16+K$17+K$18)</f>
        <v>0</v>
      </c>
      <c r="L25" s="86">
        <f t="shared" ref="L25:N25" si="3">(L$15+L$16+L$17+L$18)</f>
        <v>0</v>
      </c>
      <c r="M25" s="86">
        <f t="shared" si="3"/>
        <v>0</v>
      </c>
      <c r="N25" s="86">
        <f t="shared" si="3"/>
        <v>0</v>
      </c>
      <c r="O25" s="90">
        <f t="shared" si="2"/>
        <v>0</v>
      </c>
    </row>
    <row r="26" spans="1:15" ht="30" customHeight="1" x14ac:dyDescent="0.2">
      <c r="A26" s="8"/>
      <c r="B26" s="9"/>
      <c r="C26" s="10"/>
      <c r="D26" s="10"/>
      <c r="E26" s="11"/>
      <c r="F26" s="10"/>
      <c r="G26"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6" s="10"/>
      <c r="J26" s="85" t="s">
        <v>60</v>
      </c>
      <c r="K26" s="86">
        <f>(K$9+K$10+K$13+K$14)</f>
        <v>0</v>
      </c>
      <c r="L26" s="86">
        <f t="shared" ref="L26:N26" si="4">(L$9+L$10+L$13+L$14)</f>
        <v>0</v>
      </c>
      <c r="M26" s="86">
        <f t="shared" si="4"/>
        <v>0</v>
      </c>
      <c r="N26" s="86">
        <f t="shared" si="4"/>
        <v>0</v>
      </c>
      <c r="O26" s="90">
        <f t="shared" si="2"/>
        <v>0</v>
      </c>
    </row>
    <row r="27" spans="1:15" ht="30" customHeight="1" x14ac:dyDescent="0.2">
      <c r="A27" s="8"/>
      <c r="B27" s="9"/>
      <c r="C27" s="10"/>
      <c r="D27" s="10"/>
      <c r="E27" s="11"/>
      <c r="F27" s="10"/>
      <c r="G27"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7" s="10"/>
      <c r="J27" s="88" t="s">
        <v>61</v>
      </c>
      <c r="K27" s="89">
        <f>K$6</f>
        <v>0</v>
      </c>
      <c r="L27" s="89">
        <f t="shared" ref="L27:N27" si="5">L$6</f>
        <v>0</v>
      </c>
      <c r="M27" s="89">
        <f t="shared" si="5"/>
        <v>0</v>
      </c>
      <c r="N27" s="89">
        <f t="shared" si="5"/>
        <v>0</v>
      </c>
      <c r="O27" s="91">
        <f t="shared" si="2"/>
        <v>0</v>
      </c>
    </row>
    <row r="28" spans="1:15" ht="30" customHeight="1" x14ac:dyDescent="0.2">
      <c r="A28" s="8"/>
      <c r="B28" s="9"/>
      <c r="C28" s="10"/>
      <c r="D28" s="10"/>
      <c r="E28" s="11"/>
      <c r="F28" s="10"/>
      <c r="G28"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8" s="52"/>
      <c r="J28" s="64" t="s">
        <v>62</v>
      </c>
      <c r="K28" s="87">
        <f>SUM(K$23:K$27)</f>
        <v>0</v>
      </c>
      <c r="L28" s="64">
        <f t="shared" ref="L28:O28" si="6">SUM(L$23:L$27)</f>
        <v>0</v>
      </c>
      <c r="M28" s="64">
        <f t="shared" si="6"/>
        <v>0</v>
      </c>
      <c r="N28" s="64">
        <f t="shared" si="6"/>
        <v>0</v>
      </c>
      <c r="O28" s="92">
        <f t="shared" si="6"/>
        <v>0</v>
      </c>
    </row>
    <row r="29" spans="1:15" ht="30" customHeight="1" x14ac:dyDescent="0.2">
      <c r="A29" s="8"/>
      <c r="B29" s="9"/>
      <c r="C29" s="10"/>
      <c r="D29" s="10"/>
      <c r="E29" s="11"/>
      <c r="F29" s="10"/>
      <c r="G29"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9" s="10"/>
    </row>
    <row r="30" spans="1:15" ht="30" customHeight="1" x14ac:dyDescent="0.2">
      <c r="A30" s="8"/>
      <c r="B30" s="9"/>
      <c r="C30" s="10"/>
      <c r="D30" s="10"/>
      <c r="E30" s="11"/>
      <c r="F30" s="10"/>
      <c r="G30"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0" s="52"/>
      <c r="J30" s="82" t="s">
        <v>26</v>
      </c>
      <c r="K30" s="83" t="s">
        <v>22</v>
      </c>
      <c r="L30" s="83" t="s">
        <v>51</v>
      </c>
      <c r="M30" s="83" t="s">
        <v>23</v>
      </c>
      <c r="N30" s="84" t="s">
        <v>24</v>
      </c>
      <c r="O30" s="83" t="s">
        <v>62</v>
      </c>
    </row>
    <row r="31" spans="1:15" ht="30" customHeight="1" x14ac:dyDescent="0.2">
      <c r="A31" s="8"/>
      <c r="B31" s="9"/>
      <c r="C31" s="10"/>
      <c r="D31" s="10"/>
      <c r="E31" s="11"/>
      <c r="F31" s="10"/>
      <c r="G31"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1" s="10"/>
      <c r="J31" s="85" t="s">
        <v>57</v>
      </c>
      <c r="K31" s="49">
        <f>SUMIFS($E$3:$E$210,$G$3:$G$210,Tableau1554243[[#This Row],[Ventes]],$D$3:$D$210,"espèces")</f>
        <v>0</v>
      </c>
      <c r="L31" s="49">
        <f>SUMIFS($E$3:$E$210,$G$3:$G$210,Tableau1554243[[#This Row],[Ventes]],$D$3:$D$210,"chèques")</f>
        <v>0</v>
      </c>
      <c r="M31" s="49">
        <f>SUMIFS($E$3:$E$210,$G$3:$G$210,Tableau1554243[[#This Row],[Ventes]],$D$3:$D$210,"prélévements")</f>
        <v>0</v>
      </c>
      <c r="N31" s="49">
        <f>SUMIFS($E$3:$E$210,$G$3:$G$210,Tableau1554243[[#This Row],[Ventes]],$D$3:$D$210,"virements")</f>
        <v>0</v>
      </c>
      <c r="O31" s="90">
        <f>SUM(($K31)+($L31)+($M31)+($N31))</f>
        <v>0</v>
      </c>
    </row>
    <row r="32" spans="1:15" ht="30" customHeight="1" x14ac:dyDescent="0.2">
      <c r="A32" s="8"/>
      <c r="B32" s="9"/>
      <c r="C32" s="10"/>
      <c r="D32" s="10"/>
      <c r="E32" s="11"/>
      <c r="F32" s="10"/>
      <c r="G32"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2" s="10"/>
      <c r="J32" s="85" t="s">
        <v>61</v>
      </c>
      <c r="K32" s="49">
        <f>SUMIFS($E$3:$E$210,$G$3:$G$210,Tableau1554243[[#This Row],[Ventes]],$D$3:$D$210,"espèces")</f>
        <v>0</v>
      </c>
      <c r="L32" s="49">
        <f>SUMIFS($E$3:$E$210,$G$3:$G$210,Tableau1554243[[#This Row],[Ventes]],$D$3:$D$210,"chèques")</f>
        <v>0</v>
      </c>
      <c r="M32" s="49">
        <f>SUMIFS($E$3:$E$210,$G$3:$G$210,Tableau1554243[[#This Row],[Ventes]],$D$3:$D$210,"prélévements")</f>
        <v>0</v>
      </c>
      <c r="N32" s="49">
        <f>SUMIFS($E$3:$E$210,$G$3:$G$210,Tableau1554243[[#This Row],[Ventes]],$D$3:$D$210,"virements")</f>
        <v>0</v>
      </c>
      <c r="O32" s="90">
        <f t="shared" ref="O32:O35" si="7">SUM(($K32)+($L32)+($M32)+($N32))</f>
        <v>0</v>
      </c>
    </row>
    <row r="33" spans="1:15" ht="30" customHeight="1" x14ac:dyDescent="0.2">
      <c r="A33" s="8"/>
      <c r="B33" s="9"/>
      <c r="C33" s="10"/>
      <c r="D33" s="10"/>
      <c r="E33" s="11"/>
      <c r="F33" s="10"/>
      <c r="G33"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3" s="52"/>
      <c r="J33" s="85" t="s">
        <v>64</v>
      </c>
      <c r="K33" s="49">
        <f>SUMIFS($E$3:$E$210,$G$3:$G$210,Tableau1554243[[#This Row],[Ventes]],$D$3:$D$210,"espèces")</f>
        <v>0</v>
      </c>
      <c r="L33" s="49">
        <f>SUMIFS($E$3:$E$210,$G$3:$G$210,Tableau1554243[[#This Row],[Ventes]],$D$3:$D$210,"chèques")</f>
        <v>0</v>
      </c>
      <c r="M33" s="49">
        <f>SUMIFS($E$3:$E$210,$G$3:$G$210,Tableau1554243[[#This Row],[Ventes]],$D$3:$D$210,"prélévements")</f>
        <v>0</v>
      </c>
      <c r="N33" s="49">
        <f>SUMIFS($E$3:$E$210,$G$3:$G$210,Tableau1554243[[#This Row],[Ventes]],$D$3:$D$210,"virements")</f>
        <v>0</v>
      </c>
      <c r="O33" s="90">
        <f t="shared" si="7"/>
        <v>0</v>
      </c>
    </row>
    <row r="34" spans="1:15" ht="30" customHeight="1" x14ac:dyDescent="0.2">
      <c r="A34" s="8"/>
      <c r="B34" s="9"/>
      <c r="C34" s="10"/>
      <c r="D34" s="10"/>
      <c r="E34" s="11"/>
      <c r="F34" s="10"/>
      <c r="G34"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4" s="10"/>
      <c r="J34" s="85" t="s">
        <v>65</v>
      </c>
      <c r="K34" s="49">
        <f>SUMIFS($E$3:$E$210,$G$3:$G$210,Tableau1554243[[#This Row],[Ventes]],$D$3:$D$210,"espèces")</f>
        <v>0</v>
      </c>
      <c r="L34" s="49">
        <f>SUMIFS($E$3:$E$210,$G$3:$G$210,Tableau1554243[[#This Row],[Ventes]],$D$3:$D$210,"chèques")</f>
        <v>0</v>
      </c>
      <c r="M34" s="49">
        <f>SUMIFS($E$3:$E$210,$G$3:$G$210,Tableau1554243[[#This Row],[Ventes]],$D$3:$D$210,"prélévements")</f>
        <v>0</v>
      </c>
      <c r="N34" s="49">
        <f>SUMIFS($E$3:$E$210,$G$3:$G$210,Tableau1554243[[#This Row],[Ventes]],$D$3:$D$210,"virements")</f>
        <v>0</v>
      </c>
      <c r="O34" s="90">
        <f t="shared" si="7"/>
        <v>0</v>
      </c>
    </row>
    <row r="35" spans="1:15" ht="30" customHeight="1" x14ac:dyDescent="0.2">
      <c r="A35" s="8"/>
      <c r="B35" s="9"/>
      <c r="C35" s="10"/>
      <c r="D35" s="10"/>
      <c r="E35" s="11"/>
      <c r="F35" s="10"/>
      <c r="G35"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5" s="52"/>
      <c r="J35" s="88" t="s">
        <v>66</v>
      </c>
      <c r="K35" s="49">
        <f>SUMIFS($E$3:$E$210,$G$3:$G$210,Tableau1554243[[#This Row],[Ventes]],$D$3:$D$210,"espèces")</f>
        <v>0</v>
      </c>
      <c r="L35" s="49">
        <f>SUMIFS($E$3:$E$210,$G$3:$G$210,Tableau1554243[[#This Row],[Ventes]],$D$3:$D$210,"chèques")</f>
        <v>0</v>
      </c>
      <c r="M35" s="49">
        <f>SUMIFS($E$3:$E$210,$G$3:$G$210,Tableau1554243[[#This Row],[Ventes]],$D$3:$D$210,"prélévements")</f>
        <v>0</v>
      </c>
      <c r="N35" s="49">
        <f>SUMIFS($E$3:$E$210,$G$3:$G$210,Tableau1554243[[#This Row],[Ventes]],$D$3:$D$210,"virements")</f>
        <v>0</v>
      </c>
      <c r="O35" s="91">
        <f t="shared" si="7"/>
        <v>0</v>
      </c>
    </row>
    <row r="36" spans="1:15" ht="30" customHeight="1" x14ac:dyDescent="0.2">
      <c r="A36" s="8"/>
      <c r="B36" s="9"/>
      <c r="C36" s="10"/>
      <c r="D36" s="10"/>
      <c r="E36" s="11"/>
      <c r="F36" s="10"/>
      <c r="G36"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6" s="10"/>
      <c r="J36" s="64" t="s">
        <v>62</v>
      </c>
      <c r="K36" s="87">
        <f>SUM(K$31:K$35)</f>
        <v>0</v>
      </c>
      <c r="L36" s="87">
        <f t="shared" ref="L36:N36" si="8">SUM(L$31:L$35)</f>
        <v>0</v>
      </c>
      <c r="M36" s="87">
        <f t="shared" si="8"/>
        <v>0</v>
      </c>
      <c r="N36" s="87">
        <f t="shared" si="8"/>
        <v>0</v>
      </c>
      <c r="O36" s="127">
        <f>SUM(O$31:O$35)</f>
        <v>0</v>
      </c>
    </row>
    <row r="37" spans="1:15" ht="30" customHeight="1" x14ac:dyDescent="0.2">
      <c r="A37" s="73"/>
      <c r="B37" s="9"/>
      <c r="C37" s="75"/>
      <c r="D37" s="10"/>
      <c r="E37" s="76"/>
      <c r="F37" s="75"/>
      <c r="G3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7" s="75"/>
    </row>
    <row r="38" spans="1:15" ht="30" customHeight="1" x14ac:dyDescent="0.2">
      <c r="A38" s="8"/>
      <c r="B38" s="9"/>
      <c r="C38" s="10"/>
      <c r="D38" s="10"/>
      <c r="E38" s="11"/>
      <c r="F38" s="10"/>
      <c r="G38"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8" s="10"/>
    </row>
    <row r="39" spans="1:15" ht="30" customHeight="1" x14ac:dyDescent="0.2">
      <c r="A39" s="8"/>
      <c r="B39" s="9"/>
      <c r="C39" s="10"/>
      <c r="D39" s="10"/>
      <c r="E39" s="11"/>
      <c r="F39" s="10"/>
      <c r="G39"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39" s="52"/>
    </row>
    <row r="40" spans="1:15" ht="30" customHeight="1" x14ac:dyDescent="0.2">
      <c r="A40" s="8"/>
      <c r="B40" s="9"/>
      <c r="C40" s="10"/>
      <c r="D40" s="10"/>
      <c r="E40" s="11"/>
      <c r="F40" s="10"/>
      <c r="G40"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0" s="10"/>
    </row>
    <row r="41" spans="1:15" ht="30" customHeight="1" x14ac:dyDescent="0.2">
      <c r="A41" s="8"/>
      <c r="B41" s="9"/>
      <c r="C41" s="10"/>
      <c r="D41" s="10"/>
      <c r="E41" s="11"/>
      <c r="F41" s="10"/>
      <c r="G41"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1" s="10"/>
    </row>
    <row r="42" spans="1:15" ht="30" customHeight="1" x14ac:dyDescent="0.2">
      <c r="A42" s="8"/>
      <c r="B42" s="9"/>
      <c r="C42" s="10"/>
      <c r="D42" s="10"/>
      <c r="E42" s="11"/>
      <c r="F42" s="10"/>
      <c r="G42"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2" s="10"/>
    </row>
    <row r="43" spans="1:15" ht="30" customHeight="1" x14ac:dyDescent="0.2">
      <c r="A43" s="8"/>
      <c r="B43" s="9"/>
      <c r="C43" s="10"/>
      <c r="D43" s="10"/>
      <c r="E43" s="11"/>
      <c r="F43" s="10"/>
      <c r="G43"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3" s="10"/>
    </row>
    <row r="44" spans="1:15" ht="30" customHeight="1" x14ac:dyDescent="0.2">
      <c r="A44" s="8"/>
      <c r="B44" s="9"/>
      <c r="C44" s="10"/>
      <c r="D44" s="10"/>
      <c r="E44" s="11"/>
      <c r="F44" s="10"/>
      <c r="G44"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4" s="10"/>
    </row>
    <row r="45" spans="1:15" ht="30" customHeight="1" x14ac:dyDescent="0.2">
      <c r="A45" s="8"/>
      <c r="B45" s="9"/>
      <c r="C45" s="10"/>
      <c r="D45" s="10"/>
      <c r="E45" s="11"/>
      <c r="F45" s="10"/>
      <c r="G45"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5" s="10"/>
    </row>
    <row r="46" spans="1:15" ht="30" customHeight="1" x14ac:dyDescent="0.2">
      <c r="A46" s="8"/>
      <c r="B46" s="9"/>
      <c r="C46" s="10"/>
      <c r="D46" s="10"/>
      <c r="E46" s="11"/>
      <c r="F46" s="10"/>
      <c r="G46"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6" s="52"/>
    </row>
    <row r="47" spans="1:15" ht="30" customHeight="1" x14ac:dyDescent="0.2">
      <c r="A47" s="8"/>
      <c r="B47" s="9"/>
      <c r="C47" s="10"/>
      <c r="D47" s="10"/>
      <c r="E47" s="11"/>
      <c r="F47" s="10"/>
      <c r="G47"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7" s="10"/>
    </row>
    <row r="48" spans="1:15" ht="30" customHeight="1" x14ac:dyDescent="0.2">
      <c r="A48" s="8"/>
      <c r="B48" s="9"/>
      <c r="C48" s="10"/>
      <c r="D48" s="10"/>
      <c r="E48" s="11"/>
      <c r="F48" s="10"/>
      <c r="G48"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8" s="10"/>
    </row>
    <row r="49" spans="1:8" ht="30" customHeight="1" x14ac:dyDescent="0.2">
      <c r="A49" s="8"/>
      <c r="B49" s="9"/>
      <c r="C49" s="10"/>
      <c r="D49" s="10"/>
      <c r="E49" s="11"/>
      <c r="F49" s="10"/>
      <c r="G49"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49" s="52"/>
    </row>
    <row r="50" spans="1:8" ht="30" customHeight="1" x14ac:dyDescent="0.2">
      <c r="A50" s="8"/>
      <c r="B50" s="9"/>
      <c r="C50" s="10"/>
      <c r="D50" s="10"/>
      <c r="E50" s="11"/>
      <c r="F50" s="10"/>
      <c r="G50"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0" s="10"/>
    </row>
    <row r="51" spans="1:8" ht="30" customHeight="1" x14ac:dyDescent="0.2">
      <c r="A51" s="8"/>
      <c r="B51" s="9"/>
      <c r="C51" s="10"/>
      <c r="D51" s="10"/>
      <c r="E51" s="11"/>
      <c r="F51" s="10"/>
      <c r="G51"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1" s="10"/>
    </row>
    <row r="52" spans="1:8" ht="30" customHeight="1" x14ac:dyDescent="0.2">
      <c r="A52" s="8"/>
      <c r="B52" s="9"/>
      <c r="C52" s="10"/>
      <c r="D52" s="10"/>
      <c r="E52" s="11"/>
      <c r="F52" s="10"/>
      <c r="G52"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2" s="10"/>
    </row>
    <row r="53" spans="1:8" ht="30" customHeight="1" x14ac:dyDescent="0.2">
      <c r="A53" s="8"/>
      <c r="B53" s="9"/>
      <c r="C53" s="10"/>
      <c r="D53" s="10"/>
      <c r="E53" s="11"/>
      <c r="F53" s="10"/>
      <c r="G53"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3" s="10"/>
    </row>
    <row r="54" spans="1:8" ht="30" customHeight="1" x14ac:dyDescent="0.2">
      <c r="A54" s="8"/>
      <c r="B54" s="9"/>
      <c r="C54" s="10"/>
      <c r="D54" s="10"/>
      <c r="E54" s="11"/>
      <c r="F54" s="10"/>
      <c r="G54"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4" s="10"/>
    </row>
    <row r="55" spans="1:8" ht="30" customHeight="1" x14ac:dyDescent="0.2">
      <c r="A55" s="8"/>
      <c r="B55" s="9"/>
      <c r="C55" s="10"/>
      <c r="D55" s="10"/>
      <c r="E55" s="11"/>
      <c r="F55" s="10"/>
      <c r="G55"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5" s="10"/>
    </row>
    <row r="56" spans="1:8" ht="30" customHeight="1" x14ac:dyDescent="0.2">
      <c r="A56" s="8"/>
      <c r="B56" s="9"/>
      <c r="C56" s="10"/>
      <c r="D56" s="10"/>
      <c r="E56" s="11"/>
      <c r="F56" s="10"/>
      <c r="G56"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6" s="10"/>
    </row>
    <row r="57" spans="1:8" ht="30" customHeight="1" x14ac:dyDescent="0.2">
      <c r="A57" s="8"/>
      <c r="B57" s="9"/>
      <c r="C57" s="10"/>
      <c r="D57" s="10"/>
      <c r="E57" s="11"/>
      <c r="F57" s="10"/>
      <c r="G57"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7" s="10"/>
    </row>
    <row r="58" spans="1:8" ht="30" customHeight="1" x14ac:dyDescent="0.2">
      <c r="A58" s="8"/>
      <c r="B58" s="9"/>
      <c r="C58" s="10"/>
      <c r="D58" s="10"/>
      <c r="E58" s="11"/>
      <c r="F58" s="10"/>
      <c r="G58"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8" s="10"/>
    </row>
    <row r="59" spans="1:8" ht="30" customHeight="1" x14ac:dyDescent="0.2">
      <c r="A59" s="8"/>
      <c r="B59" s="9"/>
      <c r="C59" s="10"/>
      <c r="D59" s="10"/>
      <c r="E59" s="11"/>
      <c r="F59" s="10"/>
      <c r="G59"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59" s="10"/>
    </row>
    <row r="60" spans="1:8" ht="30" customHeight="1" x14ac:dyDescent="0.2">
      <c r="A60" s="8"/>
      <c r="B60" s="9"/>
      <c r="C60" s="10"/>
      <c r="D60" s="10"/>
      <c r="E60" s="11"/>
      <c r="F60" s="10"/>
      <c r="G60"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0" s="10"/>
    </row>
    <row r="61" spans="1:8" ht="30" customHeight="1" x14ac:dyDescent="0.2">
      <c r="A61" s="8"/>
      <c r="B61" s="9"/>
      <c r="C61" s="10"/>
      <c r="D61" s="10"/>
      <c r="E61" s="11"/>
      <c r="F61" s="10"/>
      <c r="G61"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1" s="10"/>
    </row>
    <row r="62" spans="1:8" ht="30" customHeight="1" x14ac:dyDescent="0.2">
      <c r="A62" s="8"/>
      <c r="B62" s="9"/>
      <c r="C62" s="10"/>
      <c r="D62" s="10"/>
      <c r="E62" s="11"/>
      <c r="F62" s="10"/>
      <c r="G62"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2" s="10"/>
    </row>
    <row r="63" spans="1:8" ht="30" customHeight="1" x14ac:dyDescent="0.2">
      <c r="A63" s="8"/>
      <c r="B63" s="9"/>
      <c r="C63" s="10"/>
      <c r="D63" s="10"/>
      <c r="E63" s="11"/>
      <c r="F63" s="10"/>
      <c r="G63"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3" s="10"/>
    </row>
    <row r="64" spans="1:8" ht="30" customHeight="1" x14ac:dyDescent="0.2">
      <c r="A64" s="8"/>
      <c r="B64" s="9"/>
      <c r="C64" s="10"/>
      <c r="D64" s="10"/>
      <c r="E64" s="11"/>
      <c r="F64" s="10"/>
      <c r="G64"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4" s="10"/>
    </row>
    <row r="65" spans="1:8" ht="30" customHeight="1" x14ac:dyDescent="0.2">
      <c r="A65" s="8"/>
      <c r="B65" s="9"/>
      <c r="C65" s="10"/>
      <c r="D65" s="10"/>
      <c r="E65" s="11"/>
      <c r="F65" s="10"/>
      <c r="G65"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5" s="10"/>
    </row>
    <row r="66" spans="1:8" ht="30" customHeight="1" x14ac:dyDescent="0.2">
      <c r="A66" s="8"/>
      <c r="B66" s="9"/>
      <c r="C66" s="10"/>
      <c r="D66" s="10"/>
      <c r="E66" s="11"/>
      <c r="F66" s="10"/>
      <c r="G66"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6" s="10"/>
    </row>
    <row r="67" spans="1:8" ht="30" customHeight="1" x14ac:dyDescent="0.2">
      <c r="A67" s="8"/>
      <c r="B67" s="9"/>
      <c r="C67" s="10"/>
      <c r="D67" s="10"/>
      <c r="E67" s="11"/>
      <c r="F67" s="10"/>
      <c r="G67"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7" s="10"/>
    </row>
    <row r="68" spans="1:8" ht="30" customHeight="1" x14ac:dyDescent="0.2">
      <c r="A68" s="8"/>
      <c r="B68" s="9"/>
      <c r="C68" s="10"/>
      <c r="D68" s="10"/>
      <c r="E68" s="11"/>
      <c r="F68" s="10"/>
      <c r="G68"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8" s="10"/>
    </row>
    <row r="69" spans="1:8" ht="30" customHeight="1" x14ac:dyDescent="0.2">
      <c r="A69" s="8"/>
      <c r="B69" s="9"/>
      <c r="C69" s="10"/>
      <c r="D69" s="10"/>
      <c r="E69" s="11"/>
      <c r="F69" s="10"/>
      <c r="G69"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69" s="10"/>
    </row>
    <row r="70" spans="1:8" ht="30" customHeight="1" x14ac:dyDescent="0.2">
      <c r="A70" s="8">
        <f t="shared" ref="A67:A130" si="9">_xlfn.ISOWEEKNUM($B70)</f>
        <v>52</v>
      </c>
      <c r="B70" s="9"/>
      <c r="C70" s="10"/>
      <c r="D70" s="10"/>
      <c r="E70" s="11"/>
      <c r="F70" s="10"/>
      <c r="G70"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0" s="10"/>
    </row>
    <row r="71" spans="1:8" ht="30" customHeight="1" x14ac:dyDescent="0.2">
      <c r="A71" s="8">
        <f t="shared" si="9"/>
        <v>52</v>
      </c>
      <c r="B71" s="9"/>
      <c r="C71" s="10"/>
      <c r="D71" s="10"/>
      <c r="E71" s="11"/>
      <c r="F71" s="10"/>
      <c r="G71" s="10"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1" s="10"/>
    </row>
    <row r="72" spans="1:8" ht="30" customHeight="1" x14ac:dyDescent="0.2">
      <c r="A72" s="73">
        <f t="shared" si="9"/>
        <v>52</v>
      </c>
      <c r="B72" s="74"/>
      <c r="C72" s="75"/>
      <c r="D72" s="75"/>
      <c r="E72" s="11"/>
      <c r="F72" s="75"/>
      <c r="G7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2" s="75"/>
    </row>
    <row r="73" spans="1:8" ht="30" customHeight="1" x14ac:dyDescent="0.2">
      <c r="A73" s="73">
        <f t="shared" si="9"/>
        <v>52</v>
      </c>
      <c r="B73" s="74"/>
      <c r="C73" s="75"/>
      <c r="D73" s="75"/>
      <c r="E73" s="11"/>
      <c r="F73" s="75"/>
      <c r="G7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3" s="75"/>
    </row>
    <row r="74" spans="1:8" ht="30" customHeight="1" x14ac:dyDescent="0.2">
      <c r="A74" s="73">
        <f t="shared" si="9"/>
        <v>52</v>
      </c>
      <c r="B74" s="74"/>
      <c r="C74" s="75"/>
      <c r="D74" s="75"/>
      <c r="E74" s="11"/>
      <c r="F74" s="75"/>
      <c r="G7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4" s="75"/>
    </row>
    <row r="75" spans="1:8" ht="30" customHeight="1" x14ac:dyDescent="0.2">
      <c r="A75" s="73">
        <f t="shared" si="9"/>
        <v>52</v>
      </c>
      <c r="B75" s="74"/>
      <c r="C75" s="75"/>
      <c r="D75" s="75"/>
      <c r="E75" s="11"/>
      <c r="F75" s="75"/>
      <c r="G7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5" s="75"/>
    </row>
    <row r="76" spans="1:8" ht="30" customHeight="1" x14ac:dyDescent="0.2">
      <c r="A76" s="73">
        <f t="shared" si="9"/>
        <v>52</v>
      </c>
      <c r="B76" s="74"/>
      <c r="C76" s="75"/>
      <c r="D76" s="75"/>
      <c r="E76" s="11"/>
      <c r="F76" s="75"/>
      <c r="G7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6" s="75"/>
    </row>
    <row r="77" spans="1:8" ht="30" customHeight="1" x14ac:dyDescent="0.2">
      <c r="A77" s="73">
        <f t="shared" si="9"/>
        <v>52</v>
      </c>
      <c r="B77" s="74"/>
      <c r="C77" s="75"/>
      <c r="D77" s="75"/>
      <c r="E77" s="11"/>
      <c r="F77" s="75"/>
      <c r="G7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7" s="75"/>
    </row>
    <row r="78" spans="1:8" ht="30" customHeight="1" x14ac:dyDescent="0.2">
      <c r="A78" s="73">
        <f t="shared" si="9"/>
        <v>52</v>
      </c>
      <c r="B78" s="74"/>
      <c r="C78" s="75"/>
      <c r="D78" s="75"/>
      <c r="E78" s="11"/>
      <c r="F78" s="75"/>
      <c r="G7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8" s="75"/>
    </row>
    <row r="79" spans="1:8" ht="30" customHeight="1" x14ac:dyDescent="0.2">
      <c r="A79" s="73">
        <f t="shared" si="9"/>
        <v>52</v>
      </c>
      <c r="B79" s="74"/>
      <c r="C79" s="75"/>
      <c r="D79" s="75"/>
      <c r="E79" s="11"/>
      <c r="F79" s="75"/>
      <c r="G7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79" s="75"/>
    </row>
    <row r="80" spans="1:8" ht="30" customHeight="1" x14ac:dyDescent="0.2">
      <c r="A80" s="73">
        <f t="shared" si="9"/>
        <v>52</v>
      </c>
      <c r="B80" s="74"/>
      <c r="C80" s="75"/>
      <c r="D80" s="75"/>
      <c r="E80" s="11"/>
      <c r="F80" s="75"/>
      <c r="G8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0" s="75"/>
    </row>
    <row r="81" spans="1:8" ht="30" customHeight="1" x14ac:dyDescent="0.2">
      <c r="A81" s="73">
        <f t="shared" si="9"/>
        <v>52</v>
      </c>
      <c r="B81" s="74"/>
      <c r="C81" s="75"/>
      <c r="D81" s="75"/>
      <c r="E81" s="11"/>
      <c r="F81" s="75"/>
      <c r="G8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1" s="75"/>
    </row>
    <row r="82" spans="1:8" ht="30" customHeight="1" x14ac:dyDescent="0.2">
      <c r="A82" s="73">
        <f t="shared" si="9"/>
        <v>52</v>
      </c>
      <c r="B82" s="74"/>
      <c r="C82" s="75"/>
      <c r="D82" s="75"/>
      <c r="E82" s="11"/>
      <c r="F82" s="75"/>
      <c r="G8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2" s="75"/>
    </row>
    <row r="83" spans="1:8" ht="30" customHeight="1" x14ac:dyDescent="0.2">
      <c r="A83" s="73">
        <f t="shared" si="9"/>
        <v>52</v>
      </c>
      <c r="B83" s="74"/>
      <c r="C83" s="75"/>
      <c r="D83" s="75"/>
      <c r="E83" s="11"/>
      <c r="F83" s="75"/>
      <c r="G8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3" s="75"/>
    </row>
    <row r="84" spans="1:8" ht="30" customHeight="1" x14ac:dyDescent="0.2">
      <c r="A84" s="73">
        <f t="shared" si="9"/>
        <v>52</v>
      </c>
      <c r="B84" s="74"/>
      <c r="C84" s="75"/>
      <c r="D84" s="75"/>
      <c r="E84" s="11"/>
      <c r="F84" s="75"/>
      <c r="G8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4" s="75"/>
    </row>
    <row r="85" spans="1:8" ht="30" customHeight="1" x14ac:dyDescent="0.2">
      <c r="A85" s="73">
        <f t="shared" si="9"/>
        <v>52</v>
      </c>
      <c r="B85" s="74"/>
      <c r="C85" s="75"/>
      <c r="D85" s="75"/>
      <c r="E85" s="11"/>
      <c r="F85" s="75"/>
      <c r="G8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5" s="75"/>
    </row>
    <row r="86" spans="1:8" ht="30" customHeight="1" x14ac:dyDescent="0.2">
      <c r="A86" s="73">
        <f t="shared" si="9"/>
        <v>52</v>
      </c>
      <c r="B86" s="74"/>
      <c r="C86" s="75"/>
      <c r="D86" s="75"/>
      <c r="E86" s="11"/>
      <c r="F86" s="75"/>
      <c r="G8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6" s="75"/>
    </row>
    <row r="87" spans="1:8" ht="30" customHeight="1" x14ac:dyDescent="0.2">
      <c r="A87" s="73">
        <f t="shared" si="9"/>
        <v>52</v>
      </c>
      <c r="B87" s="74"/>
      <c r="C87" s="75"/>
      <c r="D87" s="75"/>
      <c r="E87" s="11"/>
      <c r="F87" s="75"/>
      <c r="G8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7" s="75"/>
    </row>
    <row r="88" spans="1:8" ht="30" customHeight="1" x14ac:dyDescent="0.2">
      <c r="A88" s="73">
        <f t="shared" si="9"/>
        <v>52</v>
      </c>
      <c r="B88" s="74"/>
      <c r="C88" s="75"/>
      <c r="D88" s="75"/>
      <c r="E88" s="11"/>
      <c r="F88" s="75"/>
      <c r="G8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8" s="75"/>
    </row>
    <row r="89" spans="1:8" ht="30" customHeight="1" x14ac:dyDescent="0.2">
      <c r="A89" s="73">
        <f t="shared" si="9"/>
        <v>52</v>
      </c>
      <c r="B89" s="74"/>
      <c r="C89" s="75"/>
      <c r="D89" s="75"/>
      <c r="E89" s="11"/>
      <c r="F89" s="75"/>
      <c r="G8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89" s="75"/>
    </row>
    <row r="90" spans="1:8" ht="30" customHeight="1" x14ac:dyDescent="0.2">
      <c r="A90" s="73">
        <f t="shared" si="9"/>
        <v>52</v>
      </c>
      <c r="B90" s="74"/>
      <c r="C90" s="75"/>
      <c r="D90" s="75"/>
      <c r="E90" s="11"/>
      <c r="F90" s="75"/>
      <c r="G9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0" s="75"/>
    </row>
    <row r="91" spans="1:8" ht="30" customHeight="1" x14ac:dyDescent="0.2">
      <c r="A91" s="73">
        <f t="shared" si="9"/>
        <v>52</v>
      </c>
      <c r="B91" s="74"/>
      <c r="C91" s="75"/>
      <c r="D91" s="75"/>
      <c r="E91" s="11"/>
      <c r="F91" s="75"/>
      <c r="G9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1" s="75"/>
    </row>
    <row r="92" spans="1:8" ht="30" customHeight="1" x14ac:dyDescent="0.2">
      <c r="A92" s="73">
        <f t="shared" si="9"/>
        <v>52</v>
      </c>
      <c r="B92" s="74"/>
      <c r="C92" s="75"/>
      <c r="D92" s="75"/>
      <c r="E92" s="11"/>
      <c r="F92" s="75"/>
      <c r="G9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2" s="75"/>
    </row>
    <row r="93" spans="1:8" ht="30" customHeight="1" x14ac:dyDescent="0.2">
      <c r="A93" s="73">
        <f t="shared" si="9"/>
        <v>52</v>
      </c>
      <c r="B93" s="74"/>
      <c r="C93" s="75"/>
      <c r="D93" s="75"/>
      <c r="E93" s="11"/>
      <c r="F93" s="75"/>
      <c r="G9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3" s="75"/>
    </row>
    <row r="94" spans="1:8" ht="30" customHeight="1" x14ac:dyDescent="0.2">
      <c r="A94" s="73">
        <f t="shared" si="9"/>
        <v>52</v>
      </c>
      <c r="B94" s="74"/>
      <c r="C94" s="75"/>
      <c r="D94" s="75"/>
      <c r="E94" s="11"/>
      <c r="F94" s="75"/>
      <c r="G9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4" s="75"/>
    </row>
    <row r="95" spans="1:8" ht="30" customHeight="1" x14ac:dyDescent="0.2">
      <c r="A95" s="73">
        <f t="shared" si="9"/>
        <v>52</v>
      </c>
      <c r="B95" s="74"/>
      <c r="C95" s="75"/>
      <c r="D95" s="75"/>
      <c r="E95" s="11"/>
      <c r="F95" s="75"/>
      <c r="G9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5" s="75"/>
    </row>
    <row r="96" spans="1:8" ht="30" customHeight="1" x14ac:dyDescent="0.2">
      <c r="A96" s="73">
        <f t="shared" si="9"/>
        <v>52</v>
      </c>
      <c r="B96" s="74"/>
      <c r="C96" s="75"/>
      <c r="D96" s="75"/>
      <c r="E96" s="11"/>
      <c r="F96" s="75"/>
      <c r="G9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6" s="75"/>
    </row>
    <row r="97" spans="1:8" ht="30" customHeight="1" x14ac:dyDescent="0.2">
      <c r="A97" s="73">
        <f t="shared" si="9"/>
        <v>52</v>
      </c>
      <c r="B97" s="74"/>
      <c r="C97" s="75"/>
      <c r="D97" s="75"/>
      <c r="E97" s="11"/>
      <c r="F97" s="75"/>
      <c r="G9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7" s="75"/>
    </row>
    <row r="98" spans="1:8" ht="30" customHeight="1" x14ac:dyDescent="0.2">
      <c r="A98" s="73">
        <f t="shared" si="9"/>
        <v>52</v>
      </c>
      <c r="B98" s="74"/>
      <c r="C98" s="75"/>
      <c r="D98" s="75"/>
      <c r="E98" s="11"/>
      <c r="F98" s="75"/>
      <c r="G9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8" s="75"/>
    </row>
    <row r="99" spans="1:8" ht="30" customHeight="1" x14ac:dyDescent="0.2">
      <c r="A99" s="73">
        <f t="shared" si="9"/>
        <v>52</v>
      </c>
      <c r="B99" s="74"/>
      <c r="C99" s="75"/>
      <c r="D99" s="75"/>
      <c r="E99" s="11"/>
      <c r="F99" s="75"/>
      <c r="G9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99" s="75"/>
    </row>
    <row r="100" spans="1:8" ht="30" customHeight="1" x14ac:dyDescent="0.2">
      <c r="A100" s="73">
        <f t="shared" si="9"/>
        <v>52</v>
      </c>
      <c r="B100" s="74"/>
      <c r="C100" s="75"/>
      <c r="D100" s="75"/>
      <c r="E100" s="11"/>
      <c r="F100" s="75"/>
      <c r="G10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0" s="75"/>
    </row>
    <row r="101" spans="1:8" ht="30" customHeight="1" x14ac:dyDescent="0.2">
      <c r="A101" s="73">
        <f t="shared" si="9"/>
        <v>52</v>
      </c>
      <c r="B101" s="74"/>
      <c r="C101" s="75"/>
      <c r="D101" s="75"/>
      <c r="E101" s="11"/>
      <c r="F101" s="75"/>
      <c r="G10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1" s="75"/>
    </row>
    <row r="102" spans="1:8" ht="30" customHeight="1" x14ac:dyDescent="0.2">
      <c r="A102" s="73">
        <f t="shared" si="9"/>
        <v>52</v>
      </c>
      <c r="B102" s="74"/>
      <c r="C102" s="75"/>
      <c r="D102" s="75"/>
      <c r="E102" s="11"/>
      <c r="F102" s="75"/>
      <c r="G10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2" s="75"/>
    </row>
    <row r="103" spans="1:8" ht="30" customHeight="1" x14ac:dyDescent="0.2">
      <c r="A103" s="73">
        <f t="shared" si="9"/>
        <v>52</v>
      </c>
      <c r="B103" s="74"/>
      <c r="C103" s="75"/>
      <c r="D103" s="75"/>
      <c r="E103" s="11"/>
      <c r="F103" s="75"/>
      <c r="G10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3" s="75"/>
    </row>
    <row r="104" spans="1:8" ht="30" customHeight="1" x14ac:dyDescent="0.2">
      <c r="A104" s="73">
        <f t="shared" si="9"/>
        <v>52</v>
      </c>
      <c r="B104" s="74"/>
      <c r="C104" s="75"/>
      <c r="D104" s="75"/>
      <c r="E104" s="11"/>
      <c r="F104" s="75"/>
      <c r="G10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4" s="75"/>
    </row>
    <row r="105" spans="1:8" ht="30" customHeight="1" x14ac:dyDescent="0.2">
      <c r="A105" s="73">
        <f t="shared" si="9"/>
        <v>52</v>
      </c>
      <c r="B105" s="74"/>
      <c r="C105" s="75"/>
      <c r="D105" s="75"/>
      <c r="E105" s="11"/>
      <c r="F105" s="75"/>
      <c r="G10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5" s="75"/>
    </row>
    <row r="106" spans="1:8" ht="30" customHeight="1" x14ac:dyDescent="0.2">
      <c r="A106" s="73">
        <f t="shared" si="9"/>
        <v>52</v>
      </c>
      <c r="B106" s="74"/>
      <c r="C106" s="75"/>
      <c r="D106" s="75"/>
      <c r="E106" s="11"/>
      <c r="F106" s="75"/>
      <c r="G10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6" s="75"/>
    </row>
    <row r="107" spans="1:8" ht="30" customHeight="1" x14ac:dyDescent="0.2">
      <c r="A107" s="73">
        <f t="shared" si="9"/>
        <v>52</v>
      </c>
      <c r="B107" s="74"/>
      <c r="C107" s="75"/>
      <c r="D107" s="75"/>
      <c r="E107" s="11"/>
      <c r="F107" s="75"/>
      <c r="G10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7" s="75"/>
    </row>
    <row r="108" spans="1:8" ht="30" customHeight="1" x14ac:dyDescent="0.2">
      <c r="A108" s="73">
        <f t="shared" si="9"/>
        <v>52</v>
      </c>
      <c r="B108" s="74"/>
      <c r="C108" s="75"/>
      <c r="D108" s="75"/>
      <c r="E108" s="11"/>
      <c r="F108" s="75"/>
      <c r="G10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8" s="75"/>
    </row>
    <row r="109" spans="1:8" ht="30" customHeight="1" x14ac:dyDescent="0.2">
      <c r="A109" s="73">
        <f t="shared" si="9"/>
        <v>52</v>
      </c>
      <c r="B109" s="74"/>
      <c r="C109" s="75"/>
      <c r="D109" s="75"/>
      <c r="E109" s="11"/>
      <c r="F109" s="75"/>
      <c r="G10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09" s="75"/>
    </row>
    <row r="110" spans="1:8" ht="30" customHeight="1" x14ac:dyDescent="0.2">
      <c r="A110" s="73">
        <f t="shared" si="9"/>
        <v>52</v>
      </c>
      <c r="B110" s="74"/>
      <c r="C110" s="75"/>
      <c r="D110" s="75"/>
      <c r="E110" s="11"/>
      <c r="F110" s="75"/>
      <c r="G11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0" s="75"/>
    </row>
    <row r="111" spans="1:8" ht="30" customHeight="1" x14ac:dyDescent="0.2">
      <c r="A111" s="73">
        <f t="shared" si="9"/>
        <v>52</v>
      </c>
      <c r="B111" s="74"/>
      <c r="C111" s="75"/>
      <c r="D111" s="75"/>
      <c r="E111" s="11"/>
      <c r="F111" s="75"/>
      <c r="G11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1" s="75"/>
    </row>
    <row r="112" spans="1:8" ht="30" customHeight="1" x14ac:dyDescent="0.2">
      <c r="A112" s="73">
        <f t="shared" si="9"/>
        <v>52</v>
      </c>
      <c r="B112" s="74"/>
      <c r="C112" s="75"/>
      <c r="D112" s="75"/>
      <c r="E112" s="11"/>
      <c r="F112" s="75"/>
      <c r="G11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2" s="75"/>
    </row>
    <row r="113" spans="1:8" ht="30" customHeight="1" x14ac:dyDescent="0.2">
      <c r="A113" s="73">
        <f t="shared" si="9"/>
        <v>52</v>
      </c>
      <c r="B113" s="74"/>
      <c r="C113" s="75"/>
      <c r="D113" s="75"/>
      <c r="E113" s="11"/>
      <c r="F113" s="75"/>
      <c r="G11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3" s="75"/>
    </row>
    <row r="114" spans="1:8" ht="30" customHeight="1" x14ac:dyDescent="0.2">
      <c r="A114" s="73">
        <f t="shared" si="9"/>
        <v>52</v>
      </c>
      <c r="B114" s="74"/>
      <c r="C114" s="75"/>
      <c r="D114" s="75"/>
      <c r="E114" s="11"/>
      <c r="F114" s="75"/>
      <c r="G11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4" s="75"/>
    </row>
    <row r="115" spans="1:8" ht="30" customHeight="1" x14ac:dyDescent="0.2">
      <c r="A115" s="73">
        <f t="shared" si="9"/>
        <v>52</v>
      </c>
      <c r="B115" s="74"/>
      <c r="C115" s="75"/>
      <c r="D115" s="75"/>
      <c r="E115" s="11"/>
      <c r="F115" s="75"/>
      <c r="G11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5" s="75"/>
    </row>
    <row r="116" spans="1:8" ht="30" customHeight="1" x14ac:dyDescent="0.2">
      <c r="A116" s="73">
        <f t="shared" si="9"/>
        <v>52</v>
      </c>
      <c r="B116" s="74"/>
      <c r="C116" s="75"/>
      <c r="D116" s="75"/>
      <c r="E116" s="11"/>
      <c r="F116" s="75"/>
      <c r="G11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6" s="75"/>
    </row>
    <row r="117" spans="1:8" ht="30" customHeight="1" x14ac:dyDescent="0.2">
      <c r="A117" s="73">
        <f t="shared" si="9"/>
        <v>52</v>
      </c>
      <c r="B117" s="74"/>
      <c r="C117" s="75"/>
      <c r="D117" s="75"/>
      <c r="E117" s="11"/>
      <c r="F117" s="75"/>
      <c r="G11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7" s="75"/>
    </row>
    <row r="118" spans="1:8" ht="30" customHeight="1" x14ac:dyDescent="0.2">
      <c r="A118" s="73">
        <f t="shared" si="9"/>
        <v>52</v>
      </c>
      <c r="B118" s="74"/>
      <c r="C118" s="75"/>
      <c r="D118" s="75"/>
      <c r="E118" s="11"/>
      <c r="F118" s="75"/>
      <c r="G11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8" s="75"/>
    </row>
    <row r="119" spans="1:8" ht="30" customHeight="1" x14ac:dyDescent="0.2">
      <c r="A119" s="73">
        <f t="shared" si="9"/>
        <v>52</v>
      </c>
      <c r="B119" s="74"/>
      <c r="C119" s="75"/>
      <c r="D119" s="75"/>
      <c r="E119" s="11"/>
      <c r="F119" s="75"/>
      <c r="G11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19" s="75"/>
    </row>
    <row r="120" spans="1:8" ht="30" customHeight="1" x14ac:dyDescent="0.2">
      <c r="A120" s="73">
        <f t="shared" si="9"/>
        <v>52</v>
      </c>
      <c r="B120" s="74"/>
      <c r="C120" s="75"/>
      <c r="D120" s="75"/>
      <c r="E120" s="11"/>
      <c r="F120" s="75"/>
      <c r="G12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0" s="75"/>
    </row>
    <row r="121" spans="1:8" ht="30" customHeight="1" x14ac:dyDescent="0.2">
      <c r="A121" s="73">
        <f t="shared" si="9"/>
        <v>52</v>
      </c>
      <c r="B121" s="74"/>
      <c r="C121" s="75"/>
      <c r="D121" s="75"/>
      <c r="E121" s="11"/>
      <c r="F121" s="75"/>
      <c r="G12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1" s="75"/>
    </row>
    <row r="122" spans="1:8" ht="30" customHeight="1" x14ac:dyDescent="0.2">
      <c r="A122" s="73">
        <f t="shared" si="9"/>
        <v>52</v>
      </c>
      <c r="B122" s="74"/>
      <c r="C122" s="75"/>
      <c r="D122" s="75"/>
      <c r="E122" s="11"/>
      <c r="F122" s="75"/>
      <c r="G12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2" s="75"/>
    </row>
    <row r="123" spans="1:8" ht="30" customHeight="1" x14ac:dyDescent="0.2">
      <c r="A123" s="73">
        <f t="shared" si="9"/>
        <v>52</v>
      </c>
      <c r="B123" s="74"/>
      <c r="C123" s="75"/>
      <c r="D123" s="75"/>
      <c r="E123" s="11"/>
      <c r="F123" s="75"/>
      <c r="G12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3" s="75"/>
    </row>
    <row r="124" spans="1:8" ht="30" customHeight="1" x14ac:dyDescent="0.2">
      <c r="A124" s="73">
        <f t="shared" si="9"/>
        <v>52</v>
      </c>
      <c r="B124" s="74"/>
      <c r="C124" s="75"/>
      <c r="D124" s="75"/>
      <c r="E124" s="11"/>
      <c r="F124" s="75"/>
      <c r="G12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4" s="75"/>
    </row>
    <row r="125" spans="1:8" ht="30" customHeight="1" x14ac:dyDescent="0.2">
      <c r="A125" s="73">
        <f t="shared" si="9"/>
        <v>52</v>
      </c>
      <c r="B125" s="74"/>
      <c r="C125" s="75"/>
      <c r="D125" s="75"/>
      <c r="E125" s="11"/>
      <c r="F125" s="75"/>
      <c r="G12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5" s="75"/>
    </row>
    <row r="126" spans="1:8" ht="30" customHeight="1" x14ac:dyDescent="0.2">
      <c r="A126" s="73">
        <f t="shared" si="9"/>
        <v>52</v>
      </c>
      <c r="B126" s="74"/>
      <c r="C126" s="75"/>
      <c r="D126" s="75"/>
      <c r="E126" s="11"/>
      <c r="F126" s="75"/>
      <c r="G12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6" s="75"/>
    </row>
    <row r="127" spans="1:8" ht="30" customHeight="1" x14ac:dyDescent="0.2">
      <c r="A127" s="73">
        <f t="shared" si="9"/>
        <v>52</v>
      </c>
      <c r="B127" s="74"/>
      <c r="C127" s="75"/>
      <c r="D127" s="75"/>
      <c r="E127" s="11"/>
      <c r="F127" s="75"/>
      <c r="G12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7" s="75"/>
    </row>
    <row r="128" spans="1:8" ht="30" customHeight="1" x14ac:dyDescent="0.2">
      <c r="A128" s="73">
        <f t="shared" si="9"/>
        <v>52</v>
      </c>
      <c r="B128" s="74"/>
      <c r="C128" s="75"/>
      <c r="D128" s="75"/>
      <c r="E128" s="11"/>
      <c r="F128" s="75"/>
      <c r="G12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8" s="75"/>
    </row>
    <row r="129" spans="1:8" ht="30" customHeight="1" x14ac:dyDescent="0.2">
      <c r="A129" s="73">
        <f t="shared" si="9"/>
        <v>52</v>
      </c>
      <c r="B129" s="74"/>
      <c r="C129" s="75"/>
      <c r="D129" s="75"/>
      <c r="E129" s="11"/>
      <c r="F129" s="75"/>
      <c r="G12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29" s="75"/>
    </row>
    <row r="130" spans="1:8" ht="30" customHeight="1" x14ac:dyDescent="0.2">
      <c r="A130" s="73">
        <f t="shared" si="9"/>
        <v>52</v>
      </c>
      <c r="B130" s="74"/>
      <c r="C130" s="75"/>
      <c r="D130" s="75"/>
      <c r="E130" s="11"/>
      <c r="F130" s="75"/>
      <c r="G13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0" s="75"/>
    </row>
    <row r="131" spans="1:8" ht="30" customHeight="1" x14ac:dyDescent="0.2">
      <c r="A131" s="73">
        <f t="shared" ref="A131:A194" si="10">_xlfn.ISOWEEKNUM($B131)</f>
        <v>52</v>
      </c>
      <c r="B131" s="74"/>
      <c r="C131" s="75"/>
      <c r="D131" s="75"/>
      <c r="E131" s="11"/>
      <c r="F131" s="75"/>
      <c r="G13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1" s="75"/>
    </row>
    <row r="132" spans="1:8" ht="30" customHeight="1" x14ac:dyDescent="0.2">
      <c r="A132" s="73">
        <f t="shared" si="10"/>
        <v>52</v>
      </c>
      <c r="B132" s="74"/>
      <c r="C132" s="75"/>
      <c r="D132" s="75"/>
      <c r="E132" s="11"/>
      <c r="F132" s="75"/>
      <c r="G13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2" s="75"/>
    </row>
    <row r="133" spans="1:8" ht="30" customHeight="1" x14ac:dyDescent="0.2">
      <c r="A133" s="73">
        <f t="shared" si="10"/>
        <v>52</v>
      </c>
      <c r="B133" s="74"/>
      <c r="C133" s="75"/>
      <c r="D133" s="75"/>
      <c r="E133" s="11"/>
      <c r="F133" s="75"/>
      <c r="G13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3" s="75"/>
    </row>
    <row r="134" spans="1:8" ht="30" customHeight="1" x14ac:dyDescent="0.2">
      <c r="A134" s="73">
        <f t="shared" si="10"/>
        <v>52</v>
      </c>
      <c r="B134" s="74"/>
      <c r="C134" s="75"/>
      <c r="D134" s="75"/>
      <c r="E134" s="11"/>
      <c r="F134" s="75"/>
      <c r="G13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4" s="75"/>
    </row>
    <row r="135" spans="1:8" ht="30" customHeight="1" x14ac:dyDescent="0.2">
      <c r="A135" s="73">
        <f t="shared" si="10"/>
        <v>52</v>
      </c>
      <c r="B135" s="74"/>
      <c r="C135" s="75"/>
      <c r="D135" s="75"/>
      <c r="E135" s="11"/>
      <c r="F135" s="75"/>
      <c r="G13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5" s="75"/>
    </row>
    <row r="136" spans="1:8" ht="30" customHeight="1" x14ac:dyDescent="0.2">
      <c r="A136" s="73">
        <f t="shared" si="10"/>
        <v>52</v>
      </c>
      <c r="B136" s="74"/>
      <c r="C136" s="75"/>
      <c r="D136" s="75"/>
      <c r="E136" s="11"/>
      <c r="F136" s="75"/>
      <c r="G13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6" s="75"/>
    </row>
    <row r="137" spans="1:8" ht="30" customHeight="1" x14ac:dyDescent="0.2">
      <c r="A137" s="73">
        <f t="shared" si="10"/>
        <v>52</v>
      </c>
      <c r="B137" s="74"/>
      <c r="C137" s="75"/>
      <c r="D137" s="75"/>
      <c r="E137" s="11"/>
      <c r="F137" s="75"/>
      <c r="G13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7" s="75"/>
    </row>
    <row r="138" spans="1:8" ht="30" customHeight="1" x14ac:dyDescent="0.2">
      <c r="A138" s="73">
        <f t="shared" si="10"/>
        <v>52</v>
      </c>
      <c r="B138" s="74"/>
      <c r="C138" s="75"/>
      <c r="D138" s="75"/>
      <c r="E138" s="11"/>
      <c r="F138" s="75"/>
      <c r="G13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8" s="75"/>
    </row>
    <row r="139" spans="1:8" ht="30" customHeight="1" x14ac:dyDescent="0.2">
      <c r="A139" s="73">
        <f t="shared" si="10"/>
        <v>52</v>
      </c>
      <c r="B139" s="74"/>
      <c r="C139" s="75"/>
      <c r="D139" s="75"/>
      <c r="E139" s="11"/>
      <c r="F139" s="75"/>
      <c r="G13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39" s="75"/>
    </row>
    <row r="140" spans="1:8" ht="30" customHeight="1" x14ac:dyDescent="0.2">
      <c r="A140" s="73">
        <f t="shared" si="10"/>
        <v>52</v>
      </c>
      <c r="B140" s="74"/>
      <c r="C140" s="75"/>
      <c r="D140" s="75"/>
      <c r="E140" s="11"/>
      <c r="F140" s="75"/>
      <c r="G14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0" s="75"/>
    </row>
    <row r="141" spans="1:8" ht="30" customHeight="1" x14ac:dyDescent="0.2">
      <c r="A141" s="73">
        <f t="shared" si="10"/>
        <v>52</v>
      </c>
      <c r="B141" s="74"/>
      <c r="C141" s="75"/>
      <c r="D141" s="75"/>
      <c r="E141" s="11"/>
      <c r="F141" s="75"/>
      <c r="G14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1" s="75"/>
    </row>
    <row r="142" spans="1:8" ht="30" customHeight="1" x14ac:dyDescent="0.2">
      <c r="A142" s="73">
        <f t="shared" si="10"/>
        <v>52</v>
      </c>
      <c r="B142" s="74"/>
      <c r="C142" s="75"/>
      <c r="D142" s="75"/>
      <c r="E142" s="11"/>
      <c r="F142" s="75"/>
      <c r="G14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2" s="75"/>
    </row>
    <row r="143" spans="1:8" ht="30" customHeight="1" x14ac:dyDescent="0.2">
      <c r="A143" s="73">
        <f t="shared" si="10"/>
        <v>52</v>
      </c>
      <c r="B143" s="74"/>
      <c r="C143" s="75"/>
      <c r="D143" s="75"/>
      <c r="E143" s="11"/>
      <c r="F143" s="75"/>
      <c r="G14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3" s="75"/>
    </row>
    <row r="144" spans="1:8" ht="30" customHeight="1" x14ac:dyDescent="0.2">
      <c r="A144" s="73">
        <f t="shared" si="10"/>
        <v>52</v>
      </c>
      <c r="B144" s="74"/>
      <c r="C144" s="75"/>
      <c r="D144" s="75"/>
      <c r="E144" s="11"/>
      <c r="F144" s="75"/>
      <c r="G14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4" s="75"/>
    </row>
    <row r="145" spans="1:8" ht="30" customHeight="1" x14ac:dyDescent="0.2">
      <c r="A145" s="73">
        <f t="shared" si="10"/>
        <v>52</v>
      </c>
      <c r="B145" s="74"/>
      <c r="C145" s="75"/>
      <c r="D145" s="75"/>
      <c r="E145" s="11"/>
      <c r="F145" s="75"/>
      <c r="G14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5" s="75"/>
    </row>
    <row r="146" spans="1:8" ht="30" customHeight="1" x14ac:dyDescent="0.2">
      <c r="A146" s="73">
        <f t="shared" si="10"/>
        <v>52</v>
      </c>
      <c r="B146" s="74"/>
      <c r="C146" s="75"/>
      <c r="D146" s="75"/>
      <c r="E146" s="11"/>
      <c r="F146" s="75"/>
      <c r="G14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6" s="75"/>
    </row>
    <row r="147" spans="1:8" ht="30" customHeight="1" x14ac:dyDescent="0.2">
      <c r="A147" s="73">
        <f t="shared" si="10"/>
        <v>52</v>
      </c>
      <c r="B147" s="74"/>
      <c r="C147" s="75"/>
      <c r="D147" s="75"/>
      <c r="E147" s="11"/>
      <c r="F147" s="75"/>
      <c r="G14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7" s="75"/>
    </row>
    <row r="148" spans="1:8" ht="30" customHeight="1" x14ac:dyDescent="0.2">
      <c r="A148" s="73">
        <f t="shared" si="10"/>
        <v>52</v>
      </c>
      <c r="B148" s="74"/>
      <c r="C148" s="75"/>
      <c r="D148" s="75"/>
      <c r="E148" s="11"/>
      <c r="F148" s="75"/>
      <c r="G14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8" s="75"/>
    </row>
    <row r="149" spans="1:8" ht="30" customHeight="1" x14ac:dyDescent="0.2">
      <c r="A149" s="73">
        <f t="shared" si="10"/>
        <v>52</v>
      </c>
      <c r="B149" s="74"/>
      <c r="C149" s="75"/>
      <c r="D149" s="75"/>
      <c r="E149" s="11"/>
      <c r="F149" s="75"/>
      <c r="G14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49" s="75"/>
    </row>
    <row r="150" spans="1:8" ht="30" customHeight="1" x14ac:dyDescent="0.2">
      <c r="A150" s="73">
        <f t="shared" si="10"/>
        <v>52</v>
      </c>
      <c r="B150" s="74"/>
      <c r="C150" s="75"/>
      <c r="D150" s="75"/>
      <c r="E150" s="11"/>
      <c r="F150" s="75"/>
      <c r="G15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0" s="75"/>
    </row>
    <row r="151" spans="1:8" ht="30" customHeight="1" x14ac:dyDescent="0.2">
      <c r="A151" s="73">
        <f t="shared" si="10"/>
        <v>52</v>
      </c>
      <c r="B151" s="74"/>
      <c r="C151" s="75"/>
      <c r="D151" s="75"/>
      <c r="E151" s="11"/>
      <c r="F151" s="75"/>
      <c r="G15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1" s="75"/>
    </row>
    <row r="152" spans="1:8" ht="30" customHeight="1" x14ac:dyDescent="0.2">
      <c r="A152" s="73">
        <f t="shared" si="10"/>
        <v>52</v>
      </c>
      <c r="B152" s="74"/>
      <c r="C152" s="75"/>
      <c r="D152" s="75"/>
      <c r="E152" s="11"/>
      <c r="F152" s="75"/>
      <c r="G15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2" s="75"/>
    </row>
    <row r="153" spans="1:8" ht="30" customHeight="1" x14ac:dyDescent="0.2">
      <c r="A153" s="73">
        <f t="shared" si="10"/>
        <v>52</v>
      </c>
      <c r="B153" s="74"/>
      <c r="C153" s="75"/>
      <c r="D153" s="75"/>
      <c r="E153" s="11"/>
      <c r="F153" s="75"/>
      <c r="G15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3" s="75"/>
    </row>
    <row r="154" spans="1:8" ht="30" customHeight="1" x14ac:dyDescent="0.2">
      <c r="A154" s="73">
        <f t="shared" si="10"/>
        <v>52</v>
      </c>
      <c r="B154" s="74"/>
      <c r="C154" s="75"/>
      <c r="D154" s="75"/>
      <c r="E154" s="11"/>
      <c r="F154" s="75"/>
      <c r="G15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4" s="75"/>
    </row>
    <row r="155" spans="1:8" ht="30" customHeight="1" x14ac:dyDescent="0.2">
      <c r="A155" s="73">
        <f t="shared" si="10"/>
        <v>52</v>
      </c>
      <c r="B155" s="74"/>
      <c r="C155" s="75"/>
      <c r="D155" s="75"/>
      <c r="E155" s="11"/>
      <c r="F155" s="75"/>
      <c r="G15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5" s="75"/>
    </row>
    <row r="156" spans="1:8" ht="30" customHeight="1" x14ac:dyDescent="0.2">
      <c r="A156" s="73">
        <f t="shared" si="10"/>
        <v>52</v>
      </c>
      <c r="B156" s="74"/>
      <c r="C156" s="75"/>
      <c r="D156" s="75"/>
      <c r="E156" s="11"/>
      <c r="F156" s="75"/>
      <c r="G15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6" s="75"/>
    </row>
    <row r="157" spans="1:8" ht="30" customHeight="1" x14ac:dyDescent="0.2">
      <c r="A157" s="73">
        <f t="shared" si="10"/>
        <v>52</v>
      </c>
      <c r="B157" s="74"/>
      <c r="C157" s="75"/>
      <c r="D157" s="75"/>
      <c r="E157" s="11"/>
      <c r="F157" s="75"/>
      <c r="G15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7" s="75"/>
    </row>
    <row r="158" spans="1:8" ht="30" customHeight="1" x14ac:dyDescent="0.2">
      <c r="A158" s="73">
        <f t="shared" si="10"/>
        <v>52</v>
      </c>
      <c r="B158" s="74"/>
      <c r="C158" s="75"/>
      <c r="D158" s="75"/>
      <c r="E158" s="11"/>
      <c r="F158" s="75"/>
      <c r="G15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8" s="75"/>
    </row>
    <row r="159" spans="1:8" ht="30" customHeight="1" x14ac:dyDescent="0.2">
      <c r="A159" s="73">
        <f t="shared" si="10"/>
        <v>52</v>
      </c>
      <c r="B159" s="74"/>
      <c r="C159" s="75"/>
      <c r="D159" s="75"/>
      <c r="E159" s="11"/>
      <c r="F159" s="75"/>
      <c r="G15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59" s="75"/>
    </row>
    <row r="160" spans="1:8" ht="30" customHeight="1" x14ac:dyDescent="0.2">
      <c r="A160" s="73">
        <f t="shared" si="10"/>
        <v>52</v>
      </c>
      <c r="B160" s="74"/>
      <c r="C160" s="75"/>
      <c r="D160" s="75"/>
      <c r="E160" s="11"/>
      <c r="F160" s="75"/>
      <c r="G16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0" s="75"/>
    </row>
    <row r="161" spans="1:8" ht="30" customHeight="1" x14ac:dyDescent="0.2">
      <c r="A161" s="73">
        <f t="shared" si="10"/>
        <v>52</v>
      </c>
      <c r="B161" s="74"/>
      <c r="C161" s="75"/>
      <c r="D161" s="75"/>
      <c r="E161" s="11"/>
      <c r="F161" s="75"/>
      <c r="G16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1" s="75"/>
    </row>
    <row r="162" spans="1:8" ht="30" customHeight="1" x14ac:dyDescent="0.2">
      <c r="A162" s="73">
        <f t="shared" si="10"/>
        <v>52</v>
      </c>
      <c r="B162" s="74"/>
      <c r="C162" s="75"/>
      <c r="D162" s="75"/>
      <c r="E162" s="11"/>
      <c r="F162" s="75"/>
      <c r="G16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2" s="75"/>
    </row>
    <row r="163" spans="1:8" ht="30" customHeight="1" x14ac:dyDescent="0.2">
      <c r="A163" s="73">
        <f t="shared" si="10"/>
        <v>52</v>
      </c>
      <c r="B163" s="74"/>
      <c r="C163" s="75"/>
      <c r="D163" s="75"/>
      <c r="E163" s="11"/>
      <c r="F163" s="75"/>
      <c r="G16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3" s="75"/>
    </row>
    <row r="164" spans="1:8" ht="30" customHeight="1" x14ac:dyDescent="0.2">
      <c r="A164" s="73">
        <f t="shared" si="10"/>
        <v>52</v>
      </c>
      <c r="B164" s="74"/>
      <c r="C164" s="75"/>
      <c r="D164" s="75"/>
      <c r="E164" s="11"/>
      <c r="F164" s="75"/>
      <c r="G16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4" s="75"/>
    </row>
    <row r="165" spans="1:8" ht="30" customHeight="1" x14ac:dyDescent="0.2">
      <c r="A165" s="73">
        <f t="shared" si="10"/>
        <v>52</v>
      </c>
      <c r="B165" s="74"/>
      <c r="C165" s="75"/>
      <c r="D165" s="75"/>
      <c r="E165" s="11"/>
      <c r="F165" s="75"/>
      <c r="G16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5" s="75"/>
    </row>
    <row r="166" spans="1:8" ht="30" customHeight="1" x14ac:dyDescent="0.2">
      <c r="A166" s="73">
        <f t="shared" si="10"/>
        <v>52</v>
      </c>
      <c r="B166" s="74"/>
      <c r="C166" s="75"/>
      <c r="D166" s="75"/>
      <c r="E166" s="11"/>
      <c r="F166" s="75"/>
      <c r="G16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6" s="75"/>
    </row>
    <row r="167" spans="1:8" ht="30" customHeight="1" x14ac:dyDescent="0.2">
      <c r="A167" s="73">
        <f t="shared" si="10"/>
        <v>52</v>
      </c>
      <c r="B167" s="74"/>
      <c r="C167" s="75"/>
      <c r="D167" s="75"/>
      <c r="E167" s="11"/>
      <c r="F167" s="75"/>
      <c r="G16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7" s="75"/>
    </row>
    <row r="168" spans="1:8" ht="30" customHeight="1" x14ac:dyDescent="0.2">
      <c r="A168" s="73">
        <f t="shared" si="10"/>
        <v>52</v>
      </c>
      <c r="B168" s="74"/>
      <c r="C168" s="75"/>
      <c r="D168" s="75"/>
      <c r="E168" s="11"/>
      <c r="F168" s="75"/>
      <c r="G16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8" s="75"/>
    </row>
    <row r="169" spans="1:8" ht="30" customHeight="1" x14ac:dyDescent="0.2">
      <c r="A169" s="73">
        <f t="shared" si="10"/>
        <v>52</v>
      </c>
      <c r="B169" s="74"/>
      <c r="C169" s="75"/>
      <c r="D169" s="75"/>
      <c r="E169" s="11"/>
      <c r="F169" s="75"/>
      <c r="G16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69" s="75"/>
    </row>
    <row r="170" spans="1:8" ht="30" customHeight="1" x14ac:dyDescent="0.2">
      <c r="A170" s="73">
        <f t="shared" si="10"/>
        <v>52</v>
      </c>
      <c r="B170" s="74"/>
      <c r="C170" s="75"/>
      <c r="D170" s="75"/>
      <c r="E170" s="11"/>
      <c r="F170" s="75"/>
      <c r="G17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0" s="75"/>
    </row>
    <row r="171" spans="1:8" ht="30" customHeight="1" x14ac:dyDescent="0.2">
      <c r="A171" s="73">
        <f t="shared" si="10"/>
        <v>52</v>
      </c>
      <c r="B171" s="74"/>
      <c r="C171" s="75"/>
      <c r="D171" s="75"/>
      <c r="E171" s="11"/>
      <c r="F171" s="75"/>
      <c r="G17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1" s="75"/>
    </row>
    <row r="172" spans="1:8" ht="30" customHeight="1" x14ac:dyDescent="0.2">
      <c r="A172" s="73">
        <f t="shared" si="10"/>
        <v>52</v>
      </c>
      <c r="B172" s="74"/>
      <c r="C172" s="75"/>
      <c r="D172" s="75"/>
      <c r="E172" s="11"/>
      <c r="F172" s="75"/>
      <c r="G17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2" s="75"/>
    </row>
    <row r="173" spans="1:8" ht="30" customHeight="1" x14ac:dyDescent="0.2">
      <c r="A173" s="73">
        <f t="shared" si="10"/>
        <v>52</v>
      </c>
      <c r="B173" s="74"/>
      <c r="C173" s="75"/>
      <c r="D173" s="75"/>
      <c r="E173" s="11"/>
      <c r="F173" s="75"/>
      <c r="G17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3" s="75"/>
    </row>
    <row r="174" spans="1:8" ht="30" customHeight="1" x14ac:dyDescent="0.2">
      <c r="A174" s="73">
        <f t="shared" si="10"/>
        <v>52</v>
      </c>
      <c r="B174" s="74"/>
      <c r="C174" s="75"/>
      <c r="D174" s="75"/>
      <c r="E174" s="11"/>
      <c r="F174" s="75"/>
      <c r="G17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4" s="75"/>
    </row>
    <row r="175" spans="1:8" ht="30" customHeight="1" x14ac:dyDescent="0.2">
      <c r="A175" s="73">
        <f t="shared" si="10"/>
        <v>52</v>
      </c>
      <c r="B175" s="74"/>
      <c r="C175" s="75"/>
      <c r="D175" s="75"/>
      <c r="E175" s="11"/>
      <c r="F175" s="75"/>
      <c r="G17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5" s="75"/>
    </row>
    <row r="176" spans="1:8" ht="30" customHeight="1" x14ac:dyDescent="0.2">
      <c r="A176" s="73">
        <f t="shared" si="10"/>
        <v>52</v>
      </c>
      <c r="B176" s="74"/>
      <c r="C176" s="75"/>
      <c r="D176" s="75"/>
      <c r="E176" s="11"/>
      <c r="F176" s="75"/>
      <c r="G17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6" s="75"/>
    </row>
    <row r="177" spans="1:8" ht="30" customHeight="1" x14ac:dyDescent="0.2">
      <c r="A177" s="73">
        <f t="shared" si="10"/>
        <v>52</v>
      </c>
      <c r="B177" s="74"/>
      <c r="C177" s="75"/>
      <c r="D177" s="75"/>
      <c r="E177" s="11"/>
      <c r="F177" s="75"/>
      <c r="G17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7" s="75"/>
    </row>
    <row r="178" spans="1:8" ht="30" customHeight="1" x14ac:dyDescent="0.2">
      <c r="A178" s="73">
        <f t="shared" si="10"/>
        <v>52</v>
      </c>
      <c r="B178" s="74"/>
      <c r="C178" s="75"/>
      <c r="D178" s="75"/>
      <c r="E178" s="11"/>
      <c r="F178" s="75"/>
      <c r="G17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8" s="75"/>
    </row>
    <row r="179" spans="1:8" ht="30" customHeight="1" x14ac:dyDescent="0.2">
      <c r="A179" s="73">
        <f t="shared" si="10"/>
        <v>52</v>
      </c>
      <c r="B179" s="74"/>
      <c r="C179" s="75"/>
      <c r="D179" s="75"/>
      <c r="E179" s="11"/>
      <c r="F179" s="75"/>
      <c r="G17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79" s="75"/>
    </row>
    <row r="180" spans="1:8" ht="30" customHeight="1" x14ac:dyDescent="0.2">
      <c r="A180" s="73">
        <f t="shared" si="10"/>
        <v>52</v>
      </c>
      <c r="B180" s="74"/>
      <c r="C180" s="75"/>
      <c r="D180" s="75"/>
      <c r="E180" s="11"/>
      <c r="F180" s="75"/>
      <c r="G18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0" s="75"/>
    </row>
    <row r="181" spans="1:8" ht="30" customHeight="1" x14ac:dyDescent="0.2">
      <c r="A181" s="73">
        <f t="shared" si="10"/>
        <v>52</v>
      </c>
      <c r="B181" s="74"/>
      <c r="C181" s="75"/>
      <c r="D181" s="75"/>
      <c r="E181" s="11"/>
      <c r="F181" s="75"/>
      <c r="G18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1" s="75"/>
    </row>
    <row r="182" spans="1:8" ht="30" customHeight="1" x14ac:dyDescent="0.2">
      <c r="A182" s="73">
        <f t="shared" si="10"/>
        <v>52</v>
      </c>
      <c r="B182" s="74"/>
      <c r="C182" s="75"/>
      <c r="D182" s="75"/>
      <c r="E182" s="11"/>
      <c r="F182" s="75"/>
      <c r="G18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2" s="75"/>
    </row>
    <row r="183" spans="1:8" ht="30" customHeight="1" x14ac:dyDescent="0.2">
      <c r="A183" s="73">
        <f t="shared" si="10"/>
        <v>52</v>
      </c>
      <c r="B183" s="74"/>
      <c r="C183" s="75"/>
      <c r="D183" s="75"/>
      <c r="E183" s="11"/>
      <c r="F183" s="75"/>
      <c r="G18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3" s="75"/>
    </row>
    <row r="184" spans="1:8" ht="30" customHeight="1" x14ac:dyDescent="0.2">
      <c r="A184" s="73">
        <f t="shared" si="10"/>
        <v>52</v>
      </c>
      <c r="B184" s="74"/>
      <c r="C184" s="75"/>
      <c r="D184" s="75"/>
      <c r="E184" s="11"/>
      <c r="F184" s="75"/>
      <c r="G18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4" s="75"/>
    </row>
    <row r="185" spans="1:8" ht="30" customHeight="1" x14ac:dyDescent="0.2">
      <c r="A185" s="73">
        <f t="shared" si="10"/>
        <v>52</v>
      </c>
      <c r="B185" s="74"/>
      <c r="C185" s="75"/>
      <c r="D185" s="75"/>
      <c r="E185" s="11"/>
      <c r="F185" s="75"/>
      <c r="G18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5" s="75"/>
    </row>
    <row r="186" spans="1:8" ht="30" customHeight="1" x14ac:dyDescent="0.2">
      <c r="A186" s="73">
        <f t="shared" si="10"/>
        <v>52</v>
      </c>
      <c r="B186" s="74"/>
      <c r="C186" s="75"/>
      <c r="D186" s="75"/>
      <c r="E186" s="11"/>
      <c r="F186" s="75"/>
      <c r="G18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6" s="75"/>
    </row>
    <row r="187" spans="1:8" ht="30" customHeight="1" x14ac:dyDescent="0.2">
      <c r="A187" s="73">
        <f t="shared" si="10"/>
        <v>52</v>
      </c>
      <c r="B187" s="74"/>
      <c r="C187" s="75"/>
      <c r="D187" s="75"/>
      <c r="E187" s="11"/>
      <c r="F187" s="75"/>
      <c r="G18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7" s="75"/>
    </row>
    <row r="188" spans="1:8" ht="30" customHeight="1" x14ac:dyDescent="0.2">
      <c r="A188" s="73">
        <f t="shared" si="10"/>
        <v>52</v>
      </c>
      <c r="B188" s="74"/>
      <c r="C188" s="75"/>
      <c r="D188" s="75"/>
      <c r="E188" s="11"/>
      <c r="F188" s="75"/>
      <c r="G18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8" s="75"/>
    </row>
    <row r="189" spans="1:8" ht="30" customHeight="1" x14ac:dyDescent="0.2">
      <c r="A189" s="73">
        <f t="shared" si="10"/>
        <v>52</v>
      </c>
      <c r="B189" s="74"/>
      <c r="C189" s="75"/>
      <c r="D189" s="75"/>
      <c r="E189" s="11"/>
      <c r="F189" s="75"/>
      <c r="G18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89" s="75"/>
    </row>
    <row r="190" spans="1:8" ht="30" customHeight="1" x14ac:dyDescent="0.2">
      <c r="A190" s="73">
        <f t="shared" si="10"/>
        <v>52</v>
      </c>
      <c r="B190" s="74"/>
      <c r="C190" s="75"/>
      <c r="D190" s="75"/>
      <c r="E190" s="11"/>
      <c r="F190" s="75"/>
      <c r="G19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0" s="75"/>
    </row>
    <row r="191" spans="1:8" ht="30" customHeight="1" x14ac:dyDescent="0.2">
      <c r="A191" s="73">
        <f t="shared" si="10"/>
        <v>52</v>
      </c>
      <c r="B191" s="74"/>
      <c r="C191" s="75"/>
      <c r="D191" s="75"/>
      <c r="E191" s="11"/>
      <c r="F191" s="75"/>
      <c r="G19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1" s="75"/>
    </row>
    <row r="192" spans="1:8" ht="30" customHeight="1" x14ac:dyDescent="0.2">
      <c r="A192" s="73">
        <f t="shared" si="10"/>
        <v>52</v>
      </c>
      <c r="B192" s="74"/>
      <c r="C192" s="75"/>
      <c r="D192" s="75"/>
      <c r="E192" s="11"/>
      <c r="F192" s="75"/>
      <c r="G19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2" s="75"/>
    </row>
    <row r="193" spans="1:8" ht="30" customHeight="1" x14ac:dyDescent="0.2">
      <c r="A193" s="73">
        <f t="shared" si="10"/>
        <v>52</v>
      </c>
      <c r="B193" s="74"/>
      <c r="C193" s="75"/>
      <c r="D193" s="75"/>
      <c r="E193" s="11"/>
      <c r="F193" s="75"/>
      <c r="G19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3" s="75"/>
    </row>
    <row r="194" spans="1:8" ht="30" customHeight="1" x14ac:dyDescent="0.2">
      <c r="A194" s="73">
        <f t="shared" si="10"/>
        <v>52</v>
      </c>
      <c r="B194" s="74"/>
      <c r="C194" s="75"/>
      <c r="D194" s="75"/>
      <c r="E194" s="11"/>
      <c r="F194" s="75"/>
      <c r="G19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4" s="75"/>
    </row>
    <row r="195" spans="1:8" ht="30" customHeight="1" x14ac:dyDescent="0.2">
      <c r="A195" s="73">
        <f t="shared" ref="A195:A205" si="11">_xlfn.ISOWEEKNUM($B195)</f>
        <v>52</v>
      </c>
      <c r="B195" s="74"/>
      <c r="C195" s="75"/>
      <c r="D195" s="75"/>
      <c r="E195" s="11"/>
      <c r="F195" s="75"/>
      <c r="G19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5" s="75"/>
    </row>
    <row r="196" spans="1:8" ht="30" customHeight="1" x14ac:dyDescent="0.2">
      <c r="A196" s="73">
        <f t="shared" si="11"/>
        <v>52</v>
      </c>
      <c r="B196" s="74"/>
      <c r="C196" s="75"/>
      <c r="D196" s="75"/>
      <c r="E196" s="11"/>
      <c r="F196" s="75"/>
      <c r="G196"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6" s="75"/>
    </row>
    <row r="197" spans="1:8" ht="30" customHeight="1" x14ac:dyDescent="0.2">
      <c r="A197" s="73">
        <f t="shared" si="11"/>
        <v>52</v>
      </c>
      <c r="B197" s="74"/>
      <c r="C197" s="75"/>
      <c r="D197" s="75"/>
      <c r="E197" s="11"/>
      <c r="F197" s="75"/>
      <c r="G197"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7" s="75"/>
    </row>
    <row r="198" spans="1:8" ht="30" customHeight="1" x14ac:dyDescent="0.2">
      <c r="A198" s="73">
        <f t="shared" si="11"/>
        <v>52</v>
      </c>
      <c r="B198" s="74"/>
      <c r="C198" s="75"/>
      <c r="D198" s="75"/>
      <c r="E198" s="11"/>
      <c r="F198" s="75"/>
      <c r="G198"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8" s="75"/>
    </row>
    <row r="199" spans="1:8" ht="30" customHeight="1" x14ac:dyDescent="0.2">
      <c r="A199" s="73">
        <f t="shared" si="11"/>
        <v>52</v>
      </c>
      <c r="B199" s="74"/>
      <c r="C199" s="75"/>
      <c r="D199" s="75"/>
      <c r="E199" s="11"/>
      <c r="F199" s="75"/>
      <c r="G199"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199" s="75"/>
    </row>
    <row r="200" spans="1:8" ht="30" customHeight="1" x14ac:dyDescent="0.2">
      <c r="A200" s="73">
        <f t="shared" si="11"/>
        <v>52</v>
      </c>
      <c r="B200" s="74"/>
      <c r="C200" s="75"/>
      <c r="D200" s="75"/>
      <c r="E200" s="11"/>
      <c r="F200" s="75"/>
      <c r="G200"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00" s="75"/>
    </row>
    <row r="201" spans="1:8" ht="30" customHeight="1" x14ac:dyDescent="0.2">
      <c r="A201" s="73">
        <f t="shared" si="11"/>
        <v>52</v>
      </c>
      <c r="B201" s="74"/>
      <c r="C201" s="75"/>
      <c r="D201" s="75"/>
      <c r="E201" s="11"/>
      <c r="F201" s="75"/>
      <c r="G201"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01" s="75"/>
    </row>
    <row r="202" spans="1:8" ht="30" customHeight="1" x14ac:dyDescent="0.2">
      <c r="A202" s="73">
        <f t="shared" si="11"/>
        <v>52</v>
      </c>
      <c r="B202" s="74"/>
      <c r="C202" s="75"/>
      <c r="D202" s="75"/>
      <c r="E202" s="11"/>
      <c r="F202" s="75"/>
      <c r="G202"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02" s="75"/>
    </row>
    <row r="203" spans="1:8" ht="30" customHeight="1" x14ac:dyDescent="0.2">
      <c r="A203" s="73">
        <f t="shared" si="11"/>
        <v>52</v>
      </c>
      <c r="B203" s="74"/>
      <c r="C203" s="75"/>
      <c r="D203" s="75"/>
      <c r="E203" s="11"/>
      <c r="F203" s="75"/>
      <c r="G203"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03" s="75"/>
    </row>
    <row r="204" spans="1:8" ht="30" customHeight="1" x14ac:dyDescent="0.2">
      <c r="A204" s="73">
        <f t="shared" si="11"/>
        <v>52</v>
      </c>
      <c r="B204" s="74"/>
      <c r="C204" s="75"/>
      <c r="D204" s="75"/>
      <c r="E204" s="11"/>
      <c r="F204" s="75"/>
      <c r="G204"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04" s="75"/>
    </row>
    <row r="205" spans="1:8" ht="30" customHeight="1" x14ac:dyDescent="0.2">
      <c r="A205" s="73">
        <f t="shared" si="11"/>
        <v>52</v>
      </c>
      <c r="B205" s="74"/>
      <c r="C205" s="75"/>
      <c r="D205" s="75"/>
      <c r="E205" s="11"/>
      <c r="F205" s="75"/>
      <c r="G205" s="75" t="str">
        <f>IF(DépMar1618202912[[#This Row],[Catégorie]]="ventes N-1",$J$34,"")&amp;IF(DépMar1618202912[[#This Row],[Catégorie]]="adhésions paniers",$J$31,"")&amp;IF(DépMar1618202912[[#This Row],[Catégorie]]="cotisations associatives",$J$32,"")&amp;IF(DépMar1618202912[[#This Row],[Catégorie]]="légumes",$J$33,"")&amp;IF(DépMar1618202912[[#This Row],[Catégorie]]="transfo interne",$J$33,"")&amp;IF(DépMar1618202912[[#This Row],[Catégorie]]="transfo externe",$J$33,"")&amp;IF(DépMar1618202912[[#This Row],[Catégorie]]="oeufs",$J$33,"")&amp;IF(DépMar1618202912[[#This Row],[Catégorie]]="miel",$J$33,"")&amp;IF(DépMar1618202912[[#This Row],[Catégorie]]="champignons",$J$33,"")&amp;IF(DépMar1618202912[[#This Row],[Catégorie]]="agrumes",$J$35,"")&amp;IF(DépMar1618202912[[#This Row],[Catégorie]]="fruits",$J$33,"")</f>
        <v/>
      </c>
      <c r="H205" s="75"/>
    </row>
    <row r="206" spans="1:8" ht="30" customHeight="1" x14ac:dyDescent="0.2">
      <c r="A206" s="12" t="s">
        <v>0</v>
      </c>
      <c r="B206" s="13"/>
      <c r="C206" s="14"/>
      <c r="D206" s="14"/>
      <c r="E206" s="15">
        <f>SUBTOTAL(109,DépMar1618202912[Montant])</f>
        <v>0</v>
      </c>
      <c r="F206" s="16"/>
      <c r="G206" s="125"/>
      <c r="H206" s="16"/>
    </row>
  </sheetData>
  <sheetProtection formatCells="0" formatColumns="0" formatRows="0" insertColumns="0" insertRows="0" insertHyperlinks="0" deleteColumns="0" deleteRows="0" selectLockedCells="1" sort="0" autoFilter="0" pivotTables="0"/>
  <protectedRanges>
    <protectedRange sqref="F72:H205 B72:D205 B2:H71" name="données_1_1"/>
    <protectedRange sqref="E72:E205" name="données_1_1_1"/>
  </protectedRanges>
  <mergeCells count="4">
    <mergeCell ref="A1:D1"/>
    <mergeCell ref="J19:J20"/>
    <mergeCell ref="K20:N20"/>
    <mergeCell ref="I1:M1"/>
  </mergeCells>
  <dataValidations count="14">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allowBlank="1" showInputMessage="1" showErrorMessage="1" prompt="Le total des dépenses est automatiquement affiché dans cette colonne" sqref="K2:N2"/>
    <dataValidation allowBlank="1" showInputMessage="1" showErrorMessage="1" prompt="Entrez le nom de la dépense dans cette colonne" sqref="J2"/>
    <dataValidation type="list" errorStyle="warning" allowBlank="1" showInputMessage="1" showErrorMessage="1" error="Une dépense de la liste déroulante doit être sélectionnée pour être incluse dans la feuille Synthèse" sqref="G3:G205">
      <formula1>$J$31:$J$35</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theme="4" tint="0.59999389629810485"/>
    <pageSetUpPr autoPageBreaks="0" fitToPage="1"/>
  </sheetPr>
  <dimension ref="A1:O206"/>
  <sheetViews>
    <sheetView showGridLines="0" topLeftCell="A37" zoomScale="85" zoomScaleNormal="85" workbookViewId="0">
      <selection activeCell="H11" sqref="H11:H17"/>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5.7109375" style="2" customWidth="1"/>
    <col min="9" max="9" width="9.140625" style="2"/>
    <col min="10" max="10" width="21.28515625" style="2" bestFit="1" customWidth="1"/>
    <col min="11" max="14" width="14.7109375" style="2" customWidth="1"/>
    <col min="15" max="15" width="16" style="2" bestFit="1" customWidth="1"/>
    <col min="16" max="16384" width="9.140625" style="2"/>
  </cols>
  <sheetData>
    <row r="1" spans="1:14" ht="35.1" customHeight="1" x14ac:dyDescent="0.2">
      <c r="A1" s="116" t="s">
        <v>32</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c r="B3" s="9"/>
      <c r="C3" s="10"/>
      <c r="D3" s="10"/>
      <c r="E3" s="11"/>
      <c r="F3" s="10"/>
      <c r="G3"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 s="10"/>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c r="B4" s="9"/>
      <c r="C4" s="10"/>
      <c r="D4" s="10"/>
      <c r="E4" s="11"/>
      <c r="F4" s="10"/>
      <c r="G4"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 s="52"/>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c r="B5" s="9"/>
      <c r="C5" s="10"/>
      <c r="D5" s="10"/>
      <c r="E5" s="11"/>
      <c r="F5" s="10"/>
      <c r="G5"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c r="B6" s="9"/>
      <c r="C6" s="10"/>
      <c r="D6" s="10"/>
      <c r="E6" s="11"/>
      <c r="F6" s="10"/>
      <c r="G6"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 s="10"/>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c r="B7" s="9"/>
      <c r="C7" s="10"/>
      <c r="D7" s="10"/>
      <c r="E7" s="11"/>
      <c r="F7" s="10"/>
      <c r="G7"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c r="B8" s="9"/>
      <c r="C8" s="10"/>
      <c r="D8" s="10"/>
      <c r="E8" s="11"/>
      <c r="F8" s="10"/>
      <c r="G8"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 s="10"/>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c r="B9" s="9"/>
      <c r="C9" s="10"/>
      <c r="D9" s="10"/>
      <c r="E9" s="11"/>
      <c r="F9" s="10"/>
      <c r="G9"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c r="B10" s="9"/>
      <c r="C10" s="10"/>
      <c r="D10" s="10"/>
      <c r="E10" s="11"/>
      <c r="F10" s="10"/>
      <c r="G10"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c r="B11" s="9"/>
      <c r="C11" s="10"/>
      <c r="D11" s="10"/>
      <c r="E11" s="11"/>
      <c r="F11" s="10"/>
      <c r="G11"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 s="52"/>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c r="B12" s="9"/>
      <c r="C12" s="10"/>
      <c r="D12" s="10"/>
      <c r="E12" s="11"/>
      <c r="F12" s="10"/>
      <c r="G12"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c r="B13" s="9"/>
      <c r="C13" s="10"/>
      <c r="D13" s="10"/>
      <c r="E13" s="11"/>
      <c r="F13" s="10"/>
      <c r="G13"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c r="B14" s="9"/>
      <c r="C14" s="10"/>
      <c r="D14" s="10"/>
      <c r="E14" s="11"/>
      <c r="F14" s="10"/>
      <c r="G14"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c r="B15" s="9"/>
      <c r="C15" s="10"/>
      <c r="D15" s="10"/>
      <c r="E15" s="11"/>
      <c r="F15" s="10"/>
      <c r="G15"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c r="B16" s="9"/>
      <c r="C16" s="10"/>
      <c r="D16" s="10"/>
      <c r="E16" s="11"/>
      <c r="F16" s="10"/>
      <c r="G16"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c r="B17" s="9"/>
      <c r="C17" s="10"/>
      <c r="D17" s="10"/>
      <c r="E17" s="11"/>
      <c r="F17" s="10"/>
      <c r="G17"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 s="10"/>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c r="B18" s="9"/>
      <c r="C18" s="10"/>
      <c r="D18" s="10"/>
      <c r="E18" s="11"/>
      <c r="F18" s="10"/>
      <c r="G18"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 s="52"/>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c r="B19" s="9"/>
      <c r="C19" s="10"/>
      <c r="D19" s="10"/>
      <c r="E19" s="11"/>
      <c r="F19" s="10"/>
      <c r="G19"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 s="10"/>
      <c r="J19" s="117" t="s">
        <v>0</v>
      </c>
      <c r="K19" s="68">
        <f>SUM($K$3:$K$18)</f>
        <v>0</v>
      </c>
      <c r="L19" s="69">
        <f>SUM($L$3:$L$18)</f>
        <v>0</v>
      </c>
      <c r="M19" s="69">
        <f>SUM($M$3:$M$18)</f>
        <v>0</v>
      </c>
      <c r="N19" s="70">
        <f>SUM($N$3:$N$18)</f>
        <v>0</v>
      </c>
    </row>
    <row r="20" spans="1:15" ht="30" customHeight="1" x14ac:dyDescent="0.2">
      <c r="A20" s="8"/>
      <c r="B20" s="9"/>
      <c r="C20" s="10"/>
      <c r="D20" s="10"/>
      <c r="E20" s="11"/>
      <c r="F20" s="10"/>
      <c r="G20"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0" s="10"/>
      <c r="J20" s="118"/>
      <c r="K20" s="119">
        <f>SUM($K$19:$N$19)</f>
        <v>0</v>
      </c>
      <c r="L20" s="120"/>
      <c r="M20" s="120"/>
      <c r="N20" s="121"/>
    </row>
    <row r="21" spans="1:15" ht="30" customHeight="1" x14ac:dyDescent="0.2">
      <c r="A21" s="8"/>
      <c r="B21" s="9"/>
      <c r="C21" s="10"/>
      <c r="D21" s="10"/>
      <c r="E21" s="11"/>
      <c r="F21" s="10"/>
      <c r="G21"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1" s="10"/>
    </row>
    <row r="22" spans="1:15" ht="30" customHeight="1" x14ac:dyDescent="0.2">
      <c r="A22" s="8"/>
      <c r="B22" s="9"/>
      <c r="C22" s="10"/>
      <c r="D22" s="10"/>
      <c r="E22" s="11"/>
      <c r="F22" s="10"/>
      <c r="G22"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2" s="10"/>
      <c r="J22" s="82" t="s">
        <v>26</v>
      </c>
      <c r="K22" s="83" t="s">
        <v>22</v>
      </c>
      <c r="L22" s="83" t="s">
        <v>51</v>
      </c>
      <c r="M22" s="83" t="s">
        <v>23</v>
      </c>
      <c r="N22" s="84" t="s">
        <v>24</v>
      </c>
      <c r="O22" s="83" t="s">
        <v>62</v>
      </c>
    </row>
    <row r="23" spans="1:15" ht="30" customHeight="1" x14ac:dyDescent="0.2">
      <c r="A23" s="8"/>
      <c r="B23" s="9"/>
      <c r="C23" s="10"/>
      <c r="D23" s="10"/>
      <c r="E23" s="11"/>
      <c r="F23" s="10"/>
      <c r="G23"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3" s="10"/>
      <c r="J23" s="85" t="s">
        <v>57</v>
      </c>
      <c r="K23" s="86">
        <f>K$5</f>
        <v>0</v>
      </c>
      <c r="L23" s="86">
        <f t="shared" ref="L23:N23" si="0">L$5</f>
        <v>0</v>
      </c>
      <c r="M23" s="86">
        <f t="shared" si="0"/>
        <v>0</v>
      </c>
      <c r="N23" s="86">
        <f t="shared" si="0"/>
        <v>0</v>
      </c>
      <c r="O23" s="90">
        <f>SUM(($K23)+($L23)+($M23)+($N23))</f>
        <v>0</v>
      </c>
    </row>
    <row r="24" spans="1:15" ht="30" customHeight="1" x14ac:dyDescent="0.2">
      <c r="A24" s="8"/>
      <c r="B24" s="9"/>
      <c r="C24" s="10"/>
      <c r="D24" s="10"/>
      <c r="E24" s="11"/>
      <c r="F24" s="10"/>
      <c r="G24"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4" s="10"/>
      <c r="J24" s="85" t="s">
        <v>58</v>
      </c>
      <c r="K24" s="86">
        <f>(K$3+K$4+K$7+K$8+K$11+K$12)</f>
        <v>0</v>
      </c>
      <c r="L24" s="86">
        <f t="shared" ref="L24:N24" si="1">(L$3+L$4+L$7+L$8+L$11+L$12)</f>
        <v>0</v>
      </c>
      <c r="M24" s="86">
        <f t="shared" si="1"/>
        <v>0</v>
      </c>
      <c r="N24" s="86">
        <f t="shared" si="1"/>
        <v>0</v>
      </c>
      <c r="O24" s="90">
        <f t="shared" ref="O24:O27" si="2">SUM(($K24)+($L24)+($M24)+($N24))</f>
        <v>0</v>
      </c>
    </row>
    <row r="25" spans="1:15" ht="30" customHeight="1" x14ac:dyDescent="0.2">
      <c r="A25" s="8"/>
      <c r="B25" s="9"/>
      <c r="C25" s="10"/>
      <c r="D25" s="10"/>
      <c r="E25" s="11"/>
      <c r="F25" s="10"/>
      <c r="G25"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5" s="10"/>
      <c r="J25" s="85" t="s">
        <v>59</v>
      </c>
      <c r="K25" s="86">
        <f>(K$15+K$16+K$17+K$18)</f>
        <v>0</v>
      </c>
      <c r="L25" s="86">
        <f t="shared" ref="L25:N25" si="3">(L$15+L$16+L$17+L$18)</f>
        <v>0</v>
      </c>
      <c r="M25" s="86">
        <f t="shared" si="3"/>
        <v>0</v>
      </c>
      <c r="N25" s="86">
        <f t="shared" si="3"/>
        <v>0</v>
      </c>
      <c r="O25" s="90">
        <f t="shared" si="2"/>
        <v>0</v>
      </c>
    </row>
    <row r="26" spans="1:15" ht="30" customHeight="1" x14ac:dyDescent="0.2">
      <c r="A26" s="8"/>
      <c r="B26" s="9"/>
      <c r="C26" s="10"/>
      <c r="D26" s="10"/>
      <c r="E26" s="11"/>
      <c r="F26" s="10"/>
      <c r="G26"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6" s="10"/>
      <c r="J26" s="85" t="s">
        <v>60</v>
      </c>
      <c r="K26" s="86">
        <f>(K$9+K$10+K$13+K$14)</f>
        <v>0</v>
      </c>
      <c r="L26" s="86">
        <f t="shared" ref="L26:N26" si="4">(L$9+L$10+L$13+L$14)</f>
        <v>0</v>
      </c>
      <c r="M26" s="86">
        <f t="shared" si="4"/>
        <v>0</v>
      </c>
      <c r="N26" s="86">
        <f t="shared" si="4"/>
        <v>0</v>
      </c>
      <c r="O26" s="90">
        <f t="shared" si="2"/>
        <v>0</v>
      </c>
    </row>
    <row r="27" spans="1:15" ht="30" customHeight="1" x14ac:dyDescent="0.2">
      <c r="A27" s="8"/>
      <c r="B27" s="9"/>
      <c r="C27" s="10"/>
      <c r="D27" s="10"/>
      <c r="E27" s="11"/>
      <c r="F27" s="10"/>
      <c r="G27"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7" s="10"/>
      <c r="J27" s="88" t="s">
        <v>61</v>
      </c>
      <c r="K27" s="89">
        <f>K$6</f>
        <v>0</v>
      </c>
      <c r="L27" s="89">
        <f t="shared" ref="L27:N27" si="5">L$6</f>
        <v>0</v>
      </c>
      <c r="M27" s="89">
        <f t="shared" si="5"/>
        <v>0</v>
      </c>
      <c r="N27" s="89">
        <f t="shared" si="5"/>
        <v>0</v>
      </c>
      <c r="O27" s="91">
        <f t="shared" si="2"/>
        <v>0</v>
      </c>
    </row>
    <row r="28" spans="1:15" ht="30" customHeight="1" x14ac:dyDescent="0.2">
      <c r="A28" s="8"/>
      <c r="B28" s="9"/>
      <c r="C28" s="10"/>
      <c r="D28" s="10"/>
      <c r="E28" s="11"/>
      <c r="F28" s="10"/>
      <c r="G28"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8" s="10"/>
      <c r="J28" s="64" t="s">
        <v>62</v>
      </c>
      <c r="K28" s="87">
        <f>SUM(K$23:K$27)</f>
        <v>0</v>
      </c>
      <c r="L28" s="64">
        <f t="shared" ref="L28:O28" si="6">SUM(L$23:L$27)</f>
        <v>0</v>
      </c>
      <c r="M28" s="64">
        <f t="shared" si="6"/>
        <v>0</v>
      </c>
      <c r="N28" s="64">
        <f t="shared" si="6"/>
        <v>0</v>
      </c>
      <c r="O28" s="92">
        <f t="shared" si="6"/>
        <v>0</v>
      </c>
    </row>
    <row r="29" spans="1:15" ht="30" customHeight="1" x14ac:dyDescent="0.2">
      <c r="A29" s="8"/>
      <c r="B29" s="9"/>
      <c r="C29" s="10"/>
      <c r="D29" s="10"/>
      <c r="E29" s="11"/>
      <c r="F29" s="10"/>
      <c r="G29"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9" s="52"/>
    </row>
    <row r="30" spans="1:15" ht="30" customHeight="1" x14ac:dyDescent="0.2">
      <c r="A30" s="8"/>
      <c r="B30" s="9"/>
      <c r="C30" s="10"/>
      <c r="D30" s="10"/>
      <c r="E30" s="11"/>
      <c r="F30" s="10"/>
      <c r="G30"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0" s="10"/>
      <c r="J30" s="82" t="s">
        <v>26</v>
      </c>
      <c r="K30" s="83" t="s">
        <v>22</v>
      </c>
      <c r="L30" s="83" t="s">
        <v>51</v>
      </c>
      <c r="M30" s="83" t="s">
        <v>23</v>
      </c>
      <c r="N30" s="84" t="s">
        <v>24</v>
      </c>
      <c r="O30" s="83" t="s">
        <v>62</v>
      </c>
    </row>
    <row r="31" spans="1:15" ht="30" customHeight="1" x14ac:dyDescent="0.2">
      <c r="A31" s="8"/>
      <c r="B31" s="9"/>
      <c r="C31" s="10"/>
      <c r="D31" s="10"/>
      <c r="E31" s="11"/>
      <c r="F31" s="10"/>
      <c r="G31"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1" s="10"/>
      <c r="J31" s="85" t="s">
        <v>57</v>
      </c>
      <c r="K31" s="49">
        <f>SUMIFS($E$3:$E$210,$G$3:$G$210,Tableau155424344[[#This Row],[Ventes]],$D$3:$D$210,"espèces")</f>
        <v>0</v>
      </c>
      <c r="L31" s="49">
        <f>SUMIFS($E$3:$E$210,$G$3:$G$210,Tableau155424344[[#This Row],[Ventes]],$D$3:$D$210,"chèques")</f>
        <v>0</v>
      </c>
      <c r="M31" s="49">
        <f>SUMIFS($E$3:$E$210,$G$3:$G$210,Tableau155424344[[#This Row],[Ventes]],$D$3:$D$210,"prélévements")</f>
        <v>0</v>
      </c>
      <c r="N31" s="49">
        <f>SUMIFS($E$3:$E$210,$G$3:$G$210,Tableau155424344[[#This Row],[Ventes]],$D$3:$D$210,"virements")</f>
        <v>0</v>
      </c>
      <c r="O31" s="90">
        <f>SUM(($K31)+($L31)+($M31)+($N31))</f>
        <v>0</v>
      </c>
    </row>
    <row r="32" spans="1:15" ht="30" customHeight="1" x14ac:dyDescent="0.2">
      <c r="A32" s="8"/>
      <c r="B32" s="9"/>
      <c r="C32" s="10"/>
      <c r="D32" s="10"/>
      <c r="E32" s="11"/>
      <c r="F32" s="10"/>
      <c r="G32"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2" s="52"/>
      <c r="J32" s="85" t="s">
        <v>61</v>
      </c>
      <c r="K32" s="49">
        <f>SUMIFS($E$3:$E$210,$G$3:$G$210,Tableau155424344[[#This Row],[Ventes]],$D$3:$D$210,"espèces")</f>
        <v>0</v>
      </c>
      <c r="L32" s="49">
        <f>SUMIFS($E$3:$E$210,$G$3:$G$210,Tableau155424344[[#This Row],[Ventes]],$D$3:$D$210,"chèques")</f>
        <v>0</v>
      </c>
      <c r="M32" s="49">
        <f>SUMIFS($E$3:$E$210,$G$3:$G$210,Tableau155424344[[#This Row],[Ventes]],$D$3:$D$210,"prélévements")</f>
        <v>0</v>
      </c>
      <c r="N32" s="49">
        <f>SUMIFS($E$3:$E$210,$G$3:$G$210,Tableau155424344[[#This Row],[Ventes]],$D$3:$D$210,"virements")</f>
        <v>0</v>
      </c>
      <c r="O32" s="90">
        <f t="shared" ref="O32:O35" si="7">SUM(($K32)+($L32)+($M32)+($N32))</f>
        <v>0</v>
      </c>
    </row>
    <row r="33" spans="1:15" ht="30" customHeight="1" x14ac:dyDescent="0.2">
      <c r="A33" s="8"/>
      <c r="B33" s="9"/>
      <c r="C33" s="10"/>
      <c r="D33" s="10"/>
      <c r="E33" s="11"/>
      <c r="F33" s="10"/>
      <c r="G33"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3" s="10"/>
      <c r="J33" s="85" t="s">
        <v>64</v>
      </c>
      <c r="K33" s="49">
        <f>SUMIFS($E$3:$E$210,$G$3:$G$210,Tableau155424344[[#This Row],[Ventes]],$D$3:$D$210,"espèces")</f>
        <v>0</v>
      </c>
      <c r="L33" s="49">
        <f>SUMIFS($E$3:$E$210,$G$3:$G$210,Tableau155424344[[#This Row],[Ventes]],$D$3:$D$210,"chèques")</f>
        <v>0</v>
      </c>
      <c r="M33" s="49">
        <f>SUMIFS($E$3:$E$210,$G$3:$G$210,Tableau155424344[[#This Row],[Ventes]],$D$3:$D$210,"prélévements")</f>
        <v>0</v>
      </c>
      <c r="N33" s="49">
        <f>SUMIFS($E$3:$E$210,$G$3:$G$210,Tableau155424344[[#This Row],[Ventes]],$D$3:$D$210,"virements")</f>
        <v>0</v>
      </c>
      <c r="O33" s="90">
        <f t="shared" si="7"/>
        <v>0</v>
      </c>
    </row>
    <row r="34" spans="1:15" ht="30" customHeight="1" x14ac:dyDescent="0.2">
      <c r="A34" s="73"/>
      <c r="B34" s="74"/>
      <c r="C34" s="75"/>
      <c r="D34" s="75"/>
      <c r="E34" s="76"/>
      <c r="F34" s="75"/>
      <c r="G3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4" s="75"/>
      <c r="J34" s="85" t="s">
        <v>65</v>
      </c>
      <c r="K34" s="49">
        <f>SUMIFS($E$3:$E$210,$G$3:$G$210,Tableau155424344[[#This Row],[Ventes]],$D$3:$D$210,"espèces")</f>
        <v>0</v>
      </c>
      <c r="L34" s="49">
        <f>SUMIFS($E$3:$E$210,$G$3:$G$210,Tableau155424344[[#This Row],[Ventes]],$D$3:$D$210,"chèques")</f>
        <v>0</v>
      </c>
      <c r="M34" s="49">
        <f>SUMIFS($E$3:$E$210,$G$3:$G$210,Tableau155424344[[#This Row],[Ventes]],$D$3:$D$210,"prélévements")</f>
        <v>0</v>
      </c>
      <c r="N34" s="49">
        <f>SUMIFS($E$3:$E$210,$G$3:$G$210,Tableau155424344[[#This Row],[Ventes]],$D$3:$D$210,"virements")</f>
        <v>0</v>
      </c>
      <c r="O34" s="90">
        <f t="shared" si="7"/>
        <v>0</v>
      </c>
    </row>
    <row r="35" spans="1:15" ht="30" customHeight="1" x14ac:dyDescent="0.2">
      <c r="A35" s="8"/>
      <c r="B35" s="9"/>
      <c r="C35" s="10"/>
      <c r="D35" s="10"/>
      <c r="E35" s="11"/>
      <c r="F35" s="10"/>
      <c r="G35"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5" s="10"/>
      <c r="J35" s="88" t="s">
        <v>66</v>
      </c>
      <c r="K35" s="49">
        <f>SUMIFS($E$3:$E$210,$G$3:$G$210,Tableau155424344[[#This Row],[Ventes]],$D$3:$D$210,"espèces")</f>
        <v>0</v>
      </c>
      <c r="L35" s="49">
        <f>SUMIFS($E$3:$E$210,$G$3:$G$210,Tableau155424344[[#This Row],[Ventes]],$D$3:$D$210,"chèques")</f>
        <v>0</v>
      </c>
      <c r="M35" s="49">
        <f>SUMIFS($E$3:$E$210,$G$3:$G$210,Tableau155424344[[#This Row],[Ventes]],$D$3:$D$210,"prélévements")</f>
        <v>0</v>
      </c>
      <c r="N35" s="49">
        <f>SUMIFS($E$3:$E$210,$G$3:$G$210,Tableau155424344[[#This Row],[Ventes]],$D$3:$D$210,"virements")</f>
        <v>0</v>
      </c>
      <c r="O35" s="91">
        <f t="shared" si="7"/>
        <v>0</v>
      </c>
    </row>
    <row r="36" spans="1:15" ht="30" customHeight="1" x14ac:dyDescent="0.2">
      <c r="A36" s="8"/>
      <c r="B36" s="9"/>
      <c r="C36" s="10"/>
      <c r="D36" s="10"/>
      <c r="E36" s="11"/>
      <c r="F36" s="10"/>
      <c r="G36"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6" s="10"/>
      <c r="J36" s="64" t="s">
        <v>62</v>
      </c>
      <c r="K36" s="87">
        <f>SUM(K$31:K$35)</f>
        <v>0</v>
      </c>
      <c r="L36" s="87">
        <f t="shared" ref="L36:N36" si="8">SUM(L$31:L$35)</f>
        <v>0</v>
      </c>
      <c r="M36" s="87">
        <f t="shared" si="8"/>
        <v>0</v>
      </c>
      <c r="N36" s="87">
        <f t="shared" si="8"/>
        <v>0</v>
      </c>
      <c r="O36" s="127">
        <f>SUM(O$31:O$35)</f>
        <v>0</v>
      </c>
    </row>
    <row r="37" spans="1:15" ht="30" customHeight="1" x14ac:dyDescent="0.2">
      <c r="A37" s="8"/>
      <c r="B37" s="9"/>
      <c r="C37" s="10"/>
      <c r="D37" s="10"/>
      <c r="E37" s="11"/>
      <c r="F37" s="10"/>
      <c r="G37"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7" s="10"/>
    </row>
    <row r="38" spans="1:15" ht="30" customHeight="1" x14ac:dyDescent="0.2">
      <c r="A38" s="8"/>
      <c r="B38" s="9"/>
      <c r="C38" s="10"/>
      <c r="D38" s="10"/>
      <c r="E38" s="11"/>
      <c r="F38" s="10"/>
      <c r="G38"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8" s="10"/>
    </row>
    <row r="39" spans="1:15" ht="30" customHeight="1" x14ac:dyDescent="0.2">
      <c r="A39" s="8"/>
      <c r="B39" s="9"/>
      <c r="C39" s="10"/>
      <c r="D39" s="10"/>
      <c r="E39" s="11"/>
      <c r="F39" s="10"/>
      <c r="G39"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39" s="10"/>
    </row>
    <row r="40" spans="1:15" ht="30" customHeight="1" x14ac:dyDescent="0.2">
      <c r="A40" s="8"/>
      <c r="B40" s="9"/>
      <c r="C40" s="10"/>
      <c r="D40" s="10"/>
      <c r="E40" s="11"/>
      <c r="F40" s="10"/>
      <c r="G40"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0" s="10"/>
    </row>
    <row r="41" spans="1:15" ht="30" customHeight="1" x14ac:dyDescent="0.2">
      <c r="A41" s="8"/>
      <c r="B41" s="9"/>
      <c r="C41" s="10"/>
      <c r="D41" s="10"/>
      <c r="E41" s="11"/>
      <c r="F41" s="10"/>
      <c r="G41"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1" s="10"/>
    </row>
    <row r="42" spans="1:15" ht="30" customHeight="1" x14ac:dyDescent="0.2">
      <c r="A42" s="8"/>
      <c r="B42" s="9"/>
      <c r="C42" s="10"/>
      <c r="D42" s="10"/>
      <c r="E42" s="11"/>
      <c r="F42" s="10"/>
      <c r="G42"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2" s="10"/>
    </row>
    <row r="43" spans="1:15" ht="30" customHeight="1" x14ac:dyDescent="0.2">
      <c r="A43" s="8"/>
      <c r="B43" s="9"/>
      <c r="C43" s="10"/>
      <c r="D43" s="10"/>
      <c r="E43" s="11"/>
      <c r="F43" s="10"/>
      <c r="G43"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3" s="10"/>
    </row>
    <row r="44" spans="1:15" ht="30" customHeight="1" x14ac:dyDescent="0.2">
      <c r="A44" s="8"/>
      <c r="B44" s="9"/>
      <c r="C44" s="10"/>
      <c r="D44" s="10"/>
      <c r="E44" s="11"/>
      <c r="F44" s="10"/>
      <c r="G44"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4" s="52"/>
    </row>
    <row r="45" spans="1:15" ht="30" customHeight="1" x14ac:dyDescent="0.2">
      <c r="A45" s="8"/>
      <c r="B45" s="9"/>
      <c r="C45" s="10"/>
      <c r="D45" s="10"/>
      <c r="E45" s="11"/>
      <c r="F45" s="10"/>
      <c r="G45"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5" s="10"/>
    </row>
    <row r="46" spans="1:15" ht="30" customHeight="1" x14ac:dyDescent="0.2">
      <c r="A46" s="8"/>
      <c r="B46" s="9"/>
      <c r="C46" s="10"/>
      <c r="D46" s="10"/>
      <c r="E46" s="11"/>
      <c r="F46" s="10"/>
      <c r="G46"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6" s="10"/>
    </row>
    <row r="47" spans="1:15" ht="30" customHeight="1" x14ac:dyDescent="0.2">
      <c r="A47" s="8"/>
      <c r="B47" s="9"/>
      <c r="C47" s="10"/>
      <c r="D47" s="10"/>
      <c r="E47" s="11"/>
      <c r="F47" s="10"/>
      <c r="G47"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7" s="10"/>
    </row>
    <row r="48" spans="1:15" ht="30" customHeight="1" x14ac:dyDescent="0.2">
      <c r="A48" s="8"/>
      <c r="B48" s="9"/>
      <c r="C48" s="10"/>
      <c r="D48" s="10"/>
      <c r="E48" s="11"/>
      <c r="F48" s="10"/>
      <c r="G48"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8" s="10"/>
    </row>
    <row r="49" spans="1:8" ht="30" customHeight="1" x14ac:dyDescent="0.2">
      <c r="A49" s="8"/>
      <c r="B49" s="9"/>
      <c r="C49" s="10"/>
      <c r="D49" s="10"/>
      <c r="E49" s="11"/>
      <c r="F49" s="10"/>
      <c r="G49"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49" s="10"/>
    </row>
    <row r="50" spans="1:8" ht="30" customHeight="1" x14ac:dyDescent="0.2">
      <c r="A50" s="8">
        <f t="shared" ref="A3:A66" si="9">_xlfn.ISOWEEKNUM($B50)</f>
        <v>52</v>
      </c>
      <c r="B50" s="9"/>
      <c r="C50" s="10"/>
      <c r="D50" s="10"/>
      <c r="E50" s="11"/>
      <c r="F50" s="10"/>
      <c r="G50"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0" s="52"/>
    </row>
    <row r="51" spans="1:8" ht="30" customHeight="1" x14ac:dyDescent="0.2">
      <c r="A51" s="8">
        <f t="shared" si="9"/>
        <v>52</v>
      </c>
      <c r="B51" s="9"/>
      <c r="C51" s="10"/>
      <c r="D51" s="10"/>
      <c r="E51" s="11"/>
      <c r="F51" s="10"/>
      <c r="G51"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1" s="10"/>
    </row>
    <row r="52" spans="1:8" ht="30" customHeight="1" x14ac:dyDescent="0.2">
      <c r="A52" s="8">
        <f t="shared" si="9"/>
        <v>52</v>
      </c>
      <c r="B52" s="9"/>
      <c r="C52" s="10"/>
      <c r="D52" s="10"/>
      <c r="E52" s="11"/>
      <c r="F52" s="10"/>
      <c r="G52"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2" s="52"/>
    </row>
    <row r="53" spans="1:8" ht="30" customHeight="1" x14ac:dyDescent="0.2">
      <c r="A53" s="8">
        <f t="shared" si="9"/>
        <v>52</v>
      </c>
      <c r="B53" s="9"/>
      <c r="C53" s="10"/>
      <c r="D53" s="10"/>
      <c r="E53" s="11"/>
      <c r="F53" s="10"/>
      <c r="G53"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3" s="52"/>
    </row>
    <row r="54" spans="1:8" ht="30" customHeight="1" x14ac:dyDescent="0.2">
      <c r="A54" s="8">
        <f t="shared" si="9"/>
        <v>52</v>
      </c>
      <c r="B54" s="9"/>
      <c r="C54" s="10"/>
      <c r="D54" s="10"/>
      <c r="E54" s="11"/>
      <c r="F54" s="10"/>
      <c r="G54"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4" s="10"/>
    </row>
    <row r="55" spans="1:8" ht="30" customHeight="1" x14ac:dyDescent="0.2">
      <c r="A55" s="8">
        <f t="shared" si="9"/>
        <v>52</v>
      </c>
      <c r="B55" s="9"/>
      <c r="C55" s="10"/>
      <c r="D55" s="10"/>
      <c r="E55" s="11"/>
      <c r="F55" s="10"/>
      <c r="G55"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5" s="10"/>
    </row>
    <row r="56" spans="1:8" ht="30" customHeight="1" x14ac:dyDescent="0.2">
      <c r="A56" s="8">
        <f t="shared" si="9"/>
        <v>52</v>
      </c>
      <c r="B56" s="9"/>
      <c r="C56" s="10"/>
      <c r="D56" s="10"/>
      <c r="E56" s="11"/>
      <c r="F56" s="10"/>
      <c r="G56"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6" s="52"/>
    </row>
    <row r="57" spans="1:8" ht="30" customHeight="1" x14ac:dyDescent="0.2">
      <c r="A57" s="8">
        <f t="shared" si="9"/>
        <v>52</v>
      </c>
      <c r="B57" s="9"/>
      <c r="C57" s="10"/>
      <c r="D57" s="10"/>
      <c r="E57" s="11"/>
      <c r="F57" s="10"/>
      <c r="G57"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7" s="10"/>
    </row>
    <row r="58" spans="1:8" ht="30" customHeight="1" x14ac:dyDescent="0.2">
      <c r="A58" s="8">
        <f t="shared" si="9"/>
        <v>52</v>
      </c>
      <c r="B58" s="9"/>
      <c r="C58" s="10"/>
      <c r="D58" s="10"/>
      <c r="E58" s="11"/>
      <c r="F58" s="10"/>
      <c r="G58"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8" s="10"/>
    </row>
    <row r="59" spans="1:8" ht="30" customHeight="1" x14ac:dyDescent="0.2">
      <c r="A59" s="8">
        <f t="shared" si="9"/>
        <v>52</v>
      </c>
      <c r="B59" s="9"/>
      <c r="C59" s="10"/>
      <c r="D59" s="10"/>
      <c r="E59" s="11"/>
      <c r="F59" s="10"/>
      <c r="G59"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59" s="10"/>
    </row>
    <row r="60" spans="1:8" ht="30" customHeight="1" x14ac:dyDescent="0.2">
      <c r="A60" s="8">
        <f t="shared" si="9"/>
        <v>52</v>
      </c>
      <c r="B60" s="9"/>
      <c r="C60" s="10"/>
      <c r="D60" s="10"/>
      <c r="E60" s="11"/>
      <c r="F60" s="10"/>
      <c r="G60"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0" s="10"/>
    </row>
    <row r="61" spans="1:8" ht="30" customHeight="1" x14ac:dyDescent="0.2">
      <c r="A61" s="8">
        <f t="shared" si="9"/>
        <v>52</v>
      </c>
      <c r="B61" s="9"/>
      <c r="C61" s="10"/>
      <c r="D61" s="10"/>
      <c r="E61" s="11"/>
      <c r="F61" s="10"/>
      <c r="G61"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1" s="10"/>
    </row>
    <row r="62" spans="1:8" ht="30" customHeight="1" x14ac:dyDescent="0.2">
      <c r="A62" s="8">
        <f t="shared" si="9"/>
        <v>52</v>
      </c>
      <c r="B62" s="9"/>
      <c r="C62" s="10"/>
      <c r="D62" s="10"/>
      <c r="E62" s="11"/>
      <c r="F62" s="10"/>
      <c r="G62"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2" s="10"/>
    </row>
    <row r="63" spans="1:8" ht="30" customHeight="1" x14ac:dyDescent="0.2">
      <c r="A63" s="8">
        <f t="shared" si="9"/>
        <v>52</v>
      </c>
      <c r="B63" s="9"/>
      <c r="C63" s="10"/>
      <c r="D63" s="10"/>
      <c r="E63" s="11"/>
      <c r="F63" s="10"/>
      <c r="G63"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3" s="10"/>
    </row>
    <row r="64" spans="1:8" ht="30" customHeight="1" x14ac:dyDescent="0.2">
      <c r="A64" s="8">
        <f t="shared" si="9"/>
        <v>52</v>
      </c>
      <c r="B64" s="9"/>
      <c r="C64" s="10"/>
      <c r="D64" s="10"/>
      <c r="E64" s="11"/>
      <c r="F64" s="10"/>
      <c r="G64"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4" s="10"/>
    </row>
    <row r="65" spans="1:8" ht="30" customHeight="1" x14ac:dyDescent="0.2">
      <c r="A65" s="8">
        <f t="shared" si="9"/>
        <v>52</v>
      </c>
      <c r="B65" s="9"/>
      <c r="C65" s="10"/>
      <c r="D65" s="10"/>
      <c r="E65" s="11"/>
      <c r="F65" s="10"/>
      <c r="G65"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5" s="10"/>
    </row>
    <row r="66" spans="1:8" ht="30" customHeight="1" x14ac:dyDescent="0.2">
      <c r="A66" s="8">
        <f t="shared" si="9"/>
        <v>52</v>
      </c>
      <c r="B66" s="9"/>
      <c r="C66" s="10"/>
      <c r="D66" s="10"/>
      <c r="E66" s="11"/>
      <c r="F66" s="10"/>
      <c r="G66"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6" s="10"/>
    </row>
    <row r="67" spans="1:8" ht="30" customHeight="1" x14ac:dyDescent="0.2">
      <c r="A67" s="8">
        <f t="shared" ref="A67:A130" si="10">_xlfn.ISOWEEKNUM($B67)</f>
        <v>52</v>
      </c>
      <c r="B67" s="9"/>
      <c r="C67" s="10"/>
      <c r="D67" s="10"/>
      <c r="E67" s="11"/>
      <c r="F67" s="10"/>
      <c r="G67"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7" s="10"/>
    </row>
    <row r="68" spans="1:8" ht="30" customHeight="1" x14ac:dyDescent="0.2">
      <c r="A68" s="8">
        <f t="shared" si="10"/>
        <v>52</v>
      </c>
      <c r="B68" s="9"/>
      <c r="C68" s="10"/>
      <c r="D68" s="10"/>
      <c r="E68" s="11"/>
      <c r="F68" s="10"/>
      <c r="G68"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8" s="10"/>
    </row>
    <row r="69" spans="1:8" ht="30" customHeight="1" x14ac:dyDescent="0.2">
      <c r="A69" s="8">
        <f t="shared" si="10"/>
        <v>52</v>
      </c>
      <c r="B69" s="9"/>
      <c r="C69" s="10"/>
      <c r="D69" s="10"/>
      <c r="E69" s="11"/>
      <c r="F69" s="10"/>
      <c r="G69"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69" s="10"/>
    </row>
    <row r="70" spans="1:8" ht="30" customHeight="1" x14ac:dyDescent="0.2">
      <c r="A70" s="8">
        <f t="shared" si="10"/>
        <v>52</v>
      </c>
      <c r="B70" s="9"/>
      <c r="C70" s="10"/>
      <c r="D70" s="10"/>
      <c r="E70" s="11"/>
      <c r="F70" s="10"/>
      <c r="G70"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0" s="10"/>
    </row>
    <row r="71" spans="1:8" ht="30" customHeight="1" x14ac:dyDescent="0.2">
      <c r="A71" s="8">
        <f t="shared" si="10"/>
        <v>52</v>
      </c>
      <c r="B71" s="9"/>
      <c r="C71" s="10"/>
      <c r="D71" s="10"/>
      <c r="E71" s="11"/>
      <c r="F71" s="10"/>
      <c r="G71" s="10"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1" s="10"/>
    </row>
    <row r="72" spans="1:8" ht="30" customHeight="1" x14ac:dyDescent="0.2">
      <c r="A72" s="73">
        <f t="shared" si="10"/>
        <v>52</v>
      </c>
      <c r="B72" s="74"/>
      <c r="C72" s="75"/>
      <c r="D72" s="75"/>
      <c r="E72" s="11"/>
      <c r="F72" s="75"/>
      <c r="G7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2" s="75"/>
    </row>
    <row r="73" spans="1:8" ht="30" customHeight="1" x14ac:dyDescent="0.2">
      <c r="A73" s="73">
        <f t="shared" si="10"/>
        <v>52</v>
      </c>
      <c r="B73" s="74"/>
      <c r="C73" s="75"/>
      <c r="D73" s="75"/>
      <c r="E73" s="11"/>
      <c r="F73" s="75"/>
      <c r="G7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3" s="75"/>
    </row>
    <row r="74" spans="1:8" ht="30" customHeight="1" x14ac:dyDescent="0.2">
      <c r="A74" s="73">
        <f t="shared" si="10"/>
        <v>52</v>
      </c>
      <c r="B74" s="74"/>
      <c r="C74" s="75"/>
      <c r="D74" s="75"/>
      <c r="E74" s="11"/>
      <c r="F74" s="75"/>
      <c r="G7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4" s="75"/>
    </row>
    <row r="75" spans="1:8" ht="30" customHeight="1" x14ac:dyDescent="0.2">
      <c r="A75" s="73">
        <f t="shared" si="10"/>
        <v>52</v>
      </c>
      <c r="B75" s="74"/>
      <c r="C75" s="75"/>
      <c r="D75" s="75"/>
      <c r="E75" s="11"/>
      <c r="F75" s="75"/>
      <c r="G7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5" s="75"/>
    </row>
    <row r="76" spans="1:8" ht="30" customHeight="1" x14ac:dyDescent="0.2">
      <c r="A76" s="73">
        <f t="shared" si="10"/>
        <v>52</v>
      </c>
      <c r="B76" s="74"/>
      <c r="C76" s="75"/>
      <c r="D76" s="75"/>
      <c r="E76" s="11"/>
      <c r="F76" s="75"/>
      <c r="G7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6" s="75"/>
    </row>
    <row r="77" spans="1:8" ht="30" customHeight="1" x14ac:dyDescent="0.2">
      <c r="A77" s="73">
        <f t="shared" si="10"/>
        <v>52</v>
      </c>
      <c r="B77" s="74"/>
      <c r="C77" s="75"/>
      <c r="D77" s="75"/>
      <c r="E77" s="11"/>
      <c r="F77" s="75"/>
      <c r="G7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7" s="75"/>
    </row>
    <row r="78" spans="1:8" ht="30" customHeight="1" x14ac:dyDescent="0.2">
      <c r="A78" s="73">
        <f t="shared" si="10"/>
        <v>52</v>
      </c>
      <c r="B78" s="74"/>
      <c r="C78" s="75"/>
      <c r="D78" s="75"/>
      <c r="E78" s="11"/>
      <c r="F78" s="75"/>
      <c r="G7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8" s="75"/>
    </row>
    <row r="79" spans="1:8" ht="30" customHeight="1" x14ac:dyDescent="0.2">
      <c r="A79" s="73">
        <f t="shared" si="10"/>
        <v>52</v>
      </c>
      <c r="B79" s="74"/>
      <c r="C79" s="75"/>
      <c r="D79" s="75"/>
      <c r="E79" s="11"/>
      <c r="F79" s="75"/>
      <c r="G7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79" s="75"/>
    </row>
    <row r="80" spans="1:8" ht="30" customHeight="1" x14ac:dyDescent="0.2">
      <c r="A80" s="73">
        <f t="shared" si="10"/>
        <v>52</v>
      </c>
      <c r="B80" s="74"/>
      <c r="C80" s="75"/>
      <c r="D80" s="75"/>
      <c r="E80" s="11"/>
      <c r="F80" s="75"/>
      <c r="G8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0" s="75"/>
    </row>
    <row r="81" spans="1:8" ht="30" customHeight="1" x14ac:dyDescent="0.2">
      <c r="A81" s="73">
        <f t="shared" si="10"/>
        <v>52</v>
      </c>
      <c r="B81" s="74"/>
      <c r="C81" s="75"/>
      <c r="D81" s="75"/>
      <c r="E81" s="11"/>
      <c r="F81" s="75"/>
      <c r="G8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1" s="75"/>
    </row>
    <row r="82" spans="1:8" ht="30" customHeight="1" x14ac:dyDescent="0.2">
      <c r="A82" s="73">
        <f t="shared" si="10"/>
        <v>52</v>
      </c>
      <c r="B82" s="74"/>
      <c r="C82" s="75"/>
      <c r="D82" s="75"/>
      <c r="E82" s="11"/>
      <c r="F82" s="75"/>
      <c r="G8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2" s="75"/>
    </row>
    <row r="83" spans="1:8" ht="30" customHeight="1" x14ac:dyDescent="0.2">
      <c r="A83" s="73">
        <f t="shared" si="10"/>
        <v>52</v>
      </c>
      <c r="B83" s="74"/>
      <c r="C83" s="75"/>
      <c r="D83" s="75"/>
      <c r="E83" s="11"/>
      <c r="F83" s="75"/>
      <c r="G8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3" s="75"/>
    </row>
    <row r="84" spans="1:8" ht="30" customHeight="1" x14ac:dyDescent="0.2">
      <c r="A84" s="73">
        <f t="shared" si="10"/>
        <v>52</v>
      </c>
      <c r="B84" s="74"/>
      <c r="C84" s="75"/>
      <c r="D84" s="75"/>
      <c r="E84" s="11"/>
      <c r="F84" s="75"/>
      <c r="G8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4" s="75"/>
    </row>
    <row r="85" spans="1:8" ht="30" customHeight="1" x14ac:dyDescent="0.2">
      <c r="A85" s="73">
        <f t="shared" si="10"/>
        <v>52</v>
      </c>
      <c r="B85" s="74"/>
      <c r="C85" s="75"/>
      <c r="D85" s="75"/>
      <c r="E85" s="11"/>
      <c r="F85" s="75"/>
      <c r="G8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5" s="75"/>
    </row>
    <row r="86" spans="1:8" ht="30" customHeight="1" x14ac:dyDescent="0.2">
      <c r="A86" s="73">
        <f t="shared" si="10"/>
        <v>52</v>
      </c>
      <c r="B86" s="74"/>
      <c r="C86" s="75"/>
      <c r="D86" s="75"/>
      <c r="E86" s="11"/>
      <c r="F86" s="75"/>
      <c r="G8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6" s="75"/>
    </row>
    <row r="87" spans="1:8" ht="30" customHeight="1" x14ac:dyDescent="0.2">
      <c r="A87" s="73">
        <f t="shared" si="10"/>
        <v>52</v>
      </c>
      <c r="B87" s="74"/>
      <c r="C87" s="75"/>
      <c r="D87" s="75"/>
      <c r="E87" s="11"/>
      <c r="F87" s="75"/>
      <c r="G8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7" s="75"/>
    </row>
    <row r="88" spans="1:8" ht="30" customHeight="1" x14ac:dyDescent="0.2">
      <c r="A88" s="73">
        <f t="shared" si="10"/>
        <v>52</v>
      </c>
      <c r="B88" s="74"/>
      <c r="C88" s="75"/>
      <c r="D88" s="75"/>
      <c r="E88" s="11"/>
      <c r="F88" s="75"/>
      <c r="G8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8" s="75"/>
    </row>
    <row r="89" spans="1:8" ht="30" customHeight="1" x14ac:dyDescent="0.2">
      <c r="A89" s="73">
        <f t="shared" si="10"/>
        <v>52</v>
      </c>
      <c r="B89" s="74"/>
      <c r="C89" s="75"/>
      <c r="D89" s="75"/>
      <c r="E89" s="11"/>
      <c r="F89" s="75"/>
      <c r="G8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89" s="75"/>
    </row>
    <row r="90" spans="1:8" ht="30" customHeight="1" x14ac:dyDescent="0.2">
      <c r="A90" s="73">
        <f t="shared" si="10"/>
        <v>52</v>
      </c>
      <c r="B90" s="74"/>
      <c r="C90" s="75"/>
      <c r="D90" s="75"/>
      <c r="E90" s="11"/>
      <c r="F90" s="75"/>
      <c r="G9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0" s="75"/>
    </row>
    <row r="91" spans="1:8" ht="30" customHeight="1" x14ac:dyDescent="0.2">
      <c r="A91" s="73">
        <f t="shared" si="10"/>
        <v>52</v>
      </c>
      <c r="B91" s="74"/>
      <c r="C91" s="75"/>
      <c r="D91" s="75"/>
      <c r="E91" s="11"/>
      <c r="F91" s="75"/>
      <c r="G9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1" s="75"/>
    </row>
    <row r="92" spans="1:8" ht="30" customHeight="1" x14ac:dyDescent="0.2">
      <c r="A92" s="73">
        <f t="shared" si="10"/>
        <v>52</v>
      </c>
      <c r="B92" s="74"/>
      <c r="C92" s="75"/>
      <c r="D92" s="75"/>
      <c r="E92" s="11"/>
      <c r="F92" s="75"/>
      <c r="G9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2" s="75"/>
    </row>
    <row r="93" spans="1:8" ht="30" customHeight="1" x14ac:dyDescent="0.2">
      <c r="A93" s="73">
        <f t="shared" si="10"/>
        <v>52</v>
      </c>
      <c r="B93" s="74"/>
      <c r="C93" s="75"/>
      <c r="D93" s="75"/>
      <c r="E93" s="11"/>
      <c r="F93" s="75"/>
      <c r="G9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3" s="75"/>
    </row>
    <row r="94" spans="1:8" ht="30" customHeight="1" x14ac:dyDescent="0.2">
      <c r="A94" s="73">
        <f t="shared" si="10"/>
        <v>52</v>
      </c>
      <c r="B94" s="74"/>
      <c r="C94" s="75"/>
      <c r="D94" s="75"/>
      <c r="E94" s="11"/>
      <c r="F94" s="75"/>
      <c r="G9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4" s="75"/>
    </row>
    <row r="95" spans="1:8" ht="30" customHeight="1" x14ac:dyDescent="0.2">
      <c r="A95" s="73">
        <f t="shared" si="10"/>
        <v>52</v>
      </c>
      <c r="B95" s="74"/>
      <c r="C95" s="75"/>
      <c r="D95" s="75"/>
      <c r="E95" s="11"/>
      <c r="F95" s="75"/>
      <c r="G9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5" s="75"/>
    </row>
    <row r="96" spans="1:8" ht="30" customHeight="1" x14ac:dyDescent="0.2">
      <c r="A96" s="73">
        <f t="shared" si="10"/>
        <v>52</v>
      </c>
      <c r="B96" s="74"/>
      <c r="C96" s="75"/>
      <c r="D96" s="75"/>
      <c r="E96" s="11"/>
      <c r="F96" s="75"/>
      <c r="G9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6" s="75"/>
    </row>
    <row r="97" spans="1:8" ht="30" customHeight="1" x14ac:dyDescent="0.2">
      <c r="A97" s="73">
        <f t="shared" si="10"/>
        <v>52</v>
      </c>
      <c r="B97" s="74"/>
      <c r="C97" s="75"/>
      <c r="D97" s="75"/>
      <c r="E97" s="11"/>
      <c r="F97" s="75"/>
      <c r="G9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7" s="75"/>
    </row>
    <row r="98" spans="1:8" ht="30" customHeight="1" x14ac:dyDescent="0.2">
      <c r="A98" s="73">
        <f t="shared" si="10"/>
        <v>52</v>
      </c>
      <c r="B98" s="74"/>
      <c r="C98" s="75"/>
      <c r="D98" s="75"/>
      <c r="E98" s="11"/>
      <c r="F98" s="75"/>
      <c r="G9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8" s="75"/>
    </row>
    <row r="99" spans="1:8" ht="30" customHeight="1" x14ac:dyDescent="0.2">
      <c r="A99" s="73">
        <f t="shared" si="10"/>
        <v>52</v>
      </c>
      <c r="B99" s="74"/>
      <c r="C99" s="75"/>
      <c r="D99" s="75"/>
      <c r="E99" s="11"/>
      <c r="F99" s="75"/>
      <c r="G9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99" s="75"/>
    </row>
    <row r="100" spans="1:8" ht="30" customHeight="1" x14ac:dyDescent="0.2">
      <c r="A100" s="73">
        <f t="shared" si="10"/>
        <v>52</v>
      </c>
      <c r="B100" s="74"/>
      <c r="C100" s="75"/>
      <c r="D100" s="75"/>
      <c r="E100" s="11"/>
      <c r="F100" s="75"/>
      <c r="G10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0" s="75"/>
    </row>
    <row r="101" spans="1:8" ht="30" customHeight="1" x14ac:dyDescent="0.2">
      <c r="A101" s="73">
        <f t="shared" si="10"/>
        <v>52</v>
      </c>
      <c r="B101" s="74"/>
      <c r="C101" s="75"/>
      <c r="D101" s="75"/>
      <c r="E101" s="11"/>
      <c r="F101" s="75"/>
      <c r="G10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1" s="75"/>
    </row>
    <row r="102" spans="1:8" ht="30" customHeight="1" x14ac:dyDescent="0.2">
      <c r="A102" s="73">
        <f t="shared" si="10"/>
        <v>52</v>
      </c>
      <c r="B102" s="74"/>
      <c r="C102" s="75"/>
      <c r="D102" s="75"/>
      <c r="E102" s="11"/>
      <c r="F102" s="75"/>
      <c r="G10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2" s="75"/>
    </row>
    <row r="103" spans="1:8" ht="30" customHeight="1" x14ac:dyDescent="0.2">
      <c r="A103" s="73">
        <f t="shared" si="10"/>
        <v>52</v>
      </c>
      <c r="B103" s="74"/>
      <c r="C103" s="75"/>
      <c r="D103" s="75"/>
      <c r="E103" s="11"/>
      <c r="F103" s="75"/>
      <c r="G10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3" s="75"/>
    </row>
    <row r="104" spans="1:8" ht="30" customHeight="1" x14ac:dyDescent="0.2">
      <c r="A104" s="73">
        <f t="shared" si="10"/>
        <v>52</v>
      </c>
      <c r="B104" s="74"/>
      <c r="C104" s="75"/>
      <c r="D104" s="75"/>
      <c r="E104" s="11"/>
      <c r="F104" s="75"/>
      <c r="G10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4" s="75"/>
    </row>
    <row r="105" spans="1:8" ht="30" customHeight="1" x14ac:dyDescent="0.2">
      <c r="A105" s="73">
        <f t="shared" si="10"/>
        <v>52</v>
      </c>
      <c r="B105" s="74"/>
      <c r="C105" s="75"/>
      <c r="D105" s="75"/>
      <c r="E105" s="11"/>
      <c r="F105" s="75"/>
      <c r="G10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5" s="75"/>
    </row>
    <row r="106" spans="1:8" ht="30" customHeight="1" x14ac:dyDescent="0.2">
      <c r="A106" s="73">
        <f t="shared" si="10"/>
        <v>52</v>
      </c>
      <c r="B106" s="74"/>
      <c r="C106" s="75"/>
      <c r="D106" s="75"/>
      <c r="E106" s="11"/>
      <c r="F106" s="75"/>
      <c r="G10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6" s="75"/>
    </row>
    <row r="107" spans="1:8" ht="30" customHeight="1" x14ac:dyDescent="0.2">
      <c r="A107" s="73">
        <f t="shared" si="10"/>
        <v>52</v>
      </c>
      <c r="B107" s="74"/>
      <c r="C107" s="75"/>
      <c r="D107" s="75"/>
      <c r="E107" s="11"/>
      <c r="F107" s="75"/>
      <c r="G10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7" s="75"/>
    </row>
    <row r="108" spans="1:8" ht="30" customHeight="1" x14ac:dyDescent="0.2">
      <c r="A108" s="73">
        <f t="shared" si="10"/>
        <v>52</v>
      </c>
      <c r="B108" s="74"/>
      <c r="C108" s="75"/>
      <c r="D108" s="75"/>
      <c r="E108" s="11"/>
      <c r="F108" s="75"/>
      <c r="G10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8" s="75"/>
    </row>
    <row r="109" spans="1:8" ht="30" customHeight="1" x14ac:dyDescent="0.2">
      <c r="A109" s="73">
        <f t="shared" si="10"/>
        <v>52</v>
      </c>
      <c r="B109" s="74"/>
      <c r="C109" s="75"/>
      <c r="D109" s="75"/>
      <c r="E109" s="11"/>
      <c r="F109" s="75"/>
      <c r="G10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09" s="75"/>
    </row>
    <row r="110" spans="1:8" ht="30" customHeight="1" x14ac:dyDescent="0.2">
      <c r="A110" s="73">
        <f t="shared" si="10"/>
        <v>52</v>
      </c>
      <c r="B110" s="74"/>
      <c r="C110" s="75"/>
      <c r="D110" s="75"/>
      <c r="E110" s="11"/>
      <c r="F110" s="75"/>
      <c r="G11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0" s="75"/>
    </row>
    <row r="111" spans="1:8" ht="30" customHeight="1" x14ac:dyDescent="0.2">
      <c r="A111" s="73">
        <f t="shared" si="10"/>
        <v>52</v>
      </c>
      <c r="B111" s="74"/>
      <c r="C111" s="75"/>
      <c r="D111" s="75"/>
      <c r="E111" s="11"/>
      <c r="F111" s="75"/>
      <c r="G11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1" s="75"/>
    </row>
    <row r="112" spans="1:8" ht="30" customHeight="1" x14ac:dyDescent="0.2">
      <c r="A112" s="73">
        <f t="shared" si="10"/>
        <v>52</v>
      </c>
      <c r="B112" s="74"/>
      <c r="C112" s="75"/>
      <c r="D112" s="75"/>
      <c r="E112" s="11"/>
      <c r="F112" s="75"/>
      <c r="G11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2" s="75"/>
    </row>
    <row r="113" spans="1:8" ht="30" customHeight="1" x14ac:dyDescent="0.2">
      <c r="A113" s="73">
        <f t="shared" si="10"/>
        <v>52</v>
      </c>
      <c r="B113" s="74"/>
      <c r="C113" s="75"/>
      <c r="D113" s="75"/>
      <c r="E113" s="11"/>
      <c r="F113" s="75"/>
      <c r="G11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3" s="75"/>
    </row>
    <row r="114" spans="1:8" ht="30" customHeight="1" x14ac:dyDescent="0.2">
      <c r="A114" s="73">
        <f t="shared" si="10"/>
        <v>52</v>
      </c>
      <c r="B114" s="74"/>
      <c r="C114" s="75"/>
      <c r="D114" s="75"/>
      <c r="E114" s="11"/>
      <c r="F114" s="75"/>
      <c r="G11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4" s="75"/>
    </row>
    <row r="115" spans="1:8" ht="30" customHeight="1" x14ac:dyDescent="0.2">
      <c r="A115" s="73">
        <f t="shared" si="10"/>
        <v>52</v>
      </c>
      <c r="B115" s="74"/>
      <c r="C115" s="75"/>
      <c r="D115" s="75"/>
      <c r="E115" s="11"/>
      <c r="F115" s="75"/>
      <c r="G11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5" s="75"/>
    </row>
    <row r="116" spans="1:8" ht="30" customHeight="1" x14ac:dyDescent="0.2">
      <c r="A116" s="73">
        <f t="shared" si="10"/>
        <v>52</v>
      </c>
      <c r="B116" s="74"/>
      <c r="C116" s="75"/>
      <c r="D116" s="75"/>
      <c r="E116" s="11"/>
      <c r="F116" s="75"/>
      <c r="G11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6" s="75"/>
    </row>
    <row r="117" spans="1:8" ht="30" customHeight="1" x14ac:dyDescent="0.2">
      <c r="A117" s="73">
        <f t="shared" si="10"/>
        <v>52</v>
      </c>
      <c r="B117" s="74"/>
      <c r="C117" s="75"/>
      <c r="D117" s="75"/>
      <c r="E117" s="11"/>
      <c r="F117" s="75"/>
      <c r="G11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7" s="75"/>
    </row>
    <row r="118" spans="1:8" ht="30" customHeight="1" x14ac:dyDescent="0.2">
      <c r="A118" s="73">
        <f t="shared" si="10"/>
        <v>52</v>
      </c>
      <c r="B118" s="74"/>
      <c r="C118" s="75"/>
      <c r="D118" s="75"/>
      <c r="E118" s="11"/>
      <c r="F118" s="75"/>
      <c r="G11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8" s="75"/>
    </row>
    <row r="119" spans="1:8" ht="30" customHeight="1" x14ac:dyDescent="0.2">
      <c r="A119" s="73">
        <f t="shared" si="10"/>
        <v>52</v>
      </c>
      <c r="B119" s="74"/>
      <c r="C119" s="75"/>
      <c r="D119" s="75"/>
      <c r="E119" s="11"/>
      <c r="F119" s="75"/>
      <c r="G11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19" s="75"/>
    </row>
    <row r="120" spans="1:8" ht="30" customHeight="1" x14ac:dyDescent="0.2">
      <c r="A120" s="73">
        <f t="shared" si="10"/>
        <v>52</v>
      </c>
      <c r="B120" s="74"/>
      <c r="C120" s="75"/>
      <c r="D120" s="75"/>
      <c r="E120" s="11"/>
      <c r="F120" s="75"/>
      <c r="G12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0" s="75"/>
    </row>
    <row r="121" spans="1:8" ht="30" customHeight="1" x14ac:dyDescent="0.2">
      <c r="A121" s="73">
        <f t="shared" si="10"/>
        <v>52</v>
      </c>
      <c r="B121" s="74"/>
      <c r="C121" s="75"/>
      <c r="D121" s="75"/>
      <c r="E121" s="11"/>
      <c r="F121" s="75"/>
      <c r="G12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1" s="75"/>
    </row>
    <row r="122" spans="1:8" ht="30" customHeight="1" x14ac:dyDescent="0.2">
      <c r="A122" s="73">
        <f t="shared" si="10"/>
        <v>52</v>
      </c>
      <c r="B122" s="74"/>
      <c r="C122" s="75"/>
      <c r="D122" s="75"/>
      <c r="E122" s="11"/>
      <c r="F122" s="75"/>
      <c r="G12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2" s="75"/>
    </row>
    <row r="123" spans="1:8" ht="30" customHeight="1" x14ac:dyDescent="0.2">
      <c r="A123" s="73">
        <f t="shared" si="10"/>
        <v>52</v>
      </c>
      <c r="B123" s="74"/>
      <c r="C123" s="75"/>
      <c r="D123" s="75"/>
      <c r="E123" s="11"/>
      <c r="F123" s="75"/>
      <c r="G12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3" s="75"/>
    </row>
    <row r="124" spans="1:8" ht="30" customHeight="1" x14ac:dyDescent="0.2">
      <c r="A124" s="73">
        <f t="shared" si="10"/>
        <v>52</v>
      </c>
      <c r="B124" s="74"/>
      <c r="C124" s="75"/>
      <c r="D124" s="75"/>
      <c r="E124" s="11"/>
      <c r="F124" s="75"/>
      <c r="G12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4" s="75"/>
    </row>
    <row r="125" spans="1:8" ht="30" customHeight="1" x14ac:dyDescent="0.2">
      <c r="A125" s="73">
        <f t="shared" si="10"/>
        <v>52</v>
      </c>
      <c r="B125" s="74"/>
      <c r="C125" s="75"/>
      <c r="D125" s="75"/>
      <c r="E125" s="11"/>
      <c r="F125" s="75"/>
      <c r="G12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5" s="75"/>
    </row>
    <row r="126" spans="1:8" ht="30" customHeight="1" x14ac:dyDescent="0.2">
      <c r="A126" s="73">
        <f t="shared" si="10"/>
        <v>52</v>
      </c>
      <c r="B126" s="74"/>
      <c r="C126" s="75"/>
      <c r="D126" s="75"/>
      <c r="E126" s="11"/>
      <c r="F126" s="75"/>
      <c r="G12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6" s="75"/>
    </row>
    <row r="127" spans="1:8" ht="30" customHeight="1" x14ac:dyDescent="0.2">
      <c r="A127" s="73">
        <f t="shared" si="10"/>
        <v>52</v>
      </c>
      <c r="B127" s="74"/>
      <c r="C127" s="75"/>
      <c r="D127" s="75"/>
      <c r="E127" s="11"/>
      <c r="F127" s="75"/>
      <c r="G12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7" s="75"/>
    </row>
    <row r="128" spans="1:8" ht="30" customHeight="1" x14ac:dyDescent="0.2">
      <c r="A128" s="73">
        <f t="shared" si="10"/>
        <v>52</v>
      </c>
      <c r="B128" s="74"/>
      <c r="C128" s="75"/>
      <c r="D128" s="75"/>
      <c r="E128" s="11"/>
      <c r="F128" s="75"/>
      <c r="G12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8" s="75"/>
    </row>
    <row r="129" spans="1:8" ht="30" customHeight="1" x14ac:dyDescent="0.2">
      <c r="A129" s="73">
        <f t="shared" si="10"/>
        <v>52</v>
      </c>
      <c r="B129" s="74"/>
      <c r="C129" s="75"/>
      <c r="D129" s="75"/>
      <c r="E129" s="11"/>
      <c r="F129" s="75"/>
      <c r="G12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29" s="75"/>
    </row>
    <row r="130" spans="1:8" ht="30" customHeight="1" x14ac:dyDescent="0.2">
      <c r="A130" s="73">
        <f t="shared" si="10"/>
        <v>52</v>
      </c>
      <c r="B130" s="74"/>
      <c r="C130" s="75"/>
      <c r="D130" s="75"/>
      <c r="E130" s="11"/>
      <c r="F130" s="75"/>
      <c r="G13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0" s="75"/>
    </row>
    <row r="131" spans="1:8" ht="30" customHeight="1" x14ac:dyDescent="0.2">
      <c r="A131" s="73">
        <f t="shared" ref="A131:A194" si="11">_xlfn.ISOWEEKNUM($B131)</f>
        <v>52</v>
      </c>
      <c r="B131" s="74"/>
      <c r="C131" s="75"/>
      <c r="D131" s="75"/>
      <c r="E131" s="11"/>
      <c r="F131" s="75"/>
      <c r="G13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1" s="75"/>
    </row>
    <row r="132" spans="1:8" ht="30" customHeight="1" x14ac:dyDescent="0.2">
      <c r="A132" s="73">
        <f t="shared" si="11"/>
        <v>52</v>
      </c>
      <c r="B132" s="74"/>
      <c r="C132" s="75"/>
      <c r="D132" s="75"/>
      <c r="E132" s="11"/>
      <c r="F132" s="75"/>
      <c r="G13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2" s="75"/>
    </row>
    <row r="133" spans="1:8" ht="30" customHeight="1" x14ac:dyDescent="0.2">
      <c r="A133" s="73">
        <f t="shared" si="11"/>
        <v>52</v>
      </c>
      <c r="B133" s="74"/>
      <c r="C133" s="75"/>
      <c r="D133" s="75"/>
      <c r="E133" s="11"/>
      <c r="F133" s="75"/>
      <c r="G13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3" s="75"/>
    </row>
    <row r="134" spans="1:8" ht="30" customHeight="1" x14ac:dyDescent="0.2">
      <c r="A134" s="73">
        <f t="shared" si="11"/>
        <v>52</v>
      </c>
      <c r="B134" s="74"/>
      <c r="C134" s="75"/>
      <c r="D134" s="75"/>
      <c r="E134" s="11"/>
      <c r="F134" s="75"/>
      <c r="G13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4" s="75"/>
    </row>
    <row r="135" spans="1:8" ht="30" customHeight="1" x14ac:dyDescent="0.2">
      <c r="A135" s="73">
        <f t="shared" si="11"/>
        <v>52</v>
      </c>
      <c r="B135" s="74"/>
      <c r="C135" s="75"/>
      <c r="D135" s="75"/>
      <c r="E135" s="11"/>
      <c r="F135" s="75"/>
      <c r="G13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5" s="75"/>
    </row>
    <row r="136" spans="1:8" ht="30" customHeight="1" x14ac:dyDescent="0.2">
      <c r="A136" s="73">
        <f t="shared" si="11"/>
        <v>52</v>
      </c>
      <c r="B136" s="74"/>
      <c r="C136" s="75"/>
      <c r="D136" s="75"/>
      <c r="E136" s="11"/>
      <c r="F136" s="75"/>
      <c r="G13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6" s="75"/>
    </row>
    <row r="137" spans="1:8" ht="30" customHeight="1" x14ac:dyDescent="0.2">
      <c r="A137" s="73">
        <f t="shared" si="11"/>
        <v>52</v>
      </c>
      <c r="B137" s="74"/>
      <c r="C137" s="75"/>
      <c r="D137" s="75"/>
      <c r="E137" s="11"/>
      <c r="F137" s="75"/>
      <c r="G13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7" s="75"/>
    </row>
    <row r="138" spans="1:8" ht="30" customHeight="1" x14ac:dyDescent="0.2">
      <c r="A138" s="73">
        <f t="shared" si="11"/>
        <v>52</v>
      </c>
      <c r="B138" s="74"/>
      <c r="C138" s="75"/>
      <c r="D138" s="75"/>
      <c r="E138" s="11"/>
      <c r="F138" s="75"/>
      <c r="G13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8" s="75"/>
    </row>
    <row r="139" spans="1:8" ht="30" customHeight="1" x14ac:dyDescent="0.2">
      <c r="A139" s="73">
        <f t="shared" si="11"/>
        <v>52</v>
      </c>
      <c r="B139" s="74"/>
      <c r="C139" s="75"/>
      <c r="D139" s="75"/>
      <c r="E139" s="11"/>
      <c r="F139" s="75"/>
      <c r="G13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39" s="75"/>
    </row>
    <row r="140" spans="1:8" ht="30" customHeight="1" x14ac:dyDescent="0.2">
      <c r="A140" s="73">
        <f t="shared" si="11"/>
        <v>52</v>
      </c>
      <c r="B140" s="74"/>
      <c r="C140" s="75"/>
      <c r="D140" s="75"/>
      <c r="E140" s="11"/>
      <c r="F140" s="75"/>
      <c r="G14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0" s="75"/>
    </row>
    <row r="141" spans="1:8" ht="30" customHeight="1" x14ac:dyDescent="0.2">
      <c r="A141" s="73">
        <f t="shared" si="11"/>
        <v>52</v>
      </c>
      <c r="B141" s="74"/>
      <c r="C141" s="75"/>
      <c r="D141" s="75"/>
      <c r="E141" s="11"/>
      <c r="F141" s="75"/>
      <c r="G14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1" s="75"/>
    </row>
    <row r="142" spans="1:8" ht="30" customHeight="1" x14ac:dyDescent="0.2">
      <c r="A142" s="73">
        <f t="shared" si="11"/>
        <v>52</v>
      </c>
      <c r="B142" s="74"/>
      <c r="C142" s="75"/>
      <c r="D142" s="75"/>
      <c r="E142" s="11"/>
      <c r="F142" s="75"/>
      <c r="G14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2" s="75"/>
    </row>
    <row r="143" spans="1:8" ht="30" customHeight="1" x14ac:dyDescent="0.2">
      <c r="A143" s="73">
        <f t="shared" si="11"/>
        <v>52</v>
      </c>
      <c r="B143" s="74"/>
      <c r="C143" s="75"/>
      <c r="D143" s="75"/>
      <c r="E143" s="11"/>
      <c r="F143" s="75"/>
      <c r="G14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3" s="75"/>
    </row>
    <row r="144" spans="1:8" ht="30" customHeight="1" x14ac:dyDescent="0.2">
      <c r="A144" s="73">
        <f t="shared" si="11"/>
        <v>52</v>
      </c>
      <c r="B144" s="74"/>
      <c r="C144" s="75"/>
      <c r="D144" s="75"/>
      <c r="E144" s="11"/>
      <c r="F144" s="75"/>
      <c r="G14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4" s="75"/>
    </row>
    <row r="145" spans="1:8" ht="30" customHeight="1" x14ac:dyDescent="0.2">
      <c r="A145" s="73">
        <f t="shared" si="11"/>
        <v>52</v>
      </c>
      <c r="B145" s="74"/>
      <c r="C145" s="75"/>
      <c r="D145" s="75"/>
      <c r="E145" s="11"/>
      <c r="F145" s="75"/>
      <c r="G14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5" s="75"/>
    </row>
    <row r="146" spans="1:8" ht="30" customHeight="1" x14ac:dyDescent="0.2">
      <c r="A146" s="73">
        <f t="shared" si="11"/>
        <v>52</v>
      </c>
      <c r="B146" s="74"/>
      <c r="C146" s="75"/>
      <c r="D146" s="75"/>
      <c r="E146" s="11"/>
      <c r="F146" s="75"/>
      <c r="G14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6" s="75"/>
    </row>
    <row r="147" spans="1:8" ht="30" customHeight="1" x14ac:dyDescent="0.2">
      <c r="A147" s="73">
        <f t="shared" si="11"/>
        <v>52</v>
      </c>
      <c r="B147" s="74"/>
      <c r="C147" s="75"/>
      <c r="D147" s="75"/>
      <c r="E147" s="11"/>
      <c r="F147" s="75"/>
      <c r="G14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7" s="75"/>
    </row>
    <row r="148" spans="1:8" ht="30" customHeight="1" x14ac:dyDescent="0.2">
      <c r="A148" s="73">
        <f t="shared" si="11"/>
        <v>52</v>
      </c>
      <c r="B148" s="74"/>
      <c r="C148" s="75"/>
      <c r="D148" s="75"/>
      <c r="E148" s="11"/>
      <c r="F148" s="75"/>
      <c r="G14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8" s="75"/>
    </row>
    <row r="149" spans="1:8" ht="30" customHeight="1" x14ac:dyDescent="0.2">
      <c r="A149" s="73">
        <f t="shared" si="11"/>
        <v>52</v>
      </c>
      <c r="B149" s="74"/>
      <c r="C149" s="75"/>
      <c r="D149" s="75"/>
      <c r="E149" s="11"/>
      <c r="F149" s="75"/>
      <c r="G14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49" s="75"/>
    </row>
    <row r="150" spans="1:8" ht="30" customHeight="1" x14ac:dyDescent="0.2">
      <c r="A150" s="73">
        <f t="shared" si="11"/>
        <v>52</v>
      </c>
      <c r="B150" s="74"/>
      <c r="C150" s="75"/>
      <c r="D150" s="75"/>
      <c r="E150" s="11"/>
      <c r="F150" s="75"/>
      <c r="G15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0" s="75"/>
    </row>
    <row r="151" spans="1:8" ht="30" customHeight="1" x14ac:dyDescent="0.2">
      <c r="A151" s="73">
        <f t="shared" si="11"/>
        <v>52</v>
      </c>
      <c r="B151" s="74"/>
      <c r="C151" s="75"/>
      <c r="D151" s="75"/>
      <c r="E151" s="11"/>
      <c r="F151" s="75"/>
      <c r="G15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1" s="75"/>
    </row>
    <row r="152" spans="1:8" ht="30" customHeight="1" x14ac:dyDescent="0.2">
      <c r="A152" s="73">
        <f t="shared" si="11"/>
        <v>52</v>
      </c>
      <c r="B152" s="74"/>
      <c r="C152" s="75"/>
      <c r="D152" s="75"/>
      <c r="E152" s="11"/>
      <c r="F152" s="75"/>
      <c r="G15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2" s="75"/>
    </row>
    <row r="153" spans="1:8" ht="30" customHeight="1" x14ac:dyDescent="0.2">
      <c r="A153" s="73">
        <f t="shared" si="11"/>
        <v>52</v>
      </c>
      <c r="B153" s="74"/>
      <c r="C153" s="75"/>
      <c r="D153" s="75"/>
      <c r="E153" s="11"/>
      <c r="F153" s="75"/>
      <c r="G15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3" s="75"/>
    </row>
    <row r="154" spans="1:8" ht="30" customHeight="1" x14ac:dyDescent="0.2">
      <c r="A154" s="73">
        <f t="shared" si="11"/>
        <v>52</v>
      </c>
      <c r="B154" s="74"/>
      <c r="C154" s="75"/>
      <c r="D154" s="75"/>
      <c r="E154" s="11"/>
      <c r="F154" s="75"/>
      <c r="G15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4" s="75"/>
    </row>
    <row r="155" spans="1:8" ht="30" customHeight="1" x14ac:dyDescent="0.2">
      <c r="A155" s="73">
        <f t="shared" si="11"/>
        <v>52</v>
      </c>
      <c r="B155" s="74"/>
      <c r="C155" s="75"/>
      <c r="D155" s="75"/>
      <c r="E155" s="11"/>
      <c r="F155" s="75"/>
      <c r="G15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5" s="75"/>
    </row>
    <row r="156" spans="1:8" ht="30" customHeight="1" x14ac:dyDescent="0.2">
      <c r="A156" s="73">
        <f t="shared" si="11"/>
        <v>52</v>
      </c>
      <c r="B156" s="74"/>
      <c r="C156" s="75"/>
      <c r="D156" s="75"/>
      <c r="E156" s="11"/>
      <c r="F156" s="75"/>
      <c r="G15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6" s="75"/>
    </row>
    <row r="157" spans="1:8" ht="30" customHeight="1" x14ac:dyDescent="0.2">
      <c r="A157" s="73">
        <f t="shared" si="11"/>
        <v>52</v>
      </c>
      <c r="B157" s="74"/>
      <c r="C157" s="75"/>
      <c r="D157" s="75"/>
      <c r="E157" s="11"/>
      <c r="F157" s="75"/>
      <c r="G15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7" s="75"/>
    </row>
    <row r="158" spans="1:8" ht="30" customHeight="1" x14ac:dyDescent="0.2">
      <c r="A158" s="73">
        <f t="shared" si="11"/>
        <v>52</v>
      </c>
      <c r="B158" s="74"/>
      <c r="C158" s="75"/>
      <c r="D158" s="75"/>
      <c r="E158" s="11"/>
      <c r="F158" s="75"/>
      <c r="G15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8" s="75"/>
    </row>
    <row r="159" spans="1:8" ht="30" customHeight="1" x14ac:dyDescent="0.2">
      <c r="A159" s="73">
        <f t="shared" si="11"/>
        <v>52</v>
      </c>
      <c r="B159" s="74"/>
      <c r="C159" s="75"/>
      <c r="D159" s="75"/>
      <c r="E159" s="11"/>
      <c r="F159" s="75"/>
      <c r="G15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59" s="75"/>
    </row>
    <row r="160" spans="1:8" ht="30" customHeight="1" x14ac:dyDescent="0.2">
      <c r="A160" s="73">
        <f t="shared" si="11"/>
        <v>52</v>
      </c>
      <c r="B160" s="74"/>
      <c r="C160" s="75"/>
      <c r="D160" s="75"/>
      <c r="E160" s="11"/>
      <c r="F160" s="75"/>
      <c r="G16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0" s="75"/>
    </row>
    <row r="161" spans="1:8" ht="30" customHeight="1" x14ac:dyDescent="0.2">
      <c r="A161" s="73">
        <f t="shared" si="11"/>
        <v>52</v>
      </c>
      <c r="B161" s="74"/>
      <c r="C161" s="75"/>
      <c r="D161" s="75"/>
      <c r="E161" s="11"/>
      <c r="F161" s="75"/>
      <c r="G16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1" s="75"/>
    </row>
    <row r="162" spans="1:8" ht="30" customHeight="1" x14ac:dyDescent="0.2">
      <c r="A162" s="73">
        <f t="shared" si="11"/>
        <v>52</v>
      </c>
      <c r="B162" s="74"/>
      <c r="C162" s="75"/>
      <c r="D162" s="75"/>
      <c r="E162" s="11"/>
      <c r="F162" s="75"/>
      <c r="G16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2" s="75"/>
    </row>
    <row r="163" spans="1:8" ht="30" customHeight="1" x14ac:dyDescent="0.2">
      <c r="A163" s="73">
        <f t="shared" si="11"/>
        <v>52</v>
      </c>
      <c r="B163" s="74"/>
      <c r="C163" s="75"/>
      <c r="D163" s="75"/>
      <c r="E163" s="11"/>
      <c r="F163" s="75"/>
      <c r="G16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3" s="75"/>
    </row>
    <row r="164" spans="1:8" ht="30" customHeight="1" x14ac:dyDescent="0.2">
      <c r="A164" s="73">
        <f t="shared" si="11"/>
        <v>52</v>
      </c>
      <c r="B164" s="74"/>
      <c r="C164" s="75"/>
      <c r="D164" s="75"/>
      <c r="E164" s="11"/>
      <c r="F164" s="75"/>
      <c r="G16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4" s="75"/>
    </row>
    <row r="165" spans="1:8" ht="30" customHeight="1" x14ac:dyDescent="0.2">
      <c r="A165" s="73">
        <f t="shared" si="11"/>
        <v>52</v>
      </c>
      <c r="B165" s="74"/>
      <c r="C165" s="75"/>
      <c r="D165" s="75"/>
      <c r="E165" s="11"/>
      <c r="F165" s="75"/>
      <c r="G16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5" s="75"/>
    </row>
    <row r="166" spans="1:8" ht="30" customHeight="1" x14ac:dyDescent="0.2">
      <c r="A166" s="73">
        <f t="shared" si="11"/>
        <v>52</v>
      </c>
      <c r="B166" s="74"/>
      <c r="C166" s="75"/>
      <c r="D166" s="75"/>
      <c r="E166" s="11"/>
      <c r="F166" s="75"/>
      <c r="G16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6" s="75"/>
    </row>
    <row r="167" spans="1:8" ht="30" customHeight="1" x14ac:dyDescent="0.2">
      <c r="A167" s="73">
        <f t="shared" si="11"/>
        <v>52</v>
      </c>
      <c r="B167" s="74"/>
      <c r="C167" s="75"/>
      <c r="D167" s="75"/>
      <c r="E167" s="11"/>
      <c r="F167" s="75"/>
      <c r="G16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7" s="75"/>
    </row>
    <row r="168" spans="1:8" ht="30" customHeight="1" x14ac:dyDescent="0.2">
      <c r="A168" s="73">
        <f t="shared" si="11"/>
        <v>52</v>
      </c>
      <c r="B168" s="74"/>
      <c r="C168" s="75"/>
      <c r="D168" s="75"/>
      <c r="E168" s="11"/>
      <c r="F168" s="75"/>
      <c r="G16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8" s="75"/>
    </row>
    <row r="169" spans="1:8" ht="30" customHeight="1" x14ac:dyDescent="0.2">
      <c r="A169" s="73">
        <f t="shared" si="11"/>
        <v>52</v>
      </c>
      <c r="B169" s="74"/>
      <c r="C169" s="75"/>
      <c r="D169" s="75"/>
      <c r="E169" s="11"/>
      <c r="F169" s="75"/>
      <c r="G16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69" s="75"/>
    </row>
    <row r="170" spans="1:8" ht="30" customHeight="1" x14ac:dyDescent="0.2">
      <c r="A170" s="73">
        <f t="shared" si="11"/>
        <v>52</v>
      </c>
      <c r="B170" s="74"/>
      <c r="C170" s="75"/>
      <c r="D170" s="75"/>
      <c r="E170" s="11"/>
      <c r="F170" s="75"/>
      <c r="G17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0" s="75"/>
    </row>
    <row r="171" spans="1:8" ht="30" customHeight="1" x14ac:dyDescent="0.2">
      <c r="A171" s="73">
        <f t="shared" si="11"/>
        <v>52</v>
      </c>
      <c r="B171" s="74"/>
      <c r="C171" s="75"/>
      <c r="D171" s="75"/>
      <c r="E171" s="11"/>
      <c r="F171" s="75"/>
      <c r="G17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1" s="75"/>
    </row>
    <row r="172" spans="1:8" ht="30" customHeight="1" x14ac:dyDescent="0.2">
      <c r="A172" s="73">
        <f t="shared" si="11"/>
        <v>52</v>
      </c>
      <c r="B172" s="74"/>
      <c r="C172" s="75"/>
      <c r="D172" s="75"/>
      <c r="E172" s="11"/>
      <c r="F172" s="75"/>
      <c r="G17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2" s="75"/>
    </row>
    <row r="173" spans="1:8" ht="30" customHeight="1" x14ac:dyDescent="0.2">
      <c r="A173" s="73">
        <f t="shared" si="11"/>
        <v>52</v>
      </c>
      <c r="B173" s="74"/>
      <c r="C173" s="75"/>
      <c r="D173" s="75"/>
      <c r="E173" s="11"/>
      <c r="F173" s="75"/>
      <c r="G17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3" s="75"/>
    </row>
    <row r="174" spans="1:8" ht="30" customHeight="1" x14ac:dyDescent="0.2">
      <c r="A174" s="73">
        <f t="shared" si="11"/>
        <v>52</v>
      </c>
      <c r="B174" s="74"/>
      <c r="C174" s="75"/>
      <c r="D174" s="75"/>
      <c r="E174" s="11"/>
      <c r="F174" s="75"/>
      <c r="G17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4" s="75"/>
    </row>
    <row r="175" spans="1:8" ht="30" customHeight="1" x14ac:dyDescent="0.2">
      <c r="A175" s="73">
        <f t="shared" si="11"/>
        <v>52</v>
      </c>
      <c r="B175" s="74"/>
      <c r="C175" s="75"/>
      <c r="D175" s="75"/>
      <c r="E175" s="11"/>
      <c r="F175" s="75"/>
      <c r="G17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5" s="75"/>
    </row>
    <row r="176" spans="1:8" ht="30" customHeight="1" x14ac:dyDescent="0.2">
      <c r="A176" s="73">
        <f t="shared" si="11"/>
        <v>52</v>
      </c>
      <c r="B176" s="74"/>
      <c r="C176" s="75"/>
      <c r="D176" s="75"/>
      <c r="E176" s="11"/>
      <c r="F176" s="75"/>
      <c r="G17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6" s="75"/>
    </row>
    <row r="177" spans="1:8" ht="30" customHeight="1" x14ac:dyDescent="0.2">
      <c r="A177" s="73">
        <f t="shared" si="11"/>
        <v>52</v>
      </c>
      <c r="B177" s="74"/>
      <c r="C177" s="75"/>
      <c r="D177" s="75"/>
      <c r="E177" s="11"/>
      <c r="F177" s="75"/>
      <c r="G17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7" s="75"/>
    </row>
    <row r="178" spans="1:8" ht="30" customHeight="1" x14ac:dyDescent="0.2">
      <c r="A178" s="73">
        <f t="shared" si="11"/>
        <v>52</v>
      </c>
      <c r="B178" s="74"/>
      <c r="C178" s="75"/>
      <c r="D178" s="75"/>
      <c r="E178" s="11"/>
      <c r="F178" s="75"/>
      <c r="G17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8" s="75"/>
    </row>
    <row r="179" spans="1:8" ht="30" customHeight="1" x14ac:dyDescent="0.2">
      <c r="A179" s="73">
        <f t="shared" si="11"/>
        <v>52</v>
      </c>
      <c r="B179" s="74"/>
      <c r="C179" s="75"/>
      <c r="D179" s="75"/>
      <c r="E179" s="11"/>
      <c r="F179" s="75"/>
      <c r="G17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79" s="75"/>
    </row>
    <row r="180" spans="1:8" ht="30" customHeight="1" x14ac:dyDescent="0.2">
      <c r="A180" s="73">
        <f t="shared" si="11"/>
        <v>52</v>
      </c>
      <c r="B180" s="74"/>
      <c r="C180" s="75"/>
      <c r="D180" s="75"/>
      <c r="E180" s="11"/>
      <c r="F180" s="75"/>
      <c r="G18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0" s="75"/>
    </row>
    <row r="181" spans="1:8" ht="30" customHeight="1" x14ac:dyDescent="0.2">
      <c r="A181" s="73">
        <f t="shared" si="11"/>
        <v>52</v>
      </c>
      <c r="B181" s="74"/>
      <c r="C181" s="75"/>
      <c r="D181" s="75"/>
      <c r="E181" s="11"/>
      <c r="F181" s="75"/>
      <c r="G18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1" s="75"/>
    </row>
    <row r="182" spans="1:8" ht="30" customHeight="1" x14ac:dyDescent="0.2">
      <c r="A182" s="73">
        <f t="shared" si="11"/>
        <v>52</v>
      </c>
      <c r="B182" s="74"/>
      <c r="C182" s="75"/>
      <c r="D182" s="75"/>
      <c r="E182" s="11"/>
      <c r="F182" s="75"/>
      <c r="G18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2" s="75"/>
    </row>
    <row r="183" spans="1:8" ht="30" customHeight="1" x14ac:dyDescent="0.2">
      <c r="A183" s="73">
        <f t="shared" si="11"/>
        <v>52</v>
      </c>
      <c r="B183" s="74"/>
      <c r="C183" s="75"/>
      <c r="D183" s="75"/>
      <c r="E183" s="11"/>
      <c r="F183" s="75"/>
      <c r="G18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3" s="75"/>
    </row>
    <row r="184" spans="1:8" ht="30" customHeight="1" x14ac:dyDescent="0.2">
      <c r="A184" s="73">
        <f t="shared" si="11"/>
        <v>52</v>
      </c>
      <c r="B184" s="74"/>
      <c r="C184" s="75"/>
      <c r="D184" s="75"/>
      <c r="E184" s="11"/>
      <c r="F184" s="75"/>
      <c r="G18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4" s="75"/>
    </row>
    <row r="185" spans="1:8" ht="30" customHeight="1" x14ac:dyDescent="0.2">
      <c r="A185" s="73">
        <f t="shared" si="11"/>
        <v>52</v>
      </c>
      <c r="B185" s="74"/>
      <c r="C185" s="75"/>
      <c r="D185" s="75"/>
      <c r="E185" s="11"/>
      <c r="F185" s="75"/>
      <c r="G18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5" s="75"/>
    </row>
    <row r="186" spans="1:8" ht="30" customHeight="1" x14ac:dyDescent="0.2">
      <c r="A186" s="73">
        <f t="shared" si="11"/>
        <v>52</v>
      </c>
      <c r="B186" s="74"/>
      <c r="C186" s="75"/>
      <c r="D186" s="75"/>
      <c r="E186" s="11"/>
      <c r="F186" s="75"/>
      <c r="G18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6" s="75"/>
    </row>
    <row r="187" spans="1:8" ht="30" customHeight="1" x14ac:dyDescent="0.2">
      <c r="A187" s="73">
        <f t="shared" si="11"/>
        <v>52</v>
      </c>
      <c r="B187" s="74"/>
      <c r="C187" s="75"/>
      <c r="D187" s="75"/>
      <c r="E187" s="11"/>
      <c r="F187" s="75"/>
      <c r="G18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7" s="75"/>
    </row>
    <row r="188" spans="1:8" ht="30" customHeight="1" x14ac:dyDescent="0.2">
      <c r="A188" s="73">
        <f t="shared" si="11"/>
        <v>52</v>
      </c>
      <c r="B188" s="74"/>
      <c r="C188" s="75"/>
      <c r="D188" s="75"/>
      <c r="E188" s="11"/>
      <c r="F188" s="75"/>
      <c r="G18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8" s="75"/>
    </row>
    <row r="189" spans="1:8" ht="30" customHeight="1" x14ac:dyDescent="0.2">
      <c r="A189" s="73">
        <f t="shared" si="11"/>
        <v>52</v>
      </c>
      <c r="B189" s="74"/>
      <c r="C189" s="75"/>
      <c r="D189" s="75"/>
      <c r="E189" s="11"/>
      <c r="F189" s="75"/>
      <c r="G18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89" s="75"/>
    </row>
    <row r="190" spans="1:8" ht="30" customHeight="1" x14ac:dyDescent="0.2">
      <c r="A190" s="73">
        <f t="shared" si="11"/>
        <v>52</v>
      </c>
      <c r="B190" s="74"/>
      <c r="C190" s="75"/>
      <c r="D190" s="75"/>
      <c r="E190" s="11"/>
      <c r="F190" s="75"/>
      <c r="G19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0" s="75"/>
    </row>
    <row r="191" spans="1:8" ht="30" customHeight="1" x14ac:dyDescent="0.2">
      <c r="A191" s="73">
        <f t="shared" si="11"/>
        <v>52</v>
      </c>
      <c r="B191" s="74"/>
      <c r="C191" s="75"/>
      <c r="D191" s="75"/>
      <c r="E191" s="11"/>
      <c r="F191" s="75"/>
      <c r="G19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1" s="75"/>
    </row>
    <row r="192" spans="1:8" ht="30" customHeight="1" x14ac:dyDescent="0.2">
      <c r="A192" s="73">
        <f t="shared" si="11"/>
        <v>52</v>
      </c>
      <c r="B192" s="74"/>
      <c r="C192" s="75"/>
      <c r="D192" s="75"/>
      <c r="E192" s="11"/>
      <c r="F192" s="75"/>
      <c r="G19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2" s="75"/>
    </row>
    <row r="193" spans="1:8" ht="30" customHeight="1" x14ac:dyDescent="0.2">
      <c r="A193" s="73">
        <f t="shared" si="11"/>
        <v>52</v>
      </c>
      <c r="B193" s="74"/>
      <c r="C193" s="75"/>
      <c r="D193" s="75"/>
      <c r="E193" s="11"/>
      <c r="F193" s="75"/>
      <c r="G19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3" s="75"/>
    </row>
    <row r="194" spans="1:8" ht="30" customHeight="1" x14ac:dyDescent="0.2">
      <c r="A194" s="73">
        <f t="shared" si="11"/>
        <v>52</v>
      </c>
      <c r="B194" s="74"/>
      <c r="C194" s="75"/>
      <c r="D194" s="75"/>
      <c r="E194" s="11"/>
      <c r="F194" s="75"/>
      <c r="G19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4" s="75"/>
    </row>
    <row r="195" spans="1:8" ht="30" customHeight="1" x14ac:dyDescent="0.2">
      <c r="A195" s="73">
        <f t="shared" ref="A195:A205" si="12">_xlfn.ISOWEEKNUM($B195)</f>
        <v>52</v>
      </c>
      <c r="B195" s="74"/>
      <c r="C195" s="75"/>
      <c r="D195" s="75"/>
      <c r="E195" s="11"/>
      <c r="F195" s="75"/>
      <c r="G19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5" s="75"/>
    </row>
    <row r="196" spans="1:8" ht="30" customHeight="1" x14ac:dyDescent="0.2">
      <c r="A196" s="73">
        <f t="shared" si="12"/>
        <v>52</v>
      </c>
      <c r="B196" s="74"/>
      <c r="C196" s="75"/>
      <c r="D196" s="75"/>
      <c r="E196" s="11"/>
      <c r="F196" s="75"/>
      <c r="G196"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6" s="75"/>
    </row>
    <row r="197" spans="1:8" ht="30" customHeight="1" x14ac:dyDescent="0.2">
      <c r="A197" s="73">
        <f t="shared" si="12"/>
        <v>52</v>
      </c>
      <c r="B197" s="74"/>
      <c r="C197" s="75"/>
      <c r="D197" s="75"/>
      <c r="E197" s="11"/>
      <c r="F197" s="75"/>
      <c r="G197"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7" s="75"/>
    </row>
    <row r="198" spans="1:8" ht="30" customHeight="1" x14ac:dyDescent="0.2">
      <c r="A198" s="73">
        <f t="shared" si="12"/>
        <v>52</v>
      </c>
      <c r="B198" s="74"/>
      <c r="C198" s="75"/>
      <c r="D198" s="75"/>
      <c r="E198" s="11"/>
      <c r="F198" s="75"/>
      <c r="G198"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8" s="75"/>
    </row>
    <row r="199" spans="1:8" ht="30" customHeight="1" x14ac:dyDescent="0.2">
      <c r="A199" s="73">
        <f t="shared" si="12"/>
        <v>52</v>
      </c>
      <c r="B199" s="74"/>
      <c r="C199" s="75"/>
      <c r="D199" s="75"/>
      <c r="E199" s="11"/>
      <c r="F199" s="75"/>
      <c r="G199"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199" s="75"/>
    </row>
    <row r="200" spans="1:8" ht="30" customHeight="1" x14ac:dyDescent="0.2">
      <c r="A200" s="73">
        <f t="shared" si="12"/>
        <v>52</v>
      </c>
      <c r="B200" s="74"/>
      <c r="C200" s="75"/>
      <c r="D200" s="75"/>
      <c r="E200" s="11"/>
      <c r="F200" s="75"/>
      <c r="G200"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00" s="75"/>
    </row>
    <row r="201" spans="1:8" ht="30" customHeight="1" x14ac:dyDescent="0.2">
      <c r="A201" s="73">
        <f t="shared" si="12"/>
        <v>52</v>
      </c>
      <c r="B201" s="74"/>
      <c r="C201" s="75"/>
      <c r="D201" s="75"/>
      <c r="E201" s="11"/>
      <c r="F201" s="75"/>
      <c r="G201"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01" s="75"/>
    </row>
    <row r="202" spans="1:8" ht="30" customHeight="1" x14ac:dyDescent="0.2">
      <c r="A202" s="73">
        <f t="shared" si="12"/>
        <v>52</v>
      </c>
      <c r="B202" s="74"/>
      <c r="C202" s="75"/>
      <c r="D202" s="75"/>
      <c r="E202" s="11"/>
      <c r="F202" s="75"/>
      <c r="G202"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02" s="75"/>
    </row>
    <row r="203" spans="1:8" ht="30" customHeight="1" x14ac:dyDescent="0.2">
      <c r="A203" s="73">
        <f t="shared" si="12"/>
        <v>52</v>
      </c>
      <c r="B203" s="74"/>
      <c r="C203" s="75"/>
      <c r="D203" s="75"/>
      <c r="E203" s="11"/>
      <c r="F203" s="75"/>
      <c r="G203"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03" s="75"/>
    </row>
    <row r="204" spans="1:8" ht="30" customHeight="1" x14ac:dyDescent="0.2">
      <c r="A204" s="73">
        <f t="shared" si="12"/>
        <v>52</v>
      </c>
      <c r="B204" s="74"/>
      <c r="C204" s="75"/>
      <c r="D204" s="75"/>
      <c r="E204" s="11"/>
      <c r="F204" s="75"/>
      <c r="G204"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04" s="75"/>
    </row>
    <row r="205" spans="1:8" ht="30" customHeight="1" x14ac:dyDescent="0.2">
      <c r="A205" s="73">
        <f t="shared" si="12"/>
        <v>52</v>
      </c>
      <c r="B205" s="74"/>
      <c r="C205" s="75"/>
      <c r="D205" s="75"/>
      <c r="E205" s="11"/>
      <c r="F205" s="75"/>
      <c r="G205" s="75" t="str">
        <f>IF(DépMar1618202911[[#This Row],[Catégorie]]="ventes N-1",$J$34,"")&amp;IF(DépMar1618202911[[#This Row],[Catégorie]]="adhésions paniers",$J$31,"")&amp;IF(DépMar1618202911[[#This Row],[Catégorie]]="cotisations associatives",$J$32,"")&amp;IF(DépMar1618202911[[#This Row],[Catégorie]]="légumes",$J$33,"")&amp;IF(DépMar1618202911[[#This Row],[Catégorie]]="transfo interne",$J$33,"")&amp;IF(DépMar1618202911[[#This Row],[Catégorie]]="transfo externe",$J$33,"")&amp;IF(DépMar1618202911[[#This Row],[Catégorie]]="oeufs",$J$33,"")&amp;IF(DépMar1618202911[[#This Row],[Catégorie]]="miel",$J$33,"")&amp;IF(DépMar1618202911[[#This Row],[Catégorie]]="champignons",$J$33,"")&amp;IF(DépMar1618202911[[#This Row],[Catégorie]]="agrumes",$J$35,"")&amp;IF(DépMar1618202911[[#This Row],[Catégorie]]="fruits",$J$33,"")</f>
        <v/>
      </c>
      <c r="H205" s="75"/>
    </row>
    <row r="206" spans="1:8" ht="30" customHeight="1" x14ac:dyDescent="0.2">
      <c r="A206" s="12" t="s">
        <v>0</v>
      </c>
      <c r="B206" s="13"/>
      <c r="C206" s="14"/>
      <c r="D206" s="14"/>
      <c r="E206" s="15">
        <f>SUBTOTAL(109,DépMar1618202911[Montant])</f>
        <v>0</v>
      </c>
      <c r="F206" s="16"/>
      <c r="G206" s="125"/>
      <c r="H206" s="16"/>
    </row>
  </sheetData>
  <sheetProtection formatCells="0" formatColumns="0" formatRows="0" insertColumns="0" insertRows="0" insertHyperlinks="0" deleteColumns="0" deleteRows="0" selectLockedCells="1" sort="0" autoFilter="0" pivotTables="0"/>
  <protectedRanges>
    <protectedRange sqref="F72:H205 B72:D205 B2:H71" name="données_1"/>
    <protectedRange sqref="E72:E205" name="données_1_1"/>
  </protectedRanges>
  <mergeCells count="4">
    <mergeCell ref="A1:D1"/>
    <mergeCell ref="J19:J20"/>
    <mergeCell ref="K20:N20"/>
    <mergeCell ref="J1:N1"/>
  </mergeCells>
  <dataValidations count="14">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Title="Validation du montant" error="Le montant doit être un nombre." sqref="E3:E205">
      <formula1>ISNUMBER($E3)</formula1>
    </dataValidation>
    <dataValidation type="custom" errorStyle="warning" allowBlank="1" showInputMessage="1" showErrorMessage="1" error="Vous devez entrer une date en janvier pour que cette dépense soit ajoutée à la feuille Synthèse" sqref="A3:B205">
      <formula1>MONTH($A3)=1</formula1>
    </dataValidation>
    <dataValidation allowBlank="1" showInputMessage="1" showErrorMessage="1" prompt="Le total des dépenses est automatiquement affiché dans cette colonne" sqref="K2:N2"/>
    <dataValidation allowBlank="1" showInputMessage="1" showErrorMessage="1" prompt="Entrez le nom de la dépense dans cette colonne" sqref="J2"/>
    <dataValidation type="list" errorStyle="warning" allowBlank="1" showInputMessage="1" showErrorMessage="1" error="Une dépense de la liste déroulante doit être sélectionnée pour être incluse dans la feuille Synthèse" sqref="G3:G205">
      <formula1>$J$31:$J$35</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theme="4" tint="0.79998168889431442"/>
    <pageSetUpPr autoPageBreaks="0" fitToPage="1"/>
  </sheetPr>
  <dimension ref="A1:O206"/>
  <sheetViews>
    <sheetView showGridLines="0" zoomScale="70" zoomScaleNormal="70" workbookViewId="0">
      <selection activeCell="J41" sqref="J41"/>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5.7109375" style="2" customWidth="1"/>
    <col min="9" max="9" width="9.140625" style="2"/>
    <col min="10" max="10" width="20.28515625" style="2" bestFit="1" customWidth="1"/>
    <col min="11" max="14" width="14.7109375" style="2" customWidth="1"/>
    <col min="15" max="15" width="16" style="2" bestFit="1" customWidth="1"/>
    <col min="16" max="16384" width="9.140625" style="2"/>
  </cols>
  <sheetData>
    <row r="1" spans="1:14" ht="35.1" customHeight="1" x14ac:dyDescent="0.2">
      <c r="A1" s="116" t="s">
        <v>33</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52</v>
      </c>
      <c r="B3" s="9"/>
      <c r="C3" s="10"/>
      <c r="D3" s="10"/>
      <c r="E3" s="11"/>
      <c r="F3" s="10"/>
      <c r="G3"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 s="10"/>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f t="shared" si="0"/>
        <v>52</v>
      </c>
      <c r="B4" s="9"/>
      <c r="C4" s="10"/>
      <c r="D4" s="10"/>
      <c r="E4" s="11"/>
      <c r="F4" s="10"/>
      <c r="G4"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 s="52"/>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f t="shared" si="0"/>
        <v>52</v>
      </c>
      <c r="B5" s="9"/>
      <c r="C5" s="10"/>
      <c r="D5" s="10"/>
      <c r="E5" s="11"/>
      <c r="F5" s="10"/>
      <c r="G5"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f t="shared" si="0"/>
        <v>52</v>
      </c>
      <c r="B6" s="9"/>
      <c r="C6" s="10"/>
      <c r="D6" s="10"/>
      <c r="E6" s="11"/>
      <c r="F6" s="10"/>
      <c r="G6"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 s="10"/>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f t="shared" si="0"/>
        <v>52</v>
      </c>
      <c r="B7" s="9"/>
      <c r="C7" s="10"/>
      <c r="D7" s="10"/>
      <c r="E7" s="11"/>
      <c r="F7" s="10"/>
      <c r="G7"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 s="52"/>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 s="10"/>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 s="52"/>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f t="shared" si="0"/>
        <v>52</v>
      </c>
      <c r="B17" s="9"/>
      <c r="C17" s="10"/>
      <c r="D17" s="10"/>
      <c r="E17" s="11"/>
      <c r="F17" s="10"/>
      <c r="G17"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 s="10"/>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
      <c r="C18" s="10"/>
      <c r="D18" s="10"/>
      <c r="E18" s="11"/>
      <c r="F18" s="10"/>
      <c r="G18"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
      <c r="C19" s="10"/>
      <c r="D19" s="10"/>
      <c r="E19" s="11"/>
      <c r="F19" s="10"/>
      <c r="G19"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 s="10"/>
      <c r="J19" s="117" t="s">
        <v>0</v>
      </c>
      <c r="K19" s="68">
        <f>SUM($K$3:$K$18)</f>
        <v>0</v>
      </c>
      <c r="L19" s="69">
        <f>SUM($L$3:$L$18)</f>
        <v>0</v>
      </c>
      <c r="M19" s="69">
        <f>SUM($M$3:$M$18)</f>
        <v>0</v>
      </c>
      <c r="N19" s="70">
        <f>SUM($N$3:$N$18)</f>
        <v>0</v>
      </c>
    </row>
    <row r="20" spans="1:15" ht="30" customHeight="1" x14ac:dyDescent="0.2">
      <c r="A20" s="8">
        <f t="shared" si="0"/>
        <v>52</v>
      </c>
      <c r="B20" s="9"/>
      <c r="C20" s="10"/>
      <c r="D20" s="10"/>
      <c r="E20" s="11"/>
      <c r="F20" s="10"/>
      <c r="G20"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0" s="10"/>
      <c r="J20" s="118"/>
      <c r="K20" s="119">
        <f>SUM($K$19:$N$19)</f>
        <v>0</v>
      </c>
      <c r="L20" s="120"/>
      <c r="M20" s="120"/>
      <c r="N20" s="121"/>
    </row>
    <row r="21" spans="1:15" ht="30" customHeight="1" x14ac:dyDescent="0.2">
      <c r="A21" s="8">
        <f t="shared" si="0"/>
        <v>52</v>
      </c>
      <c r="B21" s="9"/>
      <c r="C21" s="10"/>
      <c r="D21" s="10"/>
      <c r="E21" s="11"/>
      <c r="F21" s="10"/>
      <c r="G21"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1" s="10"/>
    </row>
    <row r="22" spans="1:15" ht="30" customHeight="1" x14ac:dyDescent="0.2">
      <c r="A22" s="8">
        <f t="shared" si="0"/>
        <v>52</v>
      </c>
      <c r="B22" s="9"/>
      <c r="C22" s="10"/>
      <c r="D22" s="10"/>
      <c r="E22" s="11"/>
      <c r="F22" s="10"/>
      <c r="G22"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2" s="10"/>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3" s="10"/>
      <c r="J23" s="85" t="s">
        <v>57</v>
      </c>
      <c r="K23" s="86">
        <f>K$5</f>
        <v>0</v>
      </c>
      <c r="L23" s="86">
        <f t="shared" ref="L23:N23" si="1">L$5</f>
        <v>0</v>
      </c>
      <c r="M23" s="86">
        <f t="shared" si="1"/>
        <v>0</v>
      </c>
      <c r="N23" s="86">
        <f t="shared" si="1"/>
        <v>0</v>
      </c>
      <c r="O23" s="90">
        <f>SUM(($K23)+($L23)+($M23)+($N23))</f>
        <v>0</v>
      </c>
    </row>
    <row r="24" spans="1:15" ht="30" customHeight="1" x14ac:dyDescent="0.2">
      <c r="A24" s="8">
        <f t="shared" si="0"/>
        <v>52</v>
      </c>
      <c r="B24" s="9"/>
      <c r="C24" s="10"/>
      <c r="D24" s="10"/>
      <c r="E24" s="11"/>
      <c r="F24" s="10"/>
      <c r="G24"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4" s="10"/>
      <c r="J24" s="85" t="s">
        <v>58</v>
      </c>
      <c r="K24" s="86">
        <f>(K$3+K$4+K$7+K$8+K$11+K$12)</f>
        <v>0</v>
      </c>
      <c r="L24" s="86">
        <f t="shared" ref="L24:N24" si="2">(L$3+L$4+L$7+L$8+L$11+L$12)</f>
        <v>0</v>
      </c>
      <c r="M24" s="86">
        <f t="shared" si="2"/>
        <v>0</v>
      </c>
      <c r="N24" s="86">
        <f t="shared" si="2"/>
        <v>0</v>
      </c>
      <c r="O24" s="90">
        <f t="shared" ref="O24:O27" si="3">SUM(($K24)+($L24)+($M24)+($N24))</f>
        <v>0</v>
      </c>
    </row>
    <row r="25" spans="1:15" ht="30" customHeight="1" x14ac:dyDescent="0.2">
      <c r="A25" s="8">
        <f t="shared" si="0"/>
        <v>52</v>
      </c>
      <c r="B25" s="9"/>
      <c r="C25" s="10"/>
      <c r="D25" s="10"/>
      <c r="E25" s="11"/>
      <c r="F25" s="10"/>
      <c r="G25"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5" s="10"/>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9"/>
      <c r="C26" s="10"/>
      <c r="D26" s="10"/>
      <c r="E26" s="11"/>
      <c r="F26" s="10"/>
      <c r="G26"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9"/>
      <c r="C27" s="10"/>
      <c r="D27" s="10"/>
      <c r="E27" s="11"/>
      <c r="F27" s="10"/>
      <c r="G27"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7" s="10"/>
      <c r="J27" s="88" t="s">
        <v>61</v>
      </c>
      <c r="K27" s="89">
        <f>K$6</f>
        <v>0</v>
      </c>
      <c r="L27" s="89">
        <f t="shared" ref="L27:N27" si="6">L$6</f>
        <v>0</v>
      </c>
      <c r="M27" s="89">
        <f t="shared" si="6"/>
        <v>0</v>
      </c>
      <c r="N27" s="89">
        <f t="shared" si="6"/>
        <v>0</v>
      </c>
      <c r="O27" s="91">
        <f t="shared" si="3"/>
        <v>0</v>
      </c>
    </row>
    <row r="28" spans="1:15" ht="30" customHeight="1" x14ac:dyDescent="0.2">
      <c r="A28" s="8">
        <f t="shared" si="0"/>
        <v>52</v>
      </c>
      <c r="B28" s="9"/>
      <c r="C28" s="10"/>
      <c r="D28" s="10"/>
      <c r="E28" s="11"/>
      <c r="F28" s="10"/>
      <c r="G28"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8" s="10"/>
      <c r="J28" s="64" t="s">
        <v>62</v>
      </c>
      <c r="K28" s="87">
        <f>SUM(K$23:K$27)</f>
        <v>0</v>
      </c>
      <c r="L28" s="64">
        <f t="shared" ref="L28:O28" si="7">SUM(L$23:L$27)</f>
        <v>0</v>
      </c>
      <c r="M28" s="64">
        <f t="shared" si="7"/>
        <v>0</v>
      </c>
      <c r="N28" s="64">
        <f t="shared" si="7"/>
        <v>0</v>
      </c>
      <c r="O28" s="92">
        <f t="shared" si="7"/>
        <v>0</v>
      </c>
    </row>
    <row r="29" spans="1:15" ht="30" customHeight="1" x14ac:dyDescent="0.2">
      <c r="A29" s="8">
        <f t="shared" si="0"/>
        <v>52</v>
      </c>
      <c r="B29" s="9"/>
      <c r="C29" s="10"/>
      <c r="D29" s="10"/>
      <c r="E29" s="11"/>
      <c r="F29" s="10"/>
      <c r="G29"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9" s="52"/>
    </row>
    <row r="30" spans="1:15" ht="30" customHeight="1" x14ac:dyDescent="0.2">
      <c r="A30" s="8">
        <f t="shared" si="0"/>
        <v>52</v>
      </c>
      <c r="B30" s="9"/>
      <c r="C30" s="10"/>
      <c r="D30" s="10"/>
      <c r="E30" s="11"/>
      <c r="F30" s="10"/>
      <c r="G30"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0" s="10"/>
      <c r="J30" s="82" t="s">
        <v>26</v>
      </c>
      <c r="K30" s="83" t="s">
        <v>22</v>
      </c>
      <c r="L30" s="83" t="s">
        <v>51</v>
      </c>
      <c r="M30" s="83" t="s">
        <v>23</v>
      </c>
      <c r="N30" s="84" t="s">
        <v>24</v>
      </c>
      <c r="O30" s="83" t="s">
        <v>62</v>
      </c>
    </row>
    <row r="31" spans="1:15" ht="30" customHeight="1" x14ac:dyDescent="0.2">
      <c r="A31" s="8">
        <f t="shared" si="0"/>
        <v>52</v>
      </c>
      <c r="B31" s="9"/>
      <c r="C31" s="10"/>
      <c r="D31" s="10"/>
      <c r="E31" s="11"/>
      <c r="F31" s="10"/>
      <c r="G31"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1" s="10"/>
      <c r="J31" s="85" t="s">
        <v>57</v>
      </c>
      <c r="K31" s="49">
        <f>SUMIFS($E$3:$E$210,$G$3:$G$210,Tableau15542434445[[#This Row],[Ventes]],$D$3:$D$210,"espèces")</f>
        <v>0</v>
      </c>
      <c r="L31" s="49">
        <f>SUMIFS($E$3:$E$210,$G$3:$G$210,Tableau15542434445[[#This Row],[Ventes]],$D$3:$D$210,"chèques")</f>
        <v>0</v>
      </c>
      <c r="M31" s="49">
        <f>SUMIFS($E$3:$E$210,$G$3:$G$210,Tableau15542434445[[#This Row],[Ventes]],$D$3:$D$210,"prélévements")</f>
        <v>0</v>
      </c>
      <c r="N31" s="49">
        <f>SUMIFS($E$3:$E$210,$G$3:$G$210,Tableau15542434445[[#This Row],[Ventes]],$D$3:$D$210,"virements")</f>
        <v>0</v>
      </c>
      <c r="O31" s="90">
        <f>SUM(($K31)+($L31)+($M31)+($N31))</f>
        <v>0</v>
      </c>
    </row>
    <row r="32" spans="1:15" ht="30" customHeight="1" x14ac:dyDescent="0.2">
      <c r="A32" s="8">
        <f t="shared" si="0"/>
        <v>52</v>
      </c>
      <c r="B32" s="9"/>
      <c r="C32" s="10"/>
      <c r="D32" s="10"/>
      <c r="E32" s="11"/>
      <c r="F32" s="10"/>
      <c r="G32"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2" s="52"/>
      <c r="J32" s="85" t="s">
        <v>61</v>
      </c>
      <c r="K32" s="49">
        <f>SUMIFS($E$3:$E$210,$G$3:$G$210,Tableau15542434445[[#This Row],[Ventes]],$D$3:$D$210,"espèces")</f>
        <v>0</v>
      </c>
      <c r="L32" s="49">
        <f>SUMIFS($E$3:$E$210,$G$3:$G$210,Tableau15542434445[[#This Row],[Ventes]],$D$3:$D$210,"chèques")</f>
        <v>0</v>
      </c>
      <c r="M32" s="49">
        <f>SUMIFS($E$3:$E$210,$G$3:$G$210,Tableau15542434445[[#This Row],[Ventes]],$D$3:$D$210,"prélévements")</f>
        <v>0</v>
      </c>
      <c r="N32" s="49">
        <f>SUMIFS($E$3:$E$210,$G$3:$G$210,Tableau15542434445[[#This Row],[Ventes]],$D$3:$D$210,"virements")</f>
        <v>0</v>
      </c>
      <c r="O32" s="90">
        <f t="shared" ref="O32:O35" si="8">SUM(($K32)+($L32)+($M32)+($N32))</f>
        <v>0</v>
      </c>
    </row>
    <row r="33" spans="1:15" ht="30" customHeight="1" x14ac:dyDescent="0.2">
      <c r="A33" s="8">
        <f t="shared" si="0"/>
        <v>52</v>
      </c>
      <c r="B33" s="9"/>
      <c r="C33" s="10"/>
      <c r="D33" s="10"/>
      <c r="E33" s="11"/>
      <c r="F33" s="10"/>
      <c r="G33"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3" s="10"/>
      <c r="J33" s="85" t="s">
        <v>64</v>
      </c>
      <c r="K33" s="49">
        <f>SUMIFS($E$3:$E$210,$G$3:$G$210,Tableau15542434445[[#This Row],[Ventes]],$D$3:$D$210,"espèces")</f>
        <v>0</v>
      </c>
      <c r="L33" s="49">
        <f>SUMIFS($E$3:$E$210,$G$3:$G$210,Tableau15542434445[[#This Row],[Ventes]],$D$3:$D$210,"chèques")</f>
        <v>0</v>
      </c>
      <c r="M33" s="49">
        <f>SUMIFS($E$3:$E$210,$G$3:$G$210,Tableau15542434445[[#This Row],[Ventes]],$D$3:$D$210,"prélévements")</f>
        <v>0</v>
      </c>
      <c r="N33" s="49">
        <f>SUMIFS($E$3:$E$210,$G$3:$G$210,Tableau15542434445[[#This Row],[Ventes]],$D$3:$D$210,"virements")</f>
        <v>0</v>
      </c>
      <c r="O33" s="90">
        <f t="shared" si="8"/>
        <v>0</v>
      </c>
    </row>
    <row r="34" spans="1:15" ht="30" customHeight="1" x14ac:dyDescent="0.2">
      <c r="A34" s="73">
        <f t="shared" si="0"/>
        <v>52</v>
      </c>
      <c r="B34" s="74"/>
      <c r="C34" s="75"/>
      <c r="D34" s="75"/>
      <c r="E34" s="76"/>
      <c r="F34" s="75"/>
      <c r="G3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4" s="75"/>
      <c r="J34" s="85" t="s">
        <v>65</v>
      </c>
      <c r="K34" s="49">
        <f>SUMIFS($E$3:$E$210,$G$3:$G$210,Tableau15542434445[[#This Row],[Ventes]],$D$3:$D$210,"espèces")</f>
        <v>0</v>
      </c>
      <c r="L34" s="49">
        <f>SUMIFS($E$3:$E$210,$G$3:$G$210,Tableau15542434445[[#This Row],[Ventes]],$D$3:$D$210,"chèques")</f>
        <v>0</v>
      </c>
      <c r="M34" s="49">
        <f>SUMIFS($E$3:$E$210,$G$3:$G$210,Tableau15542434445[[#This Row],[Ventes]],$D$3:$D$210,"prélévements")</f>
        <v>0</v>
      </c>
      <c r="N34" s="49">
        <f>SUMIFS($E$3:$E$210,$G$3:$G$210,Tableau15542434445[[#This Row],[Ventes]],$D$3:$D$210,"virements")</f>
        <v>0</v>
      </c>
      <c r="O34" s="90">
        <f t="shared" si="8"/>
        <v>0</v>
      </c>
    </row>
    <row r="35" spans="1:15" ht="30" customHeight="1" x14ac:dyDescent="0.2">
      <c r="A35" s="8">
        <f t="shared" si="0"/>
        <v>52</v>
      </c>
      <c r="B35" s="9"/>
      <c r="C35" s="10"/>
      <c r="D35" s="10"/>
      <c r="E35" s="11"/>
      <c r="F35" s="10"/>
      <c r="G35"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5" s="10"/>
      <c r="J35" s="88" t="s">
        <v>66</v>
      </c>
      <c r="K35" s="49">
        <f>SUMIFS($E$3:$E$210,$G$3:$G$210,Tableau15542434445[[#This Row],[Ventes]],$D$3:$D$210,"espèces")</f>
        <v>0</v>
      </c>
      <c r="L35" s="49">
        <f>SUMIFS($E$3:$E$210,$G$3:$G$210,Tableau15542434445[[#This Row],[Ventes]],$D$3:$D$210,"chèques")</f>
        <v>0</v>
      </c>
      <c r="M35" s="49">
        <f>SUMIFS($E$3:$E$210,$G$3:$G$210,Tableau15542434445[[#This Row],[Ventes]],$D$3:$D$210,"prélévements")</f>
        <v>0</v>
      </c>
      <c r="N35" s="49">
        <f>SUMIFS($E$3:$E$210,$G$3:$G$210,Tableau15542434445[[#This Row],[Ventes]],$D$3:$D$210,"virements")</f>
        <v>0</v>
      </c>
      <c r="O35" s="91">
        <f t="shared" si="8"/>
        <v>0</v>
      </c>
    </row>
    <row r="36" spans="1:15" ht="30" customHeight="1" x14ac:dyDescent="0.2">
      <c r="A36" s="8">
        <f t="shared" si="0"/>
        <v>52</v>
      </c>
      <c r="B36" s="9"/>
      <c r="C36" s="10"/>
      <c r="D36" s="10"/>
      <c r="E36" s="11"/>
      <c r="F36" s="10"/>
      <c r="G36"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6" s="10"/>
      <c r="J36" s="64" t="s">
        <v>62</v>
      </c>
      <c r="K36" s="87">
        <f>SUM(K$31:K$35)</f>
        <v>0</v>
      </c>
      <c r="L36" s="87">
        <f t="shared" ref="L36:N36" si="9">SUM(L$31:L$35)</f>
        <v>0</v>
      </c>
      <c r="M36" s="87">
        <f t="shared" si="9"/>
        <v>0</v>
      </c>
      <c r="N36" s="87">
        <f t="shared" si="9"/>
        <v>0</v>
      </c>
      <c r="O36" s="127">
        <f>SUM(O$31:O$35)</f>
        <v>0</v>
      </c>
    </row>
    <row r="37" spans="1:15" ht="30" customHeight="1" x14ac:dyDescent="0.2">
      <c r="A37" s="8">
        <f t="shared" si="0"/>
        <v>52</v>
      </c>
      <c r="B37" s="9"/>
      <c r="C37" s="10"/>
      <c r="D37" s="10"/>
      <c r="E37" s="11"/>
      <c r="F37" s="10"/>
      <c r="G37"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7" s="10"/>
    </row>
    <row r="38" spans="1:15" ht="30" customHeight="1" x14ac:dyDescent="0.2">
      <c r="A38" s="8">
        <f t="shared" si="0"/>
        <v>52</v>
      </c>
      <c r="B38" s="9"/>
      <c r="C38" s="10"/>
      <c r="D38" s="10"/>
      <c r="E38" s="11"/>
      <c r="F38" s="10"/>
      <c r="G38"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8" s="10"/>
    </row>
    <row r="39" spans="1:15" ht="30" hidden="1" customHeight="1" x14ac:dyDescent="0.2">
      <c r="A39" s="8">
        <f t="shared" si="0"/>
        <v>52</v>
      </c>
      <c r="B39" s="9"/>
      <c r="C39" s="10"/>
      <c r="D39" s="10"/>
      <c r="E39" s="11"/>
      <c r="F39" s="10"/>
      <c r="G39"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39" s="10"/>
    </row>
    <row r="40" spans="1:15" ht="30" hidden="1" customHeight="1" x14ac:dyDescent="0.2">
      <c r="A40" s="8">
        <f t="shared" si="0"/>
        <v>52</v>
      </c>
      <c r="B40" s="9"/>
      <c r="C40" s="10"/>
      <c r="D40" s="10"/>
      <c r="E40" s="11"/>
      <c r="F40" s="10"/>
      <c r="G40"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0" s="10"/>
    </row>
    <row r="41" spans="1:15" ht="30" hidden="1" customHeight="1" x14ac:dyDescent="0.2">
      <c r="A41" s="8">
        <f t="shared" si="0"/>
        <v>52</v>
      </c>
      <c r="B41" s="9"/>
      <c r="C41" s="10"/>
      <c r="D41" s="10"/>
      <c r="E41" s="11"/>
      <c r="F41" s="10"/>
      <c r="G41"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1" s="10"/>
    </row>
    <row r="42" spans="1:15" ht="30" hidden="1" customHeight="1" x14ac:dyDescent="0.2">
      <c r="A42" s="8">
        <f t="shared" si="0"/>
        <v>52</v>
      </c>
      <c r="B42" s="9"/>
      <c r="C42" s="10"/>
      <c r="D42" s="10"/>
      <c r="E42" s="11"/>
      <c r="F42" s="10"/>
      <c r="G42"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2" s="10"/>
    </row>
    <row r="43" spans="1:15" ht="30" hidden="1" customHeight="1" x14ac:dyDescent="0.2">
      <c r="A43" s="8">
        <f t="shared" si="0"/>
        <v>52</v>
      </c>
      <c r="B43" s="9"/>
      <c r="C43" s="10"/>
      <c r="D43" s="10"/>
      <c r="E43" s="11"/>
      <c r="F43" s="10"/>
      <c r="G43"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3" s="10"/>
    </row>
    <row r="44" spans="1:15" ht="30" hidden="1" customHeight="1" x14ac:dyDescent="0.2">
      <c r="A44" s="8">
        <f t="shared" si="0"/>
        <v>52</v>
      </c>
      <c r="B44" s="9"/>
      <c r="C44" s="10"/>
      <c r="D44" s="10"/>
      <c r="E44" s="11"/>
      <c r="F44" s="10"/>
      <c r="G44"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4" s="52"/>
    </row>
    <row r="45" spans="1:15" ht="30" hidden="1" customHeight="1" x14ac:dyDescent="0.2">
      <c r="A45" s="8">
        <f t="shared" si="0"/>
        <v>52</v>
      </c>
      <c r="B45" s="9"/>
      <c r="C45" s="10"/>
      <c r="D45" s="10"/>
      <c r="E45" s="11"/>
      <c r="F45" s="10"/>
      <c r="G45"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5" s="10"/>
    </row>
    <row r="46" spans="1:15" ht="30" hidden="1" customHeight="1" x14ac:dyDescent="0.2">
      <c r="A46" s="8">
        <f t="shared" si="0"/>
        <v>52</v>
      </c>
      <c r="B46" s="9"/>
      <c r="C46" s="10"/>
      <c r="D46" s="10"/>
      <c r="E46" s="11"/>
      <c r="F46" s="10"/>
      <c r="G46"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6" s="10"/>
    </row>
    <row r="47" spans="1:15" ht="30" hidden="1" customHeight="1" x14ac:dyDescent="0.2">
      <c r="A47" s="8">
        <f t="shared" si="0"/>
        <v>52</v>
      </c>
      <c r="B47" s="9"/>
      <c r="C47" s="10"/>
      <c r="D47" s="10"/>
      <c r="E47" s="11"/>
      <c r="F47" s="10"/>
      <c r="G47"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7" s="10"/>
    </row>
    <row r="48" spans="1:15" ht="30" hidden="1" customHeight="1" x14ac:dyDescent="0.2">
      <c r="A48" s="8">
        <f t="shared" si="0"/>
        <v>52</v>
      </c>
      <c r="B48" s="9"/>
      <c r="C48" s="10"/>
      <c r="D48" s="10"/>
      <c r="E48" s="11"/>
      <c r="F48" s="10"/>
      <c r="G48"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8" s="10"/>
    </row>
    <row r="49" spans="1:8" ht="30" hidden="1" customHeight="1" x14ac:dyDescent="0.2">
      <c r="A49" s="8">
        <f t="shared" si="0"/>
        <v>52</v>
      </c>
      <c r="B49" s="9"/>
      <c r="C49" s="10"/>
      <c r="D49" s="10"/>
      <c r="E49" s="11"/>
      <c r="F49" s="10"/>
      <c r="G49"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49" s="10"/>
    </row>
    <row r="50" spans="1:8" ht="30" hidden="1" customHeight="1" x14ac:dyDescent="0.2">
      <c r="A50" s="8">
        <f t="shared" si="0"/>
        <v>52</v>
      </c>
      <c r="B50" s="9"/>
      <c r="C50" s="10"/>
      <c r="D50" s="10"/>
      <c r="E50" s="11"/>
      <c r="F50" s="10"/>
      <c r="G50"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0" s="52"/>
    </row>
    <row r="51" spans="1:8" ht="30" hidden="1" customHeight="1" x14ac:dyDescent="0.2">
      <c r="A51" s="8">
        <f t="shared" si="0"/>
        <v>52</v>
      </c>
      <c r="B51" s="9"/>
      <c r="C51" s="10"/>
      <c r="D51" s="10"/>
      <c r="E51" s="11"/>
      <c r="F51" s="10"/>
      <c r="G51"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1" s="10"/>
    </row>
    <row r="52" spans="1:8" ht="30" hidden="1" customHeight="1" x14ac:dyDescent="0.2">
      <c r="A52" s="8">
        <f t="shared" si="0"/>
        <v>52</v>
      </c>
      <c r="B52" s="9"/>
      <c r="C52" s="10"/>
      <c r="D52" s="10"/>
      <c r="E52" s="11"/>
      <c r="F52" s="10"/>
      <c r="G52"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2" s="52"/>
    </row>
    <row r="53" spans="1:8" ht="30" hidden="1" customHeight="1" x14ac:dyDescent="0.2">
      <c r="A53" s="8">
        <f t="shared" si="0"/>
        <v>52</v>
      </c>
      <c r="B53" s="9"/>
      <c r="C53" s="10"/>
      <c r="D53" s="10"/>
      <c r="E53" s="11"/>
      <c r="F53" s="10"/>
      <c r="G53"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3" s="52"/>
    </row>
    <row r="54" spans="1:8" ht="30" hidden="1" customHeight="1" x14ac:dyDescent="0.2">
      <c r="A54" s="8">
        <f t="shared" si="0"/>
        <v>52</v>
      </c>
      <c r="B54" s="9"/>
      <c r="C54" s="10"/>
      <c r="D54" s="10"/>
      <c r="E54" s="11"/>
      <c r="F54" s="10"/>
      <c r="G54"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4" s="10"/>
    </row>
    <row r="55" spans="1:8" ht="30" hidden="1" customHeight="1" x14ac:dyDescent="0.2">
      <c r="A55" s="8">
        <f t="shared" si="0"/>
        <v>52</v>
      </c>
      <c r="B55" s="9"/>
      <c r="C55" s="10"/>
      <c r="D55" s="10"/>
      <c r="E55" s="11"/>
      <c r="F55" s="10"/>
      <c r="G55"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5" s="10"/>
    </row>
    <row r="56" spans="1:8" ht="30" hidden="1" customHeight="1" x14ac:dyDescent="0.2">
      <c r="A56" s="8">
        <f t="shared" si="0"/>
        <v>52</v>
      </c>
      <c r="B56" s="9"/>
      <c r="C56" s="10"/>
      <c r="D56" s="10"/>
      <c r="E56" s="11"/>
      <c r="F56" s="10"/>
      <c r="G56"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6" s="52"/>
    </row>
    <row r="57" spans="1:8" ht="30" hidden="1" customHeight="1" x14ac:dyDescent="0.2">
      <c r="A57" s="8">
        <f t="shared" si="0"/>
        <v>52</v>
      </c>
      <c r="B57" s="9"/>
      <c r="C57" s="10"/>
      <c r="D57" s="10"/>
      <c r="E57" s="11"/>
      <c r="F57" s="10"/>
      <c r="G57"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7" s="10"/>
    </row>
    <row r="58" spans="1:8" ht="30" hidden="1" customHeight="1" x14ac:dyDescent="0.2">
      <c r="A58" s="8">
        <f t="shared" si="0"/>
        <v>52</v>
      </c>
      <c r="B58" s="9"/>
      <c r="C58" s="10"/>
      <c r="D58" s="10"/>
      <c r="E58" s="11"/>
      <c r="F58" s="10"/>
      <c r="G58"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8" s="10"/>
    </row>
    <row r="59" spans="1:8" ht="30" hidden="1" customHeight="1" x14ac:dyDescent="0.2">
      <c r="A59" s="8">
        <f t="shared" si="0"/>
        <v>52</v>
      </c>
      <c r="B59" s="9"/>
      <c r="C59" s="10"/>
      <c r="D59" s="10"/>
      <c r="E59" s="11"/>
      <c r="F59" s="10"/>
      <c r="G59"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59" s="10"/>
    </row>
    <row r="60" spans="1:8" ht="30" hidden="1" customHeight="1" x14ac:dyDescent="0.2">
      <c r="A60" s="8">
        <f t="shared" si="0"/>
        <v>52</v>
      </c>
      <c r="B60" s="9"/>
      <c r="C60" s="10"/>
      <c r="D60" s="10"/>
      <c r="E60" s="11"/>
      <c r="F60" s="10"/>
      <c r="G60"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0" s="10"/>
    </row>
    <row r="61" spans="1:8" ht="30" hidden="1" customHeight="1" x14ac:dyDescent="0.2">
      <c r="A61" s="8">
        <f t="shared" si="0"/>
        <v>52</v>
      </c>
      <c r="B61" s="9"/>
      <c r="C61" s="10"/>
      <c r="D61" s="10"/>
      <c r="E61" s="11"/>
      <c r="F61" s="10"/>
      <c r="G61"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1" s="10"/>
    </row>
    <row r="62" spans="1:8" ht="30" hidden="1" customHeight="1" x14ac:dyDescent="0.2">
      <c r="A62" s="8">
        <f t="shared" si="0"/>
        <v>52</v>
      </c>
      <c r="B62" s="9"/>
      <c r="C62" s="10"/>
      <c r="D62" s="10"/>
      <c r="E62" s="11"/>
      <c r="F62" s="10"/>
      <c r="G62"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2" s="10"/>
    </row>
    <row r="63" spans="1:8" ht="30" hidden="1" customHeight="1" x14ac:dyDescent="0.2">
      <c r="A63" s="8">
        <f t="shared" si="0"/>
        <v>52</v>
      </c>
      <c r="B63" s="9"/>
      <c r="C63" s="10"/>
      <c r="D63" s="10"/>
      <c r="E63" s="11"/>
      <c r="F63" s="10"/>
      <c r="G63"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3" s="10"/>
    </row>
    <row r="64" spans="1:8" ht="30" hidden="1" customHeight="1" x14ac:dyDescent="0.2">
      <c r="A64" s="8">
        <f t="shared" si="0"/>
        <v>52</v>
      </c>
      <c r="B64" s="9"/>
      <c r="C64" s="10"/>
      <c r="D64" s="10"/>
      <c r="E64" s="11"/>
      <c r="F64" s="10"/>
      <c r="G64"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4" s="10"/>
    </row>
    <row r="65" spans="1:8" ht="30" hidden="1" customHeight="1" x14ac:dyDescent="0.2">
      <c r="A65" s="8">
        <f t="shared" si="0"/>
        <v>52</v>
      </c>
      <c r="B65" s="9"/>
      <c r="C65" s="10"/>
      <c r="D65" s="10"/>
      <c r="E65" s="11"/>
      <c r="F65" s="10"/>
      <c r="G65"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5" s="10"/>
    </row>
    <row r="66" spans="1:8" ht="30" hidden="1" customHeight="1" x14ac:dyDescent="0.2">
      <c r="A66" s="8">
        <f t="shared" si="0"/>
        <v>52</v>
      </c>
      <c r="B66" s="9"/>
      <c r="C66" s="10"/>
      <c r="D66" s="10"/>
      <c r="E66" s="11"/>
      <c r="F66" s="10"/>
      <c r="G66"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6" s="10"/>
    </row>
    <row r="67" spans="1:8" ht="30" hidden="1" customHeight="1" x14ac:dyDescent="0.2">
      <c r="A67" s="8">
        <f t="shared" ref="A67:A130" si="10">_xlfn.ISOWEEKNUM($B67)</f>
        <v>52</v>
      </c>
      <c r="B67" s="9"/>
      <c r="C67" s="10"/>
      <c r="D67" s="10"/>
      <c r="E67" s="11"/>
      <c r="F67" s="10"/>
      <c r="G67"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7" s="10"/>
    </row>
    <row r="68" spans="1:8" ht="30" hidden="1" customHeight="1" x14ac:dyDescent="0.2">
      <c r="A68" s="8">
        <f t="shared" si="10"/>
        <v>52</v>
      </c>
      <c r="B68" s="9"/>
      <c r="C68" s="10"/>
      <c r="D68" s="10"/>
      <c r="E68" s="11"/>
      <c r="F68" s="10"/>
      <c r="G68"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8" s="10"/>
    </row>
    <row r="69" spans="1:8" ht="30" hidden="1" customHeight="1" x14ac:dyDescent="0.2">
      <c r="A69" s="8">
        <f t="shared" si="10"/>
        <v>52</v>
      </c>
      <c r="B69" s="9"/>
      <c r="C69" s="10"/>
      <c r="D69" s="10"/>
      <c r="E69" s="11"/>
      <c r="F69" s="10"/>
      <c r="G69"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69" s="10"/>
    </row>
    <row r="70" spans="1:8" ht="30" hidden="1" customHeight="1" x14ac:dyDescent="0.2">
      <c r="A70" s="8">
        <f t="shared" si="10"/>
        <v>52</v>
      </c>
      <c r="B70" s="9"/>
      <c r="C70" s="10"/>
      <c r="D70" s="10"/>
      <c r="E70" s="11"/>
      <c r="F70" s="10"/>
      <c r="G70"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0" s="10"/>
    </row>
    <row r="71" spans="1:8" ht="30" hidden="1" customHeight="1" x14ac:dyDescent="0.2">
      <c r="A71" s="8">
        <f t="shared" si="10"/>
        <v>52</v>
      </c>
      <c r="B71" s="9"/>
      <c r="C71" s="10"/>
      <c r="D71" s="10"/>
      <c r="E71" s="11"/>
      <c r="F71" s="10"/>
      <c r="G71" s="10"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1" s="10"/>
    </row>
    <row r="72" spans="1:8" ht="30" hidden="1" customHeight="1" x14ac:dyDescent="0.2">
      <c r="A72" s="73">
        <f t="shared" si="10"/>
        <v>52</v>
      </c>
      <c r="B72" s="74"/>
      <c r="C72" s="75"/>
      <c r="D72" s="75"/>
      <c r="E72" s="11"/>
      <c r="F72" s="75"/>
      <c r="G7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2" s="75"/>
    </row>
    <row r="73" spans="1:8" ht="30" hidden="1" customHeight="1" x14ac:dyDescent="0.2">
      <c r="A73" s="73">
        <f t="shared" si="10"/>
        <v>52</v>
      </c>
      <c r="B73" s="74"/>
      <c r="C73" s="75"/>
      <c r="D73" s="75"/>
      <c r="E73" s="11"/>
      <c r="F73" s="75"/>
      <c r="G7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3" s="75"/>
    </row>
    <row r="74" spans="1:8" ht="30" hidden="1" customHeight="1" x14ac:dyDescent="0.2">
      <c r="A74" s="73">
        <f t="shared" si="10"/>
        <v>52</v>
      </c>
      <c r="B74" s="74"/>
      <c r="C74" s="75"/>
      <c r="D74" s="75"/>
      <c r="E74" s="11"/>
      <c r="F74" s="75"/>
      <c r="G7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4" s="75"/>
    </row>
    <row r="75" spans="1:8" ht="30" hidden="1" customHeight="1" x14ac:dyDescent="0.2">
      <c r="A75" s="73">
        <f t="shared" si="10"/>
        <v>52</v>
      </c>
      <c r="B75" s="74"/>
      <c r="C75" s="75"/>
      <c r="D75" s="75"/>
      <c r="E75" s="11"/>
      <c r="F75" s="75"/>
      <c r="G7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5" s="75"/>
    </row>
    <row r="76" spans="1:8" ht="30" hidden="1" customHeight="1" x14ac:dyDescent="0.2">
      <c r="A76" s="73">
        <f t="shared" si="10"/>
        <v>52</v>
      </c>
      <c r="B76" s="74"/>
      <c r="C76" s="75"/>
      <c r="D76" s="75"/>
      <c r="E76" s="11"/>
      <c r="F76" s="75"/>
      <c r="G7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6" s="75"/>
    </row>
    <row r="77" spans="1:8" ht="30" hidden="1" customHeight="1" x14ac:dyDescent="0.2">
      <c r="A77" s="73">
        <f t="shared" si="10"/>
        <v>52</v>
      </c>
      <c r="B77" s="74"/>
      <c r="C77" s="75"/>
      <c r="D77" s="75"/>
      <c r="E77" s="11"/>
      <c r="F77" s="75"/>
      <c r="G7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7" s="75"/>
    </row>
    <row r="78" spans="1:8" ht="30" hidden="1" customHeight="1" x14ac:dyDescent="0.2">
      <c r="A78" s="73">
        <f t="shared" si="10"/>
        <v>52</v>
      </c>
      <c r="B78" s="74"/>
      <c r="C78" s="75"/>
      <c r="D78" s="75"/>
      <c r="E78" s="11"/>
      <c r="F78" s="75"/>
      <c r="G7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8" s="75"/>
    </row>
    <row r="79" spans="1:8" ht="30" hidden="1" customHeight="1" x14ac:dyDescent="0.2">
      <c r="A79" s="73">
        <f t="shared" si="10"/>
        <v>52</v>
      </c>
      <c r="B79" s="74"/>
      <c r="C79" s="75"/>
      <c r="D79" s="75"/>
      <c r="E79" s="11"/>
      <c r="F79" s="75"/>
      <c r="G7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79" s="75"/>
    </row>
    <row r="80" spans="1:8" ht="30" hidden="1" customHeight="1" x14ac:dyDescent="0.2">
      <c r="A80" s="73">
        <f t="shared" si="10"/>
        <v>52</v>
      </c>
      <c r="B80" s="74"/>
      <c r="C80" s="75"/>
      <c r="D80" s="75"/>
      <c r="E80" s="11"/>
      <c r="F80" s="75"/>
      <c r="G8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0" s="75"/>
    </row>
    <row r="81" spans="1:8" ht="30" hidden="1" customHeight="1" x14ac:dyDescent="0.2">
      <c r="A81" s="73">
        <f t="shared" si="10"/>
        <v>52</v>
      </c>
      <c r="B81" s="74"/>
      <c r="C81" s="75"/>
      <c r="D81" s="75"/>
      <c r="E81" s="11"/>
      <c r="F81" s="75"/>
      <c r="G8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1" s="75"/>
    </row>
    <row r="82" spans="1:8" ht="30" hidden="1" customHeight="1" x14ac:dyDescent="0.2">
      <c r="A82" s="73">
        <f t="shared" si="10"/>
        <v>52</v>
      </c>
      <c r="B82" s="74"/>
      <c r="C82" s="75"/>
      <c r="D82" s="75"/>
      <c r="E82" s="11"/>
      <c r="F82" s="75"/>
      <c r="G8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2" s="75"/>
    </row>
    <row r="83" spans="1:8" ht="30" hidden="1" customHeight="1" x14ac:dyDescent="0.2">
      <c r="A83" s="73">
        <f t="shared" si="10"/>
        <v>52</v>
      </c>
      <c r="B83" s="74"/>
      <c r="C83" s="75"/>
      <c r="D83" s="75"/>
      <c r="E83" s="11"/>
      <c r="F83" s="75"/>
      <c r="G8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3" s="75"/>
    </row>
    <row r="84" spans="1:8" ht="30" hidden="1" customHeight="1" x14ac:dyDescent="0.2">
      <c r="A84" s="73">
        <f t="shared" si="10"/>
        <v>52</v>
      </c>
      <c r="B84" s="74"/>
      <c r="C84" s="75"/>
      <c r="D84" s="75"/>
      <c r="E84" s="11"/>
      <c r="F84" s="75"/>
      <c r="G8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4" s="75"/>
    </row>
    <row r="85" spans="1:8" ht="30" hidden="1" customHeight="1" x14ac:dyDescent="0.2">
      <c r="A85" s="73">
        <f t="shared" si="10"/>
        <v>52</v>
      </c>
      <c r="B85" s="74"/>
      <c r="C85" s="75"/>
      <c r="D85" s="75"/>
      <c r="E85" s="11"/>
      <c r="F85" s="75"/>
      <c r="G8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5" s="75"/>
    </row>
    <row r="86" spans="1:8" ht="30" hidden="1" customHeight="1" x14ac:dyDescent="0.2">
      <c r="A86" s="73">
        <f t="shared" si="10"/>
        <v>52</v>
      </c>
      <c r="B86" s="74"/>
      <c r="C86" s="75"/>
      <c r="D86" s="75"/>
      <c r="E86" s="11"/>
      <c r="F86" s="75"/>
      <c r="G8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6" s="75"/>
    </row>
    <row r="87" spans="1:8" ht="30" hidden="1" customHeight="1" x14ac:dyDescent="0.2">
      <c r="A87" s="73">
        <f t="shared" si="10"/>
        <v>52</v>
      </c>
      <c r="B87" s="74"/>
      <c r="C87" s="75"/>
      <c r="D87" s="75"/>
      <c r="E87" s="11"/>
      <c r="F87" s="75"/>
      <c r="G8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7" s="75"/>
    </row>
    <row r="88" spans="1:8" ht="30" hidden="1" customHeight="1" x14ac:dyDescent="0.2">
      <c r="A88" s="73">
        <f t="shared" si="10"/>
        <v>52</v>
      </c>
      <c r="B88" s="74"/>
      <c r="C88" s="75"/>
      <c r="D88" s="75"/>
      <c r="E88" s="11"/>
      <c r="F88" s="75"/>
      <c r="G8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8" s="75"/>
    </row>
    <row r="89" spans="1:8" ht="30" hidden="1" customHeight="1" x14ac:dyDescent="0.2">
      <c r="A89" s="73">
        <f t="shared" si="10"/>
        <v>52</v>
      </c>
      <c r="B89" s="74"/>
      <c r="C89" s="75"/>
      <c r="D89" s="75"/>
      <c r="E89" s="11"/>
      <c r="F89" s="75"/>
      <c r="G8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89" s="75"/>
    </row>
    <row r="90" spans="1:8" ht="30" hidden="1" customHeight="1" x14ac:dyDescent="0.2">
      <c r="A90" s="73">
        <f t="shared" si="10"/>
        <v>52</v>
      </c>
      <c r="B90" s="74"/>
      <c r="C90" s="75"/>
      <c r="D90" s="75"/>
      <c r="E90" s="11"/>
      <c r="F90" s="75"/>
      <c r="G9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0" s="75"/>
    </row>
    <row r="91" spans="1:8" ht="30" hidden="1" customHeight="1" x14ac:dyDescent="0.2">
      <c r="A91" s="73">
        <f t="shared" si="10"/>
        <v>52</v>
      </c>
      <c r="B91" s="74"/>
      <c r="C91" s="75"/>
      <c r="D91" s="75"/>
      <c r="E91" s="11"/>
      <c r="F91" s="75"/>
      <c r="G9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1" s="75"/>
    </row>
    <row r="92" spans="1:8" ht="30" hidden="1" customHeight="1" x14ac:dyDescent="0.2">
      <c r="A92" s="73">
        <f t="shared" si="10"/>
        <v>52</v>
      </c>
      <c r="B92" s="74"/>
      <c r="C92" s="75"/>
      <c r="D92" s="75"/>
      <c r="E92" s="11"/>
      <c r="F92" s="75"/>
      <c r="G9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2" s="75"/>
    </row>
    <row r="93" spans="1:8" ht="30" hidden="1" customHeight="1" x14ac:dyDescent="0.2">
      <c r="A93" s="73">
        <f t="shared" si="10"/>
        <v>52</v>
      </c>
      <c r="B93" s="74"/>
      <c r="C93" s="75"/>
      <c r="D93" s="75"/>
      <c r="E93" s="11"/>
      <c r="F93" s="75"/>
      <c r="G9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3" s="75"/>
    </row>
    <row r="94" spans="1:8" ht="30" hidden="1" customHeight="1" x14ac:dyDescent="0.2">
      <c r="A94" s="73">
        <f t="shared" si="10"/>
        <v>52</v>
      </c>
      <c r="B94" s="74"/>
      <c r="C94" s="75"/>
      <c r="D94" s="75"/>
      <c r="E94" s="11"/>
      <c r="F94" s="75"/>
      <c r="G9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4" s="75"/>
    </row>
    <row r="95" spans="1:8" ht="30" hidden="1" customHeight="1" x14ac:dyDescent="0.2">
      <c r="A95" s="73">
        <f t="shared" si="10"/>
        <v>52</v>
      </c>
      <c r="B95" s="74"/>
      <c r="C95" s="75"/>
      <c r="D95" s="75"/>
      <c r="E95" s="11"/>
      <c r="F95" s="75"/>
      <c r="G9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5" s="75"/>
    </row>
    <row r="96" spans="1:8" ht="30" hidden="1" customHeight="1" x14ac:dyDescent="0.2">
      <c r="A96" s="73">
        <f t="shared" si="10"/>
        <v>52</v>
      </c>
      <c r="B96" s="74"/>
      <c r="C96" s="75"/>
      <c r="D96" s="75"/>
      <c r="E96" s="11"/>
      <c r="F96" s="75"/>
      <c r="G9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6" s="75"/>
    </row>
    <row r="97" spans="1:8" ht="30" hidden="1" customHeight="1" x14ac:dyDescent="0.2">
      <c r="A97" s="73">
        <f t="shared" si="10"/>
        <v>52</v>
      </c>
      <c r="B97" s="74"/>
      <c r="C97" s="75"/>
      <c r="D97" s="75"/>
      <c r="E97" s="11"/>
      <c r="F97" s="75"/>
      <c r="G9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7" s="75"/>
    </row>
    <row r="98" spans="1:8" ht="30" hidden="1" customHeight="1" x14ac:dyDescent="0.2">
      <c r="A98" s="73">
        <f t="shared" si="10"/>
        <v>52</v>
      </c>
      <c r="B98" s="74"/>
      <c r="C98" s="75"/>
      <c r="D98" s="75"/>
      <c r="E98" s="11"/>
      <c r="F98" s="75"/>
      <c r="G9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8" s="75"/>
    </row>
    <row r="99" spans="1:8" ht="30" hidden="1" customHeight="1" x14ac:dyDescent="0.2">
      <c r="A99" s="73">
        <f t="shared" si="10"/>
        <v>52</v>
      </c>
      <c r="B99" s="74"/>
      <c r="C99" s="75"/>
      <c r="D99" s="75"/>
      <c r="E99" s="11"/>
      <c r="F99" s="75"/>
      <c r="G9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99" s="75"/>
    </row>
    <row r="100" spans="1:8" ht="30" hidden="1" customHeight="1" x14ac:dyDescent="0.2">
      <c r="A100" s="73">
        <f t="shared" si="10"/>
        <v>52</v>
      </c>
      <c r="B100" s="74"/>
      <c r="C100" s="75"/>
      <c r="D100" s="75"/>
      <c r="E100" s="11"/>
      <c r="F100" s="75"/>
      <c r="G10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0" s="75"/>
    </row>
    <row r="101" spans="1:8" ht="30" hidden="1" customHeight="1" x14ac:dyDescent="0.2">
      <c r="A101" s="73">
        <f t="shared" si="10"/>
        <v>52</v>
      </c>
      <c r="B101" s="74"/>
      <c r="C101" s="75"/>
      <c r="D101" s="75"/>
      <c r="E101" s="11"/>
      <c r="F101" s="75"/>
      <c r="G10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1" s="75"/>
    </row>
    <row r="102" spans="1:8" ht="30" hidden="1" customHeight="1" x14ac:dyDescent="0.2">
      <c r="A102" s="73">
        <f t="shared" si="10"/>
        <v>52</v>
      </c>
      <c r="B102" s="74"/>
      <c r="C102" s="75"/>
      <c r="D102" s="75"/>
      <c r="E102" s="11"/>
      <c r="F102" s="75"/>
      <c r="G10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2" s="75"/>
    </row>
    <row r="103" spans="1:8" ht="30" hidden="1" customHeight="1" x14ac:dyDescent="0.2">
      <c r="A103" s="73">
        <f t="shared" si="10"/>
        <v>52</v>
      </c>
      <c r="B103" s="74"/>
      <c r="C103" s="75"/>
      <c r="D103" s="75"/>
      <c r="E103" s="11"/>
      <c r="F103" s="75"/>
      <c r="G10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3" s="75"/>
    </row>
    <row r="104" spans="1:8" ht="30" hidden="1" customHeight="1" x14ac:dyDescent="0.2">
      <c r="A104" s="73">
        <f t="shared" si="10"/>
        <v>52</v>
      </c>
      <c r="B104" s="74"/>
      <c r="C104" s="75"/>
      <c r="D104" s="75"/>
      <c r="E104" s="11"/>
      <c r="F104" s="75"/>
      <c r="G10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4" s="75"/>
    </row>
    <row r="105" spans="1:8" ht="30" hidden="1" customHeight="1" x14ac:dyDescent="0.2">
      <c r="A105" s="73">
        <f t="shared" si="10"/>
        <v>52</v>
      </c>
      <c r="B105" s="74"/>
      <c r="C105" s="75"/>
      <c r="D105" s="75"/>
      <c r="E105" s="11"/>
      <c r="F105" s="75"/>
      <c r="G10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5" s="75"/>
    </row>
    <row r="106" spans="1:8" ht="30" hidden="1" customHeight="1" x14ac:dyDescent="0.2">
      <c r="A106" s="73">
        <f t="shared" si="10"/>
        <v>52</v>
      </c>
      <c r="B106" s="74"/>
      <c r="C106" s="75"/>
      <c r="D106" s="75"/>
      <c r="E106" s="11"/>
      <c r="F106" s="75"/>
      <c r="G10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6" s="75"/>
    </row>
    <row r="107" spans="1:8" ht="30" hidden="1" customHeight="1" x14ac:dyDescent="0.2">
      <c r="A107" s="73">
        <f t="shared" si="10"/>
        <v>52</v>
      </c>
      <c r="B107" s="74"/>
      <c r="C107" s="75"/>
      <c r="D107" s="75"/>
      <c r="E107" s="11"/>
      <c r="F107" s="75"/>
      <c r="G10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7" s="75"/>
    </row>
    <row r="108" spans="1:8" ht="30" hidden="1" customHeight="1" x14ac:dyDescent="0.2">
      <c r="A108" s="73">
        <f t="shared" si="10"/>
        <v>52</v>
      </c>
      <c r="B108" s="74"/>
      <c r="C108" s="75"/>
      <c r="D108" s="75"/>
      <c r="E108" s="11"/>
      <c r="F108" s="75"/>
      <c r="G10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8" s="75"/>
    </row>
    <row r="109" spans="1:8" ht="30" hidden="1" customHeight="1" x14ac:dyDescent="0.2">
      <c r="A109" s="73">
        <f t="shared" si="10"/>
        <v>52</v>
      </c>
      <c r="B109" s="74"/>
      <c r="C109" s="75"/>
      <c r="D109" s="75"/>
      <c r="E109" s="11"/>
      <c r="F109" s="75"/>
      <c r="G10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09" s="75"/>
    </row>
    <row r="110" spans="1:8" ht="30" hidden="1" customHeight="1" x14ac:dyDescent="0.2">
      <c r="A110" s="73">
        <f t="shared" si="10"/>
        <v>52</v>
      </c>
      <c r="B110" s="74"/>
      <c r="C110" s="75"/>
      <c r="D110" s="75"/>
      <c r="E110" s="11"/>
      <c r="F110" s="75"/>
      <c r="G11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0" s="75"/>
    </row>
    <row r="111" spans="1:8" ht="30" hidden="1" customHeight="1" x14ac:dyDescent="0.2">
      <c r="A111" s="73">
        <f t="shared" si="10"/>
        <v>52</v>
      </c>
      <c r="B111" s="74"/>
      <c r="C111" s="75"/>
      <c r="D111" s="75"/>
      <c r="E111" s="11"/>
      <c r="F111" s="75"/>
      <c r="G11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1" s="75"/>
    </row>
    <row r="112" spans="1:8" ht="30" hidden="1" customHeight="1" x14ac:dyDescent="0.2">
      <c r="A112" s="73">
        <f t="shared" si="10"/>
        <v>52</v>
      </c>
      <c r="B112" s="74"/>
      <c r="C112" s="75"/>
      <c r="D112" s="75"/>
      <c r="E112" s="11"/>
      <c r="F112" s="75"/>
      <c r="G11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2" s="75"/>
    </row>
    <row r="113" spans="1:8" ht="30" hidden="1" customHeight="1" x14ac:dyDescent="0.2">
      <c r="A113" s="73">
        <f t="shared" si="10"/>
        <v>52</v>
      </c>
      <c r="B113" s="74"/>
      <c r="C113" s="75"/>
      <c r="D113" s="75"/>
      <c r="E113" s="11"/>
      <c r="F113" s="75"/>
      <c r="G11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3" s="75"/>
    </row>
    <row r="114" spans="1:8" ht="30" hidden="1" customHeight="1" x14ac:dyDescent="0.2">
      <c r="A114" s="73">
        <f t="shared" si="10"/>
        <v>52</v>
      </c>
      <c r="B114" s="74"/>
      <c r="C114" s="75"/>
      <c r="D114" s="75"/>
      <c r="E114" s="11"/>
      <c r="F114" s="75"/>
      <c r="G11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4" s="75"/>
    </row>
    <row r="115" spans="1:8" ht="30" hidden="1" customHeight="1" x14ac:dyDescent="0.2">
      <c r="A115" s="73">
        <f t="shared" si="10"/>
        <v>52</v>
      </c>
      <c r="B115" s="74"/>
      <c r="C115" s="75"/>
      <c r="D115" s="75"/>
      <c r="E115" s="11"/>
      <c r="F115" s="75"/>
      <c r="G11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5" s="75"/>
    </row>
    <row r="116" spans="1:8" ht="30" hidden="1" customHeight="1" x14ac:dyDescent="0.2">
      <c r="A116" s="73">
        <f t="shared" si="10"/>
        <v>52</v>
      </c>
      <c r="B116" s="74"/>
      <c r="C116" s="75"/>
      <c r="D116" s="75"/>
      <c r="E116" s="11"/>
      <c r="F116" s="75"/>
      <c r="G11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6" s="75"/>
    </row>
    <row r="117" spans="1:8" ht="30" hidden="1" customHeight="1" x14ac:dyDescent="0.2">
      <c r="A117" s="73">
        <f t="shared" si="10"/>
        <v>52</v>
      </c>
      <c r="B117" s="74"/>
      <c r="C117" s="75"/>
      <c r="D117" s="75"/>
      <c r="E117" s="11"/>
      <c r="F117" s="75"/>
      <c r="G11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7" s="75"/>
    </row>
    <row r="118" spans="1:8" ht="30" hidden="1" customHeight="1" x14ac:dyDescent="0.2">
      <c r="A118" s="73">
        <f t="shared" si="10"/>
        <v>52</v>
      </c>
      <c r="B118" s="74"/>
      <c r="C118" s="75"/>
      <c r="D118" s="75"/>
      <c r="E118" s="11"/>
      <c r="F118" s="75"/>
      <c r="G11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8" s="75"/>
    </row>
    <row r="119" spans="1:8" ht="30" hidden="1" customHeight="1" x14ac:dyDescent="0.2">
      <c r="A119" s="73">
        <f t="shared" si="10"/>
        <v>52</v>
      </c>
      <c r="B119" s="74"/>
      <c r="C119" s="75"/>
      <c r="D119" s="75"/>
      <c r="E119" s="11"/>
      <c r="F119" s="75"/>
      <c r="G11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19" s="75"/>
    </row>
    <row r="120" spans="1:8" ht="30" hidden="1" customHeight="1" x14ac:dyDescent="0.2">
      <c r="A120" s="73">
        <f t="shared" si="10"/>
        <v>52</v>
      </c>
      <c r="B120" s="74"/>
      <c r="C120" s="75"/>
      <c r="D120" s="75"/>
      <c r="E120" s="11"/>
      <c r="F120" s="75"/>
      <c r="G12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0" s="75"/>
    </row>
    <row r="121" spans="1:8" ht="30" hidden="1" customHeight="1" x14ac:dyDescent="0.2">
      <c r="A121" s="73">
        <f t="shared" si="10"/>
        <v>52</v>
      </c>
      <c r="B121" s="74"/>
      <c r="C121" s="75"/>
      <c r="D121" s="75"/>
      <c r="E121" s="11"/>
      <c r="F121" s="75"/>
      <c r="G12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1" s="75"/>
    </row>
    <row r="122" spans="1:8" ht="30" hidden="1" customHeight="1" x14ac:dyDescent="0.2">
      <c r="A122" s="73">
        <f t="shared" si="10"/>
        <v>52</v>
      </c>
      <c r="B122" s="74"/>
      <c r="C122" s="75"/>
      <c r="D122" s="75"/>
      <c r="E122" s="11"/>
      <c r="F122" s="75"/>
      <c r="G12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2" s="75"/>
    </row>
    <row r="123" spans="1:8" ht="30" hidden="1" customHeight="1" x14ac:dyDescent="0.2">
      <c r="A123" s="73">
        <f t="shared" si="10"/>
        <v>52</v>
      </c>
      <c r="B123" s="74"/>
      <c r="C123" s="75"/>
      <c r="D123" s="75"/>
      <c r="E123" s="11"/>
      <c r="F123" s="75"/>
      <c r="G12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3" s="75"/>
    </row>
    <row r="124" spans="1:8" ht="30" hidden="1" customHeight="1" x14ac:dyDescent="0.2">
      <c r="A124" s="73">
        <f t="shared" si="10"/>
        <v>52</v>
      </c>
      <c r="B124" s="74"/>
      <c r="C124" s="75"/>
      <c r="D124" s="75"/>
      <c r="E124" s="11"/>
      <c r="F124" s="75"/>
      <c r="G12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4" s="75"/>
    </row>
    <row r="125" spans="1:8" ht="30" hidden="1" customHeight="1" x14ac:dyDescent="0.2">
      <c r="A125" s="73">
        <f t="shared" si="10"/>
        <v>52</v>
      </c>
      <c r="B125" s="74"/>
      <c r="C125" s="75"/>
      <c r="D125" s="75"/>
      <c r="E125" s="11"/>
      <c r="F125" s="75"/>
      <c r="G12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5" s="75"/>
    </row>
    <row r="126" spans="1:8" ht="30" hidden="1" customHeight="1" x14ac:dyDescent="0.2">
      <c r="A126" s="73">
        <f t="shared" si="10"/>
        <v>52</v>
      </c>
      <c r="B126" s="74"/>
      <c r="C126" s="75"/>
      <c r="D126" s="75"/>
      <c r="E126" s="11"/>
      <c r="F126" s="75"/>
      <c r="G12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6" s="75"/>
    </row>
    <row r="127" spans="1:8" ht="30" hidden="1" customHeight="1" x14ac:dyDescent="0.2">
      <c r="A127" s="73">
        <f t="shared" si="10"/>
        <v>52</v>
      </c>
      <c r="B127" s="74"/>
      <c r="C127" s="75"/>
      <c r="D127" s="75"/>
      <c r="E127" s="11"/>
      <c r="F127" s="75"/>
      <c r="G12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7" s="75"/>
    </row>
    <row r="128" spans="1:8" ht="30" hidden="1" customHeight="1" x14ac:dyDescent="0.2">
      <c r="A128" s="73">
        <f t="shared" si="10"/>
        <v>52</v>
      </c>
      <c r="B128" s="74"/>
      <c r="C128" s="75"/>
      <c r="D128" s="75"/>
      <c r="E128" s="11"/>
      <c r="F128" s="75"/>
      <c r="G12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8" s="75"/>
    </row>
    <row r="129" spans="1:8" ht="30" hidden="1" customHeight="1" x14ac:dyDescent="0.2">
      <c r="A129" s="73">
        <f t="shared" si="10"/>
        <v>52</v>
      </c>
      <c r="B129" s="74"/>
      <c r="C129" s="75"/>
      <c r="D129" s="75"/>
      <c r="E129" s="11"/>
      <c r="F129" s="75"/>
      <c r="G12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29" s="75"/>
    </row>
    <row r="130" spans="1:8" ht="30" hidden="1" customHeight="1" x14ac:dyDescent="0.2">
      <c r="A130" s="73">
        <f t="shared" si="10"/>
        <v>52</v>
      </c>
      <c r="B130" s="74"/>
      <c r="C130" s="75"/>
      <c r="D130" s="75"/>
      <c r="E130" s="11"/>
      <c r="F130" s="75"/>
      <c r="G13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0" s="75"/>
    </row>
    <row r="131" spans="1:8" ht="30" hidden="1" customHeight="1" x14ac:dyDescent="0.2">
      <c r="A131" s="73">
        <f t="shared" ref="A131:A194" si="11">_xlfn.ISOWEEKNUM($B131)</f>
        <v>52</v>
      </c>
      <c r="B131" s="74"/>
      <c r="C131" s="75"/>
      <c r="D131" s="75"/>
      <c r="E131" s="11"/>
      <c r="F131" s="75"/>
      <c r="G13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1" s="75"/>
    </row>
    <row r="132" spans="1:8" ht="30" hidden="1" customHeight="1" x14ac:dyDescent="0.2">
      <c r="A132" s="73">
        <f t="shared" si="11"/>
        <v>52</v>
      </c>
      <c r="B132" s="74"/>
      <c r="C132" s="75"/>
      <c r="D132" s="75"/>
      <c r="E132" s="11"/>
      <c r="F132" s="75"/>
      <c r="G13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2" s="75"/>
    </row>
    <row r="133" spans="1:8" ht="30" hidden="1" customHeight="1" x14ac:dyDescent="0.2">
      <c r="A133" s="73">
        <f t="shared" si="11"/>
        <v>52</v>
      </c>
      <c r="B133" s="74"/>
      <c r="C133" s="75"/>
      <c r="D133" s="75"/>
      <c r="E133" s="11"/>
      <c r="F133" s="75"/>
      <c r="G13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3" s="75"/>
    </row>
    <row r="134" spans="1:8" ht="30" hidden="1" customHeight="1" x14ac:dyDescent="0.2">
      <c r="A134" s="73">
        <f t="shared" si="11"/>
        <v>52</v>
      </c>
      <c r="B134" s="74"/>
      <c r="C134" s="75"/>
      <c r="D134" s="75"/>
      <c r="E134" s="11"/>
      <c r="F134" s="75"/>
      <c r="G13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4" s="75"/>
    </row>
    <row r="135" spans="1:8" ht="30" hidden="1" customHeight="1" x14ac:dyDescent="0.2">
      <c r="A135" s="73">
        <f t="shared" si="11"/>
        <v>52</v>
      </c>
      <c r="B135" s="74"/>
      <c r="C135" s="75"/>
      <c r="D135" s="75"/>
      <c r="E135" s="11"/>
      <c r="F135" s="75"/>
      <c r="G13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5" s="75"/>
    </row>
    <row r="136" spans="1:8" ht="30" hidden="1" customHeight="1" x14ac:dyDescent="0.2">
      <c r="A136" s="73">
        <f t="shared" si="11"/>
        <v>52</v>
      </c>
      <c r="B136" s="74"/>
      <c r="C136" s="75"/>
      <c r="D136" s="75"/>
      <c r="E136" s="11"/>
      <c r="F136" s="75"/>
      <c r="G13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6" s="75"/>
    </row>
    <row r="137" spans="1:8" ht="30" hidden="1" customHeight="1" x14ac:dyDescent="0.2">
      <c r="A137" s="73">
        <f t="shared" si="11"/>
        <v>52</v>
      </c>
      <c r="B137" s="74"/>
      <c r="C137" s="75"/>
      <c r="D137" s="75"/>
      <c r="E137" s="11"/>
      <c r="F137" s="75"/>
      <c r="G13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7" s="75"/>
    </row>
    <row r="138" spans="1:8" ht="30" hidden="1" customHeight="1" x14ac:dyDescent="0.2">
      <c r="A138" s="73">
        <f t="shared" si="11"/>
        <v>52</v>
      </c>
      <c r="B138" s="74"/>
      <c r="C138" s="75"/>
      <c r="D138" s="75"/>
      <c r="E138" s="11"/>
      <c r="F138" s="75"/>
      <c r="G13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8" s="75"/>
    </row>
    <row r="139" spans="1:8" ht="30" hidden="1" customHeight="1" x14ac:dyDescent="0.2">
      <c r="A139" s="73">
        <f t="shared" si="11"/>
        <v>52</v>
      </c>
      <c r="B139" s="74"/>
      <c r="C139" s="75"/>
      <c r="D139" s="75"/>
      <c r="E139" s="11"/>
      <c r="F139" s="75"/>
      <c r="G13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39" s="75"/>
    </row>
    <row r="140" spans="1:8" ht="30" hidden="1" customHeight="1" x14ac:dyDescent="0.2">
      <c r="A140" s="73">
        <f t="shared" si="11"/>
        <v>52</v>
      </c>
      <c r="B140" s="74"/>
      <c r="C140" s="75"/>
      <c r="D140" s="75"/>
      <c r="E140" s="11"/>
      <c r="F140" s="75"/>
      <c r="G14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0" s="75"/>
    </row>
    <row r="141" spans="1:8" ht="30" hidden="1" customHeight="1" x14ac:dyDescent="0.2">
      <c r="A141" s="73">
        <f t="shared" si="11"/>
        <v>52</v>
      </c>
      <c r="B141" s="74"/>
      <c r="C141" s="75"/>
      <c r="D141" s="75"/>
      <c r="E141" s="11"/>
      <c r="F141" s="75"/>
      <c r="G14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1" s="75"/>
    </row>
    <row r="142" spans="1:8" ht="30" hidden="1" customHeight="1" x14ac:dyDescent="0.2">
      <c r="A142" s="73">
        <f t="shared" si="11"/>
        <v>52</v>
      </c>
      <c r="B142" s="74"/>
      <c r="C142" s="75"/>
      <c r="D142" s="75"/>
      <c r="E142" s="11"/>
      <c r="F142" s="75"/>
      <c r="G14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2" s="75"/>
    </row>
    <row r="143" spans="1:8" ht="30" hidden="1" customHeight="1" x14ac:dyDescent="0.2">
      <c r="A143" s="73">
        <f t="shared" si="11"/>
        <v>52</v>
      </c>
      <c r="B143" s="74"/>
      <c r="C143" s="75"/>
      <c r="D143" s="75"/>
      <c r="E143" s="11"/>
      <c r="F143" s="75"/>
      <c r="G14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3" s="75"/>
    </row>
    <row r="144" spans="1:8" ht="30" hidden="1" customHeight="1" x14ac:dyDescent="0.2">
      <c r="A144" s="73">
        <f t="shared" si="11"/>
        <v>52</v>
      </c>
      <c r="B144" s="74"/>
      <c r="C144" s="75"/>
      <c r="D144" s="75"/>
      <c r="E144" s="11"/>
      <c r="F144" s="75"/>
      <c r="G14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4" s="75"/>
    </row>
    <row r="145" spans="1:8" ht="30" hidden="1" customHeight="1" x14ac:dyDescent="0.2">
      <c r="A145" s="73">
        <f t="shared" si="11"/>
        <v>52</v>
      </c>
      <c r="B145" s="74"/>
      <c r="C145" s="75"/>
      <c r="D145" s="75"/>
      <c r="E145" s="11"/>
      <c r="F145" s="75"/>
      <c r="G14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5" s="75"/>
    </row>
    <row r="146" spans="1:8" ht="30" hidden="1" customHeight="1" x14ac:dyDescent="0.2">
      <c r="A146" s="73">
        <f t="shared" si="11"/>
        <v>52</v>
      </c>
      <c r="B146" s="74"/>
      <c r="C146" s="75"/>
      <c r="D146" s="75"/>
      <c r="E146" s="11"/>
      <c r="F146" s="75"/>
      <c r="G14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6" s="75"/>
    </row>
    <row r="147" spans="1:8" ht="30" hidden="1" customHeight="1" x14ac:dyDescent="0.2">
      <c r="A147" s="73">
        <f t="shared" si="11"/>
        <v>52</v>
      </c>
      <c r="B147" s="74"/>
      <c r="C147" s="75"/>
      <c r="D147" s="75"/>
      <c r="E147" s="11"/>
      <c r="F147" s="75"/>
      <c r="G14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7" s="75"/>
    </row>
    <row r="148" spans="1:8" ht="30" hidden="1" customHeight="1" x14ac:dyDescent="0.2">
      <c r="A148" s="73">
        <f t="shared" si="11"/>
        <v>52</v>
      </c>
      <c r="B148" s="74"/>
      <c r="C148" s="75"/>
      <c r="D148" s="75"/>
      <c r="E148" s="11"/>
      <c r="F148" s="75"/>
      <c r="G14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8" s="75"/>
    </row>
    <row r="149" spans="1:8" ht="30" hidden="1" customHeight="1" x14ac:dyDescent="0.2">
      <c r="A149" s="73">
        <f t="shared" si="11"/>
        <v>52</v>
      </c>
      <c r="B149" s="74"/>
      <c r="C149" s="75"/>
      <c r="D149" s="75"/>
      <c r="E149" s="11"/>
      <c r="F149" s="75"/>
      <c r="G14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49" s="75"/>
    </row>
    <row r="150" spans="1:8" ht="30" hidden="1" customHeight="1" x14ac:dyDescent="0.2">
      <c r="A150" s="73">
        <f t="shared" si="11"/>
        <v>52</v>
      </c>
      <c r="B150" s="74"/>
      <c r="C150" s="75"/>
      <c r="D150" s="75"/>
      <c r="E150" s="11"/>
      <c r="F150" s="75"/>
      <c r="G15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0" s="75"/>
    </row>
    <row r="151" spans="1:8" ht="30" hidden="1" customHeight="1" x14ac:dyDescent="0.2">
      <c r="A151" s="73">
        <f t="shared" si="11"/>
        <v>52</v>
      </c>
      <c r="B151" s="74"/>
      <c r="C151" s="75"/>
      <c r="D151" s="75"/>
      <c r="E151" s="11"/>
      <c r="F151" s="75"/>
      <c r="G15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1" s="75"/>
    </row>
    <row r="152" spans="1:8" ht="30" hidden="1" customHeight="1" x14ac:dyDescent="0.2">
      <c r="A152" s="73">
        <f t="shared" si="11"/>
        <v>52</v>
      </c>
      <c r="B152" s="74"/>
      <c r="C152" s="75"/>
      <c r="D152" s="75"/>
      <c r="E152" s="11"/>
      <c r="F152" s="75"/>
      <c r="G15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2" s="75"/>
    </row>
    <row r="153" spans="1:8" ht="30" hidden="1" customHeight="1" x14ac:dyDescent="0.2">
      <c r="A153" s="73">
        <f t="shared" si="11"/>
        <v>52</v>
      </c>
      <c r="B153" s="74"/>
      <c r="C153" s="75"/>
      <c r="D153" s="75"/>
      <c r="E153" s="11"/>
      <c r="F153" s="75"/>
      <c r="G15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3" s="75"/>
    </row>
    <row r="154" spans="1:8" ht="30" hidden="1" customHeight="1" x14ac:dyDescent="0.2">
      <c r="A154" s="73">
        <f t="shared" si="11"/>
        <v>52</v>
      </c>
      <c r="B154" s="74"/>
      <c r="C154" s="75"/>
      <c r="D154" s="75"/>
      <c r="E154" s="11"/>
      <c r="F154" s="75"/>
      <c r="G15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4" s="75"/>
    </row>
    <row r="155" spans="1:8" ht="30" hidden="1" customHeight="1" x14ac:dyDescent="0.2">
      <c r="A155" s="73">
        <f t="shared" si="11"/>
        <v>52</v>
      </c>
      <c r="B155" s="74"/>
      <c r="C155" s="75"/>
      <c r="D155" s="75"/>
      <c r="E155" s="11"/>
      <c r="F155" s="75"/>
      <c r="G15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5" s="75"/>
    </row>
    <row r="156" spans="1:8" ht="30" hidden="1" customHeight="1" x14ac:dyDescent="0.2">
      <c r="A156" s="73">
        <f t="shared" si="11"/>
        <v>52</v>
      </c>
      <c r="B156" s="74"/>
      <c r="C156" s="75"/>
      <c r="D156" s="75"/>
      <c r="E156" s="11"/>
      <c r="F156" s="75"/>
      <c r="G15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6" s="75"/>
    </row>
    <row r="157" spans="1:8" ht="30" hidden="1" customHeight="1" x14ac:dyDescent="0.2">
      <c r="A157" s="73">
        <f t="shared" si="11"/>
        <v>52</v>
      </c>
      <c r="B157" s="74"/>
      <c r="C157" s="75"/>
      <c r="D157" s="75"/>
      <c r="E157" s="11"/>
      <c r="F157" s="75"/>
      <c r="G15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7" s="75"/>
    </row>
    <row r="158" spans="1:8" ht="30" hidden="1" customHeight="1" x14ac:dyDescent="0.2">
      <c r="A158" s="73">
        <f t="shared" si="11"/>
        <v>52</v>
      </c>
      <c r="B158" s="74"/>
      <c r="C158" s="75"/>
      <c r="D158" s="75"/>
      <c r="E158" s="11"/>
      <c r="F158" s="75"/>
      <c r="G15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8" s="75"/>
    </row>
    <row r="159" spans="1:8" ht="30" hidden="1" customHeight="1" x14ac:dyDescent="0.2">
      <c r="A159" s="73">
        <f t="shared" si="11"/>
        <v>52</v>
      </c>
      <c r="B159" s="74"/>
      <c r="C159" s="75"/>
      <c r="D159" s="75"/>
      <c r="E159" s="11"/>
      <c r="F159" s="75"/>
      <c r="G15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59" s="75"/>
    </row>
    <row r="160" spans="1:8" ht="30" hidden="1" customHeight="1" x14ac:dyDescent="0.2">
      <c r="A160" s="73">
        <f t="shared" si="11"/>
        <v>52</v>
      </c>
      <c r="B160" s="74"/>
      <c r="C160" s="75"/>
      <c r="D160" s="75"/>
      <c r="E160" s="11"/>
      <c r="F160" s="75"/>
      <c r="G16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0" s="75"/>
    </row>
    <row r="161" spans="1:8" ht="30" hidden="1" customHeight="1" x14ac:dyDescent="0.2">
      <c r="A161" s="73">
        <f t="shared" si="11"/>
        <v>52</v>
      </c>
      <c r="B161" s="74"/>
      <c r="C161" s="75"/>
      <c r="D161" s="75"/>
      <c r="E161" s="11"/>
      <c r="F161" s="75"/>
      <c r="G16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1" s="75"/>
    </row>
    <row r="162" spans="1:8" ht="30" hidden="1" customHeight="1" x14ac:dyDescent="0.2">
      <c r="A162" s="73">
        <f t="shared" si="11"/>
        <v>52</v>
      </c>
      <c r="B162" s="74"/>
      <c r="C162" s="75"/>
      <c r="D162" s="75"/>
      <c r="E162" s="11"/>
      <c r="F162" s="75"/>
      <c r="G16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2" s="75"/>
    </row>
    <row r="163" spans="1:8" ht="30" hidden="1" customHeight="1" x14ac:dyDescent="0.2">
      <c r="A163" s="73">
        <f t="shared" si="11"/>
        <v>52</v>
      </c>
      <c r="B163" s="74"/>
      <c r="C163" s="75"/>
      <c r="D163" s="75"/>
      <c r="E163" s="11"/>
      <c r="F163" s="75"/>
      <c r="G16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3" s="75"/>
    </row>
    <row r="164" spans="1:8" ht="30" hidden="1" customHeight="1" x14ac:dyDescent="0.2">
      <c r="A164" s="73">
        <f t="shared" si="11"/>
        <v>52</v>
      </c>
      <c r="B164" s="74"/>
      <c r="C164" s="75"/>
      <c r="D164" s="75"/>
      <c r="E164" s="11"/>
      <c r="F164" s="75"/>
      <c r="G16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4" s="75"/>
    </row>
    <row r="165" spans="1:8" ht="30" hidden="1" customHeight="1" x14ac:dyDescent="0.2">
      <c r="A165" s="73">
        <f t="shared" si="11"/>
        <v>52</v>
      </c>
      <c r="B165" s="74"/>
      <c r="C165" s="75"/>
      <c r="D165" s="75"/>
      <c r="E165" s="11"/>
      <c r="F165" s="75"/>
      <c r="G16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5" s="75"/>
    </row>
    <row r="166" spans="1:8" ht="30" hidden="1" customHeight="1" x14ac:dyDescent="0.2">
      <c r="A166" s="73">
        <f t="shared" si="11"/>
        <v>52</v>
      </c>
      <c r="B166" s="74"/>
      <c r="C166" s="75"/>
      <c r="D166" s="75"/>
      <c r="E166" s="11"/>
      <c r="F166" s="75"/>
      <c r="G16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6" s="75"/>
    </row>
    <row r="167" spans="1:8" ht="30" hidden="1" customHeight="1" x14ac:dyDescent="0.2">
      <c r="A167" s="73">
        <f t="shared" si="11"/>
        <v>52</v>
      </c>
      <c r="B167" s="74"/>
      <c r="C167" s="75"/>
      <c r="D167" s="75"/>
      <c r="E167" s="11"/>
      <c r="F167" s="75"/>
      <c r="G16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7" s="75"/>
    </row>
    <row r="168" spans="1:8" ht="30" hidden="1" customHeight="1" x14ac:dyDescent="0.2">
      <c r="A168" s="73">
        <f t="shared" si="11"/>
        <v>52</v>
      </c>
      <c r="B168" s="74"/>
      <c r="C168" s="75"/>
      <c r="D168" s="75"/>
      <c r="E168" s="11"/>
      <c r="F168" s="75"/>
      <c r="G16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8" s="75"/>
    </row>
    <row r="169" spans="1:8" ht="30" hidden="1" customHeight="1" x14ac:dyDescent="0.2">
      <c r="A169" s="73">
        <f t="shared" si="11"/>
        <v>52</v>
      </c>
      <c r="B169" s="74"/>
      <c r="C169" s="75"/>
      <c r="D169" s="75"/>
      <c r="E169" s="11"/>
      <c r="F169" s="75"/>
      <c r="G16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69" s="75"/>
    </row>
    <row r="170" spans="1:8" ht="30" hidden="1" customHeight="1" x14ac:dyDescent="0.2">
      <c r="A170" s="73">
        <f t="shared" si="11"/>
        <v>52</v>
      </c>
      <c r="B170" s="74"/>
      <c r="C170" s="75"/>
      <c r="D170" s="75"/>
      <c r="E170" s="11"/>
      <c r="F170" s="75"/>
      <c r="G17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0" s="75"/>
    </row>
    <row r="171" spans="1:8" ht="30" hidden="1" customHeight="1" x14ac:dyDescent="0.2">
      <c r="A171" s="73">
        <f t="shared" si="11"/>
        <v>52</v>
      </c>
      <c r="B171" s="74"/>
      <c r="C171" s="75"/>
      <c r="D171" s="75"/>
      <c r="E171" s="11"/>
      <c r="F171" s="75"/>
      <c r="G17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1" s="75"/>
    </row>
    <row r="172" spans="1:8" ht="30" hidden="1" customHeight="1" x14ac:dyDescent="0.2">
      <c r="A172" s="73">
        <f t="shared" si="11"/>
        <v>52</v>
      </c>
      <c r="B172" s="74"/>
      <c r="C172" s="75"/>
      <c r="D172" s="75"/>
      <c r="E172" s="11"/>
      <c r="F172" s="75"/>
      <c r="G17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2" s="75"/>
    </row>
    <row r="173" spans="1:8" ht="30" hidden="1" customHeight="1" x14ac:dyDescent="0.2">
      <c r="A173" s="73">
        <f t="shared" si="11"/>
        <v>52</v>
      </c>
      <c r="B173" s="74"/>
      <c r="C173" s="75"/>
      <c r="D173" s="75"/>
      <c r="E173" s="11"/>
      <c r="F173" s="75"/>
      <c r="G17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3" s="75"/>
    </row>
    <row r="174" spans="1:8" ht="30" hidden="1" customHeight="1" x14ac:dyDescent="0.2">
      <c r="A174" s="73">
        <f t="shared" si="11"/>
        <v>52</v>
      </c>
      <c r="B174" s="74"/>
      <c r="C174" s="75"/>
      <c r="D174" s="75"/>
      <c r="E174" s="11"/>
      <c r="F174" s="75"/>
      <c r="G17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4" s="75"/>
    </row>
    <row r="175" spans="1:8" ht="30" hidden="1" customHeight="1" x14ac:dyDescent="0.2">
      <c r="A175" s="73">
        <f t="shared" si="11"/>
        <v>52</v>
      </c>
      <c r="B175" s="74"/>
      <c r="C175" s="75"/>
      <c r="D175" s="75"/>
      <c r="E175" s="11"/>
      <c r="F175" s="75"/>
      <c r="G17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5" s="75"/>
    </row>
    <row r="176" spans="1:8" ht="30" hidden="1" customHeight="1" x14ac:dyDescent="0.2">
      <c r="A176" s="73">
        <f t="shared" si="11"/>
        <v>52</v>
      </c>
      <c r="B176" s="74"/>
      <c r="C176" s="75"/>
      <c r="D176" s="75"/>
      <c r="E176" s="11"/>
      <c r="F176" s="75"/>
      <c r="G17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6" s="75"/>
    </row>
    <row r="177" spans="1:8" ht="30" hidden="1" customHeight="1" x14ac:dyDescent="0.2">
      <c r="A177" s="73">
        <f t="shared" si="11"/>
        <v>52</v>
      </c>
      <c r="B177" s="74"/>
      <c r="C177" s="75"/>
      <c r="D177" s="75"/>
      <c r="E177" s="11"/>
      <c r="F177" s="75"/>
      <c r="G17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7" s="75"/>
    </row>
    <row r="178" spans="1:8" ht="30" hidden="1" customHeight="1" x14ac:dyDescent="0.2">
      <c r="A178" s="73">
        <f t="shared" si="11"/>
        <v>52</v>
      </c>
      <c r="B178" s="74"/>
      <c r="C178" s="75"/>
      <c r="D178" s="75"/>
      <c r="E178" s="11"/>
      <c r="F178" s="75"/>
      <c r="G17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8" s="75"/>
    </row>
    <row r="179" spans="1:8" ht="30" hidden="1" customHeight="1" x14ac:dyDescent="0.2">
      <c r="A179" s="73">
        <f t="shared" si="11"/>
        <v>52</v>
      </c>
      <c r="B179" s="74"/>
      <c r="C179" s="75"/>
      <c r="D179" s="75"/>
      <c r="E179" s="11"/>
      <c r="F179" s="75"/>
      <c r="G17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79" s="75"/>
    </row>
    <row r="180" spans="1:8" ht="30" hidden="1" customHeight="1" x14ac:dyDescent="0.2">
      <c r="A180" s="73">
        <f t="shared" si="11"/>
        <v>52</v>
      </c>
      <c r="B180" s="74"/>
      <c r="C180" s="75"/>
      <c r="D180" s="75"/>
      <c r="E180" s="11"/>
      <c r="F180" s="75"/>
      <c r="G18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0" s="75"/>
    </row>
    <row r="181" spans="1:8" ht="30" hidden="1" customHeight="1" x14ac:dyDescent="0.2">
      <c r="A181" s="73">
        <f t="shared" si="11"/>
        <v>52</v>
      </c>
      <c r="B181" s="74"/>
      <c r="C181" s="75"/>
      <c r="D181" s="75"/>
      <c r="E181" s="11"/>
      <c r="F181" s="75"/>
      <c r="G18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1" s="75"/>
    </row>
    <row r="182" spans="1:8" ht="30" hidden="1" customHeight="1" x14ac:dyDescent="0.2">
      <c r="A182" s="73">
        <f t="shared" si="11"/>
        <v>52</v>
      </c>
      <c r="B182" s="74"/>
      <c r="C182" s="75"/>
      <c r="D182" s="75"/>
      <c r="E182" s="11"/>
      <c r="F182" s="75"/>
      <c r="G18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2" s="75"/>
    </row>
    <row r="183" spans="1:8" ht="30" hidden="1" customHeight="1" x14ac:dyDescent="0.2">
      <c r="A183" s="73">
        <f t="shared" si="11"/>
        <v>52</v>
      </c>
      <c r="B183" s="74"/>
      <c r="C183" s="75"/>
      <c r="D183" s="75"/>
      <c r="E183" s="11"/>
      <c r="F183" s="75"/>
      <c r="G18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3" s="75"/>
    </row>
    <row r="184" spans="1:8" ht="30" hidden="1" customHeight="1" x14ac:dyDescent="0.2">
      <c r="A184" s="73">
        <f t="shared" si="11"/>
        <v>52</v>
      </c>
      <c r="B184" s="74"/>
      <c r="C184" s="75"/>
      <c r="D184" s="75"/>
      <c r="E184" s="11"/>
      <c r="F184" s="75"/>
      <c r="G18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4" s="75"/>
    </row>
    <row r="185" spans="1:8" ht="30" hidden="1" customHeight="1" x14ac:dyDescent="0.2">
      <c r="A185" s="73">
        <f t="shared" si="11"/>
        <v>52</v>
      </c>
      <c r="B185" s="74"/>
      <c r="C185" s="75"/>
      <c r="D185" s="75"/>
      <c r="E185" s="11"/>
      <c r="F185" s="75"/>
      <c r="G18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5" s="75"/>
    </row>
    <row r="186" spans="1:8" ht="30" hidden="1" customHeight="1" x14ac:dyDescent="0.2">
      <c r="A186" s="73">
        <f t="shared" si="11"/>
        <v>52</v>
      </c>
      <c r="B186" s="74"/>
      <c r="C186" s="75"/>
      <c r="D186" s="75"/>
      <c r="E186" s="11"/>
      <c r="F186" s="75"/>
      <c r="G18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6" s="75"/>
    </row>
    <row r="187" spans="1:8" ht="30" hidden="1" customHeight="1" x14ac:dyDescent="0.2">
      <c r="A187" s="73">
        <f t="shared" si="11"/>
        <v>52</v>
      </c>
      <c r="B187" s="74"/>
      <c r="C187" s="75"/>
      <c r="D187" s="75"/>
      <c r="E187" s="11"/>
      <c r="F187" s="75"/>
      <c r="G18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7" s="75"/>
    </row>
    <row r="188" spans="1:8" ht="30" hidden="1" customHeight="1" x14ac:dyDescent="0.2">
      <c r="A188" s="73">
        <f t="shared" si="11"/>
        <v>52</v>
      </c>
      <c r="B188" s="74"/>
      <c r="C188" s="75"/>
      <c r="D188" s="75"/>
      <c r="E188" s="11"/>
      <c r="F188" s="75"/>
      <c r="G18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8" s="75"/>
    </row>
    <row r="189" spans="1:8" ht="30" hidden="1" customHeight="1" x14ac:dyDescent="0.2">
      <c r="A189" s="73">
        <f t="shared" si="11"/>
        <v>52</v>
      </c>
      <c r="B189" s="74"/>
      <c r="C189" s="75"/>
      <c r="D189" s="75"/>
      <c r="E189" s="11"/>
      <c r="F189" s="75"/>
      <c r="G18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89" s="75"/>
    </row>
    <row r="190" spans="1:8" ht="30" hidden="1" customHeight="1" x14ac:dyDescent="0.2">
      <c r="A190" s="73">
        <f t="shared" si="11"/>
        <v>52</v>
      </c>
      <c r="B190" s="74"/>
      <c r="C190" s="75"/>
      <c r="D190" s="75"/>
      <c r="E190" s="11"/>
      <c r="F190" s="75"/>
      <c r="G19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0" s="75"/>
    </row>
    <row r="191" spans="1:8" ht="30" hidden="1" customHeight="1" x14ac:dyDescent="0.2">
      <c r="A191" s="73">
        <f t="shared" si="11"/>
        <v>52</v>
      </c>
      <c r="B191" s="74"/>
      <c r="C191" s="75"/>
      <c r="D191" s="75"/>
      <c r="E191" s="11"/>
      <c r="F191" s="75"/>
      <c r="G19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1" s="75"/>
    </row>
    <row r="192" spans="1:8" ht="30" hidden="1" customHeight="1" x14ac:dyDescent="0.2">
      <c r="A192" s="73">
        <f t="shared" si="11"/>
        <v>52</v>
      </c>
      <c r="B192" s="74"/>
      <c r="C192" s="75"/>
      <c r="D192" s="75"/>
      <c r="E192" s="11"/>
      <c r="F192" s="75"/>
      <c r="G19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2" s="75"/>
    </row>
    <row r="193" spans="1:8" ht="30" hidden="1" customHeight="1" x14ac:dyDescent="0.2">
      <c r="A193" s="73">
        <f t="shared" si="11"/>
        <v>52</v>
      </c>
      <c r="B193" s="74"/>
      <c r="C193" s="75"/>
      <c r="D193" s="75"/>
      <c r="E193" s="11"/>
      <c r="F193" s="75"/>
      <c r="G19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3" s="75"/>
    </row>
    <row r="194" spans="1:8" ht="30" hidden="1" customHeight="1" x14ac:dyDescent="0.2">
      <c r="A194" s="73">
        <f t="shared" si="11"/>
        <v>52</v>
      </c>
      <c r="B194" s="74"/>
      <c r="C194" s="75"/>
      <c r="D194" s="75"/>
      <c r="E194" s="11"/>
      <c r="F194" s="75"/>
      <c r="G19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4" s="75"/>
    </row>
    <row r="195" spans="1:8" ht="30" hidden="1" customHeight="1" x14ac:dyDescent="0.2">
      <c r="A195" s="73">
        <f t="shared" ref="A195:A205" si="12">_xlfn.ISOWEEKNUM($B195)</f>
        <v>52</v>
      </c>
      <c r="B195" s="74"/>
      <c r="C195" s="75"/>
      <c r="D195" s="75"/>
      <c r="E195" s="11"/>
      <c r="F195" s="75"/>
      <c r="G19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5" s="75"/>
    </row>
    <row r="196" spans="1:8" ht="30" hidden="1" customHeight="1" x14ac:dyDescent="0.2">
      <c r="A196" s="73">
        <f t="shared" si="12"/>
        <v>52</v>
      </c>
      <c r="B196" s="74"/>
      <c r="C196" s="75"/>
      <c r="D196" s="75"/>
      <c r="E196" s="11"/>
      <c r="F196" s="75"/>
      <c r="G196"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6" s="75"/>
    </row>
    <row r="197" spans="1:8" ht="30" hidden="1" customHeight="1" x14ac:dyDescent="0.2">
      <c r="A197" s="73">
        <f t="shared" si="12"/>
        <v>52</v>
      </c>
      <c r="B197" s="74"/>
      <c r="C197" s="75"/>
      <c r="D197" s="75"/>
      <c r="E197" s="11"/>
      <c r="F197" s="75"/>
      <c r="G197"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7" s="75"/>
    </row>
    <row r="198" spans="1:8" ht="30" hidden="1" customHeight="1" x14ac:dyDescent="0.2">
      <c r="A198" s="73">
        <f t="shared" si="12"/>
        <v>52</v>
      </c>
      <c r="B198" s="74"/>
      <c r="C198" s="75"/>
      <c r="D198" s="75"/>
      <c r="E198" s="11"/>
      <c r="F198" s="75"/>
      <c r="G198"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8" s="75"/>
    </row>
    <row r="199" spans="1:8" ht="30" hidden="1" customHeight="1" x14ac:dyDescent="0.2">
      <c r="A199" s="73">
        <f t="shared" si="12"/>
        <v>52</v>
      </c>
      <c r="B199" s="74"/>
      <c r="C199" s="75"/>
      <c r="D199" s="75"/>
      <c r="E199" s="11"/>
      <c r="F199" s="75"/>
      <c r="G199"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199" s="75"/>
    </row>
    <row r="200" spans="1:8" ht="30" hidden="1" customHeight="1" x14ac:dyDescent="0.2">
      <c r="A200" s="73">
        <f t="shared" si="12"/>
        <v>52</v>
      </c>
      <c r="B200" s="74"/>
      <c r="C200" s="75"/>
      <c r="D200" s="75"/>
      <c r="E200" s="11"/>
      <c r="F200" s="75"/>
      <c r="G200"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00" s="75"/>
    </row>
    <row r="201" spans="1:8" ht="30" hidden="1" customHeight="1" x14ac:dyDescent="0.2">
      <c r="A201" s="73">
        <f t="shared" si="12"/>
        <v>52</v>
      </c>
      <c r="B201" s="74"/>
      <c r="C201" s="75"/>
      <c r="D201" s="75"/>
      <c r="E201" s="11"/>
      <c r="F201" s="75"/>
      <c r="G201"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01" s="75"/>
    </row>
    <row r="202" spans="1:8" ht="30" hidden="1" customHeight="1" x14ac:dyDescent="0.2">
      <c r="A202" s="73">
        <f t="shared" si="12"/>
        <v>52</v>
      </c>
      <c r="B202" s="74"/>
      <c r="C202" s="75"/>
      <c r="D202" s="75"/>
      <c r="E202" s="11"/>
      <c r="F202" s="75"/>
      <c r="G202"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02" s="75"/>
    </row>
    <row r="203" spans="1:8" ht="30" hidden="1" customHeight="1" x14ac:dyDescent="0.2">
      <c r="A203" s="73">
        <f t="shared" si="12"/>
        <v>52</v>
      </c>
      <c r="B203" s="74"/>
      <c r="C203" s="75"/>
      <c r="D203" s="75"/>
      <c r="E203" s="11"/>
      <c r="F203" s="75"/>
      <c r="G203"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03" s="75"/>
    </row>
    <row r="204" spans="1:8" ht="30" hidden="1" customHeight="1" x14ac:dyDescent="0.2">
      <c r="A204" s="73">
        <f t="shared" si="12"/>
        <v>52</v>
      </c>
      <c r="B204" s="74"/>
      <c r="C204" s="75"/>
      <c r="D204" s="75"/>
      <c r="E204" s="11"/>
      <c r="F204" s="75"/>
      <c r="G204"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04" s="75"/>
    </row>
    <row r="205" spans="1:8" ht="30" hidden="1" customHeight="1" x14ac:dyDescent="0.2">
      <c r="A205" s="73">
        <f t="shared" si="12"/>
        <v>52</v>
      </c>
      <c r="B205" s="74"/>
      <c r="C205" s="75"/>
      <c r="D205" s="75"/>
      <c r="E205" s="11"/>
      <c r="F205" s="75"/>
      <c r="G205" s="75" t="str">
        <f>IF(DépMar1618202910[[#This Row],[Catégorie]]="ventes N-1",$J$34,"")&amp;IF(DépMar1618202910[[#This Row],[Catégorie]]="adhésions paniers",$J$31,"")&amp;IF(DépMar1618202910[[#This Row],[Catégorie]]="cotisations associatives",$J$32,"")&amp;IF(DépMar1618202910[[#This Row],[Catégorie]]="légumes",$J$33,"")&amp;IF(DépMar1618202910[[#This Row],[Catégorie]]="transfo interne",$J$33,"")&amp;IF(DépMar1618202910[[#This Row],[Catégorie]]="transfo externe",$J$33,"")&amp;IF(DépMar1618202910[[#This Row],[Catégorie]]="oeufs",$J$33,"")&amp;IF(DépMar1618202910[[#This Row],[Catégorie]]="miel",$J$33,"")&amp;IF(DépMar1618202910[[#This Row],[Catégorie]]="champignons",$J$33,"")&amp;IF(DépMar1618202910[[#This Row],[Catégorie]]="agrumes",$J$35,"")&amp;IF(DépMar1618202910[[#This Row],[Catégorie]]="fruits",$J$33,"")</f>
        <v/>
      </c>
      <c r="H205" s="75"/>
    </row>
    <row r="206" spans="1:8" ht="30" customHeight="1" x14ac:dyDescent="0.2">
      <c r="A206" s="12" t="s">
        <v>0</v>
      </c>
      <c r="B206" s="13"/>
      <c r="C206" s="14"/>
      <c r="D206" s="14"/>
      <c r="E206" s="15">
        <f>SUBTOTAL(109,DépMar1618202910[Montant])</f>
        <v>0</v>
      </c>
      <c r="F206" s="16"/>
      <c r="G206" s="125"/>
      <c r="H206" s="16"/>
    </row>
  </sheetData>
  <sheetProtection formatCells="0" formatColumns="0" formatRows="0" insertColumns="0" insertRows="0" insertHyperlinks="0" deleteColumns="0" deleteRows="0" selectLockedCells="1" sort="0" autoFilter="0" pivotTables="0"/>
  <protectedRanges>
    <protectedRange sqref="B2:H71 F72:H205 B72:D205" name="données_1"/>
    <protectedRange sqref="E72:E205" name="données_1_1"/>
  </protectedRanges>
  <mergeCells count="4">
    <mergeCell ref="A1:D1"/>
    <mergeCell ref="J19:J20"/>
    <mergeCell ref="K20:N20"/>
    <mergeCell ref="J1:N1"/>
  </mergeCells>
  <dataValidations count="14">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allowBlank="1" showInputMessage="1" showErrorMessage="1" prompt="Entrez le nom de la dépense dans cette colonne" sqref="J2"/>
    <dataValidation allowBlank="1" showInputMessage="1" showErrorMessage="1" prompt="Le total des dépenses est automatiquement affiché dans cette colonne" sqref="K2:N2"/>
    <dataValidation type="list" errorStyle="warning" allowBlank="1" showInputMessage="1" showErrorMessage="1" error="Une dépense de la liste déroulante doit être sélectionnée pour être incluse dans la feuille Synthèse" sqref="G3:G205">
      <formula1>$J$23:$J$27</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tabColor theme="5" tint="-0.499984740745262"/>
    <pageSetUpPr autoPageBreaks="0" fitToPage="1"/>
  </sheetPr>
  <dimension ref="A1:O206"/>
  <sheetViews>
    <sheetView showGridLines="0" zoomScale="70" zoomScaleNormal="70" workbookViewId="0">
      <selection activeCell="J41" sqref="J41"/>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5.7109375" style="2" customWidth="1"/>
    <col min="9" max="9" width="9.140625" style="2"/>
    <col min="10" max="10" width="20.28515625" style="2" bestFit="1" customWidth="1"/>
    <col min="11" max="14" width="14.7109375" style="2" customWidth="1"/>
    <col min="15" max="15" width="16" style="2" bestFit="1" customWidth="1"/>
    <col min="16" max="16384" width="9.140625" style="2"/>
  </cols>
  <sheetData>
    <row r="1" spans="1:14" ht="35.1" customHeight="1" x14ac:dyDescent="0.2">
      <c r="A1" s="116" t="s">
        <v>34</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52</v>
      </c>
      <c r="B3" s="9"/>
      <c r="C3" s="10"/>
      <c r="D3" s="10"/>
      <c r="E3" s="11"/>
      <c r="F3" s="10"/>
      <c r="G3"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 s="52"/>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f t="shared" si="0"/>
        <v>52</v>
      </c>
      <c r="B4" s="9"/>
      <c r="C4" s="10"/>
      <c r="D4" s="10"/>
      <c r="E4" s="11"/>
      <c r="F4" s="10"/>
      <c r="G4"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 s="10"/>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f t="shared" si="0"/>
        <v>52</v>
      </c>
      <c r="B5" s="9"/>
      <c r="C5" s="10"/>
      <c r="D5" s="10"/>
      <c r="E5" s="11"/>
      <c r="F5" s="10"/>
      <c r="G5"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f t="shared" si="0"/>
        <v>52</v>
      </c>
      <c r="B6" s="9"/>
      <c r="C6" s="10"/>
      <c r="D6" s="10"/>
      <c r="E6" s="11"/>
      <c r="F6" s="10"/>
      <c r="G6"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 s="10"/>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f t="shared" si="0"/>
        <v>52</v>
      </c>
      <c r="B7" s="9"/>
      <c r="C7" s="10"/>
      <c r="D7" s="10"/>
      <c r="E7" s="11"/>
      <c r="F7" s="10"/>
      <c r="G7"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 s="52"/>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 s="10"/>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73">
        <f t="shared" si="0"/>
        <v>52</v>
      </c>
      <c r="B17" s="74"/>
      <c r="C17" s="75"/>
      <c r="D17" s="93"/>
      <c r="E17" s="76"/>
      <c r="F17" s="93"/>
      <c r="G17" s="93"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 s="75"/>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
      <c r="C18" s="10"/>
      <c r="D18" s="93"/>
      <c r="E18" s="11"/>
      <c r="F18" s="10"/>
      <c r="G18"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
      <c r="C19" s="10"/>
      <c r="D19" s="93"/>
      <c r="E19" s="11"/>
      <c r="F19" s="10"/>
      <c r="G19"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 s="10"/>
      <c r="J19" s="117" t="s">
        <v>0</v>
      </c>
      <c r="K19" s="68">
        <f>SUM($K$3:$K$18)</f>
        <v>0</v>
      </c>
      <c r="L19" s="69">
        <f>SUM($L$3:$L$18)</f>
        <v>0</v>
      </c>
      <c r="M19" s="69">
        <f>SUM($M$3:$M$18)</f>
        <v>0</v>
      </c>
      <c r="N19" s="70">
        <f>SUM($N$3:$N$18)</f>
        <v>0</v>
      </c>
    </row>
    <row r="20" spans="1:15" ht="30" customHeight="1" x14ac:dyDescent="0.2">
      <c r="A20" s="8">
        <f t="shared" si="0"/>
        <v>52</v>
      </c>
      <c r="B20" s="9"/>
      <c r="C20" s="10"/>
      <c r="D20" s="10"/>
      <c r="E20" s="11"/>
      <c r="F20" s="10"/>
      <c r="G20"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0" s="52"/>
      <c r="J20" s="118"/>
      <c r="K20" s="119">
        <f>SUM($K$19:$N$19)</f>
        <v>0</v>
      </c>
      <c r="L20" s="120"/>
      <c r="M20" s="120"/>
      <c r="N20" s="121"/>
    </row>
    <row r="21" spans="1:15" ht="30" customHeight="1" x14ac:dyDescent="0.2">
      <c r="A21" s="8">
        <f t="shared" si="0"/>
        <v>52</v>
      </c>
      <c r="B21" s="9"/>
      <c r="C21" s="10"/>
      <c r="D21" s="10"/>
      <c r="E21" s="11"/>
      <c r="F21" s="10"/>
      <c r="G21"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1" s="10"/>
    </row>
    <row r="22" spans="1:15" ht="30" customHeight="1" x14ac:dyDescent="0.2">
      <c r="A22" s="8">
        <f t="shared" si="0"/>
        <v>52</v>
      </c>
      <c r="B22" s="9"/>
      <c r="C22" s="10"/>
      <c r="D22" s="10"/>
      <c r="E22" s="11"/>
      <c r="F22" s="10"/>
      <c r="G22"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2" s="10"/>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3" s="10"/>
      <c r="J23" s="85" t="s">
        <v>57</v>
      </c>
      <c r="K23" s="86">
        <f>K$5</f>
        <v>0</v>
      </c>
      <c r="L23" s="86">
        <f t="shared" ref="L23:N23" si="1">L$5</f>
        <v>0</v>
      </c>
      <c r="M23" s="86">
        <f t="shared" si="1"/>
        <v>0</v>
      </c>
      <c r="N23" s="86">
        <f t="shared" si="1"/>
        <v>0</v>
      </c>
      <c r="O23" s="90">
        <f>SUM(($K23)+($L23)+($M23)+($N23))</f>
        <v>0</v>
      </c>
    </row>
    <row r="24" spans="1:15" ht="30" customHeight="1" x14ac:dyDescent="0.2">
      <c r="A24" s="8">
        <f t="shared" si="0"/>
        <v>52</v>
      </c>
      <c r="B24" s="9"/>
      <c r="C24" s="10"/>
      <c r="D24" s="93"/>
      <c r="E24" s="11"/>
      <c r="F24" s="10"/>
      <c r="G24"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4" s="10"/>
      <c r="J24" s="85" t="s">
        <v>58</v>
      </c>
      <c r="K24" s="86">
        <f>(K$3+K$4+K$7+K$8+K$11+K$12)</f>
        <v>0</v>
      </c>
      <c r="L24" s="86">
        <f t="shared" ref="L24:N24" si="2">(L$3+L$4+L$7+L$8+L$11+L$12)</f>
        <v>0</v>
      </c>
      <c r="M24" s="86">
        <f t="shared" si="2"/>
        <v>0</v>
      </c>
      <c r="N24" s="86">
        <f t="shared" si="2"/>
        <v>0</v>
      </c>
      <c r="O24" s="90">
        <f t="shared" ref="O24:O27" si="3">SUM(($K24)+($L24)+($M24)+($N24))</f>
        <v>0</v>
      </c>
    </row>
    <row r="25" spans="1:15" ht="30" customHeight="1" x14ac:dyDescent="0.2">
      <c r="A25" s="8">
        <f t="shared" si="0"/>
        <v>52</v>
      </c>
      <c r="B25" s="9"/>
      <c r="C25" s="10"/>
      <c r="D25" s="93"/>
      <c r="E25" s="11"/>
      <c r="F25" s="10"/>
      <c r="G25"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5" s="10"/>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9"/>
      <c r="C26" s="10"/>
      <c r="D26" s="93"/>
      <c r="E26" s="11"/>
      <c r="F26" s="10"/>
      <c r="G26"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9"/>
      <c r="C27" s="10"/>
      <c r="D27" s="93"/>
      <c r="E27" s="11"/>
      <c r="F27" s="10"/>
      <c r="G27"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7" s="10"/>
      <c r="J27" s="88" t="s">
        <v>61</v>
      </c>
      <c r="K27" s="89">
        <f>K$6</f>
        <v>0</v>
      </c>
      <c r="L27" s="89">
        <f t="shared" ref="L27:N27" si="6">L$6</f>
        <v>0</v>
      </c>
      <c r="M27" s="89">
        <f t="shared" si="6"/>
        <v>0</v>
      </c>
      <c r="N27" s="89">
        <f t="shared" si="6"/>
        <v>0</v>
      </c>
      <c r="O27" s="91">
        <f t="shared" si="3"/>
        <v>0</v>
      </c>
    </row>
    <row r="28" spans="1:15" ht="30" customHeight="1" x14ac:dyDescent="0.2">
      <c r="A28" s="8">
        <f t="shared" si="0"/>
        <v>52</v>
      </c>
      <c r="B28" s="9"/>
      <c r="C28" s="10"/>
      <c r="D28" s="10"/>
      <c r="E28" s="11"/>
      <c r="F28" s="10"/>
      <c r="G28"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8" s="10"/>
      <c r="J28" s="64" t="s">
        <v>62</v>
      </c>
      <c r="K28" s="87">
        <f>SUM(K$23:K$27)</f>
        <v>0</v>
      </c>
      <c r="L28" s="64">
        <f t="shared" ref="L28:O28" si="7">SUM(L$23:L$27)</f>
        <v>0</v>
      </c>
      <c r="M28" s="64">
        <f t="shared" si="7"/>
        <v>0</v>
      </c>
      <c r="N28" s="64">
        <f t="shared" si="7"/>
        <v>0</v>
      </c>
      <c r="O28" s="92">
        <f t="shared" si="7"/>
        <v>0</v>
      </c>
    </row>
    <row r="29" spans="1:15" ht="30" customHeight="1" x14ac:dyDescent="0.2">
      <c r="A29" s="8">
        <f t="shared" si="0"/>
        <v>52</v>
      </c>
      <c r="B29" s="9"/>
      <c r="C29" s="10"/>
      <c r="D29" s="10"/>
      <c r="E29" s="11"/>
      <c r="F29" s="10"/>
      <c r="G29"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9" s="52"/>
    </row>
    <row r="30" spans="1:15" ht="30" customHeight="1" x14ac:dyDescent="0.2">
      <c r="A30" s="8">
        <f t="shared" si="0"/>
        <v>52</v>
      </c>
      <c r="B30" s="9"/>
      <c r="C30" s="10"/>
      <c r="D30" s="10"/>
      <c r="E30" s="11"/>
      <c r="F30" s="10"/>
      <c r="G30"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0" s="10"/>
      <c r="J30" s="82" t="s">
        <v>26</v>
      </c>
      <c r="K30" s="83" t="s">
        <v>22</v>
      </c>
      <c r="L30" s="83" t="s">
        <v>51</v>
      </c>
      <c r="M30" s="83" t="s">
        <v>23</v>
      </c>
      <c r="N30" s="84" t="s">
        <v>24</v>
      </c>
      <c r="O30" s="83" t="s">
        <v>62</v>
      </c>
    </row>
    <row r="31" spans="1:15" ht="30" customHeight="1" x14ac:dyDescent="0.2">
      <c r="A31" s="8">
        <f t="shared" si="0"/>
        <v>52</v>
      </c>
      <c r="B31" s="9"/>
      <c r="C31" s="10"/>
      <c r="D31" s="93"/>
      <c r="E31" s="11"/>
      <c r="F31" s="10"/>
      <c r="G31"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1" s="10"/>
      <c r="J31" s="85" t="s">
        <v>57</v>
      </c>
      <c r="K31" s="49">
        <f>SUMIFS($E$3:$E$210,$G$3:$G$210,Tableau1554243444546[[#This Row],[Ventes]],$D$3:$D$210,"espèces")</f>
        <v>0</v>
      </c>
      <c r="L31" s="49">
        <f>SUMIFS($E$3:$E$210,$G$3:$G$210,Tableau1554243444546[[#This Row],[Ventes]],$D$3:$D$210,"chèques")</f>
        <v>0</v>
      </c>
      <c r="M31" s="49">
        <f>SUMIFS($E$3:$E$210,$G$3:$G$210,Tableau1554243444546[[#This Row],[Ventes]],$D$3:$D$210,"prélévements")</f>
        <v>0</v>
      </c>
      <c r="N31" s="49">
        <f>SUMIFS($E$3:$E$210,$G$3:$G$210,Tableau1554243444546[[#This Row],[Ventes]],$D$3:$D$210,"virements")</f>
        <v>0</v>
      </c>
      <c r="O31" s="90">
        <f>SUM(($K31)+($L31)+($M31)+($N31))</f>
        <v>0</v>
      </c>
    </row>
    <row r="32" spans="1:15" ht="30" customHeight="1" x14ac:dyDescent="0.2">
      <c r="A32" s="8">
        <f t="shared" si="0"/>
        <v>52</v>
      </c>
      <c r="B32" s="9"/>
      <c r="C32" s="10"/>
      <c r="D32" s="10"/>
      <c r="E32" s="11"/>
      <c r="F32" s="10"/>
      <c r="G32"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2" s="52"/>
      <c r="J32" s="85" t="s">
        <v>61</v>
      </c>
      <c r="K32" s="49">
        <f>SUMIFS($E$3:$E$210,$G$3:$G$210,Tableau1554243444546[[#This Row],[Ventes]],$D$3:$D$210,"espèces")</f>
        <v>0</v>
      </c>
      <c r="L32" s="49">
        <f>SUMIFS($E$3:$E$210,$G$3:$G$210,Tableau1554243444546[[#This Row],[Ventes]],$D$3:$D$210,"chèques")</f>
        <v>0</v>
      </c>
      <c r="M32" s="49">
        <f>SUMIFS($E$3:$E$210,$G$3:$G$210,Tableau1554243444546[[#This Row],[Ventes]],$D$3:$D$210,"prélévements")</f>
        <v>0</v>
      </c>
      <c r="N32" s="49">
        <f>SUMIFS($E$3:$E$210,$G$3:$G$210,Tableau1554243444546[[#This Row],[Ventes]],$D$3:$D$210,"virements")</f>
        <v>0</v>
      </c>
      <c r="O32" s="90">
        <f t="shared" ref="O32:O35" si="8">SUM(($K32)+($L32)+($M32)+($N32))</f>
        <v>0</v>
      </c>
    </row>
    <row r="33" spans="1:15" ht="30" customHeight="1" x14ac:dyDescent="0.2">
      <c r="A33" s="8">
        <f t="shared" si="0"/>
        <v>52</v>
      </c>
      <c r="B33" s="9"/>
      <c r="C33" s="10"/>
      <c r="D33" s="10"/>
      <c r="E33" s="11"/>
      <c r="F33" s="10"/>
      <c r="G33"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3" s="10"/>
      <c r="J33" s="85" t="s">
        <v>64</v>
      </c>
      <c r="K33" s="49">
        <f>SUMIFS($E$3:$E$210,$G$3:$G$210,Tableau1554243444546[[#This Row],[Ventes]],$D$3:$D$210,"espèces")</f>
        <v>0</v>
      </c>
      <c r="L33" s="49">
        <f>SUMIFS($E$3:$E$210,$G$3:$G$210,Tableau1554243444546[[#This Row],[Ventes]],$D$3:$D$210,"chèques")</f>
        <v>0</v>
      </c>
      <c r="M33" s="49">
        <f>SUMIFS($E$3:$E$210,$G$3:$G$210,Tableau1554243444546[[#This Row],[Ventes]],$D$3:$D$210,"prélévements")</f>
        <v>0</v>
      </c>
      <c r="N33" s="49">
        <f>SUMIFS($E$3:$E$210,$G$3:$G$210,Tableau1554243444546[[#This Row],[Ventes]],$D$3:$D$210,"virements")</f>
        <v>0</v>
      </c>
      <c r="O33" s="90">
        <f t="shared" si="8"/>
        <v>0</v>
      </c>
    </row>
    <row r="34" spans="1:15" ht="30" customHeight="1" x14ac:dyDescent="0.2">
      <c r="A34" s="8">
        <f t="shared" si="0"/>
        <v>52</v>
      </c>
      <c r="B34" s="9"/>
      <c r="C34" s="10"/>
      <c r="D34" s="93"/>
      <c r="E34" s="11"/>
      <c r="F34" s="10"/>
      <c r="G34"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4" s="10"/>
      <c r="J34" s="85" t="s">
        <v>65</v>
      </c>
      <c r="K34" s="49">
        <f>SUMIFS($E$3:$E$210,$G$3:$G$210,Tableau1554243444546[[#This Row],[Ventes]],$D$3:$D$210,"espèces")</f>
        <v>0</v>
      </c>
      <c r="L34" s="49">
        <f>SUMIFS($E$3:$E$210,$G$3:$G$210,Tableau1554243444546[[#This Row],[Ventes]],$D$3:$D$210,"chèques")</f>
        <v>0</v>
      </c>
      <c r="M34" s="49">
        <f>SUMIFS($E$3:$E$210,$G$3:$G$210,Tableau1554243444546[[#This Row],[Ventes]],$D$3:$D$210,"prélévements")</f>
        <v>0</v>
      </c>
      <c r="N34" s="49">
        <f>SUMIFS($E$3:$E$210,$G$3:$G$210,Tableau1554243444546[[#This Row],[Ventes]],$D$3:$D$210,"virements")</f>
        <v>0</v>
      </c>
      <c r="O34" s="90">
        <f t="shared" si="8"/>
        <v>0</v>
      </c>
    </row>
    <row r="35" spans="1:15" ht="30" customHeight="1" x14ac:dyDescent="0.2">
      <c r="A35" s="8">
        <f t="shared" si="0"/>
        <v>52</v>
      </c>
      <c r="B35" s="9"/>
      <c r="C35" s="10"/>
      <c r="D35" s="10"/>
      <c r="E35" s="11"/>
      <c r="F35" s="10"/>
      <c r="G35"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5" s="52"/>
      <c r="J35" s="88" t="s">
        <v>66</v>
      </c>
      <c r="K35" s="49">
        <f>SUMIFS($E$3:$E$210,$G$3:$G$210,Tableau1554243444546[[#This Row],[Ventes]],$D$3:$D$210,"espèces")</f>
        <v>0</v>
      </c>
      <c r="L35" s="49">
        <f>SUMIFS($E$3:$E$210,$G$3:$G$210,Tableau1554243444546[[#This Row],[Ventes]],$D$3:$D$210,"chèques")</f>
        <v>0</v>
      </c>
      <c r="M35" s="49">
        <f>SUMIFS($E$3:$E$210,$G$3:$G$210,Tableau1554243444546[[#This Row],[Ventes]],$D$3:$D$210,"prélévements")</f>
        <v>0</v>
      </c>
      <c r="N35" s="49">
        <f>SUMIFS($E$3:$E$210,$G$3:$G$210,Tableau1554243444546[[#This Row],[Ventes]],$D$3:$D$210,"virements")</f>
        <v>0</v>
      </c>
      <c r="O35" s="91">
        <f t="shared" si="8"/>
        <v>0</v>
      </c>
    </row>
    <row r="36" spans="1:15" ht="30" customHeight="1" x14ac:dyDescent="0.2">
      <c r="A36" s="8">
        <f t="shared" si="0"/>
        <v>52</v>
      </c>
      <c r="B36" s="9"/>
      <c r="C36" s="10"/>
      <c r="D36" s="93"/>
      <c r="E36" s="11"/>
      <c r="F36" s="10"/>
      <c r="G36"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6" s="10"/>
      <c r="J36" s="64" t="s">
        <v>62</v>
      </c>
      <c r="K36" s="87">
        <f>SUM(K$31:K$35)</f>
        <v>0</v>
      </c>
      <c r="L36" s="87">
        <f t="shared" ref="L36:N36" si="9">SUM(L$31:L$35)</f>
        <v>0</v>
      </c>
      <c r="M36" s="87">
        <f t="shared" si="9"/>
        <v>0</v>
      </c>
      <c r="N36" s="87">
        <f t="shared" si="9"/>
        <v>0</v>
      </c>
      <c r="O36" s="127">
        <f>SUM(O$31:O$35)</f>
        <v>0</v>
      </c>
    </row>
    <row r="37" spans="1:15" ht="30" customHeight="1" x14ac:dyDescent="0.2">
      <c r="A37" s="8">
        <f t="shared" si="0"/>
        <v>52</v>
      </c>
      <c r="B37" s="9"/>
      <c r="C37" s="10"/>
      <c r="D37" s="93"/>
      <c r="E37" s="11"/>
      <c r="F37" s="10"/>
      <c r="G37"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7" s="52"/>
    </row>
    <row r="38" spans="1:15" ht="30" customHeight="1" x14ac:dyDescent="0.2">
      <c r="A38" s="8">
        <f t="shared" si="0"/>
        <v>52</v>
      </c>
      <c r="B38" s="9"/>
      <c r="C38" s="10"/>
      <c r="D38" s="93"/>
      <c r="E38" s="11"/>
      <c r="F38" s="10"/>
      <c r="G38"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8" s="10"/>
    </row>
    <row r="39" spans="1:15" ht="30" customHeight="1" x14ac:dyDescent="0.2">
      <c r="A39" s="8">
        <f t="shared" si="0"/>
        <v>52</v>
      </c>
      <c r="B39" s="9"/>
      <c r="C39" s="10"/>
      <c r="D39" s="93"/>
      <c r="E39" s="11"/>
      <c r="F39" s="10"/>
      <c r="G39"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39" s="10"/>
    </row>
    <row r="40" spans="1:15" ht="30" customHeight="1" x14ac:dyDescent="0.2">
      <c r="A40" s="8">
        <f t="shared" si="0"/>
        <v>52</v>
      </c>
      <c r="B40" s="9"/>
      <c r="C40" s="10"/>
      <c r="D40" s="10"/>
      <c r="E40" s="11"/>
      <c r="F40" s="10"/>
      <c r="G40"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0" s="52"/>
    </row>
    <row r="41" spans="1:15" ht="30" customHeight="1" x14ac:dyDescent="0.2">
      <c r="A41" s="8">
        <f t="shared" si="0"/>
        <v>52</v>
      </c>
      <c r="B41" s="9"/>
      <c r="C41" s="10"/>
      <c r="D41" s="10"/>
      <c r="E41" s="11"/>
      <c r="F41" s="10"/>
      <c r="G41"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1" s="10"/>
    </row>
    <row r="42" spans="1:15" ht="30" customHeight="1" x14ac:dyDescent="0.2">
      <c r="A42" s="8">
        <f t="shared" si="0"/>
        <v>52</v>
      </c>
      <c r="B42" s="9"/>
      <c r="C42" s="10"/>
      <c r="D42" s="10"/>
      <c r="E42" s="11"/>
      <c r="F42" s="10"/>
      <c r="G42"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2" s="10"/>
    </row>
    <row r="43" spans="1:15" ht="30" customHeight="1" x14ac:dyDescent="0.2">
      <c r="A43" s="8">
        <f t="shared" si="0"/>
        <v>52</v>
      </c>
      <c r="B43" s="9"/>
      <c r="C43" s="10"/>
      <c r="D43" s="10"/>
      <c r="E43" s="11"/>
      <c r="F43" s="10"/>
      <c r="G43"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3" s="10"/>
    </row>
    <row r="44" spans="1:15" ht="30" customHeight="1" x14ac:dyDescent="0.2">
      <c r="A44" s="8">
        <f t="shared" si="0"/>
        <v>52</v>
      </c>
      <c r="B44" s="9"/>
      <c r="C44" s="10"/>
      <c r="D44" s="10"/>
      <c r="E44" s="11"/>
      <c r="F44" s="10"/>
      <c r="G44"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4" s="10"/>
    </row>
    <row r="45" spans="1:15" ht="30" customHeight="1" x14ac:dyDescent="0.2">
      <c r="A45" s="8">
        <f t="shared" si="0"/>
        <v>52</v>
      </c>
      <c r="B45" s="9"/>
      <c r="C45" s="10"/>
      <c r="D45" s="10"/>
      <c r="E45" s="11"/>
      <c r="F45" s="10"/>
      <c r="G45"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5" s="52"/>
    </row>
    <row r="46" spans="1:15" ht="30" customHeight="1" x14ac:dyDescent="0.2">
      <c r="A46" s="8">
        <f t="shared" si="0"/>
        <v>52</v>
      </c>
      <c r="B46" s="9"/>
      <c r="C46" s="10"/>
      <c r="D46" s="10"/>
      <c r="E46" s="11"/>
      <c r="F46" s="10"/>
      <c r="G46"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6" s="10"/>
    </row>
    <row r="47" spans="1:15" ht="30" customHeight="1" x14ac:dyDescent="0.2">
      <c r="A47" s="8">
        <f t="shared" si="0"/>
        <v>52</v>
      </c>
      <c r="B47" s="9"/>
      <c r="C47" s="10"/>
      <c r="D47" s="10"/>
      <c r="E47" s="11"/>
      <c r="F47" s="10"/>
      <c r="G47"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7" s="10"/>
    </row>
    <row r="48" spans="1:15" ht="30" customHeight="1" x14ac:dyDescent="0.2">
      <c r="A48" s="8">
        <f t="shared" si="0"/>
        <v>52</v>
      </c>
      <c r="B48" s="9"/>
      <c r="C48" s="10"/>
      <c r="D48" s="10"/>
      <c r="E48" s="11"/>
      <c r="F48" s="10"/>
      <c r="G48"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8" s="10"/>
    </row>
    <row r="49" spans="1:8" ht="30" customHeight="1" x14ac:dyDescent="0.2">
      <c r="A49" s="8">
        <f t="shared" si="0"/>
        <v>52</v>
      </c>
      <c r="B49" s="9"/>
      <c r="C49" s="10"/>
      <c r="D49" s="10"/>
      <c r="E49" s="11"/>
      <c r="F49" s="10"/>
      <c r="G49"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49" s="10"/>
    </row>
    <row r="50" spans="1:8" ht="30" customHeight="1" x14ac:dyDescent="0.2">
      <c r="A50" s="8">
        <f t="shared" si="0"/>
        <v>52</v>
      </c>
      <c r="B50" s="9"/>
      <c r="C50" s="10"/>
      <c r="D50" s="10"/>
      <c r="E50" s="11"/>
      <c r="F50" s="10"/>
      <c r="G50"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0" s="10"/>
    </row>
    <row r="51" spans="1:8" ht="30" customHeight="1" x14ac:dyDescent="0.2">
      <c r="A51" s="8">
        <f t="shared" si="0"/>
        <v>52</v>
      </c>
      <c r="B51" s="9"/>
      <c r="C51" s="10"/>
      <c r="D51" s="10"/>
      <c r="E51" s="11"/>
      <c r="F51" s="10"/>
      <c r="G51"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1" s="10"/>
    </row>
    <row r="52" spans="1:8" ht="30" customHeight="1" x14ac:dyDescent="0.2">
      <c r="A52" s="8">
        <f t="shared" si="0"/>
        <v>52</v>
      </c>
      <c r="B52" s="9"/>
      <c r="C52" s="10"/>
      <c r="D52" s="10"/>
      <c r="E52" s="11"/>
      <c r="F52" s="10"/>
      <c r="G52"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2" s="52"/>
    </row>
    <row r="53" spans="1:8" ht="30" customHeight="1" x14ac:dyDescent="0.2">
      <c r="A53" s="8">
        <f t="shared" si="0"/>
        <v>52</v>
      </c>
      <c r="B53" s="9"/>
      <c r="C53" s="10"/>
      <c r="D53" s="10"/>
      <c r="E53" s="11"/>
      <c r="F53" s="10"/>
      <c r="G53"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3" s="52"/>
    </row>
    <row r="54" spans="1:8" ht="30" customHeight="1" x14ac:dyDescent="0.2">
      <c r="A54" s="8">
        <f t="shared" si="0"/>
        <v>52</v>
      </c>
      <c r="B54" s="9"/>
      <c r="C54" s="10"/>
      <c r="D54" s="10"/>
      <c r="E54" s="11"/>
      <c r="F54" s="10"/>
      <c r="G54"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4" s="10"/>
    </row>
    <row r="55" spans="1:8" ht="30" customHeight="1" x14ac:dyDescent="0.2">
      <c r="A55" s="8">
        <f t="shared" si="0"/>
        <v>52</v>
      </c>
      <c r="B55" s="9"/>
      <c r="C55" s="10"/>
      <c r="D55" s="10"/>
      <c r="E55" s="11"/>
      <c r="F55" s="10"/>
      <c r="G55"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5" s="10"/>
    </row>
    <row r="56" spans="1:8" ht="30" customHeight="1" x14ac:dyDescent="0.2">
      <c r="A56" s="8">
        <f t="shared" si="0"/>
        <v>52</v>
      </c>
      <c r="B56" s="9"/>
      <c r="C56" s="10"/>
      <c r="D56" s="10"/>
      <c r="E56" s="11"/>
      <c r="F56" s="10"/>
      <c r="G56"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6" s="52"/>
    </row>
    <row r="57" spans="1:8" ht="30" customHeight="1" x14ac:dyDescent="0.2">
      <c r="A57" s="8">
        <f t="shared" si="0"/>
        <v>52</v>
      </c>
      <c r="B57" s="9"/>
      <c r="C57" s="10"/>
      <c r="D57" s="10"/>
      <c r="E57" s="11"/>
      <c r="F57" s="10"/>
      <c r="G57"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7" s="10"/>
    </row>
    <row r="58" spans="1:8" ht="30" customHeight="1" x14ac:dyDescent="0.2">
      <c r="A58" s="8">
        <f t="shared" si="0"/>
        <v>52</v>
      </c>
      <c r="B58" s="9"/>
      <c r="C58" s="10"/>
      <c r="D58" s="10"/>
      <c r="E58" s="11"/>
      <c r="F58" s="10"/>
      <c r="G58"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8" s="10"/>
    </row>
    <row r="59" spans="1:8" ht="30" customHeight="1" x14ac:dyDescent="0.2">
      <c r="A59" s="8">
        <f t="shared" si="0"/>
        <v>52</v>
      </c>
      <c r="B59" s="9"/>
      <c r="C59" s="10"/>
      <c r="D59" s="10"/>
      <c r="E59" s="11"/>
      <c r="F59" s="10"/>
      <c r="G59"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59" s="10"/>
    </row>
    <row r="60" spans="1:8" ht="30" customHeight="1" x14ac:dyDescent="0.2">
      <c r="A60" s="8">
        <f t="shared" si="0"/>
        <v>52</v>
      </c>
      <c r="B60" s="9"/>
      <c r="C60" s="10"/>
      <c r="D60" s="10"/>
      <c r="E60" s="11"/>
      <c r="F60" s="10"/>
      <c r="G60"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0" s="10"/>
    </row>
    <row r="61" spans="1:8" ht="30" customHeight="1" x14ac:dyDescent="0.2">
      <c r="A61" s="8">
        <f t="shared" si="0"/>
        <v>52</v>
      </c>
      <c r="B61" s="9"/>
      <c r="C61" s="10"/>
      <c r="D61" s="10"/>
      <c r="E61" s="11"/>
      <c r="F61" s="10"/>
      <c r="G61"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1" s="10"/>
    </row>
    <row r="62" spans="1:8" ht="30" customHeight="1" x14ac:dyDescent="0.2">
      <c r="A62" s="8">
        <f t="shared" si="0"/>
        <v>52</v>
      </c>
      <c r="B62" s="9"/>
      <c r="C62" s="10"/>
      <c r="D62" s="10"/>
      <c r="E62" s="11"/>
      <c r="F62" s="10"/>
      <c r="G62"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2" s="10"/>
    </row>
    <row r="63" spans="1:8" ht="30" customHeight="1" x14ac:dyDescent="0.2">
      <c r="A63" s="8">
        <f t="shared" si="0"/>
        <v>52</v>
      </c>
      <c r="B63" s="9"/>
      <c r="C63" s="10"/>
      <c r="D63" s="10"/>
      <c r="E63" s="11"/>
      <c r="F63" s="10"/>
      <c r="G63"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3" s="10"/>
    </row>
    <row r="64" spans="1:8" ht="30" customHeight="1" x14ac:dyDescent="0.2">
      <c r="A64" s="8">
        <f t="shared" si="0"/>
        <v>52</v>
      </c>
      <c r="B64" s="9"/>
      <c r="C64" s="10"/>
      <c r="D64" s="10"/>
      <c r="E64" s="11"/>
      <c r="F64" s="10"/>
      <c r="G64"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4" s="10"/>
    </row>
    <row r="65" spans="1:8" ht="30" customHeight="1" x14ac:dyDescent="0.2">
      <c r="A65" s="8">
        <f t="shared" si="0"/>
        <v>52</v>
      </c>
      <c r="B65" s="9"/>
      <c r="C65" s="10"/>
      <c r="D65" s="10"/>
      <c r="E65" s="11"/>
      <c r="F65" s="10"/>
      <c r="G65"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5" s="10"/>
    </row>
    <row r="66" spans="1:8" ht="30" customHeight="1" x14ac:dyDescent="0.2">
      <c r="A66" s="8">
        <f t="shared" si="0"/>
        <v>52</v>
      </c>
      <c r="B66" s="9"/>
      <c r="C66" s="10"/>
      <c r="D66" s="10"/>
      <c r="E66" s="11"/>
      <c r="F66" s="10"/>
      <c r="G66"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6" s="10"/>
    </row>
    <row r="67" spans="1:8" ht="30" customHeight="1" x14ac:dyDescent="0.2">
      <c r="A67" s="8">
        <f t="shared" ref="A67:A130" si="10">_xlfn.ISOWEEKNUM($B67)</f>
        <v>52</v>
      </c>
      <c r="B67" s="9"/>
      <c r="C67" s="10"/>
      <c r="D67" s="10"/>
      <c r="E67" s="11"/>
      <c r="F67" s="10"/>
      <c r="G67"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7" s="10"/>
    </row>
    <row r="68" spans="1:8" ht="30" customHeight="1" x14ac:dyDescent="0.2">
      <c r="A68" s="8">
        <f t="shared" si="10"/>
        <v>52</v>
      </c>
      <c r="B68" s="9"/>
      <c r="C68" s="10"/>
      <c r="D68" s="10"/>
      <c r="E68" s="11"/>
      <c r="F68" s="10"/>
      <c r="G68"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8" s="10"/>
    </row>
    <row r="69" spans="1:8" ht="30" customHeight="1" x14ac:dyDescent="0.2">
      <c r="A69" s="8">
        <f t="shared" si="10"/>
        <v>52</v>
      </c>
      <c r="B69" s="9"/>
      <c r="C69" s="10"/>
      <c r="D69" s="10"/>
      <c r="E69" s="11"/>
      <c r="F69" s="10"/>
      <c r="G69"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69" s="10"/>
    </row>
    <row r="70" spans="1:8" ht="30" customHeight="1" x14ac:dyDescent="0.2">
      <c r="A70" s="8">
        <f t="shared" si="10"/>
        <v>52</v>
      </c>
      <c r="B70" s="9"/>
      <c r="C70" s="10"/>
      <c r="D70" s="10"/>
      <c r="E70" s="11"/>
      <c r="F70" s="10"/>
      <c r="G70"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0" s="10"/>
    </row>
    <row r="71" spans="1:8" ht="30" customHeight="1" x14ac:dyDescent="0.2">
      <c r="A71" s="8">
        <f t="shared" si="10"/>
        <v>52</v>
      </c>
      <c r="B71" s="9"/>
      <c r="C71" s="10"/>
      <c r="D71" s="10"/>
      <c r="E71" s="11"/>
      <c r="F71" s="10"/>
      <c r="G71" s="10"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1" s="10"/>
    </row>
    <row r="72" spans="1:8" ht="30" customHeight="1" x14ac:dyDescent="0.2">
      <c r="A72" s="73">
        <f t="shared" si="10"/>
        <v>52</v>
      </c>
      <c r="B72" s="74"/>
      <c r="C72" s="75"/>
      <c r="D72" s="75"/>
      <c r="E72" s="11"/>
      <c r="F72" s="75"/>
      <c r="G7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2" s="75"/>
    </row>
    <row r="73" spans="1:8" ht="30" customHeight="1" x14ac:dyDescent="0.2">
      <c r="A73" s="73">
        <f t="shared" si="10"/>
        <v>52</v>
      </c>
      <c r="B73" s="74"/>
      <c r="C73" s="75"/>
      <c r="D73" s="75"/>
      <c r="E73" s="11"/>
      <c r="F73" s="75"/>
      <c r="G7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3" s="75"/>
    </row>
    <row r="74" spans="1:8" ht="30" customHeight="1" x14ac:dyDescent="0.2">
      <c r="A74" s="73">
        <f t="shared" si="10"/>
        <v>52</v>
      </c>
      <c r="B74" s="74"/>
      <c r="C74" s="75"/>
      <c r="D74" s="75"/>
      <c r="E74" s="11"/>
      <c r="F74" s="75"/>
      <c r="G7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4" s="75"/>
    </row>
    <row r="75" spans="1:8" ht="30" customHeight="1" x14ac:dyDescent="0.2">
      <c r="A75" s="73">
        <f t="shared" si="10"/>
        <v>52</v>
      </c>
      <c r="B75" s="74"/>
      <c r="C75" s="75"/>
      <c r="D75" s="75"/>
      <c r="E75" s="11"/>
      <c r="F75" s="75"/>
      <c r="G7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5" s="75"/>
    </row>
    <row r="76" spans="1:8" ht="30" customHeight="1" x14ac:dyDescent="0.2">
      <c r="A76" s="73">
        <f t="shared" si="10"/>
        <v>52</v>
      </c>
      <c r="B76" s="74"/>
      <c r="C76" s="75"/>
      <c r="D76" s="75"/>
      <c r="E76" s="11"/>
      <c r="F76" s="75"/>
      <c r="G7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6" s="75"/>
    </row>
    <row r="77" spans="1:8" ht="30" customHeight="1" x14ac:dyDescent="0.2">
      <c r="A77" s="73">
        <f t="shared" si="10"/>
        <v>52</v>
      </c>
      <c r="B77" s="74"/>
      <c r="C77" s="75"/>
      <c r="D77" s="75"/>
      <c r="E77" s="11"/>
      <c r="F77" s="75"/>
      <c r="G7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7" s="75"/>
    </row>
    <row r="78" spans="1:8" ht="30" customHeight="1" x14ac:dyDescent="0.2">
      <c r="A78" s="73">
        <f t="shared" si="10"/>
        <v>52</v>
      </c>
      <c r="B78" s="74"/>
      <c r="C78" s="75"/>
      <c r="D78" s="75"/>
      <c r="E78" s="11"/>
      <c r="F78" s="75"/>
      <c r="G7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8" s="75"/>
    </row>
    <row r="79" spans="1:8" ht="30" customHeight="1" x14ac:dyDescent="0.2">
      <c r="A79" s="73">
        <f t="shared" si="10"/>
        <v>52</v>
      </c>
      <c r="B79" s="74"/>
      <c r="C79" s="75"/>
      <c r="D79" s="75"/>
      <c r="E79" s="11"/>
      <c r="F79" s="75"/>
      <c r="G7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79" s="75"/>
    </row>
    <row r="80" spans="1:8" ht="30" customHeight="1" x14ac:dyDescent="0.2">
      <c r="A80" s="73">
        <f t="shared" si="10"/>
        <v>52</v>
      </c>
      <c r="B80" s="74"/>
      <c r="C80" s="75"/>
      <c r="D80" s="75"/>
      <c r="E80" s="11"/>
      <c r="F80" s="75"/>
      <c r="G8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0" s="75"/>
    </row>
    <row r="81" spans="1:8" ht="30" customHeight="1" x14ac:dyDescent="0.2">
      <c r="A81" s="73">
        <f t="shared" si="10"/>
        <v>52</v>
      </c>
      <c r="B81" s="74"/>
      <c r="C81" s="75"/>
      <c r="D81" s="75"/>
      <c r="E81" s="11"/>
      <c r="F81" s="75"/>
      <c r="G8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1" s="75"/>
    </row>
    <row r="82" spans="1:8" ht="30" customHeight="1" x14ac:dyDescent="0.2">
      <c r="A82" s="73">
        <f t="shared" si="10"/>
        <v>52</v>
      </c>
      <c r="B82" s="74"/>
      <c r="C82" s="75"/>
      <c r="D82" s="75"/>
      <c r="E82" s="11"/>
      <c r="F82" s="75"/>
      <c r="G8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2" s="75"/>
    </row>
    <row r="83" spans="1:8" ht="30" customHeight="1" x14ac:dyDescent="0.2">
      <c r="A83" s="73">
        <f t="shared" si="10"/>
        <v>52</v>
      </c>
      <c r="B83" s="74"/>
      <c r="C83" s="75"/>
      <c r="D83" s="75"/>
      <c r="E83" s="11"/>
      <c r="F83" s="75"/>
      <c r="G8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3" s="75"/>
    </row>
    <row r="84" spans="1:8" ht="30" customHeight="1" x14ac:dyDescent="0.2">
      <c r="A84" s="73">
        <f t="shared" si="10"/>
        <v>52</v>
      </c>
      <c r="B84" s="74"/>
      <c r="C84" s="75"/>
      <c r="D84" s="75"/>
      <c r="E84" s="11"/>
      <c r="F84" s="75"/>
      <c r="G8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4" s="75"/>
    </row>
    <row r="85" spans="1:8" ht="30" customHeight="1" x14ac:dyDescent="0.2">
      <c r="A85" s="73">
        <f t="shared" si="10"/>
        <v>52</v>
      </c>
      <c r="B85" s="74"/>
      <c r="C85" s="75"/>
      <c r="D85" s="75"/>
      <c r="E85" s="11"/>
      <c r="F85" s="75"/>
      <c r="G8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5" s="75"/>
    </row>
    <row r="86" spans="1:8" ht="30" customHeight="1" x14ac:dyDescent="0.2">
      <c r="A86" s="73">
        <f t="shared" si="10"/>
        <v>52</v>
      </c>
      <c r="B86" s="74"/>
      <c r="C86" s="75"/>
      <c r="D86" s="75"/>
      <c r="E86" s="11"/>
      <c r="F86" s="75"/>
      <c r="G8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6" s="75"/>
    </row>
    <row r="87" spans="1:8" ht="30" customHeight="1" x14ac:dyDescent="0.2">
      <c r="A87" s="73">
        <f t="shared" si="10"/>
        <v>52</v>
      </c>
      <c r="B87" s="74"/>
      <c r="C87" s="75"/>
      <c r="D87" s="75"/>
      <c r="E87" s="11"/>
      <c r="F87" s="75"/>
      <c r="G8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7" s="75"/>
    </row>
    <row r="88" spans="1:8" ht="30" customHeight="1" x14ac:dyDescent="0.2">
      <c r="A88" s="73">
        <f t="shared" si="10"/>
        <v>52</v>
      </c>
      <c r="B88" s="74"/>
      <c r="C88" s="75"/>
      <c r="D88" s="75"/>
      <c r="E88" s="11"/>
      <c r="F88" s="75"/>
      <c r="G8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8" s="75"/>
    </row>
    <row r="89" spans="1:8" ht="30" customHeight="1" x14ac:dyDescent="0.2">
      <c r="A89" s="73">
        <f t="shared" si="10"/>
        <v>52</v>
      </c>
      <c r="B89" s="74"/>
      <c r="C89" s="75"/>
      <c r="D89" s="75"/>
      <c r="E89" s="11"/>
      <c r="F89" s="75"/>
      <c r="G8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89" s="75"/>
    </row>
    <row r="90" spans="1:8" ht="30" customHeight="1" x14ac:dyDescent="0.2">
      <c r="A90" s="73">
        <f t="shared" si="10"/>
        <v>52</v>
      </c>
      <c r="B90" s="74"/>
      <c r="C90" s="75"/>
      <c r="D90" s="75"/>
      <c r="E90" s="11"/>
      <c r="F90" s="75"/>
      <c r="G9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0" s="75"/>
    </row>
    <row r="91" spans="1:8" ht="30" customHeight="1" x14ac:dyDescent="0.2">
      <c r="A91" s="73">
        <f t="shared" si="10"/>
        <v>52</v>
      </c>
      <c r="B91" s="74"/>
      <c r="C91" s="75"/>
      <c r="D91" s="75"/>
      <c r="E91" s="11"/>
      <c r="F91" s="75"/>
      <c r="G9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1" s="75"/>
    </row>
    <row r="92" spans="1:8" ht="30" customHeight="1" x14ac:dyDescent="0.2">
      <c r="A92" s="73">
        <f t="shared" si="10"/>
        <v>52</v>
      </c>
      <c r="B92" s="74"/>
      <c r="C92" s="75"/>
      <c r="D92" s="75"/>
      <c r="E92" s="11"/>
      <c r="F92" s="75"/>
      <c r="G9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2" s="75"/>
    </row>
    <row r="93" spans="1:8" ht="30" customHeight="1" x14ac:dyDescent="0.2">
      <c r="A93" s="73">
        <f t="shared" si="10"/>
        <v>52</v>
      </c>
      <c r="B93" s="74"/>
      <c r="C93" s="75"/>
      <c r="D93" s="75"/>
      <c r="E93" s="11"/>
      <c r="F93" s="75"/>
      <c r="G9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3" s="75"/>
    </row>
    <row r="94" spans="1:8" ht="30" customHeight="1" x14ac:dyDescent="0.2">
      <c r="A94" s="73">
        <f t="shared" si="10"/>
        <v>52</v>
      </c>
      <c r="B94" s="74"/>
      <c r="C94" s="75"/>
      <c r="D94" s="75"/>
      <c r="E94" s="11"/>
      <c r="F94" s="75"/>
      <c r="G9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4" s="75"/>
    </row>
    <row r="95" spans="1:8" ht="30" customHeight="1" x14ac:dyDescent="0.2">
      <c r="A95" s="73">
        <f t="shared" si="10"/>
        <v>52</v>
      </c>
      <c r="B95" s="74"/>
      <c r="C95" s="75"/>
      <c r="D95" s="75"/>
      <c r="E95" s="11"/>
      <c r="F95" s="75"/>
      <c r="G9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5" s="75"/>
    </row>
    <row r="96" spans="1:8" ht="30" customHeight="1" x14ac:dyDescent="0.2">
      <c r="A96" s="73">
        <f t="shared" si="10"/>
        <v>52</v>
      </c>
      <c r="B96" s="74"/>
      <c r="C96" s="75"/>
      <c r="D96" s="75"/>
      <c r="E96" s="11"/>
      <c r="F96" s="75"/>
      <c r="G9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6" s="75"/>
    </row>
    <row r="97" spans="1:8" ht="30" customHeight="1" x14ac:dyDescent="0.2">
      <c r="A97" s="73">
        <f t="shared" si="10"/>
        <v>52</v>
      </c>
      <c r="B97" s="74"/>
      <c r="C97" s="75"/>
      <c r="D97" s="75"/>
      <c r="E97" s="11"/>
      <c r="F97" s="75"/>
      <c r="G9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7" s="75"/>
    </row>
    <row r="98" spans="1:8" ht="30" customHeight="1" x14ac:dyDescent="0.2">
      <c r="A98" s="73">
        <f t="shared" si="10"/>
        <v>52</v>
      </c>
      <c r="B98" s="74"/>
      <c r="C98" s="75"/>
      <c r="D98" s="75"/>
      <c r="E98" s="11"/>
      <c r="F98" s="75"/>
      <c r="G9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8" s="75"/>
    </row>
    <row r="99" spans="1:8" ht="30" customHeight="1" x14ac:dyDescent="0.2">
      <c r="A99" s="73">
        <f t="shared" si="10"/>
        <v>52</v>
      </c>
      <c r="B99" s="74"/>
      <c r="C99" s="75"/>
      <c r="D99" s="75"/>
      <c r="E99" s="11"/>
      <c r="F99" s="75"/>
      <c r="G9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99" s="75"/>
    </row>
    <row r="100" spans="1:8" ht="30" customHeight="1" x14ac:dyDescent="0.2">
      <c r="A100" s="73">
        <f t="shared" si="10"/>
        <v>52</v>
      </c>
      <c r="B100" s="74"/>
      <c r="C100" s="75"/>
      <c r="D100" s="75"/>
      <c r="E100" s="11"/>
      <c r="F100" s="75"/>
      <c r="G10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0" s="75"/>
    </row>
    <row r="101" spans="1:8" ht="30" customHeight="1" x14ac:dyDescent="0.2">
      <c r="A101" s="73">
        <f t="shared" si="10"/>
        <v>52</v>
      </c>
      <c r="B101" s="74"/>
      <c r="C101" s="75"/>
      <c r="D101" s="75"/>
      <c r="E101" s="11"/>
      <c r="F101" s="75"/>
      <c r="G10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1" s="75"/>
    </row>
    <row r="102" spans="1:8" ht="30" customHeight="1" x14ac:dyDescent="0.2">
      <c r="A102" s="73">
        <f t="shared" si="10"/>
        <v>52</v>
      </c>
      <c r="B102" s="74"/>
      <c r="C102" s="75"/>
      <c r="D102" s="75"/>
      <c r="E102" s="11"/>
      <c r="F102" s="75"/>
      <c r="G10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2" s="75"/>
    </row>
    <row r="103" spans="1:8" ht="30" customHeight="1" x14ac:dyDescent="0.2">
      <c r="A103" s="73">
        <f t="shared" si="10"/>
        <v>52</v>
      </c>
      <c r="B103" s="74"/>
      <c r="C103" s="75"/>
      <c r="D103" s="75"/>
      <c r="E103" s="11"/>
      <c r="F103" s="75"/>
      <c r="G10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3" s="75"/>
    </row>
    <row r="104" spans="1:8" ht="30" customHeight="1" x14ac:dyDescent="0.2">
      <c r="A104" s="73">
        <f t="shared" si="10"/>
        <v>52</v>
      </c>
      <c r="B104" s="74"/>
      <c r="C104" s="75"/>
      <c r="D104" s="75"/>
      <c r="E104" s="11"/>
      <c r="F104" s="75"/>
      <c r="G10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4" s="75"/>
    </row>
    <row r="105" spans="1:8" ht="30" customHeight="1" x14ac:dyDescent="0.2">
      <c r="A105" s="73">
        <f t="shared" si="10"/>
        <v>52</v>
      </c>
      <c r="B105" s="74"/>
      <c r="C105" s="75"/>
      <c r="D105" s="75"/>
      <c r="E105" s="11"/>
      <c r="F105" s="75"/>
      <c r="G10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5" s="75"/>
    </row>
    <row r="106" spans="1:8" ht="30" customHeight="1" x14ac:dyDescent="0.2">
      <c r="A106" s="73">
        <f t="shared" si="10"/>
        <v>52</v>
      </c>
      <c r="B106" s="74"/>
      <c r="C106" s="75"/>
      <c r="D106" s="75"/>
      <c r="E106" s="11"/>
      <c r="F106" s="75"/>
      <c r="G10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6" s="75"/>
    </row>
    <row r="107" spans="1:8" ht="30" customHeight="1" x14ac:dyDescent="0.2">
      <c r="A107" s="73">
        <f t="shared" si="10"/>
        <v>52</v>
      </c>
      <c r="B107" s="74"/>
      <c r="C107" s="75"/>
      <c r="D107" s="75"/>
      <c r="E107" s="11"/>
      <c r="F107" s="75"/>
      <c r="G10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7" s="75"/>
    </row>
    <row r="108" spans="1:8" ht="30" customHeight="1" x14ac:dyDescent="0.2">
      <c r="A108" s="73">
        <f t="shared" si="10"/>
        <v>52</v>
      </c>
      <c r="B108" s="74"/>
      <c r="C108" s="75"/>
      <c r="D108" s="75"/>
      <c r="E108" s="11"/>
      <c r="F108" s="75"/>
      <c r="G10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8" s="75"/>
    </row>
    <row r="109" spans="1:8" ht="30" customHeight="1" x14ac:dyDescent="0.2">
      <c r="A109" s="73">
        <f t="shared" si="10"/>
        <v>52</v>
      </c>
      <c r="B109" s="74"/>
      <c r="C109" s="75"/>
      <c r="D109" s="75"/>
      <c r="E109" s="11"/>
      <c r="F109" s="75"/>
      <c r="G10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09" s="75"/>
    </row>
    <row r="110" spans="1:8" ht="30" customHeight="1" x14ac:dyDescent="0.2">
      <c r="A110" s="73">
        <f t="shared" si="10"/>
        <v>52</v>
      </c>
      <c r="B110" s="74"/>
      <c r="C110" s="75"/>
      <c r="D110" s="75"/>
      <c r="E110" s="11"/>
      <c r="F110" s="75"/>
      <c r="G11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0" s="75"/>
    </row>
    <row r="111" spans="1:8" ht="30" customHeight="1" x14ac:dyDescent="0.2">
      <c r="A111" s="73">
        <f t="shared" si="10"/>
        <v>52</v>
      </c>
      <c r="B111" s="74"/>
      <c r="C111" s="75"/>
      <c r="D111" s="75"/>
      <c r="E111" s="11"/>
      <c r="F111" s="75"/>
      <c r="G11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1" s="75"/>
    </row>
    <row r="112" spans="1:8" ht="30" customHeight="1" x14ac:dyDescent="0.2">
      <c r="A112" s="73">
        <f t="shared" si="10"/>
        <v>52</v>
      </c>
      <c r="B112" s="74"/>
      <c r="C112" s="75"/>
      <c r="D112" s="75"/>
      <c r="E112" s="11"/>
      <c r="F112" s="75"/>
      <c r="G11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2" s="75"/>
    </row>
    <row r="113" spans="1:8" ht="30" customHeight="1" x14ac:dyDescent="0.2">
      <c r="A113" s="73">
        <f t="shared" si="10"/>
        <v>52</v>
      </c>
      <c r="B113" s="74"/>
      <c r="C113" s="75"/>
      <c r="D113" s="75"/>
      <c r="E113" s="11"/>
      <c r="F113" s="75"/>
      <c r="G11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3" s="75"/>
    </row>
    <row r="114" spans="1:8" ht="30" customHeight="1" x14ac:dyDescent="0.2">
      <c r="A114" s="73">
        <f t="shared" si="10"/>
        <v>52</v>
      </c>
      <c r="B114" s="74"/>
      <c r="C114" s="75"/>
      <c r="D114" s="75"/>
      <c r="E114" s="11"/>
      <c r="F114" s="75"/>
      <c r="G11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4" s="75"/>
    </row>
    <row r="115" spans="1:8" ht="30" customHeight="1" x14ac:dyDescent="0.2">
      <c r="A115" s="73">
        <f t="shared" si="10"/>
        <v>52</v>
      </c>
      <c r="B115" s="74"/>
      <c r="C115" s="75"/>
      <c r="D115" s="75"/>
      <c r="E115" s="11"/>
      <c r="F115" s="75"/>
      <c r="G11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5" s="75"/>
    </row>
    <row r="116" spans="1:8" ht="30" customHeight="1" x14ac:dyDescent="0.2">
      <c r="A116" s="73">
        <f t="shared" si="10"/>
        <v>52</v>
      </c>
      <c r="B116" s="74"/>
      <c r="C116" s="75"/>
      <c r="D116" s="75"/>
      <c r="E116" s="11"/>
      <c r="F116" s="75"/>
      <c r="G11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6" s="75"/>
    </row>
    <row r="117" spans="1:8" ht="30" customHeight="1" x14ac:dyDescent="0.2">
      <c r="A117" s="73">
        <f t="shared" si="10"/>
        <v>52</v>
      </c>
      <c r="B117" s="74"/>
      <c r="C117" s="75"/>
      <c r="D117" s="75"/>
      <c r="E117" s="11"/>
      <c r="F117" s="75"/>
      <c r="G11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7" s="75"/>
    </row>
    <row r="118" spans="1:8" ht="30" customHeight="1" x14ac:dyDescent="0.2">
      <c r="A118" s="73">
        <f t="shared" si="10"/>
        <v>52</v>
      </c>
      <c r="B118" s="74"/>
      <c r="C118" s="75"/>
      <c r="D118" s="75"/>
      <c r="E118" s="11"/>
      <c r="F118" s="75"/>
      <c r="G11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8" s="75"/>
    </row>
    <row r="119" spans="1:8" ht="30" customHeight="1" x14ac:dyDescent="0.2">
      <c r="A119" s="73">
        <f t="shared" si="10"/>
        <v>52</v>
      </c>
      <c r="B119" s="74"/>
      <c r="C119" s="75"/>
      <c r="D119" s="75"/>
      <c r="E119" s="11"/>
      <c r="F119" s="75"/>
      <c r="G11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19" s="75"/>
    </row>
    <row r="120" spans="1:8" ht="30" customHeight="1" x14ac:dyDescent="0.2">
      <c r="A120" s="73">
        <f t="shared" si="10"/>
        <v>52</v>
      </c>
      <c r="B120" s="74"/>
      <c r="C120" s="75"/>
      <c r="D120" s="75"/>
      <c r="E120" s="11"/>
      <c r="F120" s="75"/>
      <c r="G12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0" s="75"/>
    </row>
    <row r="121" spans="1:8" ht="30" customHeight="1" x14ac:dyDescent="0.2">
      <c r="A121" s="73">
        <f t="shared" si="10"/>
        <v>52</v>
      </c>
      <c r="B121" s="74"/>
      <c r="C121" s="75"/>
      <c r="D121" s="75"/>
      <c r="E121" s="11"/>
      <c r="F121" s="75"/>
      <c r="G12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1" s="75"/>
    </row>
    <row r="122" spans="1:8" ht="30" customHeight="1" x14ac:dyDescent="0.2">
      <c r="A122" s="73">
        <f t="shared" si="10"/>
        <v>52</v>
      </c>
      <c r="B122" s="74"/>
      <c r="C122" s="75"/>
      <c r="D122" s="75"/>
      <c r="E122" s="11"/>
      <c r="F122" s="75"/>
      <c r="G12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2" s="75"/>
    </row>
    <row r="123" spans="1:8" ht="30" customHeight="1" x14ac:dyDescent="0.2">
      <c r="A123" s="73">
        <f t="shared" si="10"/>
        <v>52</v>
      </c>
      <c r="B123" s="74"/>
      <c r="C123" s="75"/>
      <c r="D123" s="75"/>
      <c r="E123" s="11"/>
      <c r="F123" s="75"/>
      <c r="G12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3" s="75"/>
    </row>
    <row r="124" spans="1:8" ht="30" customHeight="1" x14ac:dyDescent="0.2">
      <c r="A124" s="73">
        <f t="shared" si="10"/>
        <v>52</v>
      </c>
      <c r="B124" s="74"/>
      <c r="C124" s="75"/>
      <c r="D124" s="75"/>
      <c r="E124" s="11"/>
      <c r="F124" s="75"/>
      <c r="G12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4" s="75"/>
    </row>
    <row r="125" spans="1:8" ht="30" customHeight="1" x14ac:dyDescent="0.2">
      <c r="A125" s="73">
        <f t="shared" si="10"/>
        <v>52</v>
      </c>
      <c r="B125" s="74"/>
      <c r="C125" s="75"/>
      <c r="D125" s="75"/>
      <c r="E125" s="11"/>
      <c r="F125" s="75"/>
      <c r="G12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5" s="75"/>
    </row>
    <row r="126" spans="1:8" ht="30" customHeight="1" x14ac:dyDescent="0.2">
      <c r="A126" s="73">
        <f t="shared" si="10"/>
        <v>52</v>
      </c>
      <c r="B126" s="74"/>
      <c r="C126" s="75"/>
      <c r="D126" s="75"/>
      <c r="E126" s="11"/>
      <c r="F126" s="75"/>
      <c r="G12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6" s="75"/>
    </row>
    <row r="127" spans="1:8" ht="30" customHeight="1" x14ac:dyDescent="0.2">
      <c r="A127" s="73">
        <f t="shared" si="10"/>
        <v>52</v>
      </c>
      <c r="B127" s="74"/>
      <c r="C127" s="75"/>
      <c r="D127" s="75"/>
      <c r="E127" s="11"/>
      <c r="F127" s="75"/>
      <c r="G12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7" s="75"/>
    </row>
    <row r="128" spans="1:8" ht="30" customHeight="1" x14ac:dyDescent="0.2">
      <c r="A128" s="73">
        <f t="shared" si="10"/>
        <v>52</v>
      </c>
      <c r="B128" s="74"/>
      <c r="C128" s="75"/>
      <c r="D128" s="75"/>
      <c r="E128" s="11"/>
      <c r="F128" s="75"/>
      <c r="G12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8" s="75"/>
    </row>
    <row r="129" spans="1:8" ht="30" customHeight="1" x14ac:dyDescent="0.2">
      <c r="A129" s="73">
        <f t="shared" si="10"/>
        <v>52</v>
      </c>
      <c r="B129" s="74"/>
      <c r="C129" s="75"/>
      <c r="D129" s="75"/>
      <c r="E129" s="11"/>
      <c r="F129" s="75"/>
      <c r="G12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29" s="75"/>
    </row>
    <row r="130" spans="1:8" ht="30" customHeight="1" x14ac:dyDescent="0.2">
      <c r="A130" s="73">
        <f t="shared" si="10"/>
        <v>52</v>
      </c>
      <c r="B130" s="74"/>
      <c r="C130" s="75"/>
      <c r="D130" s="75"/>
      <c r="E130" s="11"/>
      <c r="F130" s="75"/>
      <c r="G13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0" s="75"/>
    </row>
    <row r="131" spans="1:8" ht="30" customHeight="1" x14ac:dyDescent="0.2">
      <c r="A131" s="73">
        <f t="shared" ref="A131:A194" si="11">_xlfn.ISOWEEKNUM($B131)</f>
        <v>52</v>
      </c>
      <c r="B131" s="74"/>
      <c r="C131" s="75"/>
      <c r="D131" s="75"/>
      <c r="E131" s="11"/>
      <c r="F131" s="75"/>
      <c r="G13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1" s="75"/>
    </row>
    <row r="132" spans="1:8" ht="30" customHeight="1" x14ac:dyDescent="0.2">
      <c r="A132" s="73">
        <f t="shared" si="11"/>
        <v>52</v>
      </c>
      <c r="B132" s="74"/>
      <c r="C132" s="75"/>
      <c r="D132" s="75"/>
      <c r="E132" s="11"/>
      <c r="F132" s="75"/>
      <c r="G13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2" s="75"/>
    </row>
    <row r="133" spans="1:8" ht="30" customHeight="1" x14ac:dyDescent="0.2">
      <c r="A133" s="73">
        <f t="shared" si="11"/>
        <v>52</v>
      </c>
      <c r="B133" s="74"/>
      <c r="C133" s="75"/>
      <c r="D133" s="75"/>
      <c r="E133" s="11"/>
      <c r="F133" s="75"/>
      <c r="G13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3" s="75"/>
    </row>
    <row r="134" spans="1:8" ht="30" customHeight="1" x14ac:dyDescent="0.2">
      <c r="A134" s="73">
        <f t="shared" si="11"/>
        <v>52</v>
      </c>
      <c r="B134" s="74"/>
      <c r="C134" s="75"/>
      <c r="D134" s="75"/>
      <c r="E134" s="11"/>
      <c r="F134" s="75"/>
      <c r="G13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4" s="75"/>
    </row>
    <row r="135" spans="1:8" ht="30" customHeight="1" x14ac:dyDescent="0.2">
      <c r="A135" s="73">
        <f t="shared" si="11"/>
        <v>52</v>
      </c>
      <c r="B135" s="74"/>
      <c r="C135" s="75"/>
      <c r="D135" s="75"/>
      <c r="E135" s="11"/>
      <c r="F135" s="75"/>
      <c r="G13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5" s="75"/>
    </row>
    <row r="136" spans="1:8" ht="30" customHeight="1" x14ac:dyDescent="0.2">
      <c r="A136" s="73">
        <f t="shared" si="11"/>
        <v>52</v>
      </c>
      <c r="B136" s="74"/>
      <c r="C136" s="75"/>
      <c r="D136" s="75"/>
      <c r="E136" s="11"/>
      <c r="F136" s="75"/>
      <c r="G13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6" s="75"/>
    </row>
    <row r="137" spans="1:8" ht="30" customHeight="1" x14ac:dyDescent="0.2">
      <c r="A137" s="73">
        <f t="shared" si="11"/>
        <v>52</v>
      </c>
      <c r="B137" s="74"/>
      <c r="C137" s="75"/>
      <c r="D137" s="75"/>
      <c r="E137" s="11"/>
      <c r="F137" s="75"/>
      <c r="G13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7" s="75"/>
    </row>
    <row r="138" spans="1:8" ht="30" customHeight="1" x14ac:dyDescent="0.2">
      <c r="A138" s="73">
        <f t="shared" si="11"/>
        <v>52</v>
      </c>
      <c r="B138" s="74"/>
      <c r="C138" s="75"/>
      <c r="D138" s="75"/>
      <c r="E138" s="11"/>
      <c r="F138" s="75"/>
      <c r="G13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8" s="75"/>
    </row>
    <row r="139" spans="1:8" ht="30" customHeight="1" x14ac:dyDescent="0.2">
      <c r="A139" s="73">
        <f t="shared" si="11"/>
        <v>52</v>
      </c>
      <c r="B139" s="74"/>
      <c r="C139" s="75"/>
      <c r="D139" s="75"/>
      <c r="E139" s="11"/>
      <c r="F139" s="75"/>
      <c r="G13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39" s="75"/>
    </row>
    <row r="140" spans="1:8" ht="30" customHeight="1" x14ac:dyDescent="0.2">
      <c r="A140" s="73">
        <f t="shared" si="11"/>
        <v>52</v>
      </c>
      <c r="B140" s="74"/>
      <c r="C140" s="75"/>
      <c r="D140" s="75"/>
      <c r="E140" s="11"/>
      <c r="F140" s="75"/>
      <c r="G14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0" s="75"/>
    </row>
    <row r="141" spans="1:8" ht="30" customHeight="1" x14ac:dyDescent="0.2">
      <c r="A141" s="73">
        <f t="shared" si="11"/>
        <v>52</v>
      </c>
      <c r="B141" s="74"/>
      <c r="C141" s="75"/>
      <c r="D141" s="75"/>
      <c r="E141" s="11"/>
      <c r="F141" s="75"/>
      <c r="G14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1" s="75"/>
    </row>
    <row r="142" spans="1:8" ht="30" customHeight="1" x14ac:dyDescent="0.2">
      <c r="A142" s="73">
        <f t="shared" si="11"/>
        <v>52</v>
      </c>
      <c r="B142" s="74"/>
      <c r="C142" s="75"/>
      <c r="D142" s="75"/>
      <c r="E142" s="11"/>
      <c r="F142" s="75"/>
      <c r="G14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2" s="75"/>
    </row>
    <row r="143" spans="1:8" ht="30" customHeight="1" x14ac:dyDescent="0.2">
      <c r="A143" s="73">
        <f t="shared" si="11"/>
        <v>52</v>
      </c>
      <c r="B143" s="74"/>
      <c r="C143" s="75"/>
      <c r="D143" s="75"/>
      <c r="E143" s="11"/>
      <c r="F143" s="75"/>
      <c r="G14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3" s="75"/>
    </row>
    <row r="144" spans="1:8" ht="30" customHeight="1" x14ac:dyDescent="0.2">
      <c r="A144" s="73">
        <f t="shared" si="11"/>
        <v>52</v>
      </c>
      <c r="B144" s="74"/>
      <c r="C144" s="75"/>
      <c r="D144" s="75"/>
      <c r="E144" s="11"/>
      <c r="F144" s="75"/>
      <c r="G14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4" s="75"/>
    </row>
    <row r="145" spans="1:8" ht="30" customHeight="1" x14ac:dyDescent="0.2">
      <c r="A145" s="73">
        <f t="shared" si="11"/>
        <v>52</v>
      </c>
      <c r="B145" s="74"/>
      <c r="C145" s="75"/>
      <c r="D145" s="75"/>
      <c r="E145" s="11"/>
      <c r="F145" s="75"/>
      <c r="G14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5" s="75"/>
    </row>
    <row r="146" spans="1:8" ht="30" customHeight="1" x14ac:dyDescent="0.2">
      <c r="A146" s="73">
        <f t="shared" si="11"/>
        <v>52</v>
      </c>
      <c r="B146" s="74"/>
      <c r="C146" s="75"/>
      <c r="D146" s="75"/>
      <c r="E146" s="11"/>
      <c r="F146" s="75"/>
      <c r="G14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6" s="75"/>
    </row>
    <row r="147" spans="1:8" ht="30" customHeight="1" x14ac:dyDescent="0.2">
      <c r="A147" s="73">
        <f t="shared" si="11"/>
        <v>52</v>
      </c>
      <c r="B147" s="74"/>
      <c r="C147" s="75"/>
      <c r="D147" s="75"/>
      <c r="E147" s="11"/>
      <c r="F147" s="75"/>
      <c r="G14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7" s="75"/>
    </row>
    <row r="148" spans="1:8" ht="30" customHeight="1" x14ac:dyDescent="0.2">
      <c r="A148" s="73">
        <f t="shared" si="11"/>
        <v>52</v>
      </c>
      <c r="B148" s="74"/>
      <c r="C148" s="75"/>
      <c r="D148" s="75"/>
      <c r="E148" s="11"/>
      <c r="F148" s="75"/>
      <c r="G14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8" s="75"/>
    </row>
    <row r="149" spans="1:8" ht="30" customHeight="1" x14ac:dyDescent="0.2">
      <c r="A149" s="73">
        <f t="shared" si="11"/>
        <v>52</v>
      </c>
      <c r="B149" s="74"/>
      <c r="C149" s="75"/>
      <c r="D149" s="75"/>
      <c r="E149" s="11"/>
      <c r="F149" s="75"/>
      <c r="G14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49" s="75"/>
    </row>
    <row r="150" spans="1:8" ht="30" customHeight="1" x14ac:dyDescent="0.2">
      <c r="A150" s="73">
        <f t="shared" si="11"/>
        <v>52</v>
      </c>
      <c r="B150" s="74"/>
      <c r="C150" s="75"/>
      <c r="D150" s="75"/>
      <c r="E150" s="11"/>
      <c r="F150" s="75"/>
      <c r="G15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0" s="75"/>
    </row>
    <row r="151" spans="1:8" ht="30" customHeight="1" x14ac:dyDescent="0.2">
      <c r="A151" s="73">
        <f t="shared" si="11"/>
        <v>52</v>
      </c>
      <c r="B151" s="74"/>
      <c r="C151" s="75"/>
      <c r="D151" s="75"/>
      <c r="E151" s="11"/>
      <c r="F151" s="75"/>
      <c r="G15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1" s="75"/>
    </row>
    <row r="152" spans="1:8" ht="30" customHeight="1" x14ac:dyDescent="0.2">
      <c r="A152" s="73">
        <f t="shared" si="11"/>
        <v>52</v>
      </c>
      <c r="B152" s="74"/>
      <c r="C152" s="75"/>
      <c r="D152" s="75"/>
      <c r="E152" s="11"/>
      <c r="F152" s="75"/>
      <c r="G15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2" s="75"/>
    </row>
    <row r="153" spans="1:8" ht="30" customHeight="1" x14ac:dyDescent="0.2">
      <c r="A153" s="73">
        <f t="shared" si="11"/>
        <v>52</v>
      </c>
      <c r="B153" s="74"/>
      <c r="C153" s="75"/>
      <c r="D153" s="75"/>
      <c r="E153" s="11"/>
      <c r="F153" s="75"/>
      <c r="G15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3" s="75"/>
    </row>
    <row r="154" spans="1:8" ht="30" customHeight="1" x14ac:dyDescent="0.2">
      <c r="A154" s="73">
        <f t="shared" si="11"/>
        <v>52</v>
      </c>
      <c r="B154" s="74"/>
      <c r="C154" s="75"/>
      <c r="D154" s="75"/>
      <c r="E154" s="11"/>
      <c r="F154" s="75"/>
      <c r="G15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4" s="75"/>
    </row>
    <row r="155" spans="1:8" ht="30" customHeight="1" x14ac:dyDescent="0.2">
      <c r="A155" s="73">
        <f t="shared" si="11"/>
        <v>52</v>
      </c>
      <c r="B155" s="74"/>
      <c r="C155" s="75"/>
      <c r="D155" s="75"/>
      <c r="E155" s="11"/>
      <c r="F155" s="75"/>
      <c r="G15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5" s="75"/>
    </row>
    <row r="156" spans="1:8" ht="30" customHeight="1" x14ac:dyDescent="0.2">
      <c r="A156" s="73">
        <f t="shared" si="11"/>
        <v>52</v>
      </c>
      <c r="B156" s="74"/>
      <c r="C156" s="75"/>
      <c r="D156" s="75"/>
      <c r="E156" s="11"/>
      <c r="F156" s="75"/>
      <c r="G15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6" s="75"/>
    </row>
    <row r="157" spans="1:8" ht="30" customHeight="1" x14ac:dyDescent="0.2">
      <c r="A157" s="73">
        <f t="shared" si="11"/>
        <v>52</v>
      </c>
      <c r="B157" s="74"/>
      <c r="C157" s="75"/>
      <c r="D157" s="75"/>
      <c r="E157" s="11"/>
      <c r="F157" s="75"/>
      <c r="G15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7" s="75"/>
    </row>
    <row r="158" spans="1:8" ht="30" customHeight="1" x14ac:dyDescent="0.2">
      <c r="A158" s="73">
        <f t="shared" si="11"/>
        <v>52</v>
      </c>
      <c r="B158" s="74"/>
      <c r="C158" s="75"/>
      <c r="D158" s="75"/>
      <c r="E158" s="11"/>
      <c r="F158" s="75"/>
      <c r="G15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8" s="75"/>
    </row>
    <row r="159" spans="1:8" ht="30" customHeight="1" x14ac:dyDescent="0.2">
      <c r="A159" s="73">
        <f t="shared" si="11"/>
        <v>52</v>
      </c>
      <c r="B159" s="74"/>
      <c r="C159" s="75"/>
      <c r="D159" s="75"/>
      <c r="E159" s="11"/>
      <c r="F159" s="75"/>
      <c r="G15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59" s="75"/>
    </row>
    <row r="160" spans="1:8" ht="30" customHeight="1" x14ac:dyDescent="0.2">
      <c r="A160" s="73">
        <f t="shared" si="11"/>
        <v>52</v>
      </c>
      <c r="B160" s="74"/>
      <c r="C160" s="75"/>
      <c r="D160" s="75"/>
      <c r="E160" s="11"/>
      <c r="F160" s="75"/>
      <c r="G16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0" s="75"/>
    </row>
    <row r="161" spans="1:8" ht="30" customHeight="1" x14ac:dyDescent="0.2">
      <c r="A161" s="73">
        <f t="shared" si="11"/>
        <v>52</v>
      </c>
      <c r="B161" s="74"/>
      <c r="C161" s="75"/>
      <c r="D161" s="75"/>
      <c r="E161" s="11"/>
      <c r="F161" s="75"/>
      <c r="G16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1" s="75"/>
    </row>
    <row r="162" spans="1:8" ht="30" customHeight="1" x14ac:dyDescent="0.2">
      <c r="A162" s="73">
        <f t="shared" si="11"/>
        <v>52</v>
      </c>
      <c r="B162" s="74"/>
      <c r="C162" s="75"/>
      <c r="D162" s="75"/>
      <c r="E162" s="11"/>
      <c r="F162" s="75"/>
      <c r="G16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2" s="75"/>
    </row>
    <row r="163" spans="1:8" ht="30" customHeight="1" x14ac:dyDescent="0.2">
      <c r="A163" s="73">
        <f t="shared" si="11"/>
        <v>52</v>
      </c>
      <c r="B163" s="74"/>
      <c r="C163" s="75"/>
      <c r="D163" s="75"/>
      <c r="E163" s="11"/>
      <c r="F163" s="75"/>
      <c r="G16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3" s="75"/>
    </row>
    <row r="164" spans="1:8" ht="30" customHeight="1" x14ac:dyDescent="0.2">
      <c r="A164" s="73">
        <f t="shared" si="11"/>
        <v>52</v>
      </c>
      <c r="B164" s="74"/>
      <c r="C164" s="75"/>
      <c r="D164" s="75"/>
      <c r="E164" s="11"/>
      <c r="F164" s="75"/>
      <c r="G16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4" s="75"/>
    </row>
    <row r="165" spans="1:8" ht="30" customHeight="1" x14ac:dyDescent="0.2">
      <c r="A165" s="73">
        <f t="shared" si="11"/>
        <v>52</v>
      </c>
      <c r="B165" s="74"/>
      <c r="C165" s="75"/>
      <c r="D165" s="75"/>
      <c r="E165" s="11"/>
      <c r="F165" s="75"/>
      <c r="G16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5" s="75"/>
    </row>
    <row r="166" spans="1:8" ht="30" customHeight="1" x14ac:dyDescent="0.2">
      <c r="A166" s="73">
        <f t="shared" si="11"/>
        <v>52</v>
      </c>
      <c r="B166" s="74"/>
      <c r="C166" s="75"/>
      <c r="D166" s="75"/>
      <c r="E166" s="11"/>
      <c r="F166" s="75"/>
      <c r="G16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6" s="75"/>
    </row>
    <row r="167" spans="1:8" ht="30" customHeight="1" x14ac:dyDescent="0.2">
      <c r="A167" s="73">
        <f t="shared" si="11"/>
        <v>52</v>
      </c>
      <c r="B167" s="74"/>
      <c r="C167" s="75"/>
      <c r="D167" s="75"/>
      <c r="E167" s="11"/>
      <c r="F167" s="75"/>
      <c r="G16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7" s="75"/>
    </row>
    <row r="168" spans="1:8" ht="30" customHeight="1" x14ac:dyDescent="0.2">
      <c r="A168" s="73">
        <f t="shared" si="11"/>
        <v>52</v>
      </c>
      <c r="B168" s="74"/>
      <c r="C168" s="75"/>
      <c r="D168" s="75"/>
      <c r="E168" s="11"/>
      <c r="F168" s="75"/>
      <c r="G16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8" s="75"/>
    </row>
    <row r="169" spans="1:8" ht="30" customHeight="1" x14ac:dyDescent="0.2">
      <c r="A169" s="73">
        <f t="shared" si="11"/>
        <v>52</v>
      </c>
      <c r="B169" s="74"/>
      <c r="C169" s="75"/>
      <c r="D169" s="75"/>
      <c r="E169" s="11"/>
      <c r="F169" s="75"/>
      <c r="G16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69" s="75"/>
    </row>
    <row r="170" spans="1:8" ht="30" customHeight="1" x14ac:dyDescent="0.2">
      <c r="A170" s="73">
        <f t="shared" si="11"/>
        <v>52</v>
      </c>
      <c r="B170" s="74"/>
      <c r="C170" s="75"/>
      <c r="D170" s="75"/>
      <c r="E170" s="11"/>
      <c r="F170" s="75"/>
      <c r="G17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0" s="75"/>
    </row>
    <row r="171" spans="1:8" ht="30" customHeight="1" x14ac:dyDescent="0.2">
      <c r="A171" s="73">
        <f t="shared" si="11"/>
        <v>52</v>
      </c>
      <c r="B171" s="74"/>
      <c r="C171" s="75"/>
      <c r="D171" s="75"/>
      <c r="E171" s="11"/>
      <c r="F171" s="75"/>
      <c r="G17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1" s="75"/>
    </row>
    <row r="172" spans="1:8" ht="30" customHeight="1" x14ac:dyDescent="0.2">
      <c r="A172" s="73">
        <f t="shared" si="11"/>
        <v>52</v>
      </c>
      <c r="B172" s="74"/>
      <c r="C172" s="75"/>
      <c r="D172" s="75"/>
      <c r="E172" s="11"/>
      <c r="F172" s="75"/>
      <c r="G17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2" s="75"/>
    </row>
    <row r="173" spans="1:8" ht="30" customHeight="1" x14ac:dyDescent="0.2">
      <c r="A173" s="73">
        <f t="shared" si="11"/>
        <v>52</v>
      </c>
      <c r="B173" s="74"/>
      <c r="C173" s="75"/>
      <c r="D173" s="75"/>
      <c r="E173" s="11"/>
      <c r="F173" s="75"/>
      <c r="G17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3" s="75"/>
    </row>
    <row r="174" spans="1:8" ht="30" customHeight="1" x14ac:dyDescent="0.2">
      <c r="A174" s="73">
        <f t="shared" si="11"/>
        <v>52</v>
      </c>
      <c r="B174" s="74"/>
      <c r="C174" s="75"/>
      <c r="D174" s="75"/>
      <c r="E174" s="11"/>
      <c r="F174" s="75"/>
      <c r="G17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4" s="75"/>
    </row>
    <row r="175" spans="1:8" ht="30" customHeight="1" x14ac:dyDescent="0.2">
      <c r="A175" s="73">
        <f t="shared" si="11"/>
        <v>52</v>
      </c>
      <c r="B175" s="74"/>
      <c r="C175" s="75"/>
      <c r="D175" s="75"/>
      <c r="E175" s="11"/>
      <c r="F175" s="75"/>
      <c r="G17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5" s="75"/>
    </row>
    <row r="176" spans="1:8" ht="30" customHeight="1" x14ac:dyDescent="0.2">
      <c r="A176" s="73">
        <f t="shared" si="11"/>
        <v>52</v>
      </c>
      <c r="B176" s="74"/>
      <c r="C176" s="75"/>
      <c r="D176" s="75"/>
      <c r="E176" s="11"/>
      <c r="F176" s="75"/>
      <c r="G17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6" s="75"/>
    </row>
    <row r="177" spans="1:8" ht="30" customHeight="1" x14ac:dyDescent="0.2">
      <c r="A177" s="73">
        <f t="shared" si="11"/>
        <v>52</v>
      </c>
      <c r="B177" s="74"/>
      <c r="C177" s="75"/>
      <c r="D177" s="75"/>
      <c r="E177" s="11"/>
      <c r="F177" s="75"/>
      <c r="G17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7" s="75"/>
    </row>
    <row r="178" spans="1:8" ht="30" customHeight="1" x14ac:dyDescent="0.2">
      <c r="A178" s="73">
        <f t="shared" si="11"/>
        <v>52</v>
      </c>
      <c r="B178" s="74"/>
      <c r="C178" s="75"/>
      <c r="D178" s="75"/>
      <c r="E178" s="11"/>
      <c r="F178" s="75"/>
      <c r="G17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8" s="75"/>
    </row>
    <row r="179" spans="1:8" ht="30" customHeight="1" x14ac:dyDescent="0.2">
      <c r="A179" s="73">
        <f t="shared" si="11"/>
        <v>52</v>
      </c>
      <c r="B179" s="74"/>
      <c r="C179" s="75"/>
      <c r="D179" s="75"/>
      <c r="E179" s="11"/>
      <c r="F179" s="75"/>
      <c r="G17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79" s="75"/>
    </row>
    <row r="180" spans="1:8" ht="30" customHeight="1" x14ac:dyDescent="0.2">
      <c r="A180" s="73">
        <f t="shared" si="11"/>
        <v>52</v>
      </c>
      <c r="B180" s="74"/>
      <c r="C180" s="75"/>
      <c r="D180" s="75"/>
      <c r="E180" s="11"/>
      <c r="F180" s="75"/>
      <c r="G18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0" s="75"/>
    </row>
    <row r="181" spans="1:8" ht="30" customHeight="1" x14ac:dyDescent="0.2">
      <c r="A181" s="73">
        <f t="shared" si="11"/>
        <v>52</v>
      </c>
      <c r="B181" s="74"/>
      <c r="C181" s="75"/>
      <c r="D181" s="75"/>
      <c r="E181" s="11"/>
      <c r="F181" s="75"/>
      <c r="G18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1" s="75"/>
    </row>
    <row r="182" spans="1:8" ht="30" customHeight="1" x14ac:dyDescent="0.2">
      <c r="A182" s="73">
        <f t="shared" si="11"/>
        <v>52</v>
      </c>
      <c r="B182" s="74"/>
      <c r="C182" s="75"/>
      <c r="D182" s="75"/>
      <c r="E182" s="11"/>
      <c r="F182" s="75"/>
      <c r="G18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2" s="75"/>
    </row>
    <row r="183" spans="1:8" ht="30" customHeight="1" x14ac:dyDescent="0.2">
      <c r="A183" s="73">
        <f t="shared" si="11"/>
        <v>52</v>
      </c>
      <c r="B183" s="74"/>
      <c r="C183" s="75"/>
      <c r="D183" s="75"/>
      <c r="E183" s="11"/>
      <c r="F183" s="75"/>
      <c r="G18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3" s="75"/>
    </row>
    <row r="184" spans="1:8" ht="30" customHeight="1" x14ac:dyDescent="0.2">
      <c r="A184" s="73">
        <f t="shared" si="11"/>
        <v>52</v>
      </c>
      <c r="B184" s="74"/>
      <c r="C184" s="75"/>
      <c r="D184" s="75"/>
      <c r="E184" s="11"/>
      <c r="F184" s="75"/>
      <c r="G18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4" s="75"/>
    </row>
    <row r="185" spans="1:8" ht="30" customHeight="1" x14ac:dyDescent="0.2">
      <c r="A185" s="73">
        <f t="shared" si="11"/>
        <v>52</v>
      </c>
      <c r="B185" s="74"/>
      <c r="C185" s="75"/>
      <c r="D185" s="75"/>
      <c r="E185" s="11"/>
      <c r="F185" s="75"/>
      <c r="G18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5" s="75"/>
    </row>
    <row r="186" spans="1:8" ht="30" customHeight="1" x14ac:dyDescent="0.2">
      <c r="A186" s="73">
        <f t="shared" si="11"/>
        <v>52</v>
      </c>
      <c r="B186" s="74"/>
      <c r="C186" s="75"/>
      <c r="D186" s="75"/>
      <c r="E186" s="11"/>
      <c r="F186" s="75"/>
      <c r="G18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6" s="75"/>
    </row>
    <row r="187" spans="1:8" ht="30" customHeight="1" x14ac:dyDescent="0.2">
      <c r="A187" s="73">
        <f t="shared" si="11"/>
        <v>52</v>
      </c>
      <c r="B187" s="74"/>
      <c r="C187" s="75"/>
      <c r="D187" s="75"/>
      <c r="E187" s="11"/>
      <c r="F187" s="75"/>
      <c r="G18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7" s="75"/>
    </row>
    <row r="188" spans="1:8" ht="30" customHeight="1" x14ac:dyDescent="0.2">
      <c r="A188" s="73">
        <f t="shared" si="11"/>
        <v>52</v>
      </c>
      <c r="B188" s="74"/>
      <c r="C188" s="75"/>
      <c r="D188" s="75"/>
      <c r="E188" s="11"/>
      <c r="F188" s="75"/>
      <c r="G18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8" s="75"/>
    </row>
    <row r="189" spans="1:8" ht="30" customHeight="1" x14ac:dyDescent="0.2">
      <c r="A189" s="73">
        <f t="shared" si="11"/>
        <v>52</v>
      </c>
      <c r="B189" s="74"/>
      <c r="C189" s="75"/>
      <c r="D189" s="75"/>
      <c r="E189" s="11"/>
      <c r="F189" s="75"/>
      <c r="G18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89" s="75"/>
    </row>
    <row r="190" spans="1:8" ht="30" customHeight="1" x14ac:dyDescent="0.2">
      <c r="A190" s="73">
        <f t="shared" si="11"/>
        <v>52</v>
      </c>
      <c r="B190" s="74"/>
      <c r="C190" s="75"/>
      <c r="D190" s="75"/>
      <c r="E190" s="11"/>
      <c r="F190" s="75"/>
      <c r="G19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0" s="75"/>
    </row>
    <row r="191" spans="1:8" ht="30" customHeight="1" x14ac:dyDescent="0.2">
      <c r="A191" s="73">
        <f t="shared" si="11"/>
        <v>52</v>
      </c>
      <c r="B191" s="74"/>
      <c r="C191" s="75"/>
      <c r="D191" s="75"/>
      <c r="E191" s="11"/>
      <c r="F191" s="75"/>
      <c r="G19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1" s="75"/>
    </row>
    <row r="192" spans="1:8" ht="30" customHeight="1" x14ac:dyDescent="0.2">
      <c r="A192" s="73">
        <f t="shared" si="11"/>
        <v>52</v>
      </c>
      <c r="B192" s="74"/>
      <c r="C192" s="75"/>
      <c r="D192" s="75"/>
      <c r="E192" s="11"/>
      <c r="F192" s="75"/>
      <c r="G19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2" s="75"/>
    </row>
    <row r="193" spans="1:8" ht="30" customHeight="1" x14ac:dyDescent="0.2">
      <c r="A193" s="73">
        <f t="shared" si="11"/>
        <v>52</v>
      </c>
      <c r="B193" s="74"/>
      <c r="C193" s="75"/>
      <c r="D193" s="75"/>
      <c r="E193" s="11"/>
      <c r="F193" s="75"/>
      <c r="G19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3" s="75"/>
    </row>
    <row r="194" spans="1:8" ht="30" customHeight="1" x14ac:dyDescent="0.2">
      <c r="A194" s="73">
        <f t="shared" si="11"/>
        <v>52</v>
      </c>
      <c r="B194" s="74"/>
      <c r="C194" s="75"/>
      <c r="D194" s="75"/>
      <c r="E194" s="11"/>
      <c r="F194" s="75"/>
      <c r="G19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4" s="75"/>
    </row>
    <row r="195" spans="1:8" ht="30" customHeight="1" x14ac:dyDescent="0.2">
      <c r="A195" s="73">
        <f t="shared" ref="A195:A205" si="12">_xlfn.ISOWEEKNUM($B195)</f>
        <v>52</v>
      </c>
      <c r="B195" s="74"/>
      <c r="C195" s="75"/>
      <c r="D195" s="75"/>
      <c r="E195" s="11"/>
      <c r="F195" s="75"/>
      <c r="G19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5" s="75"/>
    </row>
    <row r="196" spans="1:8" ht="30" customHeight="1" x14ac:dyDescent="0.2">
      <c r="A196" s="73">
        <f t="shared" si="12"/>
        <v>52</v>
      </c>
      <c r="B196" s="74"/>
      <c r="C196" s="75"/>
      <c r="D196" s="75"/>
      <c r="E196" s="11"/>
      <c r="F196" s="75"/>
      <c r="G196"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6" s="75"/>
    </row>
    <row r="197" spans="1:8" ht="30" customHeight="1" x14ac:dyDescent="0.2">
      <c r="A197" s="73">
        <f t="shared" si="12"/>
        <v>52</v>
      </c>
      <c r="B197" s="74"/>
      <c r="C197" s="75"/>
      <c r="D197" s="75"/>
      <c r="E197" s="11"/>
      <c r="F197" s="75"/>
      <c r="G197"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7" s="75"/>
    </row>
    <row r="198" spans="1:8" ht="30" customHeight="1" x14ac:dyDescent="0.2">
      <c r="A198" s="73">
        <f t="shared" si="12"/>
        <v>52</v>
      </c>
      <c r="B198" s="74"/>
      <c r="C198" s="75"/>
      <c r="D198" s="75"/>
      <c r="E198" s="11"/>
      <c r="F198" s="75"/>
      <c r="G198"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8" s="75"/>
    </row>
    <row r="199" spans="1:8" ht="30" customHeight="1" x14ac:dyDescent="0.2">
      <c r="A199" s="73">
        <f t="shared" si="12"/>
        <v>52</v>
      </c>
      <c r="B199" s="74"/>
      <c r="C199" s="75"/>
      <c r="D199" s="75"/>
      <c r="E199" s="11"/>
      <c r="F199" s="75"/>
      <c r="G199"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199" s="75"/>
    </row>
    <row r="200" spans="1:8" ht="30" customHeight="1" x14ac:dyDescent="0.2">
      <c r="A200" s="73">
        <f t="shared" si="12"/>
        <v>52</v>
      </c>
      <c r="B200" s="74"/>
      <c r="C200" s="75"/>
      <c r="D200" s="75"/>
      <c r="E200" s="11"/>
      <c r="F200" s="75"/>
      <c r="G200"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00" s="75"/>
    </row>
    <row r="201" spans="1:8" ht="30" customHeight="1" x14ac:dyDescent="0.2">
      <c r="A201" s="73">
        <f t="shared" si="12"/>
        <v>52</v>
      </c>
      <c r="B201" s="74"/>
      <c r="C201" s="75"/>
      <c r="D201" s="75"/>
      <c r="E201" s="11"/>
      <c r="F201" s="75"/>
      <c r="G201"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01" s="75"/>
    </row>
    <row r="202" spans="1:8" ht="30" customHeight="1" x14ac:dyDescent="0.2">
      <c r="A202" s="73">
        <f t="shared" si="12"/>
        <v>52</v>
      </c>
      <c r="B202" s="74"/>
      <c r="C202" s="75"/>
      <c r="D202" s="75"/>
      <c r="E202" s="11"/>
      <c r="F202" s="75"/>
      <c r="G202"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02" s="75"/>
    </row>
    <row r="203" spans="1:8" ht="30" customHeight="1" x14ac:dyDescent="0.2">
      <c r="A203" s="73">
        <f t="shared" si="12"/>
        <v>52</v>
      </c>
      <c r="B203" s="74"/>
      <c r="C203" s="75"/>
      <c r="D203" s="75"/>
      <c r="E203" s="11"/>
      <c r="F203" s="75"/>
      <c r="G203"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03" s="75"/>
    </row>
    <row r="204" spans="1:8" ht="30" customHeight="1" x14ac:dyDescent="0.2">
      <c r="A204" s="73">
        <f t="shared" si="12"/>
        <v>52</v>
      </c>
      <c r="B204" s="74"/>
      <c r="C204" s="75"/>
      <c r="D204" s="75"/>
      <c r="E204" s="11"/>
      <c r="F204" s="75"/>
      <c r="G204"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04" s="75"/>
    </row>
    <row r="205" spans="1:8" ht="30" customHeight="1" x14ac:dyDescent="0.2">
      <c r="A205" s="73">
        <f t="shared" si="12"/>
        <v>52</v>
      </c>
      <c r="B205" s="74"/>
      <c r="C205" s="75"/>
      <c r="D205" s="75"/>
      <c r="E205" s="11"/>
      <c r="F205" s="75"/>
      <c r="G205" s="75" t="str">
        <f>IF(DépMar16182029[[#This Row],[Catégorie]]="ventes N-1",$J$34,"")&amp;IF(DépMar16182029[[#This Row],[Catégorie]]="adhésions paniers",$J$31,"")&amp;IF(DépMar16182029[[#This Row],[Catégorie]]="cotisations associatives",$J$32,"")&amp;IF(DépMar16182029[[#This Row],[Catégorie]]="légumes",$J$33,"")&amp;IF(DépMar16182029[[#This Row],[Catégorie]]="transfo interne",$J$33,"")&amp;IF(DépMar16182029[[#This Row],[Catégorie]]="transfo externe",$J$33,"")&amp;IF(DépMar16182029[[#This Row],[Catégorie]]="oeufs",$J$33,"")&amp;IF(DépMar16182029[[#This Row],[Catégorie]]="miel",$J$33,"")&amp;IF(DépMar16182029[[#This Row],[Catégorie]]="champignons",$J$33,"")&amp;IF(DépMar16182029[[#This Row],[Catégorie]]="agrumes",$J$35,"")&amp;IF(DépMar16182029[[#This Row],[Catégorie]]="fruits",$J$33,"")</f>
        <v/>
      </c>
      <c r="H205" s="75"/>
    </row>
    <row r="206" spans="1:8" ht="30" customHeight="1" x14ac:dyDescent="0.2">
      <c r="A206" s="12" t="s">
        <v>0</v>
      </c>
      <c r="B206" s="13"/>
      <c r="C206" s="14"/>
      <c r="D206" s="14"/>
      <c r="E206" s="15">
        <f>SUBTOTAL(109,DépMar16182029[Montant])</f>
        <v>0</v>
      </c>
      <c r="F206" s="16"/>
      <c r="G206" s="125"/>
      <c r="H206" s="16"/>
    </row>
  </sheetData>
  <sheetProtection formatCells="0" formatColumns="0" formatRows="0" insertColumns="0" insertRows="0" insertHyperlinks="0" deleteColumns="0" deleteRows="0" selectLockedCells="1" sort="0" autoFilter="0" pivotTables="0"/>
  <protectedRanges>
    <protectedRange sqref="F72:H205 B72:D205 B2:H71" name="données_1"/>
    <protectedRange sqref="E72:E205" name="données_1_1"/>
  </protectedRanges>
  <mergeCells count="4">
    <mergeCell ref="A1:D1"/>
    <mergeCell ref="J19:J20"/>
    <mergeCell ref="K20:N20"/>
    <mergeCell ref="J1:N1"/>
  </mergeCells>
  <dataValidations count="14">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allowBlank="1" showInputMessage="1" showErrorMessage="1" prompt="Entrez le nom de la dépense dans cette colonne" sqref="J2"/>
    <dataValidation allowBlank="1" showInputMessage="1" showErrorMessage="1" prompt="Le total des dépenses est automatiquement affiché dans cette colonne" sqref="K2:N2"/>
    <dataValidation type="list" errorStyle="warning" allowBlank="1" showInputMessage="1" showErrorMessage="1" error="Une dépense de la liste déroulante doit être sélectionnée pour être incluse dans la feuille Synthèse" sqref="G3:G205">
      <formula1>$J$31:$J$35</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tabColor theme="5" tint="-0.249977111117893"/>
    <pageSetUpPr autoPageBreaks="0" fitToPage="1"/>
  </sheetPr>
  <dimension ref="A1:O206"/>
  <sheetViews>
    <sheetView showGridLines="0" zoomScale="70" zoomScaleNormal="70" workbookViewId="0">
      <selection activeCell="G55" sqref="G55"/>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5.7109375" style="2" customWidth="1"/>
    <col min="9" max="9" width="9.140625" style="2"/>
    <col min="10" max="10" width="20.28515625" style="2" bestFit="1" customWidth="1"/>
    <col min="11" max="14" width="14.7109375" style="2" customWidth="1"/>
    <col min="15" max="15" width="16" style="2" bestFit="1" customWidth="1"/>
    <col min="16" max="16384" width="9.140625" style="2"/>
  </cols>
  <sheetData>
    <row r="1" spans="1:14" ht="35.1" customHeight="1" x14ac:dyDescent="0.2">
      <c r="A1" s="116" t="s">
        <v>35</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52</v>
      </c>
      <c r="B3" s="9"/>
      <c r="C3" s="10"/>
      <c r="D3" s="10"/>
      <c r="E3" s="11"/>
      <c r="F3" s="10"/>
      <c r="G3"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 s="52"/>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f t="shared" si="0"/>
        <v>52</v>
      </c>
      <c r="B4" s="9"/>
      <c r="C4" s="10"/>
      <c r="D4" s="10"/>
      <c r="E4" s="11"/>
      <c r="F4" s="10"/>
      <c r="G4"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 s="10"/>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f t="shared" si="0"/>
        <v>52</v>
      </c>
      <c r="B5" s="9"/>
      <c r="C5" s="10"/>
      <c r="D5" s="10"/>
      <c r="E5" s="11"/>
      <c r="F5" s="10"/>
      <c r="G5"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f t="shared" si="0"/>
        <v>52</v>
      </c>
      <c r="B6" s="9"/>
      <c r="C6" s="10"/>
      <c r="D6" s="10"/>
      <c r="E6" s="11"/>
      <c r="F6" s="10"/>
      <c r="G6"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 s="10"/>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f t="shared" si="0"/>
        <v>52</v>
      </c>
      <c r="B7" s="9"/>
      <c r="C7" s="10"/>
      <c r="D7" s="10"/>
      <c r="E7" s="11"/>
      <c r="F7" s="10"/>
      <c r="G7"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 s="52"/>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 s="10"/>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 s="52"/>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f t="shared" si="0"/>
        <v>52</v>
      </c>
      <c r="B17" s="9"/>
      <c r="C17" s="10"/>
      <c r="D17" s="10"/>
      <c r="E17" s="11"/>
      <c r="F17" s="10"/>
      <c r="G17"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 s="10"/>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
      <c r="C18" s="10"/>
      <c r="D18" s="10"/>
      <c r="E18" s="11"/>
      <c r="F18" s="10"/>
      <c r="G18"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
      <c r="C19" s="10"/>
      <c r="D19" s="10"/>
      <c r="E19" s="11"/>
      <c r="F19" s="10"/>
      <c r="G19"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 s="10"/>
      <c r="J19" s="117" t="s">
        <v>0</v>
      </c>
      <c r="K19" s="68">
        <f>SUM($K$3:$K$18)</f>
        <v>0</v>
      </c>
      <c r="L19" s="69">
        <f>SUM($L$3:$L$18)</f>
        <v>0</v>
      </c>
      <c r="M19" s="69">
        <f>SUM($M$3:$M$18)</f>
        <v>0</v>
      </c>
      <c r="N19" s="70">
        <f>SUM($N$3:$N$18)</f>
        <v>0</v>
      </c>
    </row>
    <row r="20" spans="1:15" ht="30" customHeight="1" x14ac:dyDescent="0.2">
      <c r="A20" s="8">
        <f t="shared" si="0"/>
        <v>52</v>
      </c>
      <c r="B20" s="9"/>
      <c r="C20" s="10"/>
      <c r="D20" s="10"/>
      <c r="E20" s="11"/>
      <c r="F20" s="10"/>
      <c r="G20"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0" s="10"/>
      <c r="J20" s="118"/>
      <c r="K20" s="119">
        <f>SUM($K$19:$N$19)</f>
        <v>0</v>
      </c>
      <c r="L20" s="120"/>
      <c r="M20" s="120"/>
      <c r="N20" s="121"/>
    </row>
    <row r="21" spans="1:15" ht="30" customHeight="1" x14ac:dyDescent="0.2">
      <c r="A21" s="8">
        <f t="shared" si="0"/>
        <v>52</v>
      </c>
      <c r="B21" s="9"/>
      <c r="C21" s="10"/>
      <c r="D21" s="10"/>
      <c r="E21" s="11"/>
      <c r="F21" s="10"/>
      <c r="G21"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1" s="10"/>
    </row>
    <row r="22" spans="1:15" ht="30" customHeight="1" x14ac:dyDescent="0.2">
      <c r="A22" s="8">
        <f t="shared" si="0"/>
        <v>52</v>
      </c>
      <c r="B22" s="9"/>
      <c r="C22" s="10"/>
      <c r="D22" s="10"/>
      <c r="E22" s="11"/>
      <c r="F22" s="10"/>
      <c r="G22"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2" s="10"/>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3" s="52"/>
      <c r="J23" s="85" t="s">
        <v>57</v>
      </c>
      <c r="K23" s="86">
        <f>K$5</f>
        <v>0</v>
      </c>
      <c r="L23" s="86">
        <f t="shared" ref="L23:N23" si="1">L$5</f>
        <v>0</v>
      </c>
      <c r="M23" s="86">
        <f t="shared" si="1"/>
        <v>0</v>
      </c>
      <c r="N23" s="86">
        <f t="shared" si="1"/>
        <v>0</v>
      </c>
      <c r="O23" s="90">
        <f>SUM(($K23)+($L23)+($M23)+($N23))</f>
        <v>0</v>
      </c>
    </row>
    <row r="24" spans="1:15" ht="30" customHeight="1" x14ac:dyDescent="0.2">
      <c r="A24" s="8">
        <f t="shared" si="0"/>
        <v>52</v>
      </c>
      <c r="B24" s="9"/>
      <c r="C24" s="10"/>
      <c r="D24" s="10"/>
      <c r="E24" s="11"/>
      <c r="F24" s="10"/>
      <c r="G24"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4" s="52"/>
      <c r="J24" s="85" t="s">
        <v>58</v>
      </c>
      <c r="K24" s="86">
        <f>(K$3+K$4+K$7+K$8+K$11+K$12)</f>
        <v>0</v>
      </c>
      <c r="L24" s="86">
        <f t="shared" ref="L24:N24" si="2">(L$3+L$4+L$7+L$8+L$11+L$12)</f>
        <v>0</v>
      </c>
      <c r="M24" s="86">
        <f t="shared" si="2"/>
        <v>0</v>
      </c>
      <c r="N24" s="86">
        <f t="shared" si="2"/>
        <v>0</v>
      </c>
      <c r="O24" s="90">
        <f t="shared" ref="O24:O27" si="3">SUM(($K24)+($L24)+($M24)+($N24))</f>
        <v>0</v>
      </c>
    </row>
    <row r="25" spans="1:15" ht="30" customHeight="1" x14ac:dyDescent="0.2">
      <c r="A25" s="73">
        <f t="shared" si="0"/>
        <v>52</v>
      </c>
      <c r="B25" s="74"/>
      <c r="C25" s="75"/>
      <c r="D25" s="93"/>
      <c r="E25" s="76"/>
      <c r="F25" s="75"/>
      <c r="G2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5" s="75"/>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74"/>
      <c r="C26" s="10"/>
      <c r="D26" s="10"/>
      <c r="E26" s="11"/>
      <c r="F26" s="10"/>
      <c r="G26"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74"/>
      <c r="C27" s="10"/>
      <c r="D27" s="10"/>
      <c r="E27" s="11"/>
      <c r="F27" s="10"/>
      <c r="G27"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7" s="10"/>
      <c r="J27" s="88" t="s">
        <v>61</v>
      </c>
      <c r="K27" s="89">
        <f>K$6</f>
        <v>0</v>
      </c>
      <c r="L27" s="89">
        <f t="shared" ref="L27:N27" si="6">L$6</f>
        <v>0</v>
      </c>
      <c r="M27" s="89">
        <f t="shared" si="6"/>
        <v>0</v>
      </c>
      <c r="N27" s="89">
        <f t="shared" si="6"/>
        <v>0</v>
      </c>
      <c r="O27" s="91">
        <f t="shared" si="3"/>
        <v>0</v>
      </c>
    </row>
    <row r="28" spans="1:15" ht="30" customHeight="1" x14ac:dyDescent="0.2">
      <c r="A28" s="8">
        <f t="shared" si="0"/>
        <v>52</v>
      </c>
      <c r="B28" s="74"/>
      <c r="C28" s="10"/>
      <c r="D28" s="10"/>
      <c r="E28" s="11"/>
      <c r="F28" s="10"/>
      <c r="G28"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8" s="10"/>
      <c r="J28" s="64" t="s">
        <v>62</v>
      </c>
      <c r="K28" s="87">
        <f>SUM(K$23:K$27)</f>
        <v>0</v>
      </c>
      <c r="L28" s="64">
        <f t="shared" ref="L28:O28" si="7">SUM(L$23:L$27)</f>
        <v>0</v>
      </c>
      <c r="M28" s="64">
        <f t="shared" si="7"/>
        <v>0</v>
      </c>
      <c r="N28" s="64">
        <f t="shared" si="7"/>
        <v>0</v>
      </c>
      <c r="O28" s="92">
        <f t="shared" si="7"/>
        <v>0</v>
      </c>
    </row>
    <row r="29" spans="1:15" ht="30" customHeight="1" x14ac:dyDescent="0.2">
      <c r="A29" s="8">
        <f t="shared" si="0"/>
        <v>52</v>
      </c>
      <c r="B29" s="74"/>
      <c r="C29" s="10"/>
      <c r="D29" s="10"/>
      <c r="E29" s="11"/>
      <c r="F29" s="10"/>
      <c r="G29"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9" s="10"/>
    </row>
    <row r="30" spans="1:15" ht="30" customHeight="1" x14ac:dyDescent="0.2">
      <c r="A30" s="8">
        <f t="shared" si="0"/>
        <v>52</v>
      </c>
      <c r="B30" s="9"/>
      <c r="C30" s="10"/>
      <c r="D30" s="10"/>
      <c r="E30" s="11"/>
      <c r="F30" s="10"/>
      <c r="G30"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0" s="52"/>
      <c r="J30" s="82" t="s">
        <v>26</v>
      </c>
      <c r="K30" s="83" t="s">
        <v>22</v>
      </c>
      <c r="L30" s="83" t="s">
        <v>51</v>
      </c>
      <c r="M30" s="83" t="s">
        <v>23</v>
      </c>
      <c r="N30" s="84" t="s">
        <v>24</v>
      </c>
      <c r="O30" s="83" t="s">
        <v>62</v>
      </c>
    </row>
    <row r="31" spans="1:15" ht="30" customHeight="1" x14ac:dyDescent="0.2">
      <c r="A31" s="8">
        <f t="shared" si="0"/>
        <v>52</v>
      </c>
      <c r="B31" s="9"/>
      <c r="C31" s="10"/>
      <c r="D31" s="10"/>
      <c r="E31" s="11"/>
      <c r="F31" s="10"/>
      <c r="G31"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1" s="10"/>
      <c r="J31" s="85" t="s">
        <v>57</v>
      </c>
      <c r="K31" s="49">
        <f>SUMIFS($E$3:$E$210,$G$3:$G$210,Tableau155424344454647[[#This Row],[Ventes]],$D$3:$D$210,"espèces")</f>
        <v>0</v>
      </c>
      <c r="L31" s="49">
        <f>SUMIFS($E$3:$E$210,$G$3:$G$210,Tableau155424344454647[[#This Row],[Ventes]],$D$3:$D$210,"chèques")</f>
        <v>0</v>
      </c>
      <c r="M31" s="49">
        <f>SUMIFS($E$3:$E$210,$G$3:$G$210,Tableau155424344454647[[#This Row],[Ventes]],$D$3:$D$210,"prélévements")</f>
        <v>0</v>
      </c>
      <c r="N31" s="49">
        <f>SUMIFS($E$3:$E$210,$G$3:$G$210,Tableau155424344454647[[#This Row],[Ventes]],$D$3:$D$210,"virements")</f>
        <v>0</v>
      </c>
      <c r="O31" s="90">
        <f>SUM(($K31)+($L31)+($M31)+($N31))</f>
        <v>0</v>
      </c>
    </row>
    <row r="32" spans="1:15" ht="30" customHeight="1" x14ac:dyDescent="0.2">
      <c r="A32" s="8">
        <f t="shared" si="0"/>
        <v>52</v>
      </c>
      <c r="B32" s="9"/>
      <c r="C32" s="10"/>
      <c r="D32" s="10"/>
      <c r="E32" s="11"/>
      <c r="F32" s="10"/>
      <c r="G32"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2" s="10"/>
      <c r="J32" s="85" t="s">
        <v>61</v>
      </c>
      <c r="K32" s="49">
        <f>SUMIFS($E$3:$E$210,$G$3:$G$210,Tableau155424344454647[[#This Row],[Ventes]],$D$3:$D$210,"espèces")</f>
        <v>0</v>
      </c>
      <c r="L32" s="49">
        <f>SUMIFS($E$3:$E$210,$G$3:$G$210,Tableau155424344454647[[#This Row],[Ventes]],$D$3:$D$210,"chèques")</f>
        <v>0</v>
      </c>
      <c r="M32" s="49">
        <f>SUMIFS($E$3:$E$210,$G$3:$G$210,Tableau155424344454647[[#This Row],[Ventes]],$D$3:$D$210,"prélévements")</f>
        <v>0</v>
      </c>
      <c r="N32" s="49">
        <f>SUMIFS($E$3:$E$210,$G$3:$G$210,Tableau155424344454647[[#This Row],[Ventes]],$D$3:$D$210,"virements")</f>
        <v>0</v>
      </c>
      <c r="O32" s="90">
        <f t="shared" ref="O32:O35" si="8">SUM(($K32)+($L32)+($M32)+($N32))</f>
        <v>0</v>
      </c>
    </row>
    <row r="33" spans="1:15" ht="30" customHeight="1" x14ac:dyDescent="0.2">
      <c r="A33" s="8">
        <f t="shared" si="0"/>
        <v>52</v>
      </c>
      <c r="B33" s="9"/>
      <c r="C33" s="10"/>
      <c r="D33" s="10"/>
      <c r="E33" s="11"/>
      <c r="F33" s="10"/>
      <c r="G33"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3" s="10"/>
      <c r="J33" s="85" t="s">
        <v>64</v>
      </c>
      <c r="K33" s="49">
        <f>SUMIFS($E$3:$E$210,$G$3:$G$210,Tableau155424344454647[[#This Row],[Ventes]],$D$3:$D$210,"espèces")</f>
        <v>0</v>
      </c>
      <c r="L33" s="49">
        <f>SUMIFS($E$3:$E$210,$G$3:$G$210,Tableau155424344454647[[#This Row],[Ventes]],$D$3:$D$210,"chèques")</f>
        <v>0</v>
      </c>
      <c r="M33" s="49">
        <f>SUMIFS($E$3:$E$210,$G$3:$G$210,Tableau155424344454647[[#This Row],[Ventes]],$D$3:$D$210,"prélévements")</f>
        <v>0</v>
      </c>
      <c r="N33" s="49">
        <f>SUMIFS($E$3:$E$210,$G$3:$G$210,Tableau155424344454647[[#This Row],[Ventes]],$D$3:$D$210,"virements")</f>
        <v>0</v>
      </c>
      <c r="O33" s="90">
        <f t="shared" si="8"/>
        <v>0</v>
      </c>
    </row>
    <row r="34" spans="1:15" ht="30" customHeight="1" x14ac:dyDescent="0.2">
      <c r="A34" s="8">
        <f t="shared" si="0"/>
        <v>52</v>
      </c>
      <c r="B34" s="9"/>
      <c r="C34" s="10"/>
      <c r="D34" s="10"/>
      <c r="E34" s="11"/>
      <c r="F34" s="10"/>
      <c r="G34"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4" s="10"/>
      <c r="J34" s="85" t="s">
        <v>65</v>
      </c>
      <c r="K34" s="49">
        <f>SUMIFS($E$3:$E$210,$G$3:$G$210,Tableau155424344454647[[#This Row],[Ventes]],$D$3:$D$210,"espèces")</f>
        <v>0</v>
      </c>
      <c r="L34" s="49">
        <f>SUMIFS($E$3:$E$210,$G$3:$G$210,Tableau155424344454647[[#This Row],[Ventes]],$D$3:$D$210,"chèques")</f>
        <v>0</v>
      </c>
      <c r="M34" s="49">
        <f>SUMIFS($E$3:$E$210,$G$3:$G$210,Tableau155424344454647[[#This Row],[Ventes]],$D$3:$D$210,"prélévements")</f>
        <v>0</v>
      </c>
      <c r="N34" s="49">
        <f>SUMIFS($E$3:$E$210,$G$3:$G$210,Tableau155424344454647[[#This Row],[Ventes]],$D$3:$D$210,"virements")</f>
        <v>0</v>
      </c>
      <c r="O34" s="90">
        <f t="shared" si="8"/>
        <v>0</v>
      </c>
    </row>
    <row r="35" spans="1:15" ht="30" customHeight="1" x14ac:dyDescent="0.2">
      <c r="A35" s="8">
        <f t="shared" si="0"/>
        <v>52</v>
      </c>
      <c r="B35" s="9"/>
      <c r="C35" s="10"/>
      <c r="D35" s="10"/>
      <c r="E35" s="11"/>
      <c r="F35" s="10"/>
      <c r="G35"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5" s="10"/>
      <c r="J35" s="88" t="s">
        <v>66</v>
      </c>
      <c r="K35" s="49">
        <f>SUMIFS($E$3:$E$210,$G$3:$G$210,Tableau155424344454647[[#This Row],[Ventes]],$D$3:$D$210,"espèces")</f>
        <v>0</v>
      </c>
      <c r="L35" s="49">
        <f>SUMIFS($E$3:$E$210,$G$3:$G$210,Tableau155424344454647[[#This Row],[Ventes]],$D$3:$D$210,"chèques")</f>
        <v>0</v>
      </c>
      <c r="M35" s="49">
        <f>SUMIFS($E$3:$E$210,$G$3:$G$210,Tableau155424344454647[[#This Row],[Ventes]],$D$3:$D$210,"prélévements")</f>
        <v>0</v>
      </c>
      <c r="N35" s="49">
        <f>SUMIFS($E$3:$E$210,$G$3:$G$210,Tableau155424344454647[[#This Row],[Ventes]],$D$3:$D$210,"virements")</f>
        <v>0</v>
      </c>
      <c r="O35" s="91">
        <f t="shared" si="8"/>
        <v>0</v>
      </c>
    </row>
    <row r="36" spans="1:15" ht="30" customHeight="1" x14ac:dyDescent="0.2">
      <c r="A36" s="8">
        <f t="shared" si="0"/>
        <v>52</v>
      </c>
      <c r="B36" s="9"/>
      <c r="C36" s="10"/>
      <c r="D36" s="10"/>
      <c r="E36" s="11"/>
      <c r="F36" s="10"/>
      <c r="G36"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6" s="10"/>
      <c r="J36" s="64" t="s">
        <v>62</v>
      </c>
      <c r="K36" s="87">
        <f>SUM(K$31:K$35)</f>
        <v>0</v>
      </c>
      <c r="L36" s="87">
        <f t="shared" ref="L36:N36" si="9">SUM(L$31:L$35)</f>
        <v>0</v>
      </c>
      <c r="M36" s="87">
        <f t="shared" si="9"/>
        <v>0</v>
      </c>
      <c r="N36" s="87">
        <f t="shared" si="9"/>
        <v>0</v>
      </c>
      <c r="O36" s="127">
        <f>SUM(O$31:O$35)</f>
        <v>0</v>
      </c>
    </row>
    <row r="37" spans="1:15" ht="30" customHeight="1" x14ac:dyDescent="0.2">
      <c r="A37" s="8">
        <f t="shared" si="0"/>
        <v>52</v>
      </c>
      <c r="B37" s="9"/>
      <c r="C37" s="10"/>
      <c r="D37" s="10"/>
      <c r="E37" s="11"/>
      <c r="F37" s="10"/>
      <c r="G37"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7" s="10"/>
    </row>
    <row r="38" spans="1:15" ht="30" customHeight="1" x14ac:dyDescent="0.2">
      <c r="A38" s="8">
        <f t="shared" si="0"/>
        <v>52</v>
      </c>
      <c r="B38" s="9"/>
      <c r="C38" s="10"/>
      <c r="D38" s="10"/>
      <c r="E38" s="11"/>
      <c r="F38" s="10"/>
      <c r="G38"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8" s="10"/>
    </row>
    <row r="39" spans="1:15" ht="30" customHeight="1" x14ac:dyDescent="0.2">
      <c r="A39" s="8">
        <f t="shared" si="0"/>
        <v>52</v>
      </c>
      <c r="B39" s="9"/>
      <c r="C39" s="10"/>
      <c r="D39" s="10"/>
      <c r="E39" s="11"/>
      <c r="F39" s="10"/>
      <c r="G39"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39" s="10"/>
    </row>
    <row r="40" spans="1:15" ht="30" customHeight="1" x14ac:dyDescent="0.2">
      <c r="A40" s="8">
        <f t="shared" si="0"/>
        <v>52</v>
      </c>
      <c r="B40" s="9"/>
      <c r="C40" s="10"/>
      <c r="D40" s="10"/>
      <c r="E40" s="11"/>
      <c r="F40" s="10"/>
      <c r="G40"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0" s="10"/>
    </row>
    <row r="41" spans="1:15" ht="30" customHeight="1" x14ac:dyDescent="0.2">
      <c r="A41" s="8">
        <f t="shared" si="0"/>
        <v>52</v>
      </c>
      <c r="B41" s="9"/>
      <c r="C41" s="10"/>
      <c r="D41" s="10"/>
      <c r="E41" s="11"/>
      <c r="F41" s="10"/>
      <c r="G41"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1" s="10"/>
    </row>
    <row r="42" spans="1:15" ht="30" customHeight="1" x14ac:dyDescent="0.2">
      <c r="A42" s="8">
        <f t="shared" si="0"/>
        <v>52</v>
      </c>
      <c r="B42" s="9"/>
      <c r="C42" s="10"/>
      <c r="D42" s="10"/>
      <c r="E42" s="11"/>
      <c r="F42" s="10"/>
      <c r="G42"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2" s="10"/>
    </row>
    <row r="43" spans="1:15" ht="30" customHeight="1" x14ac:dyDescent="0.2">
      <c r="A43" s="8">
        <f t="shared" si="0"/>
        <v>52</v>
      </c>
      <c r="B43" s="9"/>
      <c r="C43" s="10"/>
      <c r="D43" s="10"/>
      <c r="E43" s="11"/>
      <c r="F43" s="10"/>
      <c r="G43"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3" s="52"/>
    </row>
    <row r="44" spans="1:15" ht="30" customHeight="1" x14ac:dyDescent="0.2">
      <c r="A44" s="8">
        <f t="shared" si="0"/>
        <v>52</v>
      </c>
      <c r="B44" s="9"/>
      <c r="C44" s="10"/>
      <c r="D44" s="10"/>
      <c r="E44" s="11"/>
      <c r="F44" s="10"/>
      <c r="G44"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4" s="10"/>
    </row>
    <row r="45" spans="1:15" ht="30" customHeight="1" x14ac:dyDescent="0.2">
      <c r="A45" s="8">
        <f t="shared" si="0"/>
        <v>52</v>
      </c>
      <c r="B45" s="9"/>
      <c r="C45" s="10"/>
      <c r="D45" s="10"/>
      <c r="E45" s="11"/>
      <c r="F45" s="10"/>
      <c r="G45"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5" s="10"/>
    </row>
    <row r="46" spans="1:15" ht="30" customHeight="1" x14ac:dyDescent="0.2">
      <c r="A46" s="8">
        <f t="shared" si="0"/>
        <v>52</v>
      </c>
      <c r="B46" s="9"/>
      <c r="C46" s="10"/>
      <c r="D46" s="10"/>
      <c r="E46" s="11"/>
      <c r="F46" s="10"/>
      <c r="G46"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6" s="52"/>
    </row>
    <row r="47" spans="1:15" ht="30" customHeight="1" x14ac:dyDescent="0.2">
      <c r="A47" s="8">
        <f t="shared" si="0"/>
        <v>52</v>
      </c>
      <c r="B47" s="9"/>
      <c r="C47" s="10"/>
      <c r="D47" s="10"/>
      <c r="E47" s="11"/>
      <c r="F47" s="10"/>
      <c r="G47"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7" s="10"/>
    </row>
    <row r="48" spans="1:15" ht="30" customHeight="1" x14ac:dyDescent="0.2">
      <c r="A48" s="8">
        <f t="shared" si="0"/>
        <v>52</v>
      </c>
      <c r="B48" s="9"/>
      <c r="C48" s="10"/>
      <c r="D48" s="10"/>
      <c r="E48" s="11"/>
      <c r="F48" s="10"/>
      <c r="G48"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8" s="10"/>
    </row>
    <row r="49" spans="1:8" ht="30" customHeight="1" x14ac:dyDescent="0.2">
      <c r="A49" s="8">
        <f t="shared" si="0"/>
        <v>52</v>
      </c>
      <c r="B49" s="9"/>
      <c r="C49" s="10"/>
      <c r="D49" s="10"/>
      <c r="E49" s="11"/>
      <c r="F49" s="10"/>
      <c r="G49"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49" s="10"/>
    </row>
    <row r="50" spans="1:8" ht="30" hidden="1" customHeight="1" x14ac:dyDescent="0.2">
      <c r="A50" s="8">
        <f t="shared" si="0"/>
        <v>52</v>
      </c>
      <c r="B50" s="9"/>
      <c r="C50" s="10"/>
      <c r="D50" s="10"/>
      <c r="E50" s="11"/>
      <c r="F50" s="10"/>
      <c r="G50"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0" s="52"/>
    </row>
    <row r="51" spans="1:8" ht="30" hidden="1" customHeight="1" x14ac:dyDescent="0.2">
      <c r="A51" s="8">
        <f t="shared" si="0"/>
        <v>52</v>
      </c>
      <c r="B51" s="9"/>
      <c r="C51" s="10"/>
      <c r="D51" s="10"/>
      <c r="E51" s="11"/>
      <c r="F51" s="10"/>
      <c r="G51"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1" s="10"/>
    </row>
    <row r="52" spans="1:8" ht="30" hidden="1" customHeight="1" x14ac:dyDescent="0.2">
      <c r="A52" s="8">
        <f t="shared" si="0"/>
        <v>52</v>
      </c>
      <c r="B52" s="9"/>
      <c r="C52" s="10"/>
      <c r="D52" s="10"/>
      <c r="E52" s="11"/>
      <c r="F52" s="10"/>
      <c r="G52"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2" s="52"/>
    </row>
    <row r="53" spans="1:8" ht="30" hidden="1" customHeight="1" x14ac:dyDescent="0.2">
      <c r="A53" s="8">
        <f t="shared" si="0"/>
        <v>52</v>
      </c>
      <c r="B53" s="9"/>
      <c r="C53" s="10"/>
      <c r="D53" s="10"/>
      <c r="E53" s="11"/>
      <c r="F53" s="10"/>
      <c r="G53"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3" s="52"/>
    </row>
    <row r="54" spans="1:8" ht="30" hidden="1" customHeight="1" x14ac:dyDescent="0.2">
      <c r="A54" s="8">
        <f t="shared" si="0"/>
        <v>52</v>
      </c>
      <c r="B54" s="9"/>
      <c r="C54" s="10"/>
      <c r="D54" s="10"/>
      <c r="E54" s="11"/>
      <c r="F54" s="10"/>
      <c r="G54"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4" s="10"/>
    </row>
    <row r="55" spans="1:8" ht="30" hidden="1" customHeight="1" x14ac:dyDescent="0.2">
      <c r="A55" s="8">
        <f t="shared" si="0"/>
        <v>52</v>
      </c>
      <c r="B55" s="9"/>
      <c r="C55" s="10"/>
      <c r="D55" s="10"/>
      <c r="E55" s="11"/>
      <c r="F55" s="10"/>
      <c r="G55"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5" s="10"/>
    </row>
    <row r="56" spans="1:8" ht="30" hidden="1" customHeight="1" x14ac:dyDescent="0.2">
      <c r="A56" s="8">
        <f t="shared" si="0"/>
        <v>52</v>
      </c>
      <c r="B56" s="9"/>
      <c r="C56" s="10"/>
      <c r="D56" s="10"/>
      <c r="E56" s="11"/>
      <c r="F56" s="10"/>
      <c r="G56"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6" s="52"/>
    </row>
    <row r="57" spans="1:8" ht="30" hidden="1" customHeight="1" x14ac:dyDescent="0.2">
      <c r="A57" s="8">
        <f t="shared" si="0"/>
        <v>52</v>
      </c>
      <c r="B57" s="9"/>
      <c r="C57" s="10"/>
      <c r="D57" s="10"/>
      <c r="E57" s="11"/>
      <c r="F57" s="10"/>
      <c r="G57"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7" s="10"/>
    </row>
    <row r="58" spans="1:8" ht="30" hidden="1" customHeight="1" x14ac:dyDescent="0.2">
      <c r="A58" s="8">
        <f t="shared" si="0"/>
        <v>52</v>
      </c>
      <c r="B58" s="9"/>
      <c r="C58" s="10"/>
      <c r="D58" s="10"/>
      <c r="E58" s="11"/>
      <c r="F58" s="10"/>
      <c r="G58"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8" s="10"/>
    </row>
    <row r="59" spans="1:8" ht="30" hidden="1" customHeight="1" x14ac:dyDescent="0.2">
      <c r="A59" s="8">
        <f t="shared" si="0"/>
        <v>52</v>
      </c>
      <c r="B59" s="9"/>
      <c r="C59" s="10"/>
      <c r="D59" s="10"/>
      <c r="E59" s="11"/>
      <c r="F59" s="10"/>
      <c r="G59"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59" s="10"/>
    </row>
    <row r="60" spans="1:8" ht="30" hidden="1" customHeight="1" x14ac:dyDescent="0.2">
      <c r="A60" s="8">
        <f t="shared" si="0"/>
        <v>52</v>
      </c>
      <c r="B60" s="9"/>
      <c r="C60" s="10"/>
      <c r="D60" s="10"/>
      <c r="E60" s="11"/>
      <c r="F60" s="10"/>
      <c r="G60"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0" s="10"/>
    </row>
    <row r="61" spans="1:8" ht="30" hidden="1" customHeight="1" x14ac:dyDescent="0.2">
      <c r="A61" s="8">
        <f t="shared" si="0"/>
        <v>52</v>
      </c>
      <c r="B61" s="9"/>
      <c r="C61" s="10"/>
      <c r="D61" s="10"/>
      <c r="E61" s="11"/>
      <c r="F61" s="10"/>
      <c r="G61"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1" s="10"/>
    </row>
    <row r="62" spans="1:8" ht="30" hidden="1" customHeight="1" x14ac:dyDescent="0.2">
      <c r="A62" s="8">
        <f t="shared" si="0"/>
        <v>52</v>
      </c>
      <c r="B62" s="9"/>
      <c r="C62" s="10"/>
      <c r="D62" s="10"/>
      <c r="E62" s="11"/>
      <c r="F62" s="10"/>
      <c r="G62"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2" s="10"/>
    </row>
    <row r="63" spans="1:8" ht="30" hidden="1" customHeight="1" x14ac:dyDescent="0.2">
      <c r="A63" s="8">
        <f t="shared" si="0"/>
        <v>52</v>
      </c>
      <c r="B63" s="9"/>
      <c r="C63" s="10"/>
      <c r="D63" s="10"/>
      <c r="E63" s="11"/>
      <c r="F63" s="10"/>
      <c r="G63"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3" s="10"/>
    </row>
    <row r="64" spans="1:8" ht="30" hidden="1" customHeight="1" x14ac:dyDescent="0.2">
      <c r="A64" s="8">
        <f t="shared" si="0"/>
        <v>52</v>
      </c>
      <c r="B64" s="9"/>
      <c r="C64" s="10"/>
      <c r="D64" s="10"/>
      <c r="E64" s="11"/>
      <c r="F64" s="10"/>
      <c r="G64"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4" s="10"/>
    </row>
    <row r="65" spans="1:8" ht="30" hidden="1" customHeight="1" x14ac:dyDescent="0.2">
      <c r="A65" s="8">
        <f t="shared" si="0"/>
        <v>52</v>
      </c>
      <c r="B65" s="9"/>
      <c r="C65" s="10"/>
      <c r="D65" s="10"/>
      <c r="E65" s="11"/>
      <c r="F65" s="10"/>
      <c r="G65"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5" s="10"/>
    </row>
    <row r="66" spans="1:8" ht="30" hidden="1" customHeight="1" x14ac:dyDescent="0.2">
      <c r="A66" s="8">
        <f t="shared" si="0"/>
        <v>52</v>
      </c>
      <c r="B66" s="9"/>
      <c r="C66" s="10"/>
      <c r="D66" s="10"/>
      <c r="E66" s="11"/>
      <c r="F66" s="10"/>
      <c r="G66"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6" s="10"/>
    </row>
    <row r="67" spans="1:8" ht="30" hidden="1" customHeight="1" x14ac:dyDescent="0.2">
      <c r="A67" s="8">
        <f t="shared" ref="A67:A130" si="10">_xlfn.ISOWEEKNUM($B67)</f>
        <v>52</v>
      </c>
      <c r="B67" s="9"/>
      <c r="C67" s="10"/>
      <c r="D67" s="10"/>
      <c r="E67" s="11"/>
      <c r="F67" s="10"/>
      <c r="G67"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7" s="10"/>
    </row>
    <row r="68" spans="1:8" ht="30" hidden="1" customHeight="1" x14ac:dyDescent="0.2">
      <c r="A68" s="8">
        <f t="shared" si="10"/>
        <v>52</v>
      </c>
      <c r="B68" s="9"/>
      <c r="C68" s="10"/>
      <c r="D68" s="10"/>
      <c r="E68" s="11"/>
      <c r="F68" s="10"/>
      <c r="G68"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8" s="10"/>
    </row>
    <row r="69" spans="1:8" ht="30" hidden="1" customHeight="1" x14ac:dyDescent="0.2">
      <c r="A69" s="8">
        <f t="shared" si="10"/>
        <v>52</v>
      </c>
      <c r="B69" s="9"/>
      <c r="C69" s="10"/>
      <c r="D69" s="10"/>
      <c r="E69" s="11"/>
      <c r="F69" s="10"/>
      <c r="G69"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69" s="10"/>
    </row>
    <row r="70" spans="1:8" ht="30" hidden="1" customHeight="1" x14ac:dyDescent="0.2">
      <c r="A70" s="8">
        <f t="shared" si="10"/>
        <v>52</v>
      </c>
      <c r="B70" s="9"/>
      <c r="C70" s="10"/>
      <c r="D70" s="10"/>
      <c r="E70" s="11"/>
      <c r="F70" s="10"/>
      <c r="G70"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0" s="10"/>
    </row>
    <row r="71" spans="1:8" ht="30" hidden="1" customHeight="1" x14ac:dyDescent="0.2">
      <c r="A71" s="8">
        <f t="shared" si="10"/>
        <v>52</v>
      </c>
      <c r="B71" s="9"/>
      <c r="C71" s="10"/>
      <c r="D71" s="10"/>
      <c r="E71" s="11"/>
      <c r="F71" s="10"/>
      <c r="G71" s="10"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1" s="10"/>
    </row>
    <row r="72" spans="1:8" ht="30" hidden="1" customHeight="1" x14ac:dyDescent="0.2">
      <c r="A72" s="73">
        <f t="shared" si="10"/>
        <v>52</v>
      </c>
      <c r="B72" s="74"/>
      <c r="C72" s="75"/>
      <c r="D72" s="75"/>
      <c r="E72" s="11"/>
      <c r="F72" s="75"/>
      <c r="G7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2" s="75"/>
    </row>
    <row r="73" spans="1:8" ht="30" hidden="1" customHeight="1" x14ac:dyDescent="0.2">
      <c r="A73" s="73">
        <f t="shared" si="10"/>
        <v>52</v>
      </c>
      <c r="B73" s="74"/>
      <c r="C73" s="75"/>
      <c r="D73" s="75"/>
      <c r="E73" s="11"/>
      <c r="F73" s="75"/>
      <c r="G7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3" s="75"/>
    </row>
    <row r="74" spans="1:8" ht="30" hidden="1" customHeight="1" x14ac:dyDescent="0.2">
      <c r="A74" s="73">
        <f t="shared" si="10"/>
        <v>52</v>
      </c>
      <c r="B74" s="74"/>
      <c r="C74" s="75"/>
      <c r="D74" s="75"/>
      <c r="E74" s="11"/>
      <c r="F74" s="75"/>
      <c r="G7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4" s="75"/>
    </row>
    <row r="75" spans="1:8" ht="30" hidden="1" customHeight="1" x14ac:dyDescent="0.2">
      <c r="A75" s="73">
        <f t="shared" si="10"/>
        <v>52</v>
      </c>
      <c r="B75" s="74"/>
      <c r="C75" s="75"/>
      <c r="D75" s="75"/>
      <c r="E75" s="11"/>
      <c r="F75" s="75"/>
      <c r="G7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5" s="75"/>
    </row>
    <row r="76" spans="1:8" ht="30" hidden="1" customHeight="1" x14ac:dyDescent="0.2">
      <c r="A76" s="73">
        <f t="shared" si="10"/>
        <v>52</v>
      </c>
      <c r="B76" s="74"/>
      <c r="C76" s="75"/>
      <c r="D76" s="75"/>
      <c r="E76" s="11"/>
      <c r="F76" s="75"/>
      <c r="G7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6" s="75"/>
    </row>
    <row r="77" spans="1:8" ht="30" hidden="1" customHeight="1" x14ac:dyDescent="0.2">
      <c r="A77" s="73">
        <f t="shared" si="10"/>
        <v>52</v>
      </c>
      <c r="B77" s="74"/>
      <c r="C77" s="75"/>
      <c r="D77" s="75"/>
      <c r="E77" s="11"/>
      <c r="F77" s="75"/>
      <c r="G7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7" s="75"/>
    </row>
    <row r="78" spans="1:8" ht="30" hidden="1" customHeight="1" x14ac:dyDescent="0.2">
      <c r="A78" s="73">
        <f t="shared" si="10"/>
        <v>52</v>
      </c>
      <c r="B78" s="74"/>
      <c r="C78" s="75"/>
      <c r="D78" s="75"/>
      <c r="E78" s="11"/>
      <c r="F78" s="75"/>
      <c r="G7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8" s="75"/>
    </row>
    <row r="79" spans="1:8" ht="30" hidden="1" customHeight="1" x14ac:dyDescent="0.2">
      <c r="A79" s="73">
        <f t="shared" si="10"/>
        <v>52</v>
      </c>
      <c r="B79" s="74"/>
      <c r="C79" s="75"/>
      <c r="D79" s="75"/>
      <c r="E79" s="11"/>
      <c r="F79" s="75"/>
      <c r="G7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79" s="75"/>
    </row>
    <row r="80" spans="1:8" ht="30" hidden="1" customHeight="1" x14ac:dyDescent="0.2">
      <c r="A80" s="73">
        <f t="shared" si="10"/>
        <v>52</v>
      </c>
      <c r="B80" s="74"/>
      <c r="C80" s="75"/>
      <c r="D80" s="75"/>
      <c r="E80" s="11"/>
      <c r="F80" s="75"/>
      <c r="G8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0" s="75"/>
    </row>
    <row r="81" spans="1:8" ht="30" hidden="1" customHeight="1" x14ac:dyDescent="0.2">
      <c r="A81" s="73">
        <f t="shared" si="10"/>
        <v>52</v>
      </c>
      <c r="B81" s="74"/>
      <c r="C81" s="75"/>
      <c r="D81" s="75"/>
      <c r="E81" s="11"/>
      <c r="F81" s="75"/>
      <c r="G8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1" s="75"/>
    </row>
    <row r="82" spans="1:8" ht="30" hidden="1" customHeight="1" x14ac:dyDescent="0.2">
      <c r="A82" s="73">
        <f t="shared" si="10"/>
        <v>52</v>
      </c>
      <c r="B82" s="74"/>
      <c r="C82" s="75"/>
      <c r="D82" s="75"/>
      <c r="E82" s="11"/>
      <c r="F82" s="75"/>
      <c r="G8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2" s="75"/>
    </row>
    <row r="83" spans="1:8" ht="30" hidden="1" customHeight="1" x14ac:dyDescent="0.2">
      <c r="A83" s="73">
        <f t="shared" si="10"/>
        <v>52</v>
      </c>
      <c r="B83" s="74"/>
      <c r="C83" s="75"/>
      <c r="D83" s="75"/>
      <c r="E83" s="11"/>
      <c r="F83" s="75"/>
      <c r="G8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3" s="75"/>
    </row>
    <row r="84" spans="1:8" ht="30" hidden="1" customHeight="1" x14ac:dyDescent="0.2">
      <c r="A84" s="73">
        <f t="shared" si="10"/>
        <v>52</v>
      </c>
      <c r="B84" s="74"/>
      <c r="C84" s="75"/>
      <c r="D84" s="75"/>
      <c r="E84" s="11"/>
      <c r="F84" s="75"/>
      <c r="G8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4" s="75"/>
    </row>
    <row r="85" spans="1:8" ht="30" hidden="1" customHeight="1" x14ac:dyDescent="0.2">
      <c r="A85" s="73">
        <f t="shared" si="10"/>
        <v>52</v>
      </c>
      <c r="B85" s="74"/>
      <c r="C85" s="75"/>
      <c r="D85" s="75"/>
      <c r="E85" s="11"/>
      <c r="F85" s="75"/>
      <c r="G8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5" s="75"/>
    </row>
    <row r="86" spans="1:8" ht="30" hidden="1" customHeight="1" x14ac:dyDescent="0.2">
      <c r="A86" s="73">
        <f t="shared" si="10"/>
        <v>52</v>
      </c>
      <c r="B86" s="74"/>
      <c r="C86" s="75"/>
      <c r="D86" s="75"/>
      <c r="E86" s="11"/>
      <c r="F86" s="75"/>
      <c r="G8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6" s="75"/>
    </row>
    <row r="87" spans="1:8" ht="30" hidden="1" customHeight="1" x14ac:dyDescent="0.2">
      <c r="A87" s="73">
        <f t="shared" si="10"/>
        <v>52</v>
      </c>
      <c r="B87" s="74"/>
      <c r="C87" s="75"/>
      <c r="D87" s="75"/>
      <c r="E87" s="11"/>
      <c r="F87" s="75"/>
      <c r="G8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7" s="75"/>
    </row>
    <row r="88" spans="1:8" ht="30" hidden="1" customHeight="1" x14ac:dyDescent="0.2">
      <c r="A88" s="73">
        <f t="shared" si="10"/>
        <v>52</v>
      </c>
      <c r="B88" s="74"/>
      <c r="C88" s="75"/>
      <c r="D88" s="75"/>
      <c r="E88" s="11"/>
      <c r="F88" s="75"/>
      <c r="G8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8" s="75"/>
    </row>
    <row r="89" spans="1:8" ht="30" hidden="1" customHeight="1" x14ac:dyDescent="0.2">
      <c r="A89" s="73">
        <f t="shared" si="10"/>
        <v>52</v>
      </c>
      <c r="B89" s="74"/>
      <c r="C89" s="75"/>
      <c r="D89" s="75"/>
      <c r="E89" s="11"/>
      <c r="F89" s="75"/>
      <c r="G8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89" s="75"/>
    </row>
    <row r="90" spans="1:8" ht="30" hidden="1" customHeight="1" x14ac:dyDescent="0.2">
      <c r="A90" s="73">
        <f t="shared" si="10"/>
        <v>52</v>
      </c>
      <c r="B90" s="74"/>
      <c r="C90" s="75"/>
      <c r="D90" s="75"/>
      <c r="E90" s="11"/>
      <c r="F90" s="75"/>
      <c r="G9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0" s="75"/>
    </row>
    <row r="91" spans="1:8" ht="30" hidden="1" customHeight="1" x14ac:dyDescent="0.2">
      <c r="A91" s="73">
        <f t="shared" si="10"/>
        <v>52</v>
      </c>
      <c r="B91" s="74"/>
      <c r="C91" s="75"/>
      <c r="D91" s="75"/>
      <c r="E91" s="11"/>
      <c r="F91" s="75"/>
      <c r="G9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1" s="75"/>
    </row>
    <row r="92" spans="1:8" ht="30" hidden="1" customHeight="1" x14ac:dyDescent="0.2">
      <c r="A92" s="73">
        <f t="shared" si="10"/>
        <v>52</v>
      </c>
      <c r="B92" s="74"/>
      <c r="C92" s="75"/>
      <c r="D92" s="75"/>
      <c r="E92" s="11"/>
      <c r="F92" s="75"/>
      <c r="G9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2" s="75"/>
    </row>
    <row r="93" spans="1:8" ht="30" hidden="1" customHeight="1" x14ac:dyDescent="0.2">
      <c r="A93" s="73">
        <f t="shared" si="10"/>
        <v>52</v>
      </c>
      <c r="B93" s="74"/>
      <c r="C93" s="75"/>
      <c r="D93" s="75"/>
      <c r="E93" s="11"/>
      <c r="F93" s="75"/>
      <c r="G9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3" s="75"/>
    </row>
    <row r="94" spans="1:8" ht="30" hidden="1" customHeight="1" x14ac:dyDescent="0.2">
      <c r="A94" s="73">
        <f t="shared" si="10"/>
        <v>52</v>
      </c>
      <c r="B94" s="74"/>
      <c r="C94" s="75"/>
      <c r="D94" s="75"/>
      <c r="E94" s="11"/>
      <c r="F94" s="75"/>
      <c r="G9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4" s="75"/>
    </row>
    <row r="95" spans="1:8" ht="30" hidden="1" customHeight="1" x14ac:dyDescent="0.2">
      <c r="A95" s="73">
        <f t="shared" si="10"/>
        <v>52</v>
      </c>
      <c r="B95" s="74"/>
      <c r="C95" s="75"/>
      <c r="D95" s="75"/>
      <c r="E95" s="11"/>
      <c r="F95" s="75"/>
      <c r="G9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5" s="75"/>
    </row>
    <row r="96" spans="1:8" ht="30" hidden="1" customHeight="1" x14ac:dyDescent="0.2">
      <c r="A96" s="73">
        <f t="shared" si="10"/>
        <v>52</v>
      </c>
      <c r="B96" s="74"/>
      <c r="C96" s="75"/>
      <c r="D96" s="75"/>
      <c r="E96" s="11"/>
      <c r="F96" s="75"/>
      <c r="G9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6" s="75"/>
    </row>
    <row r="97" spans="1:8" ht="30" hidden="1" customHeight="1" x14ac:dyDescent="0.2">
      <c r="A97" s="73">
        <f t="shared" si="10"/>
        <v>52</v>
      </c>
      <c r="B97" s="74"/>
      <c r="C97" s="75"/>
      <c r="D97" s="75"/>
      <c r="E97" s="11"/>
      <c r="F97" s="75"/>
      <c r="G9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7" s="75"/>
    </row>
    <row r="98" spans="1:8" ht="30" hidden="1" customHeight="1" x14ac:dyDescent="0.2">
      <c r="A98" s="73">
        <f t="shared" si="10"/>
        <v>52</v>
      </c>
      <c r="B98" s="74"/>
      <c r="C98" s="75"/>
      <c r="D98" s="75"/>
      <c r="E98" s="11"/>
      <c r="F98" s="75"/>
      <c r="G9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8" s="75"/>
    </row>
    <row r="99" spans="1:8" ht="30" hidden="1" customHeight="1" x14ac:dyDescent="0.2">
      <c r="A99" s="73">
        <f t="shared" si="10"/>
        <v>52</v>
      </c>
      <c r="B99" s="74"/>
      <c r="C99" s="75"/>
      <c r="D99" s="75"/>
      <c r="E99" s="11"/>
      <c r="F99" s="75"/>
      <c r="G9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99" s="75"/>
    </row>
    <row r="100" spans="1:8" ht="30" hidden="1" customHeight="1" x14ac:dyDescent="0.2">
      <c r="A100" s="73">
        <f t="shared" si="10"/>
        <v>52</v>
      </c>
      <c r="B100" s="74"/>
      <c r="C100" s="75"/>
      <c r="D100" s="75"/>
      <c r="E100" s="11"/>
      <c r="F100" s="75"/>
      <c r="G10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0" s="75"/>
    </row>
    <row r="101" spans="1:8" ht="30" hidden="1" customHeight="1" x14ac:dyDescent="0.2">
      <c r="A101" s="73">
        <f t="shared" si="10"/>
        <v>52</v>
      </c>
      <c r="B101" s="74"/>
      <c r="C101" s="75"/>
      <c r="D101" s="75"/>
      <c r="E101" s="11"/>
      <c r="F101" s="75"/>
      <c r="G10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1" s="75"/>
    </row>
    <row r="102" spans="1:8" ht="30" hidden="1" customHeight="1" x14ac:dyDescent="0.2">
      <c r="A102" s="73">
        <f t="shared" si="10"/>
        <v>52</v>
      </c>
      <c r="B102" s="74"/>
      <c r="C102" s="75"/>
      <c r="D102" s="75"/>
      <c r="E102" s="11"/>
      <c r="F102" s="75"/>
      <c r="G10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2" s="75"/>
    </row>
    <row r="103" spans="1:8" ht="30" hidden="1" customHeight="1" x14ac:dyDescent="0.2">
      <c r="A103" s="73">
        <f t="shared" si="10"/>
        <v>52</v>
      </c>
      <c r="B103" s="74"/>
      <c r="C103" s="75"/>
      <c r="D103" s="75"/>
      <c r="E103" s="11"/>
      <c r="F103" s="75"/>
      <c r="G10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3" s="75"/>
    </row>
    <row r="104" spans="1:8" ht="30" hidden="1" customHeight="1" x14ac:dyDescent="0.2">
      <c r="A104" s="73">
        <f t="shared" si="10"/>
        <v>52</v>
      </c>
      <c r="B104" s="74"/>
      <c r="C104" s="75"/>
      <c r="D104" s="75"/>
      <c r="E104" s="11"/>
      <c r="F104" s="75"/>
      <c r="G10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4" s="75"/>
    </row>
    <row r="105" spans="1:8" ht="30" hidden="1" customHeight="1" x14ac:dyDescent="0.2">
      <c r="A105" s="73">
        <f t="shared" si="10"/>
        <v>52</v>
      </c>
      <c r="B105" s="74"/>
      <c r="C105" s="75"/>
      <c r="D105" s="75"/>
      <c r="E105" s="11"/>
      <c r="F105" s="75"/>
      <c r="G10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5" s="75"/>
    </row>
    <row r="106" spans="1:8" ht="30" hidden="1" customHeight="1" x14ac:dyDescent="0.2">
      <c r="A106" s="73">
        <f t="shared" si="10"/>
        <v>52</v>
      </c>
      <c r="B106" s="74"/>
      <c r="C106" s="75"/>
      <c r="D106" s="75"/>
      <c r="E106" s="11"/>
      <c r="F106" s="75"/>
      <c r="G10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6" s="75"/>
    </row>
    <row r="107" spans="1:8" ht="30" hidden="1" customHeight="1" x14ac:dyDescent="0.2">
      <c r="A107" s="73">
        <f t="shared" si="10"/>
        <v>52</v>
      </c>
      <c r="B107" s="74"/>
      <c r="C107" s="75"/>
      <c r="D107" s="75"/>
      <c r="E107" s="11"/>
      <c r="F107" s="75"/>
      <c r="G10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7" s="75"/>
    </row>
    <row r="108" spans="1:8" ht="30" hidden="1" customHeight="1" x14ac:dyDescent="0.2">
      <c r="A108" s="73">
        <f t="shared" si="10"/>
        <v>52</v>
      </c>
      <c r="B108" s="74"/>
      <c r="C108" s="75"/>
      <c r="D108" s="75"/>
      <c r="E108" s="11"/>
      <c r="F108" s="75"/>
      <c r="G10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8" s="75"/>
    </row>
    <row r="109" spans="1:8" ht="30" hidden="1" customHeight="1" x14ac:dyDescent="0.2">
      <c r="A109" s="73">
        <f t="shared" si="10"/>
        <v>52</v>
      </c>
      <c r="B109" s="74"/>
      <c r="C109" s="75"/>
      <c r="D109" s="75"/>
      <c r="E109" s="11"/>
      <c r="F109" s="75"/>
      <c r="G10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09" s="75"/>
    </row>
    <row r="110" spans="1:8" ht="30" hidden="1" customHeight="1" x14ac:dyDescent="0.2">
      <c r="A110" s="73">
        <f t="shared" si="10"/>
        <v>52</v>
      </c>
      <c r="B110" s="74"/>
      <c r="C110" s="75"/>
      <c r="D110" s="75"/>
      <c r="E110" s="11"/>
      <c r="F110" s="75"/>
      <c r="G11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0" s="75"/>
    </row>
    <row r="111" spans="1:8" ht="30" hidden="1" customHeight="1" x14ac:dyDescent="0.2">
      <c r="A111" s="73">
        <f t="shared" si="10"/>
        <v>52</v>
      </c>
      <c r="B111" s="74"/>
      <c r="C111" s="75"/>
      <c r="D111" s="75"/>
      <c r="E111" s="11"/>
      <c r="F111" s="75"/>
      <c r="G11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1" s="75"/>
    </row>
    <row r="112" spans="1:8" ht="30" hidden="1" customHeight="1" x14ac:dyDescent="0.2">
      <c r="A112" s="73">
        <f t="shared" si="10"/>
        <v>52</v>
      </c>
      <c r="B112" s="74"/>
      <c r="C112" s="75"/>
      <c r="D112" s="75"/>
      <c r="E112" s="11"/>
      <c r="F112" s="75"/>
      <c r="G11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2" s="75"/>
    </row>
    <row r="113" spans="1:8" ht="30" hidden="1" customHeight="1" x14ac:dyDescent="0.2">
      <c r="A113" s="73">
        <f t="shared" si="10"/>
        <v>52</v>
      </c>
      <c r="B113" s="74"/>
      <c r="C113" s="75"/>
      <c r="D113" s="75"/>
      <c r="E113" s="11"/>
      <c r="F113" s="75"/>
      <c r="G11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3" s="75"/>
    </row>
    <row r="114" spans="1:8" ht="30" hidden="1" customHeight="1" x14ac:dyDescent="0.2">
      <c r="A114" s="73">
        <f t="shared" si="10"/>
        <v>52</v>
      </c>
      <c r="B114" s="74"/>
      <c r="C114" s="75"/>
      <c r="D114" s="75"/>
      <c r="E114" s="11"/>
      <c r="F114" s="75"/>
      <c r="G11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4" s="75"/>
    </row>
    <row r="115" spans="1:8" ht="30" hidden="1" customHeight="1" x14ac:dyDescent="0.2">
      <c r="A115" s="73">
        <f t="shared" si="10"/>
        <v>52</v>
      </c>
      <c r="B115" s="74"/>
      <c r="C115" s="75"/>
      <c r="D115" s="75"/>
      <c r="E115" s="11"/>
      <c r="F115" s="75"/>
      <c r="G11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5" s="75"/>
    </row>
    <row r="116" spans="1:8" ht="30" hidden="1" customHeight="1" x14ac:dyDescent="0.2">
      <c r="A116" s="73">
        <f t="shared" si="10"/>
        <v>52</v>
      </c>
      <c r="B116" s="74"/>
      <c r="C116" s="75"/>
      <c r="D116" s="75"/>
      <c r="E116" s="11"/>
      <c r="F116" s="75"/>
      <c r="G11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6" s="75"/>
    </row>
    <row r="117" spans="1:8" ht="30" hidden="1" customHeight="1" x14ac:dyDescent="0.2">
      <c r="A117" s="73">
        <f t="shared" si="10"/>
        <v>52</v>
      </c>
      <c r="B117" s="74"/>
      <c r="C117" s="75"/>
      <c r="D117" s="75"/>
      <c r="E117" s="11"/>
      <c r="F117" s="75"/>
      <c r="G11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7" s="75"/>
    </row>
    <row r="118" spans="1:8" ht="30" hidden="1" customHeight="1" x14ac:dyDescent="0.2">
      <c r="A118" s="73">
        <f t="shared" si="10"/>
        <v>52</v>
      </c>
      <c r="B118" s="74"/>
      <c r="C118" s="75"/>
      <c r="D118" s="75"/>
      <c r="E118" s="11"/>
      <c r="F118" s="75"/>
      <c r="G11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8" s="75"/>
    </row>
    <row r="119" spans="1:8" ht="30" hidden="1" customHeight="1" x14ac:dyDescent="0.2">
      <c r="A119" s="73">
        <f t="shared" si="10"/>
        <v>52</v>
      </c>
      <c r="B119" s="74"/>
      <c r="C119" s="75"/>
      <c r="D119" s="75"/>
      <c r="E119" s="11"/>
      <c r="F119" s="75"/>
      <c r="G11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19" s="75"/>
    </row>
    <row r="120" spans="1:8" ht="30" hidden="1" customHeight="1" x14ac:dyDescent="0.2">
      <c r="A120" s="73">
        <f t="shared" si="10"/>
        <v>52</v>
      </c>
      <c r="B120" s="74"/>
      <c r="C120" s="75"/>
      <c r="D120" s="75"/>
      <c r="E120" s="11"/>
      <c r="F120" s="75"/>
      <c r="G12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0" s="75"/>
    </row>
    <row r="121" spans="1:8" ht="30" hidden="1" customHeight="1" x14ac:dyDescent="0.2">
      <c r="A121" s="73">
        <f t="shared" si="10"/>
        <v>52</v>
      </c>
      <c r="B121" s="74"/>
      <c r="C121" s="75"/>
      <c r="D121" s="75"/>
      <c r="E121" s="11"/>
      <c r="F121" s="75"/>
      <c r="G12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1" s="75"/>
    </row>
    <row r="122" spans="1:8" ht="30" hidden="1" customHeight="1" x14ac:dyDescent="0.2">
      <c r="A122" s="73">
        <f t="shared" si="10"/>
        <v>52</v>
      </c>
      <c r="B122" s="74"/>
      <c r="C122" s="75"/>
      <c r="D122" s="75"/>
      <c r="E122" s="11"/>
      <c r="F122" s="75"/>
      <c r="G12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2" s="75"/>
    </row>
    <row r="123" spans="1:8" ht="30" hidden="1" customHeight="1" x14ac:dyDescent="0.2">
      <c r="A123" s="73">
        <f t="shared" si="10"/>
        <v>52</v>
      </c>
      <c r="B123" s="74"/>
      <c r="C123" s="75"/>
      <c r="D123" s="75"/>
      <c r="E123" s="11"/>
      <c r="F123" s="75"/>
      <c r="G12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3" s="75"/>
    </row>
    <row r="124" spans="1:8" ht="30" hidden="1" customHeight="1" x14ac:dyDescent="0.2">
      <c r="A124" s="73">
        <f t="shared" si="10"/>
        <v>52</v>
      </c>
      <c r="B124" s="74"/>
      <c r="C124" s="75"/>
      <c r="D124" s="75"/>
      <c r="E124" s="11"/>
      <c r="F124" s="75"/>
      <c r="G12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4" s="75"/>
    </row>
    <row r="125" spans="1:8" ht="30" hidden="1" customHeight="1" x14ac:dyDescent="0.2">
      <c r="A125" s="73">
        <f t="shared" si="10"/>
        <v>52</v>
      </c>
      <c r="B125" s="74"/>
      <c r="C125" s="75"/>
      <c r="D125" s="75"/>
      <c r="E125" s="11"/>
      <c r="F125" s="75"/>
      <c r="G12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5" s="75"/>
    </row>
    <row r="126" spans="1:8" ht="30" hidden="1" customHeight="1" x14ac:dyDescent="0.2">
      <c r="A126" s="73">
        <f t="shared" si="10"/>
        <v>52</v>
      </c>
      <c r="B126" s="74"/>
      <c r="C126" s="75"/>
      <c r="D126" s="75"/>
      <c r="E126" s="11"/>
      <c r="F126" s="75"/>
      <c r="G12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6" s="75"/>
    </row>
    <row r="127" spans="1:8" ht="30" hidden="1" customHeight="1" x14ac:dyDescent="0.2">
      <c r="A127" s="73">
        <f t="shared" si="10"/>
        <v>52</v>
      </c>
      <c r="B127" s="74"/>
      <c r="C127" s="75"/>
      <c r="D127" s="75"/>
      <c r="E127" s="11"/>
      <c r="F127" s="75"/>
      <c r="G12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7" s="75"/>
    </row>
    <row r="128" spans="1:8" ht="30" hidden="1" customHeight="1" x14ac:dyDescent="0.2">
      <c r="A128" s="73">
        <f t="shared" si="10"/>
        <v>52</v>
      </c>
      <c r="B128" s="74"/>
      <c r="C128" s="75"/>
      <c r="D128" s="75"/>
      <c r="E128" s="11"/>
      <c r="F128" s="75"/>
      <c r="G12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8" s="75"/>
    </row>
    <row r="129" spans="1:8" ht="30" hidden="1" customHeight="1" x14ac:dyDescent="0.2">
      <c r="A129" s="73">
        <f t="shared" si="10"/>
        <v>52</v>
      </c>
      <c r="B129" s="74"/>
      <c r="C129" s="75"/>
      <c r="D129" s="75"/>
      <c r="E129" s="11"/>
      <c r="F129" s="75"/>
      <c r="G12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29" s="75"/>
    </row>
    <row r="130" spans="1:8" ht="30" hidden="1" customHeight="1" x14ac:dyDescent="0.2">
      <c r="A130" s="73">
        <f t="shared" si="10"/>
        <v>52</v>
      </c>
      <c r="B130" s="74"/>
      <c r="C130" s="75"/>
      <c r="D130" s="75"/>
      <c r="E130" s="11"/>
      <c r="F130" s="75"/>
      <c r="G13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0" s="75"/>
    </row>
    <row r="131" spans="1:8" ht="30" hidden="1" customHeight="1" x14ac:dyDescent="0.2">
      <c r="A131" s="73">
        <f t="shared" ref="A131:A194" si="11">_xlfn.ISOWEEKNUM($B131)</f>
        <v>52</v>
      </c>
      <c r="B131" s="74"/>
      <c r="C131" s="75"/>
      <c r="D131" s="75"/>
      <c r="E131" s="11"/>
      <c r="F131" s="75"/>
      <c r="G13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1" s="75"/>
    </row>
    <row r="132" spans="1:8" ht="30" hidden="1" customHeight="1" x14ac:dyDescent="0.2">
      <c r="A132" s="73">
        <f t="shared" si="11"/>
        <v>52</v>
      </c>
      <c r="B132" s="74"/>
      <c r="C132" s="75"/>
      <c r="D132" s="75"/>
      <c r="E132" s="11"/>
      <c r="F132" s="75"/>
      <c r="G13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2" s="75"/>
    </row>
    <row r="133" spans="1:8" ht="30" hidden="1" customHeight="1" x14ac:dyDescent="0.2">
      <c r="A133" s="73">
        <f t="shared" si="11"/>
        <v>52</v>
      </c>
      <c r="B133" s="74"/>
      <c r="C133" s="75"/>
      <c r="D133" s="75"/>
      <c r="E133" s="11"/>
      <c r="F133" s="75"/>
      <c r="G13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3" s="75"/>
    </row>
    <row r="134" spans="1:8" ht="30" hidden="1" customHeight="1" x14ac:dyDescent="0.2">
      <c r="A134" s="73">
        <f t="shared" si="11"/>
        <v>52</v>
      </c>
      <c r="B134" s="74"/>
      <c r="C134" s="75"/>
      <c r="D134" s="75"/>
      <c r="E134" s="11"/>
      <c r="F134" s="75"/>
      <c r="G13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4" s="75"/>
    </row>
    <row r="135" spans="1:8" ht="30" hidden="1" customHeight="1" x14ac:dyDescent="0.2">
      <c r="A135" s="73">
        <f t="shared" si="11"/>
        <v>52</v>
      </c>
      <c r="B135" s="74"/>
      <c r="C135" s="75"/>
      <c r="D135" s="75"/>
      <c r="E135" s="11"/>
      <c r="F135" s="75"/>
      <c r="G13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5" s="75"/>
    </row>
    <row r="136" spans="1:8" ht="30" hidden="1" customHeight="1" x14ac:dyDescent="0.2">
      <c r="A136" s="73">
        <f t="shared" si="11"/>
        <v>52</v>
      </c>
      <c r="B136" s="74"/>
      <c r="C136" s="75"/>
      <c r="D136" s="75"/>
      <c r="E136" s="11"/>
      <c r="F136" s="75"/>
      <c r="G13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6" s="75"/>
    </row>
    <row r="137" spans="1:8" ht="30" hidden="1" customHeight="1" x14ac:dyDescent="0.2">
      <c r="A137" s="73">
        <f t="shared" si="11"/>
        <v>52</v>
      </c>
      <c r="B137" s="74"/>
      <c r="C137" s="75"/>
      <c r="D137" s="75"/>
      <c r="E137" s="11"/>
      <c r="F137" s="75"/>
      <c r="G13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7" s="75"/>
    </row>
    <row r="138" spans="1:8" ht="30" hidden="1" customHeight="1" x14ac:dyDescent="0.2">
      <c r="A138" s="73">
        <f t="shared" si="11"/>
        <v>52</v>
      </c>
      <c r="B138" s="74"/>
      <c r="C138" s="75"/>
      <c r="D138" s="75"/>
      <c r="E138" s="11"/>
      <c r="F138" s="75"/>
      <c r="G13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8" s="75"/>
    </row>
    <row r="139" spans="1:8" ht="30" hidden="1" customHeight="1" x14ac:dyDescent="0.2">
      <c r="A139" s="73">
        <f t="shared" si="11"/>
        <v>52</v>
      </c>
      <c r="B139" s="74"/>
      <c r="C139" s="75"/>
      <c r="D139" s="75"/>
      <c r="E139" s="11"/>
      <c r="F139" s="75"/>
      <c r="G13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39" s="75"/>
    </row>
    <row r="140" spans="1:8" ht="30" hidden="1" customHeight="1" x14ac:dyDescent="0.2">
      <c r="A140" s="73">
        <f t="shared" si="11"/>
        <v>52</v>
      </c>
      <c r="B140" s="74"/>
      <c r="C140" s="75"/>
      <c r="D140" s="75"/>
      <c r="E140" s="11"/>
      <c r="F140" s="75"/>
      <c r="G14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0" s="75"/>
    </row>
    <row r="141" spans="1:8" ht="30" hidden="1" customHeight="1" x14ac:dyDescent="0.2">
      <c r="A141" s="73">
        <f t="shared" si="11"/>
        <v>52</v>
      </c>
      <c r="B141" s="74"/>
      <c r="C141" s="75"/>
      <c r="D141" s="75"/>
      <c r="E141" s="11"/>
      <c r="F141" s="75"/>
      <c r="G14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1" s="75"/>
    </row>
    <row r="142" spans="1:8" ht="30" hidden="1" customHeight="1" x14ac:dyDescent="0.2">
      <c r="A142" s="73">
        <f t="shared" si="11"/>
        <v>52</v>
      </c>
      <c r="B142" s="74"/>
      <c r="C142" s="75"/>
      <c r="D142" s="75"/>
      <c r="E142" s="11"/>
      <c r="F142" s="75"/>
      <c r="G14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2" s="75"/>
    </row>
    <row r="143" spans="1:8" ht="30" hidden="1" customHeight="1" x14ac:dyDescent="0.2">
      <c r="A143" s="73">
        <f t="shared" si="11"/>
        <v>52</v>
      </c>
      <c r="B143" s="74"/>
      <c r="C143" s="75"/>
      <c r="D143" s="75"/>
      <c r="E143" s="11"/>
      <c r="F143" s="75"/>
      <c r="G14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3" s="75"/>
    </row>
    <row r="144" spans="1:8" ht="30" hidden="1" customHeight="1" x14ac:dyDescent="0.2">
      <c r="A144" s="73">
        <f t="shared" si="11"/>
        <v>52</v>
      </c>
      <c r="B144" s="74"/>
      <c r="C144" s="75"/>
      <c r="D144" s="75"/>
      <c r="E144" s="11"/>
      <c r="F144" s="75"/>
      <c r="G14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4" s="75"/>
    </row>
    <row r="145" spans="1:8" ht="30" hidden="1" customHeight="1" x14ac:dyDescent="0.2">
      <c r="A145" s="73">
        <f t="shared" si="11"/>
        <v>52</v>
      </c>
      <c r="B145" s="74"/>
      <c r="C145" s="75"/>
      <c r="D145" s="75"/>
      <c r="E145" s="11"/>
      <c r="F145" s="75"/>
      <c r="G14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5" s="75"/>
    </row>
    <row r="146" spans="1:8" ht="30" hidden="1" customHeight="1" x14ac:dyDescent="0.2">
      <c r="A146" s="73">
        <f t="shared" si="11"/>
        <v>52</v>
      </c>
      <c r="B146" s="74"/>
      <c r="C146" s="75"/>
      <c r="D146" s="75"/>
      <c r="E146" s="11"/>
      <c r="F146" s="75"/>
      <c r="G14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6" s="75"/>
    </row>
    <row r="147" spans="1:8" ht="30" hidden="1" customHeight="1" x14ac:dyDescent="0.2">
      <c r="A147" s="73">
        <f t="shared" si="11"/>
        <v>52</v>
      </c>
      <c r="B147" s="74"/>
      <c r="C147" s="75"/>
      <c r="D147" s="75"/>
      <c r="E147" s="11"/>
      <c r="F147" s="75"/>
      <c r="G14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7" s="75"/>
    </row>
    <row r="148" spans="1:8" ht="30" hidden="1" customHeight="1" x14ac:dyDescent="0.2">
      <c r="A148" s="73">
        <f t="shared" si="11"/>
        <v>52</v>
      </c>
      <c r="B148" s="74"/>
      <c r="C148" s="75"/>
      <c r="D148" s="75"/>
      <c r="E148" s="11"/>
      <c r="F148" s="75"/>
      <c r="G14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8" s="75"/>
    </row>
    <row r="149" spans="1:8" ht="30" hidden="1" customHeight="1" x14ac:dyDescent="0.2">
      <c r="A149" s="73">
        <f t="shared" si="11"/>
        <v>52</v>
      </c>
      <c r="B149" s="74"/>
      <c r="C149" s="75"/>
      <c r="D149" s="75"/>
      <c r="E149" s="11"/>
      <c r="F149" s="75"/>
      <c r="G14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49" s="75"/>
    </row>
    <row r="150" spans="1:8" ht="30" hidden="1" customHeight="1" x14ac:dyDescent="0.2">
      <c r="A150" s="73">
        <f t="shared" si="11"/>
        <v>52</v>
      </c>
      <c r="B150" s="74"/>
      <c r="C150" s="75"/>
      <c r="D150" s="75"/>
      <c r="E150" s="11"/>
      <c r="F150" s="75"/>
      <c r="G15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0" s="75"/>
    </row>
    <row r="151" spans="1:8" ht="30" hidden="1" customHeight="1" x14ac:dyDescent="0.2">
      <c r="A151" s="73">
        <f t="shared" si="11"/>
        <v>52</v>
      </c>
      <c r="B151" s="74"/>
      <c r="C151" s="75"/>
      <c r="D151" s="75"/>
      <c r="E151" s="11"/>
      <c r="F151" s="75"/>
      <c r="G15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1" s="75"/>
    </row>
    <row r="152" spans="1:8" ht="30" hidden="1" customHeight="1" x14ac:dyDescent="0.2">
      <c r="A152" s="73">
        <f t="shared" si="11"/>
        <v>52</v>
      </c>
      <c r="B152" s="74"/>
      <c r="C152" s="75"/>
      <c r="D152" s="75"/>
      <c r="E152" s="11"/>
      <c r="F152" s="75"/>
      <c r="G15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2" s="75"/>
    </row>
    <row r="153" spans="1:8" ht="30" hidden="1" customHeight="1" x14ac:dyDescent="0.2">
      <c r="A153" s="73">
        <f t="shared" si="11"/>
        <v>52</v>
      </c>
      <c r="B153" s="74"/>
      <c r="C153" s="75"/>
      <c r="D153" s="75"/>
      <c r="E153" s="11"/>
      <c r="F153" s="75"/>
      <c r="G15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3" s="75"/>
    </row>
    <row r="154" spans="1:8" ht="30" hidden="1" customHeight="1" x14ac:dyDescent="0.2">
      <c r="A154" s="73">
        <f t="shared" si="11"/>
        <v>52</v>
      </c>
      <c r="B154" s="74"/>
      <c r="C154" s="75"/>
      <c r="D154" s="75"/>
      <c r="E154" s="11"/>
      <c r="F154" s="75"/>
      <c r="G15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4" s="75"/>
    </row>
    <row r="155" spans="1:8" ht="30" hidden="1" customHeight="1" x14ac:dyDescent="0.2">
      <c r="A155" s="73">
        <f t="shared" si="11"/>
        <v>52</v>
      </c>
      <c r="B155" s="74"/>
      <c r="C155" s="75"/>
      <c r="D155" s="75"/>
      <c r="E155" s="11"/>
      <c r="F155" s="75"/>
      <c r="G15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5" s="75"/>
    </row>
    <row r="156" spans="1:8" ht="30" hidden="1" customHeight="1" x14ac:dyDescent="0.2">
      <c r="A156" s="73">
        <f t="shared" si="11"/>
        <v>52</v>
      </c>
      <c r="B156" s="74"/>
      <c r="C156" s="75"/>
      <c r="D156" s="75"/>
      <c r="E156" s="11"/>
      <c r="F156" s="75"/>
      <c r="G15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6" s="75"/>
    </row>
    <row r="157" spans="1:8" ht="30" hidden="1" customHeight="1" x14ac:dyDescent="0.2">
      <c r="A157" s="73">
        <f t="shared" si="11"/>
        <v>52</v>
      </c>
      <c r="B157" s="74"/>
      <c r="C157" s="75"/>
      <c r="D157" s="75"/>
      <c r="E157" s="11"/>
      <c r="F157" s="75"/>
      <c r="G15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7" s="75"/>
    </row>
    <row r="158" spans="1:8" ht="30" hidden="1" customHeight="1" x14ac:dyDescent="0.2">
      <c r="A158" s="73">
        <f t="shared" si="11"/>
        <v>52</v>
      </c>
      <c r="B158" s="74"/>
      <c r="C158" s="75"/>
      <c r="D158" s="75"/>
      <c r="E158" s="11"/>
      <c r="F158" s="75"/>
      <c r="G15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8" s="75"/>
    </row>
    <row r="159" spans="1:8" ht="30" hidden="1" customHeight="1" x14ac:dyDescent="0.2">
      <c r="A159" s="73">
        <f t="shared" si="11"/>
        <v>52</v>
      </c>
      <c r="B159" s="74"/>
      <c r="C159" s="75"/>
      <c r="D159" s="75"/>
      <c r="E159" s="11"/>
      <c r="F159" s="75"/>
      <c r="G15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59" s="75"/>
    </row>
    <row r="160" spans="1:8" ht="30" hidden="1" customHeight="1" x14ac:dyDescent="0.2">
      <c r="A160" s="73">
        <f t="shared" si="11"/>
        <v>52</v>
      </c>
      <c r="B160" s="74"/>
      <c r="C160" s="75"/>
      <c r="D160" s="75"/>
      <c r="E160" s="11"/>
      <c r="F160" s="75"/>
      <c r="G16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0" s="75"/>
    </row>
    <row r="161" spans="1:8" ht="30" hidden="1" customHeight="1" x14ac:dyDescent="0.2">
      <c r="A161" s="73">
        <f t="shared" si="11"/>
        <v>52</v>
      </c>
      <c r="B161" s="74"/>
      <c r="C161" s="75"/>
      <c r="D161" s="75"/>
      <c r="E161" s="11"/>
      <c r="F161" s="75"/>
      <c r="G16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1" s="75"/>
    </row>
    <row r="162" spans="1:8" ht="30" hidden="1" customHeight="1" x14ac:dyDescent="0.2">
      <c r="A162" s="73">
        <f t="shared" si="11"/>
        <v>52</v>
      </c>
      <c r="B162" s="74"/>
      <c r="C162" s="75"/>
      <c r="D162" s="75"/>
      <c r="E162" s="11"/>
      <c r="F162" s="75"/>
      <c r="G16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2" s="75"/>
    </row>
    <row r="163" spans="1:8" ht="30" hidden="1" customHeight="1" x14ac:dyDescent="0.2">
      <c r="A163" s="73">
        <f t="shared" si="11"/>
        <v>52</v>
      </c>
      <c r="B163" s="74"/>
      <c r="C163" s="75"/>
      <c r="D163" s="75"/>
      <c r="E163" s="11"/>
      <c r="F163" s="75"/>
      <c r="G16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3" s="75"/>
    </row>
    <row r="164" spans="1:8" ht="30" hidden="1" customHeight="1" x14ac:dyDescent="0.2">
      <c r="A164" s="73">
        <f t="shared" si="11"/>
        <v>52</v>
      </c>
      <c r="B164" s="74"/>
      <c r="C164" s="75"/>
      <c r="D164" s="75"/>
      <c r="E164" s="11"/>
      <c r="F164" s="75"/>
      <c r="G16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4" s="75"/>
    </row>
    <row r="165" spans="1:8" ht="30" hidden="1" customHeight="1" x14ac:dyDescent="0.2">
      <c r="A165" s="73">
        <f t="shared" si="11"/>
        <v>52</v>
      </c>
      <c r="B165" s="74"/>
      <c r="C165" s="75"/>
      <c r="D165" s="75"/>
      <c r="E165" s="11"/>
      <c r="F165" s="75"/>
      <c r="G16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5" s="75"/>
    </row>
    <row r="166" spans="1:8" ht="30" hidden="1" customHeight="1" x14ac:dyDescent="0.2">
      <c r="A166" s="73">
        <f t="shared" si="11"/>
        <v>52</v>
      </c>
      <c r="B166" s="74"/>
      <c r="C166" s="75"/>
      <c r="D166" s="75"/>
      <c r="E166" s="11"/>
      <c r="F166" s="75"/>
      <c r="G16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6" s="75"/>
    </row>
    <row r="167" spans="1:8" ht="30" hidden="1" customHeight="1" x14ac:dyDescent="0.2">
      <c r="A167" s="73">
        <f t="shared" si="11"/>
        <v>52</v>
      </c>
      <c r="B167" s="74"/>
      <c r="C167" s="75"/>
      <c r="D167" s="75"/>
      <c r="E167" s="11"/>
      <c r="F167" s="75"/>
      <c r="G16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7" s="75"/>
    </row>
    <row r="168" spans="1:8" ht="30" hidden="1" customHeight="1" x14ac:dyDescent="0.2">
      <c r="A168" s="73">
        <f t="shared" si="11"/>
        <v>52</v>
      </c>
      <c r="B168" s="74"/>
      <c r="C168" s="75"/>
      <c r="D168" s="75"/>
      <c r="E168" s="11"/>
      <c r="F168" s="75"/>
      <c r="G16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8" s="75"/>
    </row>
    <row r="169" spans="1:8" ht="30" hidden="1" customHeight="1" x14ac:dyDescent="0.2">
      <c r="A169" s="73">
        <f t="shared" si="11"/>
        <v>52</v>
      </c>
      <c r="B169" s="74"/>
      <c r="C169" s="75"/>
      <c r="D169" s="75"/>
      <c r="E169" s="11"/>
      <c r="F169" s="75"/>
      <c r="G16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69" s="75"/>
    </row>
    <row r="170" spans="1:8" ht="30" hidden="1" customHeight="1" x14ac:dyDescent="0.2">
      <c r="A170" s="73">
        <f t="shared" si="11"/>
        <v>52</v>
      </c>
      <c r="B170" s="74"/>
      <c r="C170" s="75"/>
      <c r="D170" s="75"/>
      <c r="E170" s="11"/>
      <c r="F170" s="75"/>
      <c r="G17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0" s="75"/>
    </row>
    <row r="171" spans="1:8" ht="30" hidden="1" customHeight="1" x14ac:dyDescent="0.2">
      <c r="A171" s="73">
        <f t="shared" si="11"/>
        <v>52</v>
      </c>
      <c r="B171" s="74"/>
      <c r="C171" s="75"/>
      <c r="D171" s="75"/>
      <c r="E171" s="11"/>
      <c r="F171" s="75"/>
      <c r="G17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1" s="75"/>
    </row>
    <row r="172" spans="1:8" ht="30" hidden="1" customHeight="1" x14ac:dyDescent="0.2">
      <c r="A172" s="73">
        <f t="shared" si="11"/>
        <v>52</v>
      </c>
      <c r="B172" s="74"/>
      <c r="C172" s="75"/>
      <c r="D172" s="75"/>
      <c r="E172" s="11"/>
      <c r="F172" s="75"/>
      <c r="G17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2" s="75"/>
    </row>
    <row r="173" spans="1:8" ht="30" hidden="1" customHeight="1" x14ac:dyDescent="0.2">
      <c r="A173" s="73">
        <f t="shared" si="11"/>
        <v>52</v>
      </c>
      <c r="B173" s="74"/>
      <c r="C173" s="75"/>
      <c r="D173" s="75"/>
      <c r="E173" s="11"/>
      <c r="F173" s="75"/>
      <c r="G17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3" s="75"/>
    </row>
    <row r="174" spans="1:8" ht="30" hidden="1" customHeight="1" x14ac:dyDescent="0.2">
      <c r="A174" s="73">
        <f t="shared" si="11"/>
        <v>52</v>
      </c>
      <c r="B174" s="74"/>
      <c r="C174" s="75"/>
      <c r="D174" s="75"/>
      <c r="E174" s="11"/>
      <c r="F174" s="75"/>
      <c r="G17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4" s="75"/>
    </row>
    <row r="175" spans="1:8" ht="30" hidden="1" customHeight="1" x14ac:dyDescent="0.2">
      <c r="A175" s="73">
        <f t="shared" si="11"/>
        <v>52</v>
      </c>
      <c r="B175" s="74"/>
      <c r="C175" s="75"/>
      <c r="D175" s="75"/>
      <c r="E175" s="11"/>
      <c r="F175" s="75"/>
      <c r="G17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5" s="75"/>
    </row>
    <row r="176" spans="1:8" ht="30" hidden="1" customHeight="1" x14ac:dyDescent="0.2">
      <c r="A176" s="73">
        <f t="shared" si="11"/>
        <v>52</v>
      </c>
      <c r="B176" s="74"/>
      <c r="C176" s="75"/>
      <c r="D176" s="75"/>
      <c r="E176" s="11"/>
      <c r="F176" s="75"/>
      <c r="G17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6" s="75"/>
    </row>
    <row r="177" spans="1:8" ht="30" hidden="1" customHeight="1" x14ac:dyDescent="0.2">
      <c r="A177" s="73">
        <f t="shared" si="11"/>
        <v>52</v>
      </c>
      <c r="B177" s="74"/>
      <c r="C177" s="75"/>
      <c r="D177" s="75"/>
      <c r="E177" s="11"/>
      <c r="F177" s="75"/>
      <c r="G17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7" s="75"/>
    </row>
    <row r="178" spans="1:8" ht="30" hidden="1" customHeight="1" x14ac:dyDescent="0.2">
      <c r="A178" s="73">
        <f t="shared" si="11"/>
        <v>52</v>
      </c>
      <c r="B178" s="74"/>
      <c r="C178" s="75"/>
      <c r="D178" s="75"/>
      <c r="E178" s="11"/>
      <c r="F178" s="75"/>
      <c r="G17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8" s="75"/>
    </row>
    <row r="179" spans="1:8" ht="30" hidden="1" customHeight="1" x14ac:dyDescent="0.2">
      <c r="A179" s="73">
        <f t="shared" si="11"/>
        <v>52</v>
      </c>
      <c r="B179" s="74"/>
      <c r="C179" s="75"/>
      <c r="D179" s="75"/>
      <c r="E179" s="11"/>
      <c r="F179" s="75"/>
      <c r="G17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79" s="75"/>
    </row>
    <row r="180" spans="1:8" ht="30" hidden="1" customHeight="1" x14ac:dyDescent="0.2">
      <c r="A180" s="73">
        <f t="shared" si="11"/>
        <v>52</v>
      </c>
      <c r="B180" s="74"/>
      <c r="C180" s="75"/>
      <c r="D180" s="75"/>
      <c r="E180" s="11"/>
      <c r="F180" s="75"/>
      <c r="G18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0" s="75"/>
    </row>
    <row r="181" spans="1:8" ht="30" hidden="1" customHeight="1" x14ac:dyDescent="0.2">
      <c r="A181" s="73">
        <f t="shared" si="11"/>
        <v>52</v>
      </c>
      <c r="B181" s="74"/>
      <c r="C181" s="75"/>
      <c r="D181" s="75"/>
      <c r="E181" s="11"/>
      <c r="F181" s="75"/>
      <c r="G18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1" s="75"/>
    </row>
    <row r="182" spans="1:8" ht="30" hidden="1" customHeight="1" x14ac:dyDescent="0.2">
      <c r="A182" s="73">
        <f t="shared" si="11"/>
        <v>52</v>
      </c>
      <c r="B182" s="74"/>
      <c r="C182" s="75"/>
      <c r="D182" s="75"/>
      <c r="E182" s="11"/>
      <c r="F182" s="75"/>
      <c r="G18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2" s="75"/>
    </row>
    <row r="183" spans="1:8" ht="30" hidden="1" customHeight="1" x14ac:dyDescent="0.2">
      <c r="A183" s="73">
        <f t="shared" si="11"/>
        <v>52</v>
      </c>
      <c r="B183" s="74"/>
      <c r="C183" s="75"/>
      <c r="D183" s="75"/>
      <c r="E183" s="11"/>
      <c r="F183" s="75"/>
      <c r="G18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3" s="75"/>
    </row>
    <row r="184" spans="1:8" ht="30" hidden="1" customHeight="1" x14ac:dyDescent="0.2">
      <c r="A184" s="73">
        <f t="shared" si="11"/>
        <v>52</v>
      </c>
      <c r="B184" s="74"/>
      <c r="C184" s="75"/>
      <c r="D184" s="75"/>
      <c r="E184" s="11"/>
      <c r="F184" s="75"/>
      <c r="G18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4" s="75"/>
    </row>
    <row r="185" spans="1:8" ht="30" hidden="1" customHeight="1" x14ac:dyDescent="0.2">
      <c r="A185" s="73">
        <f t="shared" si="11"/>
        <v>52</v>
      </c>
      <c r="B185" s="74"/>
      <c r="C185" s="75"/>
      <c r="D185" s="75"/>
      <c r="E185" s="11"/>
      <c r="F185" s="75"/>
      <c r="G18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5" s="75"/>
    </row>
    <row r="186" spans="1:8" ht="30" hidden="1" customHeight="1" x14ac:dyDescent="0.2">
      <c r="A186" s="73">
        <f t="shared" si="11"/>
        <v>52</v>
      </c>
      <c r="B186" s="74"/>
      <c r="C186" s="75"/>
      <c r="D186" s="75"/>
      <c r="E186" s="11"/>
      <c r="F186" s="75"/>
      <c r="G18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6" s="75"/>
    </row>
    <row r="187" spans="1:8" ht="30" hidden="1" customHeight="1" x14ac:dyDescent="0.2">
      <c r="A187" s="73">
        <f t="shared" si="11"/>
        <v>52</v>
      </c>
      <c r="B187" s="74"/>
      <c r="C187" s="75"/>
      <c r="D187" s="75"/>
      <c r="E187" s="11"/>
      <c r="F187" s="75"/>
      <c r="G18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7" s="75"/>
    </row>
    <row r="188" spans="1:8" ht="30" hidden="1" customHeight="1" x14ac:dyDescent="0.2">
      <c r="A188" s="73">
        <f t="shared" si="11"/>
        <v>52</v>
      </c>
      <c r="B188" s="74"/>
      <c r="C188" s="75"/>
      <c r="D188" s="75"/>
      <c r="E188" s="11"/>
      <c r="F188" s="75"/>
      <c r="G18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8" s="75"/>
    </row>
    <row r="189" spans="1:8" ht="30" hidden="1" customHeight="1" x14ac:dyDescent="0.2">
      <c r="A189" s="73">
        <f t="shared" si="11"/>
        <v>52</v>
      </c>
      <c r="B189" s="74"/>
      <c r="C189" s="75"/>
      <c r="D189" s="75"/>
      <c r="E189" s="11"/>
      <c r="F189" s="75"/>
      <c r="G18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89" s="75"/>
    </row>
    <row r="190" spans="1:8" ht="30" hidden="1" customHeight="1" x14ac:dyDescent="0.2">
      <c r="A190" s="73">
        <f t="shared" si="11"/>
        <v>52</v>
      </c>
      <c r="B190" s="74"/>
      <c r="C190" s="75"/>
      <c r="D190" s="75"/>
      <c r="E190" s="11"/>
      <c r="F190" s="75"/>
      <c r="G19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0" s="75"/>
    </row>
    <row r="191" spans="1:8" ht="30" hidden="1" customHeight="1" x14ac:dyDescent="0.2">
      <c r="A191" s="73">
        <f t="shared" si="11"/>
        <v>52</v>
      </c>
      <c r="B191" s="74"/>
      <c r="C191" s="75"/>
      <c r="D191" s="75"/>
      <c r="E191" s="11"/>
      <c r="F191" s="75"/>
      <c r="G19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1" s="75"/>
    </row>
    <row r="192" spans="1:8" ht="30" hidden="1" customHeight="1" x14ac:dyDescent="0.2">
      <c r="A192" s="73">
        <f t="shared" si="11"/>
        <v>52</v>
      </c>
      <c r="B192" s="74"/>
      <c r="C192" s="75"/>
      <c r="D192" s="75"/>
      <c r="E192" s="11"/>
      <c r="F192" s="75"/>
      <c r="G19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2" s="75"/>
    </row>
    <row r="193" spans="1:8" ht="30" hidden="1" customHeight="1" x14ac:dyDescent="0.2">
      <c r="A193" s="73">
        <f t="shared" si="11"/>
        <v>52</v>
      </c>
      <c r="B193" s="74"/>
      <c r="C193" s="75"/>
      <c r="D193" s="75"/>
      <c r="E193" s="11"/>
      <c r="F193" s="75"/>
      <c r="G19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3" s="75"/>
    </row>
    <row r="194" spans="1:8" ht="30" hidden="1" customHeight="1" x14ac:dyDescent="0.2">
      <c r="A194" s="73">
        <f t="shared" si="11"/>
        <v>52</v>
      </c>
      <c r="B194" s="74"/>
      <c r="C194" s="75"/>
      <c r="D194" s="75"/>
      <c r="E194" s="11"/>
      <c r="F194" s="75"/>
      <c r="G19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4" s="75"/>
    </row>
    <row r="195" spans="1:8" ht="30" hidden="1" customHeight="1" x14ac:dyDescent="0.2">
      <c r="A195" s="73">
        <f t="shared" ref="A195:A205" si="12">_xlfn.ISOWEEKNUM($B195)</f>
        <v>52</v>
      </c>
      <c r="B195" s="74"/>
      <c r="C195" s="75"/>
      <c r="D195" s="75"/>
      <c r="E195" s="11"/>
      <c r="F195" s="75"/>
      <c r="G19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5" s="75"/>
    </row>
    <row r="196" spans="1:8" ht="30" hidden="1" customHeight="1" x14ac:dyDescent="0.2">
      <c r="A196" s="73">
        <f t="shared" si="12"/>
        <v>52</v>
      </c>
      <c r="B196" s="74"/>
      <c r="C196" s="75"/>
      <c r="D196" s="75"/>
      <c r="E196" s="11"/>
      <c r="F196" s="75"/>
      <c r="G196"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6" s="75"/>
    </row>
    <row r="197" spans="1:8" ht="30" hidden="1" customHeight="1" x14ac:dyDescent="0.2">
      <c r="A197" s="73">
        <f t="shared" si="12"/>
        <v>52</v>
      </c>
      <c r="B197" s="74"/>
      <c r="C197" s="75"/>
      <c r="D197" s="75"/>
      <c r="E197" s="11"/>
      <c r="F197" s="75"/>
      <c r="G197"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7" s="75"/>
    </row>
    <row r="198" spans="1:8" ht="30" hidden="1" customHeight="1" x14ac:dyDescent="0.2">
      <c r="A198" s="73">
        <f t="shared" si="12"/>
        <v>52</v>
      </c>
      <c r="B198" s="74"/>
      <c r="C198" s="75"/>
      <c r="D198" s="75"/>
      <c r="E198" s="11"/>
      <c r="F198" s="75"/>
      <c r="G198"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8" s="75"/>
    </row>
    <row r="199" spans="1:8" ht="30" hidden="1" customHeight="1" x14ac:dyDescent="0.2">
      <c r="A199" s="73">
        <f t="shared" si="12"/>
        <v>52</v>
      </c>
      <c r="B199" s="74"/>
      <c r="C199" s="75"/>
      <c r="D199" s="75"/>
      <c r="E199" s="11"/>
      <c r="F199" s="75"/>
      <c r="G199"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199" s="75"/>
    </row>
    <row r="200" spans="1:8" ht="30" hidden="1" customHeight="1" x14ac:dyDescent="0.2">
      <c r="A200" s="73">
        <f t="shared" si="12"/>
        <v>52</v>
      </c>
      <c r="B200" s="74"/>
      <c r="C200" s="75"/>
      <c r="D200" s="75"/>
      <c r="E200" s="11"/>
      <c r="F200" s="75"/>
      <c r="G200"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00" s="75"/>
    </row>
    <row r="201" spans="1:8" ht="30" hidden="1" customHeight="1" x14ac:dyDescent="0.2">
      <c r="A201" s="73">
        <f t="shared" si="12"/>
        <v>52</v>
      </c>
      <c r="B201" s="74"/>
      <c r="C201" s="75"/>
      <c r="D201" s="75"/>
      <c r="E201" s="11"/>
      <c r="F201" s="75"/>
      <c r="G201"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01" s="75"/>
    </row>
    <row r="202" spans="1:8" ht="30" hidden="1" customHeight="1" x14ac:dyDescent="0.2">
      <c r="A202" s="73">
        <f t="shared" si="12"/>
        <v>52</v>
      </c>
      <c r="B202" s="74"/>
      <c r="C202" s="75"/>
      <c r="D202" s="75"/>
      <c r="E202" s="11"/>
      <c r="F202" s="75"/>
      <c r="G202"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02" s="75"/>
    </row>
    <row r="203" spans="1:8" ht="30" hidden="1" customHeight="1" x14ac:dyDescent="0.2">
      <c r="A203" s="73">
        <f t="shared" si="12"/>
        <v>52</v>
      </c>
      <c r="B203" s="74"/>
      <c r="C203" s="75"/>
      <c r="D203" s="75"/>
      <c r="E203" s="11"/>
      <c r="F203" s="75"/>
      <c r="G203"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03" s="75"/>
    </row>
    <row r="204" spans="1:8" ht="30" hidden="1" customHeight="1" x14ac:dyDescent="0.2">
      <c r="A204" s="73">
        <f t="shared" si="12"/>
        <v>52</v>
      </c>
      <c r="B204" s="74"/>
      <c r="C204" s="75"/>
      <c r="D204" s="75"/>
      <c r="E204" s="11"/>
      <c r="F204" s="75"/>
      <c r="G204"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04" s="75"/>
    </row>
    <row r="205" spans="1:8" ht="30" hidden="1" customHeight="1" x14ac:dyDescent="0.2">
      <c r="A205" s="73">
        <f t="shared" si="12"/>
        <v>52</v>
      </c>
      <c r="B205" s="74"/>
      <c r="C205" s="75"/>
      <c r="D205" s="75"/>
      <c r="E205" s="11"/>
      <c r="F205" s="75"/>
      <c r="G205" s="75" t="str">
        <f>IF(DépMar1618202[[#This Row],[Catégorie]]="ventes N-1",$J$34,"")&amp;IF(DépMar1618202[[#This Row],[Catégorie]]="adhésions paniers",$J$31,"")&amp;IF(DépMar1618202[[#This Row],[Catégorie]]="cotisations associatives",$J$32,"")&amp;IF(DépMar1618202[[#This Row],[Catégorie]]="légumes",$J$33,"")&amp;IF(DépMar1618202[[#This Row],[Catégorie]]="transfo interne",$J$33,"")&amp;IF(DépMar1618202[[#This Row],[Catégorie]]="transfo externe",$J$33,"")&amp;IF(DépMar1618202[[#This Row],[Catégorie]]="oeufs",$J$33,"")&amp;IF(DépMar1618202[[#This Row],[Catégorie]]="miel",$J$33,"")&amp;IF(DépMar1618202[[#This Row],[Catégorie]]="champignons",$J$33,"")&amp;IF(DépMar1618202[[#This Row],[Catégorie]]="agrumes",$J$35,"")&amp;IF(DépMar1618202[[#This Row],[Catégorie]]="fruits",$J$33,"")</f>
        <v/>
      </c>
      <c r="H205" s="75"/>
    </row>
    <row r="206" spans="1:8" ht="30" customHeight="1" x14ac:dyDescent="0.2">
      <c r="A206" s="12" t="s">
        <v>0</v>
      </c>
      <c r="B206" s="13"/>
      <c r="C206" s="14"/>
      <c r="D206" s="14"/>
      <c r="E206" s="15">
        <f>SUBTOTAL(109,DépMar1618202[Montant])</f>
        <v>0</v>
      </c>
      <c r="F206" s="16"/>
      <c r="G206" s="125"/>
      <c r="H206" s="16"/>
    </row>
  </sheetData>
  <sheetProtection formatCells="0" formatColumns="0" formatRows="0" insertColumns="0" insertRows="0" insertHyperlinks="0" deleteColumns="0" deleteRows="0" selectLockedCells="1" sort="0" autoFilter="0" pivotTables="0"/>
  <protectedRanges>
    <protectedRange sqref="F72:H205 B72:D205 B2:H46 B49:H71 B47:B48 D47:G48" name="données_1"/>
    <protectedRange sqref="E72:E205" name="données_1_1"/>
    <protectedRange sqref="C47:C48" name="données_1_2"/>
    <protectedRange sqref="H47:H48" name="données_1_3"/>
  </protectedRanges>
  <mergeCells count="4">
    <mergeCell ref="A1:D1"/>
    <mergeCell ref="J19:J20"/>
    <mergeCell ref="K20:N20"/>
    <mergeCell ref="J1:N1"/>
  </mergeCells>
  <dataValidations count="14">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allowBlank="1" showInputMessage="1" showErrorMessage="1" prompt="Entrez le nom de la dépense dans cette colonne" sqref="J2"/>
    <dataValidation allowBlank="1" showInputMessage="1" showErrorMessage="1" prompt="Le total des dépenses est automatiquement affiché dans cette colonne" sqref="K2:N2"/>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type="list" errorStyle="warning" allowBlank="1" showInputMessage="1" showErrorMessage="1" error="Une dépense de la liste déroulante doit être sélectionnée pour être incluse dans la feuille Synthèse" sqref="G3:G205">
      <formula1>$J$31:$J$35</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tabColor theme="5"/>
    <pageSetUpPr autoPageBreaks="0" fitToPage="1"/>
  </sheetPr>
  <dimension ref="A1:O206"/>
  <sheetViews>
    <sheetView showGridLines="0" zoomScale="70" zoomScaleNormal="70" workbookViewId="0">
      <selection activeCell="G55" sqref="G55"/>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8.5703125" style="2" customWidth="1"/>
    <col min="9" max="9" width="9.140625" style="2"/>
    <col min="10" max="10" width="20.28515625" style="2" bestFit="1" customWidth="1"/>
    <col min="11" max="14" width="14.7109375" style="2" customWidth="1"/>
    <col min="15" max="15" width="16" style="2" bestFit="1" customWidth="1"/>
    <col min="16" max="16384" width="9.140625" style="2"/>
  </cols>
  <sheetData>
    <row r="1" spans="1:14" ht="35.1" customHeight="1" x14ac:dyDescent="0.2">
      <c r="A1" s="116" t="s">
        <v>36</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52</v>
      </c>
      <c r="B3" s="9"/>
      <c r="C3" s="10"/>
      <c r="D3" s="10"/>
      <c r="E3" s="11"/>
      <c r="F3" s="10"/>
      <c r="G3"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 s="52"/>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f t="shared" si="0"/>
        <v>52</v>
      </c>
      <c r="B4" s="9"/>
      <c r="C4" s="10"/>
      <c r="D4" s="10"/>
      <c r="E4" s="11"/>
      <c r="F4" s="10"/>
      <c r="G4"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 s="10"/>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f t="shared" si="0"/>
        <v>52</v>
      </c>
      <c r="B5" s="9"/>
      <c r="C5" s="10"/>
      <c r="D5" s="10"/>
      <c r="E5" s="11"/>
      <c r="F5" s="10"/>
      <c r="G5"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f t="shared" si="0"/>
        <v>52</v>
      </c>
      <c r="B6" s="9"/>
      <c r="C6" s="10"/>
      <c r="D6" s="10"/>
      <c r="E6" s="11"/>
      <c r="F6" s="10"/>
      <c r="G6"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 s="52"/>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f t="shared" si="0"/>
        <v>52</v>
      </c>
      <c r="B7" s="9"/>
      <c r="C7" s="10"/>
      <c r="D7" s="10"/>
      <c r="E7" s="11"/>
      <c r="F7" s="10"/>
      <c r="G7"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 s="10"/>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 s="52"/>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f t="shared" si="0"/>
        <v>52</v>
      </c>
      <c r="B17" s="9"/>
      <c r="C17" s="10"/>
      <c r="D17" s="10"/>
      <c r="E17" s="11"/>
      <c r="F17" s="10"/>
      <c r="G17"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 s="52"/>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
      <c r="C18" s="10"/>
      <c r="D18" s="10"/>
      <c r="E18" s="11"/>
      <c r="F18" s="10"/>
      <c r="G18"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5"/>
      <c r="C19" s="94"/>
      <c r="D19" s="94"/>
      <c r="E19" s="96"/>
      <c r="F19" s="94"/>
      <c r="G19" s="94"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 s="94"/>
      <c r="J19" s="117" t="s">
        <v>0</v>
      </c>
      <c r="K19" s="68">
        <f>SUM($K$3:$K$18)</f>
        <v>0</v>
      </c>
      <c r="L19" s="69">
        <f>SUM($L$3:$L$18)</f>
        <v>0</v>
      </c>
      <c r="M19" s="69">
        <f>SUM($M$3:$M$18)</f>
        <v>0</v>
      </c>
      <c r="N19" s="70">
        <f>SUM($N$3:$N$18)</f>
        <v>0</v>
      </c>
    </row>
    <row r="20" spans="1:15" ht="30" customHeight="1" x14ac:dyDescent="0.2">
      <c r="A20" s="8">
        <f t="shared" si="0"/>
        <v>52</v>
      </c>
      <c r="B20" s="95"/>
      <c r="C20" s="94"/>
      <c r="D20" s="94"/>
      <c r="E20" s="97"/>
      <c r="F20" s="94"/>
      <c r="G20" s="94"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0" s="94"/>
      <c r="J20" s="118"/>
      <c r="K20" s="119">
        <f>SUM($K$19:$N$19)</f>
        <v>0</v>
      </c>
      <c r="L20" s="120"/>
      <c r="M20" s="120"/>
      <c r="N20" s="121"/>
    </row>
    <row r="21" spans="1:15" ht="30" customHeight="1" x14ac:dyDescent="0.2">
      <c r="A21" s="8">
        <f t="shared" si="0"/>
        <v>52</v>
      </c>
      <c r="B21" s="9"/>
      <c r="C21" s="10"/>
      <c r="D21" s="10"/>
      <c r="E21" s="11"/>
      <c r="F21" s="10"/>
      <c r="G21"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1" s="52"/>
    </row>
    <row r="22" spans="1:15" ht="30" customHeight="1" x14ac:dyDescent="0.2">
      <c r="A22" s="8">
        <f t="shared" si="0"/>
        <v>52</v>
      </c>
      <c r="B22" s="9"/>
      <c r="C22" s="10"/>
      <c r="D22" s="10"/>
      <c r="E22" s="11"/>
      <c r="F22" s="10"/>
      <c r="G22"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2" s="10"/>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3" s="10"/>
      <c r="J23" s="85" t="s">
        <v>57</v>
      </c>
      <c r="K23" s="86">
        <f>K$5</f>
        <v>0</v>
      </c>
      <c r="L23" s="86">
        <f t="shared" ref="L23:N23" si="1">L$5</f>
        <v>0</v>
      </c>
      <c r="M23" s="86">
        <f t="shared" si="1"/>
        <v>0</v>
      </c>
      <c r="N23" s="86">
        <f t="shared" si="1"/>
        <v>0</v>
      </c>
      <c r="O23" s="90">
        <f>SUM(($K23)+($L23)+($M23)+($N23))</f>
        <v>0</v>
      </c>
    </row>
    <row r="24" spans="1:15" ht="30" customHeight="1" x14ac:dyDescent="0.2">
      <c r="A24" s="8">
        <f t="shared" si="0"/>
        <v>52</v>
      </c>
      <c r="B24" s="9"/>
      <c r="C24" s="10"/>
      <c r="D24" s="10"/>
      <c r="E24" s="11"/>
      <c r="F24" s="10"/>
      <c r="G24"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4" s="10"/>
      <c r="J24" s="85" t="s">
        <v>58</v>
      </c>
      <c r="K24" s="86">
        <f>(K$3+K$4+K$7+K$8+K$11+K$12)</f>
        <v>0</v>
      </c>
      <c r="L24" s="86">
        <f t="shared" ref="L24:N24" si="2">(L$3+L$4+L$7+L$8+L$11+L$12)</f>
        <v>0</v>
      </c>
      <c r="M24" s="86">
        <f t="shared" si="2"/>
        <v>0</v>
      </c>
      <c r="N24" s="86">
        <f t="shared" si="2"/>
        <v>0</v>
      </c>
      <c r="O24" s="90">
        <f t="shared" ref="O24:O27" si="3">SUM(($K24)+($L24)+($M24)+($N24))</f>
        <v>0</v>
      </c>
    </row>
    <row r="25" spans="1:15" ht="30" customHeight="1" x14ac:dyDescent="0.2">
      <c r="A25" s="8">
        <f t="shared" si="0"/>
        <v>52</v>
      </c>
      <c r="B25" s="9"/>
      <c r="C25" s="10"/>
      <c r="D25" s="10"/>
      <c r="E25" s="11"/>
      <c r="F25" s="10"/>
      <c r="G25"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5" s="10"/>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9"/>
      <c r="C26" s="10"/>
      <c r="D26" s="10"/>
      <c r="E26" s="11"/>
      <c r="F26" s="10"/>
      <c r="G26"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9"/>
      <c r="C27" s="10"/>
      <c r="D27" s="10"/>
      <c r="E27" s="11"/>
      <c r="F27" s="10"/>
      <c r="G27"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7" s="10"/>
      <c r="J27" s="88" t="s">
        <v>61</v>
      </c>
      <c r="K27" s="89">
        <f>K$6</f>
        <v>0</v>
      </c>
      <c r="L27" s="89">
        <f t="shared" ref="L27:N27" si="6">L$6</f>
        <v>0</v>
      </c>
      <c r="M27" s="89">
        <f t="shared" si="6"/>
        <v>0</v>
      </c>
      <c r="N27" s="89">
        <f t="shared" si="6"/>
        <v>0</v>
      </c>
      <c r="O27" s="91">
        <f t="shared" si="3"/>
        <v>0</v>
      </c>
    </row>
    <row r="28" spans="1:15" ht="30" customHeight="1" x14ac:dyDescent="0.2">
      <c r="A28" s="8">
        <f t="shared" si="0"/>
        <v>52</v>
      </c>
      <c r="B28" s="9"/>
      <c r="C28" s="10"/>
      <c r="D28" s="10"/>
      <c r="E28" s="11"/>
      <c r="F28" s="10"/>
      <c r="G28"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8" s="10"/>
      <c r="J28" s="64" t="s">
        <v>62</v>
      </c>
      <c r="K28" s="87">
        <f>SUM(K$23:K$27)</f>
        <v>0</v>
      </c>
      <c r="L28" s="64">
        <f t="shared" ref="L28:O28" si="7">SUM(L$23:L$27)</f>
        <v>0</v>
      </c>
      <c r="M28" s="64">
        <f t="shared" si="7"/>
        <v>0</v>
      </c>
      <c r="N28" s="64">
        <f t="shared" si="7"/>
        <v>0</v>
      </c>
      <c r="O28" s="92">
        <f t="shared" si="7"/>
        <v>0</v>
      </c>
    </row>
    <row r="29" spans="1:15" ht="30" customHeight="1" x14ac:dyDescent="0.2">
      <c r="A29" s="8">
        <f t="shared" si="0"/>
        <v>52</v>
      </c>
      <c r="B29" s="9"/>
      <c r="C29" s="10"/>
      <c r="D29" s="10"/>
      <c r="E29" s="11"/>
      <c r="F29" s="10"/>
      <c r="G29"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9" s="10"/>
    </row>
    <row r="30" spans="1:15" ht="30" customHeight="1" x14ac:dyDescent="0.2">
      <c r="A30" s="8">
        <f t="shared" si="0"/>
        <v>52</v>
      </c>
      <c r="B30" s="9"/>
      <c r="C30" s="10"/>
      <c r="D30" s="10"/>
      <c r="E30" s="11"/>
      <c r="F30" s="10"/>
      <c r="G30"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0" s="10"/>
      <c r="J30" s="82" t="s">
        <v>26</v>
      </c>
      <c r="K30" s="83" t="s">
        <v>22</v>
      </c>
      <c r="L30" s="83" t="s">
        <v>51</v>
      </c>
      <c r="M30" s="83" t="s">
        <v>23</v>
      </c>
      <c r="N30" s="84" t="s">
        <v>24</v>
      </c>
      <c r="O30" s="83" t="s">
        <v>62</v>
      </c>
    </row>
    <row r="31" spans="1:15" ht="30" customHeight="1" x14ac:dyDescent="0.2">
      <c r="A31" s="8">
        <f t="shared" si="0"/>
        <v>52</v>
      </c>
      <c r="B31" s="9"/>
      <c r="C31" s="10"/>
      <c r="D31" s="10"/>
      <c r="E31" s="11"/>
      <c r="F31" s="10"/>
      <c r="G31"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1" s="10"/>
      <c r="J31" s="85" t="s">
        <v>57</v>
      </c>
      <c r="K31" s="49">
        <f>SUMIFS($E$3:$E$210,$G$3:$G$210,Tableau15542434445464748[[#This Row],[Ventes]],$D$3:$D$210,"espèces")</f>
        <v>0</v>
      </c>
      <c r="L31" s="49">
        <f>SUMIFS($E$3:$E$210,$G$3:$G$210,Tableau15542434445464748[[#This Row],[Ventes]],$D$3:$D$210,"chèques")</f>
        <v>0</v>
      </c>
      <c r="M31" s="49">
        <f>SUMIFS($E$3:$E$210,$G$3:$G$210,Tableau15542434445464748[[#This Row],[Ventes]],$D$3:$D$210,"prélévements")</f>
        <v>0</v>
      </c>
      <c r="N31" s="49">
        <f>SUMIFS($E$3:$E$210,$G$3:$G$210,Tableau15542434445464748[[#This Row],[Ventes]],$D$3:$D$210,"virements")</f>
        <v>0</v>
      </c>
      <c r="O31" s="90">
        <f>SUM(($K31)+($L31)+($M31)+($N31))</f>
        <v>0</v>
      </c>
    </row>
    <row r="32" spans="1:15" ht="30" customHeight="1" x14ac:dyDescent="0.2">
      <c r="A32" s="8">
        <f t="shared" si="0"/>
        <v>52</v>
      </c>
      <c r="B32" s="9"/>
      <c r="C32" s="10"/>
      <c r="D32" s="10"/>
      <c r="E32" s="11"/>
      <c r="F32" s="10"/>
      <c r="G32"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2" s="10"/>
      <c r="J32" s="85" t="s">
        <v>61</v>
      </c>
      <c r="K32" s="49">
        <f>SUMIFS($E$3:$E$210,$G$3:$G$210,Tableau15542434445464748[[#This Row],[Ventes]],$D$3:$D$210,"espèces")</f>
        <v>0</v>
      </c>
      <c r="L32" s="49">
        <f>SUMIFS($E$3:$E$210,$G$3:$G$210,Tableau15542434445464748[[#This Row],[Ventes]],$D$3:$D$210,"chèques")</f>
        <v>0</v>
      </c>
      <c r="M32" s="49">
        <f>SUMIFS($E$3:$E$210,$G$3:$G$210,Tableau15542434445464748[[#This Row],[Ventes]],$D$3:$D$210,"prélévements")</f>
        <v>0</v>
      </c>
      <c r="N32" s="49">
        <f>SUMIFS($E$3:$E$210,$G$3:$G$210,Tableau15542434445464748[[#This Row],[Ventes]],$D$3:$D$210,"virements")</f>
        <v>0</v>
      </c>
      <c r="O32" s="90">
        <f t="shared" ref="O32:O35" si="8">SUM(($K32)+($L32)+($M32)+($N32))</f>
        <v>0</v>
      </c>
    </row>
    <row r="33" spans="1:15" ht="30" customHeight="1" x14ac:dyDescent="0.2">
      <c r="A33" s="8">
        <f t="shared" si="0"/>
        <v>52</v>
      </c>
      <c r="B33" s="9"/>
      <c r="C33" s="10"/>
      <c r="D33" s="10"/>
      <c r="E33" s="11"/>
      <c r="F33" s="10"/>
      <c r="G33"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3" s="10"/>
      <c r="J33" s="85" t="s">
        <v>64</v>
      </c>
      <c r="K33" s="49">
        <f>SUMIFS($E$3:$E$210,$G$3:$G$210,Tableau15542434445464748[[#This Row],[Ventes]],$D$3:$D$210,"espèces")</f>
        <v>0</v>
      </c>
      <c r="L33" s="49">
        <f>SUMIFS($E$3:$E$210,$G$3:$G$210,Tableau15542434445464748[[#This Row],[Ventes]],$D$3:$D$210,"chèques")</f>
        <v>0</v>
      </c>
      <c r="M33" s="49">
        <f>SUMIFS($E$3:$E$210,$G$3:$G$210,Tableau15542434445464748[[#This Row],[Ventes]],$D$3:$D$210,"prélévements")</f>
        <v>0</v>
      </c>
      <c r="N33" s="49">
        <f>SUMIFS($E$3:$E$210,$G$3:$G$210,Tableau15542434445464748[[#This Row],[Ventes]],$D$3:$D$210,"virements")</f>
        <v>0</v>
      </c>
      <c r="O33" s="90">
        <f t="shared" si="8"/>
        <v>0</v>
      </c>
    </row>
    <row r="34" spans="1:15" ht="30" customHeight="1" x14ac:dyDescent="0.2">
      <c r="A34" s="8">
        <f t="shared" si="0"/>
        <v>52</v>
      </c>
      <c r="B34" s="9"/>
      <c r="C34" s="10"/>
      <c r="D34" s="10"/>
      <c r="E34" s="11"/>
      <c r="F34" s="10"/>
      <c r="G34"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4" s="10"/>
      <c r="J34" s="85" t="s">
        <v>65</v>
      </c>
      <c r="K34" s="49">
        <f>SUMIFS($E$3:$E$210,$G$3:$G$210,Tableau15542434445464748[[#This Row],[Ventes]],$D$3:$D$210,"espèces")</f>
        <v>0</v>
      </c>
      <c r="L34" s="49">
        <f>SUMIFS($E$3:$E$210,$G$3:$G$210,Tableau15542434445464748[[#This Row],[Ventes]],$D$3:$D$210,"chèques")</f>
        <v>0</v>
      </c>
      <c r="M34" s="49">
        <f>SUMIFS($E$3:$E$210,$G$3:$G$210,Tableau15542434445464748[[#This Row],[Ventes]],$D$3:$D$210,"prélévements")</f>
        <v>0</v>
      </c>
      <c r="N34" s="49">
        <f>SUMIFS($E$3:$E$210,$G$3:$G$210,Tableau15542434445464748[[#This Row],[Ventes]],$D$3:$D$210,"virements")</f>
        <v>0</v>
      </c>
      <c r="O34" s="90">
        <f t="shared" si="8"/>
        <v>0</v>
      </c>
    </row>
    <row r="35" spans="1:15" ht="30" customHeight="1" x14ac:dyDescent="0.2">
      <c r="A35" s="8">
        <f t="shared" si="0"/>
        <v>52</v>
      </c>
      <c r="B35" s="9"/>
      <c r="C35" s="10"/>
      <c r="D35" s="10"/>
      <c r="E35" s="11"/>
      <c r="F35" s="10"/>
      <c r="G35"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5" s="52"/>
      <c r="J35" s="88" t="s">
        <v>66</v>
      </c>
      <c r="K35" s="49">
        <f>SUMIFS($E$3:$E$210,$G$3:$G$210,Tableau15542434445464748[[#This Row],[Ventes]],$D$3:$D$210,"espèces")</f>
        <v>0</v>
      </c>
      <c r="L35" s="49">
        <f>SUMIFS($E$3:$E$210,$G$3:$G$210,Tableau15542434445464748[[#This Row],[Ventes]],$D$3:$D$210,"chèques")</f>
        <v>0</v>
      </c>
      <c r="M35" s="49">
        <f>SUMIFS($E$3:$E$210,$G$3:$G$210,Tableau15542434445464748[[#This Row],[Ventes]],$D$3:$D$210,"prélévements")</f>
        <v>0</v>
      </c>
      <c r="N35" s="49">
        <f>SUMIFS($E$3:$E$210,$G$3:$G$210,Tableau15542434445464748[[#This Row],[Ventes]],$D$3:$D$210,"virements")</f>
        <v>0</v>
      </c>
      <c r="O35" s="91">
        <f t="shared" si="8"/>
        <v>0</v>
      </c>
    </row>
    <row r="36" spans="1:15" ht="30" customHeight="1" x14ac:dyDescent="0.2">
      <c r="A36" s="8">
        <f t="shared" si="0"/>
        <v>52</v>
      </c>
      <c r="B36" s="9"/>
      <c r="C36" s="10"/>
      <c r="D36" s="10"/>
      <c r="E36" s="11"/>
      <c r="F36" s="10"/>
      <c r="G36"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6" s="10"/>
      <c r="J36" s="64" t="s">
        <v>62</v>
      </c>
      <c r="K36" s="87">
        <f>SUM(K$31:K$35)</f>
        <v>0</v>
      </c>
      <c r="L36" s="87">
        <f t="shared" ref="L36:N36" si="9">SUM(L$31:L$35)</f>
        <v>0</v>
      </c>
      <c r="M36" s="87">
        <f t="shared" si="9"/>
        <v>0</v>
      </c>
      <c r="N36" s="87">
        <f t="shared" si="9"/>
        <v>0</v>
      </c>
      <c r="O36" s="127">
        <f>SUM(O$31:O$35)</f>
        <v>0</v>
      </c>
    </row>
    <row r="37" spans="1:15" ht="30" customHeight="1" x14ac:dyDescent="0.2">
      <c r="A37" s="8">
        <f t="shared" si="0"/>
        <v>52</v>
      </c>
      <c r="B37" s="9"/>
      <c r="C37" s="10"/>
      <c r="D37" s="10"/>
      <c r="E37" s="11"/>
      <c r="F37" s="10"/>
      <c r="G37"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7" s="10"/>
    </row>
    <row r="38" spans="1:15" ht="30" customHeight="1" x14ac:dyDescent="0.2">
      <c r="A38" s="8">
        <f t="shared" si="0"/>
        <v>52</v>
      </c>
      <c r="B38" s="9"/>
      <c r="C38" s="10"/>
      <c r="D38" s="10"/>
      <c r="E38" s="11"/>
      <c r="F38" s="10"/>
      <c r="G38"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8" s="10"/>
    </row>
    <row r="39" spans="1:15" ht="30" customHeight="1" x14ac:dyDescent="0.2">
      <c r="A39" s="8">
        <f t="shared" si="0"/>
        <v>52</v>
      </c>
      <c r="B39" s="9"/>
      <c r="C39" s="10"/>
      <c r="D39" s="10"/>
      <c r="E39" s="11"/>
      <c r="F39" s="10"/>
      <c r="G39"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39" s="10"/>
    </row>
    <row r="40" spans="1:15" ht="30" customHeight="1" x14ac:dyDescent="0.2">
      <c r="A40" s="8">
        <f t="shared" si="0"/>
        <v>52</v>
      </c>
      <c r="B40" s="9"/>
      <c r="C40" s="10"/>
      <c r="D40" s="10"/>
      <c r="E40" s="11"/>
      <c r="F40" s="10"/>
      <c r="G40"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0" s="52"/>
    </row>
    <row r="41" spans="1:15" ht="30" customHeight="1" x14ac:dyDescent="0.2">
      <c r="A41" s="8">
        <f t="shared" si="0"/>
        <v>52</v>
      </c>
      <c r="B41" s="9"/>
      <c r="C41" s="10"/>
      <c r="D41" s="10"/>
      <c r="E41" s="11"/>
      <c r="F41" s="10"/>
      <c r="G41"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1" s="10"/>
    </row>
    <row r="42" spans="1:15" ht="30" customHeight="1" x14ac:dyDescent="0.2">
      <c r="A42" s="8">
        <f t="shared" si="0"/>
        <v>52</v>
      </c>
      <c r="B42" s="9"/>
      <c r="C42" s="10"/>
      <c r="D42" s="10"/>
      <c r="E42" s="11"/>
      <c r="F42" s="10"/>
      <c r="G42"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2" s="52"/>
    </row>
    <row r="43" spans="1:15" ht="30" customHeight="1" x14ac:dyDescent="0.2">
      <c r="A43" s="8">
        <f t="shared" si="0"/>
        <v>52</v>
      </c>
      <c r="B43" s="9"/>
      <c r="C43" s="10"/>
      <c r="D43" s="10"/>
      <c r="E43" s="11"/>
      <c r="F43" s="10"/>
      <c r="G43"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3" s="52"/>
    </row>
    <row r="44" spans="1:15" ht="30" customHeight="1" x14ac:dyDescent="0.2">
      <c r="A44" s="8">
        <f t="shared" si="0"/>
        <v>52</v>
      </c>
      <c r="B44" s="9"/>
      <c r="C44" s="10"/>
      <c r="D44" s="10"/>
      <c r="E44" s="11"/>
      <c r="F44" s="10"/>
      <c r="G44"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4" s="10"/>
    </row>
    <row r="45" spans="1:15" ht="30" hidden="1" customHeight="1" x14ac:dyDescent="0.2">
      <c r="A45" s="73">
        <f t="shared" si="0"/>
        <v>52</v>
      </c>
      <c r="B45" s="74"/>
      <c r="C45" s="75"/>
      <c r="D45" s="10"/>
      <c r="E45" s="76"/>
      <c r="F45" s="75"/>
      <c r="G4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5" s="75"/>
    </row>
    <row r="46" spans="1:15" ht="30" hidden="1" customHeight="1" x14ac:dyDescent="0.2">
      <c r="A46" s="8">
        <f t="shared" si="0"/>
        <v>52</v>
      </c>
      <c r="B46" s="9"/>
      <c r="C46" s="10"/>
      <c r="D46" s="10"/>
      <c r="E46" s="11"/>
      <c r="F46" s="10"/>
      <c r="G46"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6" s="10"/>
    </row>
    <row r="47" spans="1:15" ht="30" hidden="1" customHeight="1" x14ac:dyDescent="0.2">
      <c r="A47" s="8">
        <f t="shared" si="0"/>
        <v>52</v>
      </c>
      <c r="B47" s="9"/>
      <c r="C47" s="10"/>
      <c r="D47" s="10"/>
      <c r="E47" s="11"/>
      <c r="F47" s="10"/>
      <c r="G47"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7" s="10"/>
    </row>
    <row r="48" spans="1:15" ht="30" hidden="1" customHeight="1" x14ac:dyDescent="0.2">
      <c r="A48" s="8">
        <f t="shared" si="0"/>
        <v>52</v>
      </c>
      <c r="B48" s="9"/>
      <c r="C48" s="10"/>
      <c r="D48" s="10"/>
      <c r="E48" s="11"/>
      <c r="F48" s="10"/>
      <c r="G48"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8" s="10"/>
    </row>
    <row r="49" spans="1:8" ht="30" hidden="1" customHeight="1" x14ac:dyDescent="0.2">
      <c r="A49" s="8">
        <f t="shared" si="0"/>
        <v>52</v>
      </c>
      <c r="B49" s="9"/>
      <c r="C49" s="10"/>
      <c r="D49" s="10"/>
      <c r="E49" s="11"/>
      <c r="F49" s="10"/>
      <c r="G49"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49" s="10"/>
    </row>
    <row r="50" spans="1:8" ht="30" hidden="1" customHeight="1" x14ac:dyDescent="0.2">
      <c r="A50" s="8">
        <f t="shared" si="0"/>
        <v>52</v>
      </c>
      <c r="B50" s="9"/>
      <c r="C50" s="10"/>
      <c r="D50" s="10"/>
      <c r="E50" s="11"/>
      <c r="F50" s="10"/>
      <c r="G50"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0" s="10"/>
    </row>
    <row r="51" spans="1:8" ht="30" hidden="1" customHeight="1" x14ac:dyDescent="0.2">
      <c r="A51" s="8">
        <f t="shared" si="0"/>
        <v>52</v>
      </c>
      <c r="B51" s="9"/>
      <c r="C51" s="10"/>
      <c r="D51" s="10"/>
      <c r="E51" s="11"/>
      <c r="F51" s="10"/>
      <c r="G51"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1" s="10"/>
    </row>
    <row r="52" spans="1:8" ht="30" hidden="1" customHeight="1" x14ac:dyDescent="0.2">
      <c r="A52" s="8">
        <f t="shared" si="0"/>
        <v>52</v>
      </c>
      <c r="B52" s="9"/>
      <c r="C52" s="10"/>
      <c r="D52" s="10"/>
      <c r="E52" s="11"/>
      <c r="F52" s="10"/>
      <c r="G52"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2" s="10"/>
    </row>
    <row r="53" spans="1:8" ht="30" hidden="1" customHeight="1" x14ac:dyDescent="0.2">
      <c r="A53" s="8">
        <f t="shared" si="0"/>
        <v>52</v>
      </c>
      <c r="B53" s="9"/>
      <c r="C53" s="10"/>
      <c r="D53" s="10"/>
      <c r="E53" s="11"/>
      <c r="F53" s="10"/>
      <c r="G53"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3" s="10"/>
    </row>
    <row r="54" spans="1:8" ht="30" hidden="1" customHeight="1" x14ac:dyDescent="0.2">
      <c r="A54" s="8">
        <f t="shared" si="0"/>
        <v>52</v>
      </c>
      <c r="B54" s="9"/>
      <c r="C54" s="10"/>
      <c r="D54" s="10"/>
      <c r="E54" s="11"/>
      <c r="F54" s="10"/>
      <c r="G54"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4" s="10"/>
    </row>
    <row r="55" spans="1:8" ht="30" hidden="1" customHeight="1" x14ac:dyDescent="0.2">
      <c r="A55" s="8">
        <f t="shared" si="0"/>
        <v>52</v>
      </c>
      <c r="B55" s="9"/>
      <c r="C55" s="10"/>
      <c r="D55" s="10"/>
      <c r="E55" s="11"/>
      <c r="F55" s="10"/>
      <c r="G55"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5" s="10"/>
    </row>
    <row r="56" spans="1:8" ht="30" hidden="1" customHeight="1" x14ac:dyDescent="0.2">
      <c r="A56" s="8">
        <f t="shared" si="0"/>
        <v>52</v>
      </c>
      <c r="B56" s="9"/>
      <c r="C56" s="10"/>
      <c r="D56" s="10"/>
      <c r="E56" s="11"/>
      <c r="F56" s="10"/>
      <c r="G56"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6" s="52"/>
    </row>
    <row r="57" spans="1:8" ht="30" hidden="1" customHeight="1" x14ac:dyDescent="0.2">
      <c r="A57" s="8">
        <f t="shared" si="0"/>
        <v>52</v>
      </c>
      <c r="B57" s="9"/>
      <c r="C57" s="10"/>
      <c r="D57" s="10"/>
      <c r="E57" s="11"/>
      <c r="F57" s="10"/>
      <c r="G57"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7" s="10"/>
    </row>
    <row r="58" spans="1:8" ht="30" hidden="1" customHeight="1" x14ac:dyDescent="0.2">
      <c r="A58" s="8">
        <f t="shared" si="0"/>
        <v>52</v>
      </c>
      <c r="B58" s="9"/>
      <c r="C58" s="10"/>
      <c r="D58" s="10"/>
      <c r="E58" s="11"/>
      <c r="F58" s="10"/>
      <c r="G58"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8" s="10"/>
    </row>
    <row r="59" spans="1:8" ht="30" hidden="1" customHeight="1" x14ac:dyDescent="0.2">
      <c r="A59" s="8">
        <f t="shared" si="0"/>
        <v>52</v>
      </c>
      <c r="B59" s="9"/>
      <c r="C59" s="10"/>
      <c r="D59" s="10"/>
      <c r="E59" s="11"/>
      <c r="F59" s="10"/>
      <c r="G59"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59" s="10"/>
    </row>
    <row r="60" spans="1:8" ht="30" hidden="1" customHeight="1" x14ac:dyDescent="0.2">
      <c r="A60" s="8">
        <f t="shared" si="0"/>
        <v>52</v>
      </c>
      <c r="B60" s="9"/>
      <c r="C60" s="10"/>
      <c r="D60" s="10"/>
      <c r="E60" s="11"/>
      <c r="F60" s="10"/>
      <c r="G60"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0" s="10"/>
    </row>
    <row r="61" spans="1:8" ht="30" hidden="1" customHeight="1" x14ac:dyDescent="0.2">
      <c r="A61" s="8">
        <f t="shared" si="0"/>
        <v>52</v>
      </c>
      <c r="B61" s="9"/>
      <c r="C61" s="10"/>
      <c r="D61" s="10"/>
      <c r="E61" s="11"/>
      <c r="F61" s="10"/>
      <c r="G61"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1" s="10"/>
    </row>
    <row r="62" spans="1:8" ht="30" hidden="1" customHeight="1" x14ac:dyDescent="0.2">
      <c r="A62" s="8">
        <f t="shared" si="0"/>
        <v>52</v>
      </c>
      <c r="B62" s="9"/>
      <c r="C62" s="10"/>
      <c r="D62" s="10"/>
      <c r="E62" s="11"/>
      <c r="F62" s="10"/>
      <c r="G62"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2" s="10"/>
    </row>
    <row r="63" spans="1:8" ht="30" hidden="1" customHeight="1" x14ac:dyDescent="0.2">
      <c r="A63" s="8">
        <f t="shared" si="0"/>
        <v>52</v>
      </c>
      <c r="B63" s="9"/>
      <c r="C63" s="10"/>
      <c r="D63" s="10"/>
      <c r="E63" s="11"/>
      <c r="F63" s="10"/>
      <c r="G63"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3" s="10"/>
    </row>
    <row r="64" spans="1:8" ht="30" hidden="1" customHeight="1" x14ac:dyDescent="0.2">
      <c r="A64" s="8">
        <f t="shared" si="0"/>
        <v>52</v>
      </c>
      <c r="B64" s="9"/>
      <c r="C64" s="10"/>
      <c r="D64" s="10"/>
      <c r="E64" s="11"/>
      <c r="F64" s="10"/>
      <c r="G64"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4" s="10"/>
    </row>
    <row r="65" spans="1:8" ht="30" hidden="1" customHeight="1" x14ac:dyDescent="0.2">
      <c r="A65" s="8">
        <f t="shared" si="0"/>
        <v>52</v>
      </c>
      <c r="B65" s="9"/>
      <c r="C65" s="10"/>
      <c r="D65" s="10"/>
      <c r="E65" s="11"/>
      <c r="F65" s="10"/>
      <c r="G65"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5" s="10"/>
    </row>
    <row r="66" spans="1:8" ht="30" hidden="1" customHeight="1" x14ac:dyDescent="0.2">
      <c r="A66" s="8">
        <f t="shared" si="0"/>
        <v>52</v>
      </c>
      <c r="B66" s="9"/>
      <c r="C66" s="10"/>
      <c r="D66" s="10"/>
      <c r="E66" s="11"/>
      <c r="F66" s="10"/>
      <c r="G66"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6" s="10"/>
    </row>
    <row r="67" spans="1:8" ht="30" hidden="1" customHeight="1" x14ac:dyDescent="0.2">
      <c r="A67" s="8">
        <f t="shared" ref="A67:A130" si="10">_xlfn.ISOWEEKNUM($B67)</f>
        <v>52</v>
      </c>
      <c r="B67" s="9"/>
      <c r="C67" s="10"/>
      <c r="D67" s="10"/>
      <c r="E67" s="11"/>
      <c r="F67" s="10"/>
      <c r="G67"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7" s="10"/>
    </row>
    <row r="68" spans="1:8" ht="30" hidden="1" customHeight="1" x14ac:dyDescent="0.2">
      <c r="A68" s="8">
        <f t="shared" si="10"/>
        <v>52</v>
      </c>
      <c r="B68" s="9"/>
      <c r="C68" s="10"/>
      <c r="D68" s="10"/>
      <c r="E68" s="11"/>
      <c r="F68" s="10"/>
      <c r="G68"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8" s="10"/>
    </row>
    <row r="69" spans="1:8" ht="30" hidden="1" customHeight="1" x14ac:dyDescent="0.2">
      <c r="A69" s="8">
        <f t="shared" si="10"/>
        <v>52</v>
      </c>
      <c r="B69" s="9"/>
      <c r="C69" s="10"/>
      <c r="D69" s="10"/>
      <c r="E69" s="11"/>
      <c r="F69" s="10"/>
      <c r="G69"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69" s="10"/>
    </row>
    <row r="70" spans="1:8" ht="30" hidden="1" customHeight="1" x14ac:dyDescent="0.2">
      <c r="A70" s="8">
        <f t="shared" si="10"/>
        <v>52</v>
      </c>
      <c r="B70" s="9"/>
      <c r="C70" s="10"/>
      <c r="D70" s="10"/>
      <c r="E70" s="11"/>
      <c r="F70" s="10"/>
      <c r="G70"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0" s="10"/>
    </row>
    <row r="71" spans="1:8" ht="30" hidden="1" customHeight="1" x14ac:dyDescent="0.2">
      <c r="A71" s="8">
        <f t="shared" si="10"/>
        <v>52</v>
      </c>
      <c r="B71" s="9"/>
      <c r="C71" s="10"/>
      <c r="D71" s="10"/>
      <c r="E71" s="11"/>
      <c r="F71" s="10"/>
      <c r="G71" s="10"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1" s="10"/>
    </row>
    <row r="72" spans="1:8" ht="30" hidden="1" customHeight="1" x14ac:dyDescent="0.2">
      <c r="A72" s="73">
        <f t="shared" si="10"/>
        <v>52</v>
      </c>
      <c r="B72" s="74"/>
      <c r="C72" s="75"/>
      <c r="D72" s="75"/>
      <c r="E72" s="11"/>
      <c r="F72" s="75"/>
      <c r="G7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2" s="75"/>
    </row>
    <row r="73" spans="1:8" ht="30" hidden="1" customHeight="1" x14ac:dyDescent="0.2">
      <c r="A73" s="73">
        <f t="shared" si="10"/>
        <v>52</v>
      </c>
      <c r="B73" s="74"/>
      <c r="C73" s="75"/>
      <c r="D73" s="75"/>
      <c r="E73" s="11"/>
      <c r="F73" s="75"/>
      <c r="G7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3" s="75"/>
    </row>
    <row r="74" spans="1:8" ht="30" hidden="1" customHeight="1" x14ac:dyDescent="0.2">
      <c r="A74" s="73">
        <f t="shared" si="10"/>
        <v>52</v>
      </c>
      <c r="B74" s="74"/>
      <c r="C74" s="75"/>
      <c r="D74" s="75"/>
      <c r="E74" s="11"/>
      <c r="F74" s="75"/>
      <c r="G7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4" s="75"/>
    </row>
    <row r="75" spans="1:8" ht="30" hidden="1" customHeight="1" x14ac:dyDescent="0.2">
      <c r="A75" s="73">
        <f t="shared" si="10"/>
        <v>52</v>
      </c>
      <c r="B75" s="74"/>
      <c r="C75" s="75"/>
      <c r="D75" s="75"/>
      <c r="E75" s="11"/>
      <c r="F75" s="75"/>
      <c r="G7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5" s="75"/>
    </row>
    <row r="76" spans="1:8" ht="30" hidden="1" customHeight="1" x14ac:dyDescent="0.2">
      <c r="A76" s="73">
        <f t="shared" si="10"/>
        <v>52</v>
      </c>
      <c r="B76" s="74"/>
      <c r="C76" s="75"/>
      <c r="D76" s="75"/>
      <c r="E76" s="11"/>
      <c r="F76" s="75"/>
      <c r="G7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6" s="75"/>
    </row>
    <row r="77" spans="1:8" ht="30" hidden="1" customHeight="1" x14ac:dyDescent="0.2">
      <c r="A77" s="73">
        <f t="shared" si="10"/>
        <v>52</v>
      </c>
      <c r="B77" s="74"/>
      <c r="C77" s="75"/>
      <c r="D77" s="75"/>
      <c r="E77" s="11"/>
      <c r="F77" s="75"/>
      <c r="G7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7" s="75"/>
    </row>
    <row r="78" spans="1:8" ht="30" hidden="1" customHeight="1" x14ac:dyDescent="0.2">
      <c r="A78" s="73">
        <f t="shared" si="10"/>
        <v>52</v>
      </c>
      <c r="B78" s="74"/>
      <c r="C78" s="75"/>
      <c r="D78" s="75"/>
      <c r="E78" s="11"/>
      <c r="F78" s="75"/>
      <c r="G7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8" s="75"/>
    </row>
    <row r="79" spans="1:8" ht="30" hidden="1" customHeight="1" x14ac:dyDescent="0.2">
      <c r="A79" s="73">
        <f t="shared" si="10"/>
        <v>52</v>
      </c>
      <c r="B79" s="74"/>
      <c r="C79" s="75"/>
      <c r="D79" s="75"/>
      <c r="E79" s="11"/>
      <c r="F79" s="75"/>
      <c r="G7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79" s="75"/>
    </row>
    <row r="80" spans="1:8" ht="30" hidden="1" customHeight="1" x14ac:dyDescent="0.2">
      <c r="A80" s="73">
        <f t="shared" si="10"/>
        <v>52</v>
      </c>
      <c r="B80" s="74"/>
      <c r="C80" s="75"/>
      <c r="D80" s="75"/>
      <c r="E80" s="11"/>
      <c r="F80" s="75"/>
      <c r="G8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0" s="75"/>
    </row>
    <row r="81" spans="1:8" ht="30" hidden="1" customHeight="1" x14ac:dyDescent="0.2">
      <c r="A81" s="73">
        <f t="shared" si="10"/>
        <v>52</v>
      </c>
      <c r="B81" s="74"/>
      <c r="C81" s="75"/>
      <c r="D81" s="75"/>
      <c r="E81" s="11"/>
      <c r="F81" s="75"/>
      <c r="G8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1" s="75"/>
    </row>
    <row r="82" spans="1:8" ht="30" hidden="1" customHeight="1" x14ac:dyDescent="0.2">
      <c r="A82" s="73">
        <f t="shared" si="10"/>
        <v>52</v>
      </c>
      <c r="B82" s="74"/>
      <c r="C82" s="75"/>
      <c r="D82" s="75"/>
      <c r="E82" s="11"/>
      <c r="F82" s="75"/>
      <c r="G8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2" s="75"/>
    </row>
    <row r="83" spans="1:8" ht="30" hidden="1" customHeight="1" x14ac:dyDescent="0.2">
      <c r="A83" s="73">
        <f t="shared" si="10"/>
        <v>52</v>
      </c>
      <c r="B83" s="74"/>
      <c r="C83" s="75"/>
      <c r="D83" s="75"/>
      <c r="E83" s="11"/>
      <c r="F83" s="75"/>
      <c r="G8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3" s="75"/>
    </row>
    <row r="84" spans="1:8" ht="30" hidden="1" customHeight="1" x14ac:dyDescent="0.2">
      <c r="A84" s="73">
        <f t="shared" si="10"/>
        <v>52</v>
      </c>
      <c r="B84" s="74"/>
      <c r="C84" s="75"/>
      <c r="D84" s="75"/>
      <c r="E84" s="11"/>
      <c r="F84" s="75"/>
      <c r="G8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4" s="75"/>
    </row>
    <row r="85" spans="1:8" ht="30" hidden="1" customHeight="1" x14ac:dyDescent="0.2">
      <c r="A85" s="73">
        <f t="shared" si="10"/>
        <v>52</v>
      </c>
      <c r="B85" s="74"/>
      <c r="C85" s="75"/>
      <c r="D85" s="75"/>
      <c r="E85" s="11"/>
      <c r="F85" s="75"/>
      <c r="G8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5" s="75"/>
    </row>
    <row r="86" spans="1:8" ht="30" hidden="1" customHeight="1" x14ac:dyDescent="0.2">
      <c r="A86" s="73">
        <f t="shared" si="10"/>
        <v>52</v>
      </c>
      <c r="B86" s="74"/>
      <c r="C86" s="75"/>
      <c r="D86" s="75"/>
      <c r="E86" s="11"/>
      <c r="F86" s="75"/>
      <c r="G8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6" s="75"/>
    </row>
    <row r="87" spans="1:8" ht="30" hidden="1" customHeight="1" x14ac:dyDescent="0.2">
      <c r="A87" s="73">
        <f t="shared" si="10"/>
        <v>52</v>
      </c>
      <c r="B87" s="74"/>
      <c r="C87" s="75"/>
      <c r="D87" s="75"/>
      <c r="E87" s="11"/>
      <c r="F87" s="75"/>
      <c r="G8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7" s="75"/>
    </row>
    <row r="88" spans="1:8" ht="30" hidden="1" customHeight="1" x14ac:dyDescent="0.2">
      <c r="A88" s="73">
        <f t="shared" si="10"/>
        <v>52</v>
      </c>
      <c r="B88" s="74"/>
      <c r="C88" s="75"/>
      <c r="D88" s="75"/>
      <c r="E88" s="11"/>
      <c r="F88" s="75"/>
      <c r="G8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8" s="75"/>
    </row>
    <row r="89" spans="1:8" ht="30" hidden="1" customHeight="1" x14ac:dyDescent="0.2">
      <c r="A89" s="73">
        <f t="shared" si="10"/>
        <v>52</v>
      </c>
      <c r="B89" s="74"/>
      <c r="C89" s="75"/>
      <c r="D89" s="75"/>
      <c r="E89" s="11"/>
      <c r="F89" s="75"/>
      <c r="G8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89" s="75"/>
    </row>
    <row r="90" spans="1:8" ht="30" hidden="1" customHeight="1" x14ac:dyDescent="0.2">
      <c r="A90" s="73">
        <f t="shared" si="10"/>
        <v>52</v>
      </c>
      <c r="B90" s="74"/>
      <c r="C90" s="75"/>
      <c r="D90" s="75"/>
      <c r="E90" s="11"/>
      <c r="F90" s="75"/>
      <c r="G9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0" s="75"/>
    </row>
    <row r="91" spans="1:8" ht="30" hidden="1" customHeight="1" x14ac:dyDescent="0.2">
      <c r="A91" s="73">
        <f t="shared" si="10"/>
        <v>52</v>
      </c>
      <c r="B91" s="74"/>
      <c r="C91" s="75"/>
      <c r="D91" s="75"/>
      <c r="E91" s="11"/>
      <c r="F91" s="75"/>
      <c r="G9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1" s="75"/>
    </row>
    <row r="92" spans="1:8" ht="30" hidden="1" customHeight="1" x14ac:dyDescent="0.2">
      <c r="A92" s="73">
        <f t="shared" si="10"/>
        <v>52</v>
      </c>
      <c r="B92" s="74"/>
      <c r="C92" s="75"/>
      <c r="D92" s="75"/>
      <c r="E92" s="11"/>
      <c r="F92" s="75"/>
      <c r="G9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2" s="75"/>
    </row>
    <row r="93" spans="1:8" ht="30" hidden="1" customHeight="1" x14ac:dyDescent="0.2">
      <c r="A93" s="73">
        <f t="shared" si="10"/>
        <v>52</v>
      </c>
      <c r="B93" s="74"/>
      <c r="C93" s="75"/>
      <c r="D93" s="75"/>
      <c r="E93" s="11"/>
      <c r="F93" s="75"/>
      <c r="G9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3" s="75"/>
    </row>
    <row r="94" spans="1:8" ht="30" hidden="1" customHeight="1" x14ac:dyDescent="0.2">
      <c r="A94" s="73">
        <f t="shared" si="10"/>
        <v>52</v>
      </c>
      <c r="B94" s="74"/>
      <c r="C94" s="75"/>
      <c r="D94" s="75"/>
      <c r="E94" s="11"/>
      <c r="F94" s="75"/>
      <c r="G9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4" s="75"/>
    </row>
    <row r="95" spans="1:8" ht="30" hidden="1" customHeight="1" x14ac:dyDescent="0.2">
      <c r="A95" s="73">
        <f t="shared" si="10"/>
        <v>52</v>
      </c>
      <c r="B95" s="74"/>
      <c r="C95" s="75"/>
      <c r="D95" s="75"/>
      <c r="E95" s="11"/>
      <c r="F95" s="75"/>
      <c r="G9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5" s="75"/>
    </row>
    <row r="96" spans="1:8" ht="30" hidden="1" customHeight="1" x14ac:dyDescent="0.2">
      <c r="A96" s="73">
        <f t="shared" si="10"/>
        <v>52</v>
      </c>
      <c r="B96" s="74"/>
      <c r="C96" s="75"/>
      <c r="D96" s="75"/>
      <c r="E96" s="11"/>
      <c r="F96" s="75"/>
      <c r="G9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6" s="75"/>
    </row>
    <row r="97" spans="1:8" ht="30" hidden="1" customHeight="1" x14ac:dyDescent="0.2">
      <c r="A97" s="73">
        <f t="shared" si="10"/>
        <v>52</v>
      </c>
      <c r="B97" s="74"/>
      <c r="C97" s="75"/>
      <c r="D97" s="75"/>
      <c r="E97" s="11"/>
      <c r="F97" s="75"/>
      <c r="G9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7" s="75"/>
    </row>
    <row r="98" spans="1:8" ht="30" hidden="1" customHeight="1" x14ac:dyDescent="0.2">
      <c r="A98" s="73">
        <f t="shared" si="10"/>
        <v>52</v>
      </c>
      <c r="B98" s="74"/>
      <c r="C98" s="75"/>
      <c r="D98" s="75"/>
      <c r="E98" s="11"/>
      <c r="F98" s="75"/>
      <c r="G9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8" s="75"/>
    </row>
    <row r="99" spans="1:8" ht="30" hidden="1" customHeight="1" x14ac:dyDescent="0.2">
      <c r="A99" s="73">
        <f t="shared" si="10"/>
        <v>52</v>
      </c>
      <c r="B99" s="74"/>
      <c r="C99" s="75"/>
      <c r="D99" s="75"/>
      <c r="E99" s="11"/>
      <c r="F99" s="75"/>
      <c r="G9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99" s="75"/>
    </row>
    <row r="100" spans="1:8" ht="30" hidden="1" customHeight="1" x14ac:dyDescent="0.2">
      <c r="A100" s="73">
        <f t="shared" si="10"/>
        <v>52</v>
      </c>
      <c r="B100" s="74"/>
      <c r="C100" s="75"/>
      <c r="D100" s="75"/>
      <c r="E100" s="11"/>
      <c r="F100" s="75"/>
      <c r="G10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0" s="75"/>
    </row>
    <row r="101" spans="1:8" ht="30" hidden="1" customHeight="1" x14ac:dyDescent="0.2">
      <c r="A101" s="73">
        <f t="shared" si="10"/>
        <v>52</v>
      </c>
      <c r="B101" s="74"/>
      <c r="C101" s="75"/>
      <c r="D101" s="75"/>
      <c r="E101" s="11"/>
      <c r="F101" s="75"/>
      <c r="G10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1" s="75"/>
    </row>
    <row r="102" spans="1:8" ht="30" hidden="1" customHeight="1" x14ac:dyDescent="0.2">
      <c r="A102" s="73">
        <f t="shared" si="10"/>
        <v>52</v>
      </c>
      <c r="B102" s="74"/>
      <c r="C102" s="75"/>
      <c r="D102" s="75"/>
      <c r="E102" s="11"/>
      <c r="F102" s="75"/>
      <c r="G10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2" s="75"/>
    </row>
    <row r="103" spans="1:8" ht="30" hidden="1" customHeight="1" x14ac:dyDescent="0.2">
      <c r="A103" s="73">
        <f t="shared" si="10"/>
        <v>52</v>
      </c>
      <c r="B103" s="74"/>
      <c r="C103" s="75"/>
      <c r="D103" s="75"/>
      <c r="E103" s="11"/>
      <c r="F103" s="75"/>
      <c r="G10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3" s="75"/>
    </row>
    <row r="104" spans="1:8" ht="30" hidden="1" customHeight="1" x14ac:dyDescent="0.2">
      <c r="A104" s="73">
        <f t="shared" si="10"/>
        <v>52</v>
      </c>
      <c r="B104" s="74"/>
      <c r="C104" s="75"/>
      <c r="D104" s="75"/>
      <c r="E104" s="11"/>
      <c r="F104" s="75"/>
      <c r="G10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4" s="75"/>
    </row>
    <row r="105" spans="1:8" ht="30" hidden="1" customHeight="1" x14ac:dyDescent="0.2">
      <c r="A105" s="73">
        <f t="shared" si="10"/>
        <v>52</v>
      </c>
      <c r="B105" s="74"/>
      <c r="C105" s="75"/>
      <c r="D105" s="75"/>
      <c r="E105" s="11"/>
      <c r="F105" s="75"/>
      <c r="G10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5" s="75"/>
    </row>
    <row r="106" spans="1:8" ht="30" hidden="1" customHeight="1" x14ac:dyDescent="0.2">
      <c r="A106" s="73">
        <f t="shared" si="10"/>
        <v>52</v>
      </c>
      <c r="B106" s="74"/>
      <c r="C106" s="75"/>
      <c r="D106" s="75"/>
      <c r="E106" s="11"/>
      <c r="F106" s="75"/>
      <c r="G10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6" s="75"/>
    </row>
    <row r="107" spans="1:8" ht="30" hidden="1" customHeight="1" x14ac:dyDescent="0.2">
      <c r="A107" s="73">
        <f t="shared" si="10"/>
        <v>52</v>
      </c>
      <c r="B107" s="74"/>
      <c r="C107" s="75"/>
      <c r="D107" s="75"/>
      <c r="E107" s="11"/>
      <c r="F107" s="75"/>
      <c r="G10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7" s="75"/>
    </row>
    <row r="108" spans="1:8" ht="30" hidden="1" customHeight="1" x14ac:dyDescent="0.2">
      <c r="A108" s="73">
        <f t="shared" si="10"/>
        <v>52</v>
      </c>
      <c r="B108" s="74"/>
      <c r="C108" s="75"/>
      <c r="D108" s="75"/>
      <c r="E108" s="11"/>
      <c r="F108" s="75"/>
      <c r="G10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8" s="75"/>
    </row>
    <row r="109" spans="1:8" ht="30" hidden="1" customHeight="1" x14ac:dyDescent="0.2">
      <c r="A109" s="73">
        <f t="shared" si="10"/>
        <v>52</v>
      </c>
      <c r="B109" s="74"/>
      <c r="C109" s="75"/>
      <c r="D109" s="75"/>
      <c r="E109" s="11"/>
      <c r="F109" s="75"/>
      <c r="G10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09" s="75"/>
    </row>
    <row r="110" spans="1:8" ht="30" hidden="1" customHeight="1" x14ac:dyDescent="0.2">
      <c r="A110" s="73">
        <f t="shared" si="10"/>
        <v>52</v>
      </c>
      <c r="B110" s="74"/>
      <c r="C110" s="75"/>
      <c r="D110" s="75"/>
      <c r="E110" s="11"/>
      <c r="F110" s="75"/>
      <c r="G11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0" s="75"/>
    </row>
    <row r="111" spans="1:8" ht="30" hidden="1" customHeight="1" x14ac:dyDescent="0.2">
      <c r="A111" s="73">
        <f t="shared" si="10"/>
        <v>52</v>
      </c>
      <c r="B111" s="74"/>
      <c r="C111" s="75"/>
      <c r="D111" s="75"/>
      <c r="E111" s="11"/>
      <c r="F111" s="75"/>
      <c r="G11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1" s="75"/>
    </row>
    <row r="112" spans="1:8" ht="30" hidden="1" customHeight="1" x14ac:dyDescent="0.2">
      <c r="A112" s="73">
        <f t="shared" si="10"/>
        <v>52</v>
      </c>
      <c r="B112" s="74"/>
      <c r="C112" s="75"/>
      <c r="D112" s="75"/>
      <c r="E112" s="11"/>
      <c r="F112" s="75"/>
      <c r="G11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2" s="75"/>
    </row>
    <row r="113" spans="1:8" ht="30" hidden="1" customHeight="1" x14ac:dyDescent="0.2">
      <c r="A113" s="73">
        <f t="shared" si="10"/>
        <v>52</v>
      </c>
      <c r="B113" s="74"/>
      <c r="C113" s="75"/>
      <c r="D113" s="75"/>
      <c r="E113" s="11"/>
      <c r="F113" s="75"/>
      <c r="G11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3" s="75"/>
    </row>
    <row r="114" spans="1:8" ht="30" hidden="1" customHeight="1" x14ac:dyDescent="0.2">
      <c r="A114" s="73">
        <f t="shared" si="10"/>
        <v>52</v>
      </c>
      <c r="B114" s="74"/>
      <c r="C114" s="75"/>
      <c r="D114" s="75"/>
      <c r="E114" s="11"/>
      <c r="F114" s="75"/>
      <c r="G11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4" s="75"/>
    </row>
    <row r="115" spans="1:8" ht="30" hidden="1" customHeight="1" x14ac:dyDescent="0.2">
      <c r="A115" s="73">
        <f t="shared" si="10"/>
        <v>52</v>
      </c>
      <c r="B115" s="74"/>
      <c r="C115" s="75"/>
      <c r="D115" s="75"/>
      <c r="E115" s="11"/>
      <c r="F115" s="75"/>
      <c r="G11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5" s="75"/>
    </row>
    <row r="116" spans="1:8" ht="30" hidden="1" customHeight="1" x14ac:dyDescent="0.2">
      <c r="A116" s="73">
        <f t="shared" si="10"/>
        <v>52</v>
      </c>
      <c r="B116" s="74"/>
      <c r="C116" s="75"/>
      <c r="D116" s="75"/>
      <c r="E116" s="11"/>
      <c r="F116" s="75"/>
      <c r="G11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6" s="75"/>
    </row>
    <row r="117" spans="1:8" ht="30" hidden="1" customHeight="1" x14ac:dyDescent="0.2">
      <c r="A117" s="73">
        <f t="shared" si="10"/>
        <v>52</v>
      </c>
      <c r="B117" s="74"/>
      <c r="C117" s="75"/>
      <c r="D117" s="75"/>
      <c r="E117" s="11"/>
      <c r="F117" s="75"/>
      <c r="G11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7" s="75"/>
    </row>
    <row r="118" spans="1:8" ht="30" hidden="1" customHeight="1" x14ac:dyDescent="0.2">
      <c r="A118" s="73">
        <f t="shared" si="10"/>
        <v>52</v>
      </c>
      <c r="B118" s="74"/>
      <c r="C118" s="75"/>
      <c r="D118" s="75"/>
      <c r="E118" s="11"/>
      <c r="F118" s="75"/>
      <c r="G11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8" s="75"/>
    </row>
    <row r="119" spans="1:8" ht="30" hidden="1" customHeight="1" x14ac:dyDescent="0.2">
      <c r="A119" s="73">
        <f t="shared" si="10"/>
        <v>52</v>
      </c>
      <c r="B119" s="74"/>
      <c r="C119" s="75"/>
      <c r="D119" s="75"/>
      <c r="E119" s="11"/>
      <c r="F119" s="75"/>
      <c r="G11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19" s="75"/>
    </row>
    <row r="120" spans="1:8" ht="30" hidden="1" customHeight="1" x14ac:dyDescent="0.2">
      <c r="A120" s="73">
        <f t="shared" si="10"/>
        <v>52</v>
      </c>
      <c r="B120" s="74"/>
      <c r="C120" s="75"/>
      <c r="D120" s="75"/>
      <c r="E120" s="11"/>
      <c r="F120" s="75"/>
      <c r="G12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0" s="75"/>
    </row>
    <row r="121" spans="1:8" ht="30" hidden="1" customHeight="1" x14ac:dyDescent="0.2">
      <c r="A121" s="73">
        <f t="shared" si="10"/>
        <v>52</v>
      </c>
      <c r="B121" s="74"/>
      <c r="C121" s="75"/>
      <c r="D121" s="75"/>
      <c r="E121" s="11"/>
      <c r="F121" s="75"/>
      <c r="G12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1" s="75"/>
    </row>
    <row r="122" spans="1:8" ht="30" hidden="1" customHeight="1" x14ac:dyDescent="0.2">
      <c r="A122" s="73">
        <f t="shared" si="10"/>
        <v>52</v>
      </c>
      <c r="B122" s="74"/>
      <c r="C122" s="75"/>
      <c r="D122" s="75"/>
      <c r="E122" s="11"/>
      <c r="F122" s="75"/>
      <c r="G12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2" s="75"/>
    </row>
    <row r="123" spans="1:8" ht="30" hidden="1" customHeight="1" x14ac:dyDescent="0.2">
      <c r="A123" s="73">
        <f t="shared" si="10"/>
        <v>52</v>
      </c>
      <c r="B123" s="74"/>
      <c r="C123" s="75"/>
      <c r="D123" s="75"/>
      <c r="E123" s="11"/>
      <c r="F123" s="75"/>
      <c r="G12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3" s="75"/>
    </row>
    <row r="124" spans="1:8" ht="30" hidden="1" customHeight="1" x14ac:dyDescent="0.2">
      <c r="A124" s="73">
        <f t="shared" si="10"/>
        <v>52</v>
      </c>
      <c r="B124" s="74"/>
      <c r="C124" s="75"/>
      <c r="D124" s="75"/>
      <c r="E124" s="11"/>
      <c r="F124" s="75"/>
      <c r="G12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4" s="75"/>
    </row>
    <row r="125" spans="1:8" ht="30" hidden="1" customHeight="1" x14ac:dyDescent="0.2">
      <c r="A125" s="73">
        <f t="shared" si="10"/>
        <v>52</v>
      </c>
      <c r="B125" s="74"/>
      <c r="C125" s="75"/>
      <c r="D125" s="75"/>
      <c r="E125" s="11"/>
      <c r="F125" s="75"/>
      <c r="G12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5" s="75"/>
    </row>
    <row r="126" spans="1:8" ht="30" hidden="1" customHeight="1" x14ac:dyDescent="0.2">
      <c r="A126" s="73">
        <f t="shared" si="10"/>
        <v>52</v>
      </c>
      <c r="B126" s="74"/>
      <c r="C126" s="75"/>
      <c r="D126" s="75"/>
      <c r="E126" s="11"/>
      <c r="F126" s="75"/>
      <c r="G12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6" s="75"/>
    </row>
    <row r="127" spans="1:8" ht="30" hidden="1" customHeight="1" x14ac:dyDescent="0.2">
      <c r="A127" s="73">
        <f t="shared" si="10"/>
        <v>52</v>
      </c>
      <c r="B127" s="74"/>
      <c r="C127" s="75"/>
      <c r="D127" s="75"/>
      <c r="E127" s="11"/>
      <c r="F127" s="75"/>
      <c r="G12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7" s="75"/>
    </row>
    <row r="128" spans="1:8" ht="30" hidden="1" customHeight="1" x14ac:dyDescent="0.2">
      <c r="A128" s="73">
        <f t="shared" si="10"/>
        <v>52</v>
      </c>
      <c r="B128" s="74"/>
      <c r="C128" s="75"/>
      <c r="D128" s="75"/>
      <c r="E128" s="11"/>
      <c r="F128" s="75"/>
      <c r="G12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8" s="75"/>
    </row>
    <row r="129" spans="1:8" ht="30" hidden="1" customHeight="1" x14ac:dyDescent="0.2">
      <c r="A129" s="73">
        <f t="shared" si="10"/>
        <v>52</v>
      </c>
      <c r="B129" s="74"/>
      <c r="C129" s="75"/>
      <c r="D129" s="75"/>
      <c r="E129" s="11"/>
      <c r="F129" s="75"/>
      <c r="G12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29" s="75"/>
    </row>
    <row r="130" spans="1:8" ht="30" hidden="1" customHeight="1" x14ac:dyDescent="0.2">
      <c r="A130" s="73">
        <f t="shared" si="10"/>
        <v>52</v>
      </c>
      <c r="B130" s="74"/>
      <c r="C130" s="75"/>
      <c r="D130" s="75"/>
      <c r="E130" s="11"/>
      <c r="F130" s="75"/>
      <c r="G13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0" s="75"/>
    </row>
    <row r="131" spans="1:8" ht="30" hidden="1" customHeight="1" x14ac:dyDescent="0.2">
      <c r="A131" s="73">
        <f t="shared" ref="A131:A194" si="11">_xlfn.ISOWEEKNUM($B131)</f>
        <v>52</v>
      </c>
      <c r="B131" s="74"/>
      <c r="C131" s="75"/>
      <c r="D131" s="75"/>
      <c r="E131" s="11"/>
      <c r="F131" s="75"/>
      <c r="G13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1" s="75"/>
    </row>
    <row r="132" spans="1:8" ht="30" hidden="1" customHeight="1" x14ac:dyDescent="0.2">
      <c r="A132" s="73">
        <f t="shared" si="11"/>
        <v>52</v>
      </c>
      <c r="B132" s="74"/>
      <c r="C132" s="75"/>
      <c r="D132" s="75"/>
      <c r="E132" s="11"/>
      <c r="F132" s="75"/>
      <c r="G13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2" s="75"/>
    </row>
    <row r="133" spans="1:8" ht="30" hidden="1" customHeight="1" x14ac:dyDescent="0.2">
      <c r="A133" s="73">
        <f t="shared" si="11"/>
        <v>52</v>
      </c>
      <c r="B133" s="74"/>
      <c r="C133" s="75"/>
      <c r="D133" s="75"/>
      <c r="E133" s="11"/>
      <c r="F133" s="75"/>
      <c r="G13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3" s="75"/>
    </row>
    <row r="134" spans="1:8" ht="30" hidden="1" customHeight="1" x14ac:dyDescent="0.2">
      <c r="A134" s="73">
        <f t="shared" si="11"/>
        <v>52</v>
      </c>
      <c r="B134" s="74"/>
      <c r="C134" s="75"/>
      <c r="D134" s="75"/>
      <c r="E134" s="11"/>
      <c r="F134" s="75"/>
      <c r="G13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4" s="75"/>
    </row>
    <row r="135" spans="1:8" ht="30" hidden="1" customHeight="1" x14ac:dyDescent="0.2">
      <c r="A135" s="73">
        <f t="shared" si="11"/>
        <v>52</v>
      </c>
      <c r="B135" s="74"/>
      <c r="C135" s="75"/>
      <c r="D135" s="75"/>
      <c r="E135" s="11"/>
      <c r="F135" s="75"/>
      <c r="G13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5" s="75"/>
    </row>
    <row r="136" spans="1:8" ht="30" hidden="1" customHeight="1" x14ac:dyDescent="0.2">
      <c r="A136" s="73">
        <f t="shared" si="11"/>
        <v>52</v>
      </c>
      <c r="B136" s="74"/>
      <c r="C136" s="75"/>
      <c r="D136" s="75"/>
      <c r="E136" s="11"/>
      <c r="F136" s="75"/>
      <c r="G13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6" s="75"/>
    </row>
    <row r="137" spans="1:8" ht="30" hidden="1" customHeight="1" x14ac:dyDescent="0.2">
      <c r="A137" s="73">
        <f t="shared" si="11"/>
        <v>52</v>
      </c>
      <c r="B137" s="74"/>
      <c r="C137" s="75"/>
      <c r="D137" s="75"/>
      <c r="E137" s="11"/>
      <c r="F137" s="75"/>
      <c r="G13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7" s="75"/>
    </row>
    <row r="138" spans="1:8" ht="30" hidden="1" customHeight="1" x14ac:dyDescent="0.2">
      <c r="A138" s="73">
        <f t="shared" si="11"/>
        <v>52</v>
      </c>
      <c r="B138" s="74"/>
      <c r="C138" s="75"/>
      <c r="D138" s="75"/>
      <c r="E138" s="11"/>
      <c r="F138" s="75"/>
      <c r="G13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8" s="75"/>
    </row>
    <row r="139" spans="1:8" ht="30" hidden="1" customHeight="1" x14ac:dyDescent="0.2">
      <c r="A139" s="73">
        <f t="shared" si="11"/>
        <v>52</v>
      </c>
      <c r="B139" s="74"/>
      <c r="C139" s="75"/>
      <c r="D139" s="75"/>
      <c r="E139" s="11"/>
      <c r="F139" s="75"/>
      <c r="G13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39" s="75"/>
    </row>
    <row r="140" spans="1:8" ht="30" hidden="1" customHeight="1" x14ac:dyDescent="0.2">
      <c r="A140" s="73">
        <f t="shared" si="11"/>
        <v>52</v>
      </c>
      <c r="B140" s="74"/>
      <c r="C140" s="75"/>
      <c r="D140" s="75"/>
      <c r="E140" s="11"/>
      <c r="F140" s="75"/>
      <c r="G14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0" s="75"/>
    </row>
    <row r="141" spans="1:8" ht="30" hidden="1" customHeight="1" x14ac:dyDescent="0.2">
      <c r="A141" s="73">
        <f t="shared" si="11"/>
        <v>52</v>
      </c>
      <c r="B141" s="74"/>
      <c r="C141" s="75"/>
      <c r="D141" s="75"/>
      <c r="E141" s="11"/>
      <c r="F141" s="75"/>
      <c r="G14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1" s="75"/>
    </row>
    <row r="142" spans="1:8" ht="30" hidden="1" customHeight="1" x14ac:dyDescent="0.2">
      <c r="A142" s="73">
        <f t="shared" si="11"/>
        <v>52</v>
      </c>
      <c r="B142" s="74"/>
      <c r="C142" s="75"/>
      <c r="D142" s="75"/>
      <c r="E142" s="11"/>
      <c r="F142" s="75"/>
      <c r="G14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2" s="75"/>
    </row>
    <row r="143" spans="1:8" ht="30" hidden="1" customHeight="1" x14ac:dyDescent="0.2">
      <c r="A143" s="73">
        <f t="shared" si="11"/>
        <v>52</v>
      </c>
      <c r="B143" s="74"/>
      <c r="C143" s="75"/>
      <c r="D143" s="75"/>
      <c r="E143" s="11"/>
      <c r="F143" s="75"/>
      <c r="G14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3" s="75"/>
    </row>
    <row r="144" spans="1:8" ht="30" hidden="1" customHeight="1" x14ac:dyDescent="0.2">
      <c r="A144" s="73">
        <f t="shared" si="11"/>
        <v>52</v>
      </c>
      <c r="B144" s="74"/>
      <c r="C144" s="75"/>
      <c r="D144" s="75"/>
      <c r="E144" s="11"/>
      <c r="F144" s="75"/>
      <c r="G14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4" s="75"/>
    </row>
    <row r="145" spans="1:8" ht="30" hidden="1" customHeight="1" x14ac:dyDescent="0.2">
      <c r="A145" s="73">
        <f t="shared" si="11"/>
        <v>52</v>
      </c>
      <c r="B145" s="74"/>
      <c r="C145" s="75"/>
      <c r="D145" s="75"/>
      <c r="E145" s="11"/>
      <c r="F145" s="75"/>
      <c r="G14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5" s="75"/>
    </row>
    <row r="146" spans="1:8" ht="30" hidden="1" customHeight="1" x14ac:dyDescent="0.2">
      <c r="A146" s="73">
        <f t="shared" si="11"/>
        <v>52</v>
      </c>
      <c r="B146" s="74"/>
      <c r="C146" s="75"/>
      <c r="D146" s="75"/>
      <c r="E146" s="11"/>
      <c r="F146" s="75"/>
      <c r="G14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6" s="75"/>
    </row>
    <row r="147" spans="1:8" ht="30" hidden="1" customHeight="1" x14ac:dyDescent="0.2">
      <c r="A147" s="73">
        <f t="shared" si="11"/>
        <v>52</v>
      </c>
      <c r="B147" s="74"/>
      <c r="C147" s="75"/>
      <c r="D147" s="75"/>
      <c r="E147" s="11"/>
      <c r="F147" s="75"/>
      <c r="G14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7" s="75"/>
    </row>
    <row r="148" spans="1:8" ht="30" hidden="1" customHeight="1" x14ac:dyDescent="0.2">
      <c r="A148" s="73">
        <f t="shared" si="11"/>
        <v>52</v>
      </c>
      <c r="B148" s="74"/>
      <c r="C148" s="75"/>
      <c r="D148" s="75"/>
      <c r="E148" s="11"/>
      <c r="F148" s="75"/>
      <c r="G14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8" s="75"/>
    </row>
    <row r="149" spans="1:8" ht="30" hidden="1" customHeight="1" x14ac:dyDescent="0.2">
      <c r="A149" s="73">
        <f t="shared" si="11"/>
        <v>52</v>
      </c>
      <c r="B149" s="74"/>
      <c r="C149" s="75"/>
      <c r="D149" s="75"/>
      <c r="E149" s="11"/>
      <c r="F149" s="75"/>
      <c r="G14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49" s="75"/>
    </row>
    <row r="150" spans="1:8" ht="30" hidden="1" customHeight="1" x14ac:dyDescent="0.2">
      <c r="A150" s="73">
        <f t="shared" si="11"/>
        <v>52</v>
      </c>
      <c r="B150" s="74"/>
      <c r="C150" s="75"/>
      <c r="D150" s="75"/>
      <c r="E150" s="11"/>
      <c r="F150" s="75"/>
      <c r="G15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0" s="75"/>
    </row>
    <row r="151" spans="1:8" ht="30" hidden="1" customHeight="1" x14ac:dyDescent="0.2">
      <c r="A151" s="73">
        <f t="shared" si="11"/>
        <v>52</v>
      </c>
      <c r="B151" s="74"/>
      <c r="C151" s="75"/>
      <c r="D151" s="75"/>
      <c r="E151" s="11"/>
      <c r="F151" s="75"/>
      <c r="G15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1" s="75"/>
    </row>
    <row r="152" spans="1:8" ht="30" hidden="1" customHeight="1" x14ac:dyDescent="0.2">
      <c r="A152" s="73">
        <f t="shared" si="11"/>
        <v>52</v>
      </c>
      <c r="B152" s="74"/>
      <c r="C152" s="75"/>
      <c r="D152" s="75"/>
      <c r="E152" s="11"/>
      <c r="F152" s="75"/>
      <c r="G15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2" s="75"/>
    </row>
    <row r="153" spans="1:8" ht="30" hidden="1" customHeight="1" x14ac:dyDescent="0.2">
      <c r="A153" s="73">
        <f t="shared" si="11"/>
        <v>52</v>
      </c>
      <c r="B153" s="74"/>
      <c r="C153" s="75"/>
      <c r="D153" s="75"/>
      <c r="E153" s="11"/>
      <c r="F153" s="75"/>
      <c r="G15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3" s="75"/>
    </row>
    <row r="154" spans="1:8" ht="30" hidden="1" customHeight="1" x14ac:dyDescent="0.2">
      <c r="A154" s="73">
        <f t="shared" si="11"/>
        <v>52</v>
      </c>
      <c r="B154" s="74"/>
      <c r="C154" s="75"/>
      <c r="D154" s="75"/>
      <c r="E154" s="11"/>
      <c r="F154" s="75"/>
      <c r="G15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4" s="75"/>
    </row>
    <row r="155" spans="1:8" ht="30" hidden="1" customHeight="1" x14ac:dyDescent="0.2">
      <c r="A155" s="73">
        <f t="shared" si="11"/>
        <v>52</v>
      </c>
      <c r="B155" s="74"/>
      <c r="C155" s="75"/>
      <c r="D155" s="75"/>
      <c r="E155" s="11"/>
      <c r="F155" s="75"/>
      <c r="G15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5" s="75"/>
    </row>
    <row r="156" spans="1:8" ht="30" hidden="1" customHeight="1" x14ac:dyDescent="0.2">
      <c r="A156" s="73">
        <f t="shared" si="11"/>
        <v>52</v>
      </c>
      <c r="B156" s="74"/>
      <c r="C156" s="75"/>
      <c r="D156" s="75"/>
      <c r="E156" s="11"/>
      <c r="F156" s="75"/>
      <c r="G15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6" s="75"/>
    </row>
    <row r="157" spans="1:8" ht="30" hidden="1" customHeight="1" x14ac:dyDescent="0.2">
      <c r="A157" s="73">
        <f t="shared" si="11"/>
        <v>52</v>
      </c>
      <c r="B157" s="74"/>
      <c r="C157" s="75"/>
      <c r="D157" s="75"/>
      <c r="E157" s="11"/>
      <c r="F157" s="75"/>
      <c r="G15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7" s="75"/>
    </row>
    <row r="158" spans="1:8" ht="30" hidden="1" customHeight="1" x14ac:dyDescent="0.2">
      <c r="A158" s="73">
        <f t="shared" si="11"/>
        <v>52</v>
      </c>
      <c r="B158" s="74"/>
      <c r="C158" s="75"/>
      <c r="D158" s="75"/>
      <c r="E158" s="11"/>
      <c r="F158" s="75"/>
      <c r="G15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8" s="75"/>
    </row>
    <row r="159" spans="1:8" ht="30" hidden="1" customHeight="1" x14ac:dyDescent="0.2">
      <c r="A159" s="73">
        <f t="shared" si="11"/>
        <v>52</v>
      </c>
      <c r="B159" s="74"/>
      <c r="C159" s="75"/>
      <c r="D159" s="75"/>
      <c r="E159" s="11"/>
      <c r="F159" s="75"/>
      <c r="G15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59" s="75"/>
    </row>
    <row r="160" spans="1:8" ht="30" hidden="1" customHeight="1" x14ac:dyDescent="0.2">
      <c r="A160" s="73">
        <f t="shared" si="11"/>
        <v>52</v>
      </c>
      <c r="B160" s="74"/>
      <c r="C160" s="75"/>
      <c r="D160" s="75"/>
      <c r="E160" s="11"/>
      <c r="F160" s="75"/>
      <c r="G16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0" s="75"/>
    </row>
    <row r="161" spans="1:8" ht="30" hidden="1" customHeight="1" x14ac:dyDescent="0.2">
      <c r="A161" s="73">
        <f t="shared" si="11"/>
        <v>52</v>
      </c>
      <c r="B161" s="74"/>
      <c r="C161" s="75"/>
      <c r="D161" s="75"/>
      <c r="E161" s="11"/>
      <c r="F161" s="75"/>
      <c r="G16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1" s="75"/>
    </row>
    <row r="162" spans="1:8" ht="30" hidden="1" customHeight="1" x14ac:dyDescent="0.2">
      <c r="A162" s="73">
        <f t="shared" si="11"/>
        <v>52</v>
      </c>
      <c r="B162" s="74"/>
      <c r="C162" s="75"/>
      <c r="D162" s="75"/>
      <c r="E162" s="11"/>
      <c r="F162" s="75"/>
      <c r="G16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2" s="75"/>
    </row>
    <row r="163" spans="1:8" ht="30" hidden="1" customHeight="1" x14ac:dyDescent="0.2">
      <c r="A163" s="73">
        <f t="shared" si="11"/>
        <v>52</v>
      </c>
      <c r="B163" s="74"/>
      <c r="C163" s="75"/>
      <c r="D163" s="75"/>
      <c r="E163" s="11"/>
      <c r="F163" s="75"/>
      <c r="G16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3" s="75"/>
    </row>
    <row r="164" spans="1:8" ht="30" hidden="1" customHeight="1" x14ac:dyDescent="0.2">
      <c r="A164" s="73">
        <f t="shared" si="11"/>
        <v>52</v>
      </c>
      <c r="B164" s="74"/>
      <c r="C164" s="75"/>
      <c r="D164" s="75"/>
      <c r="E164" s="11"/>
      <c r="F164" s="75"/>
      <c r="G16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4" s="75"/>
    </row>
    <row r="165" spans="1:8" ht="30" hidden="1" customHeight="1" x14ac:dyDescent="0.2">
      <c r="A165" s="73">
        <f t="shared" si="11"/>
        <v>52</v>
      </c>
      <c r="B165" s="74"/>
      <c r="C165" s="75"/>
      <c r="D165" s="75"/>
      <c r="E165" s="11"/>
      <c r="F165" s="75"/>
      <c r="G16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5" s="75"/>
    </row>
    <row r="166" spans="1:8" ht="30" hidden="1" customHeight="1" x14ac:dyDescent="0.2">
      <c r="A166" s="73">
        <f t="shared" si="11"/>
        <v>52</v>
      </c>
      <c r="B166" s="74"/>
      <c r="C166" s="75"/>
      <c r="D166" s="75"/>
      <c r="E166" s="11"/>
      <c r="F166" s="75"/>
      <c r="G16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6" s="75"/>
    </row>
    <row r="167" spans="1:8" ht="30" hidden="1" customHeight="1" x14ac:dyDescent="0.2">
      <c r="A167" s="73">
        <f t="shared" si="11"/>
        <v>52</v>
      </c>
      <c r="B167" s="74"/>
      <c r="C167" s="75"/>
      <c r="D167" s="75"/>
      <c r="E167" s="11"/>
      <c r="F167" s="75"/>
      <c r="G16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7" s="75"/>
    </row>
    <row r="168" spans="1:8" ht="30" hidden="1" customHeight="1" x14ac:dyDescent="0.2">
      <c r="A168" s="73">
        <f t="shared" si="11"/>
        <v>52</v>
      </c>
      <c r="B168" s="74"/>
      <c r="C168" s="75"/>
      <c r="D168" s="75"/>
      <c r="E168" s="11"/>
      <c r="F168" s="75"/>
      <c r="G16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8" s="75"/>
    </row>
    <row r="169" spans="1:8" ht="30" hidden="1" customHeight="1" x14ac:dyDescent="0.2">
      <c r="A169" s="73">
        <f t="shared" si="11"/>
        <v>52</v>
      </c>
      <c r="B169" s="74"/>
      <c r="C169" s="75"/>
      <c r="D169" s="75"/>
      <c r="E169" s="11"/>
      <c r="F169" s="75"/>
      <c r="G16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69" s="75"/>
    </row>
    <row r="170" spans="1:8" ht="30" hidden="1" customHeight="1" x14ac:dyDescent="0.2">
      <c r="A170" s="73">
        <f t="shared" si="11"/>
        <v>52</v>
      </c>
      <c r="B170" s="74"/>
      <c r="C170" s="75"/>
      <c r="D170" s="75"/>
      <c r="E170" s="11"/>
      <c r="F170" s="75"/>
      <c r="G17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0" s="75"/>
    </row>
    <row r="171" spans="1:8" ht="30" hidden="1" customHeight="1" x14ac:dyDescent="0.2">
      <c r="A171" s="73">
        <f t="shared" si="11"/>
        <v>52</v>
      </c>
      <c r="B171" s="74"/>
      <c r="C171" s="75"/>
      <c r="D171" s="75"/>
      <c r="E171" s="11"/>
      <c r="F171" s="75"/>
      <c r="G17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1" s="75"/>
    </row>
    <row r="172" spans="1:8" ht="30" hidden="1" customHeight="1" x14ac:dyDescent="0.2">
      <c r="A172" s="73">
        <f t="shared" si="11"/>
        <v>52</v>
      </c>
      <c r="B172" s="74"/>
      <c r="C172" s="75"/>
      <c r="D172" s="75"/>
      <c r="E172" s="11"/>
      <c r="F172" s="75"/>
      <c r="G17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2" s="75"/>
    </row>
    <row r="173" spans="1:8" ht="30" hidden="1" customHeight="1" x14ac:dyDescent="0.2">
      <c r="A173" s="73">
        <f t="shared" si="11"/>
        <v>52</v>
      </c>
      <c r="B173" s="74"/>
      <c r="C173" s="75"/>
      <c r="D173" s="75"/>
      <c r="E173" s="11"/>
      <c r="F173" s="75"/>
      <c r="G17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3" s="75"/>
    </row>
    <row r="174" spans="1:8" ht="30" hidden="1" customHeight="1" x14ac:dyDescent="0.2">
      <c r="A174" s="73">
        <f t="shared" si="11"/>
        <v>52</v>
      </c>
      <c r="B174" s="74"/>
      <c r="C174" s="75"/>
      <c r="D174" s="75"/>
      <c r="E174" s="11"/>
      <c r="F174" s="75"/>
      <c r="G17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4" s="75"/>
    </row>
    <row r="175" spans="1:8" ht="30" hidden="1" customHeight="1" x14ac:dyDescent="0.2">
      <c r="A175" s="73">
        <f t="shared" si="11"/>
        <v>52</v>
      </c>
      <c r="B175" s="74"/>
      <c r="C175" s="75"/>
      <c r="D175" s="75"/>
      <c r="E175" s="11"/>
      <c r="F175" s="75"/>
      <c r="G17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5" s="75"/>
    </row>
    <row r="176" spans="1:8" ht="30" hidden="1" customHeight="1" x14ac:dyDescent="0.2">
      <c r="A176" s="73">
        <f t="shared" si="11"/>
        <v>52</v>
      </c>
      <c r="B176" s="74"/>
      <c r="C176" s="75"/>
      <c r="D176" s="75"/>
      <c r="E176" s="11"/>
      <c r="F176" s="75"/>
      <c r="G17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6" s="75"/>
    </row>
    <row r="177" spans="1:8" ht="30" hidden="1" customHeight="1" x14ac:dyDescent="0.2">
      <c r="A177" s="73">
        <f t="shared" si="11"/>
        <v>52</v>
      </c>
      <c r="B177" s="74"/>
      <c r="C177" s="75"/>
      <c r="D177" s="75"/>
      <c r="E177" s="11"/>
      <c r="F177" s="75"/>
      <c r="G17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7" s="75"/>
    </row>
    <row r="178" spans="1:8" ht="30" hidden="1" customHeight="1" x14ac:dyDescent="0.2">
      <c r="A178" s="73">
        <f t="shared" si="11"/>
        <v>52</v>
      </c>
      <c r="B178" s="74"/>
      <c r="C178" s="75"/>
      <c r="D178" s="75"/>
      <c r="E178" s="11"/>
      <c r="F178" s="75"/>
      <c r="G17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8" s="75"/>
    </row>
    <row r="179" spans="1:8" ht="30" hidden="1" customHeight="1" x14ac:dyDescent="0.2">
      <c r="A179" s="73">
        <f t="shared" si="11"/>
        <v>52</v>
      </c>
      <c r="B179" s="74"/>
      <c r="C179" s="75"/>
      <c r="D179" s="75"/>
      <c r="E179" s="11"/>
      <c r="F179" s="75"/>
      <c r="G17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79" s="75"/>
    </row>
    <row r="180" spans="1:8" ht="30" hidden="1" customHeight="1" x14ac:dyDescent="0.2">
      <c r="A180" s="73">
        <f t="shared" si="11"/>
        <v>52</v>
      </c>
      <c r="B180" s="74"/>
      <c r="C180" s="75"/>
      <c r="D180" s="75"/>
      <c r="E180" s="11"/>
      <c r="F180" s="75"/>
      <c r="G18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0" s="75"/>
    </row>
    <row r="181" spans="1:8" ht="30" hidden="1" customHeight="1" x14ac:dyDescent="0.2">
      <c r="A181" s="73">
        <f t="shared" si="11"/>
        <v>52</v>
      </c>
      <c r="B181" s="74"/>
      <c r="C181" s="75"/>
      <c r="D181" s="75"/>
      <c r="E181" s="11"/>
      <c r="F181" s="75"/>
      <c r="G18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1" s="75"/>
    </row>
    <row r="182" spans="1:8" ht="30" hidden="1" customHeight="1" x14ac:dyDescent="0.2">
      <c r="A182" s="73">
        <f t="shared" si="11"/>
        <v>52</v>
      </c>
      <c r="B182" s="74"/>
      <c r="C182" s="75"/>
      <c r="D182" s="75"/>
      <c r="E182" s="11"/>
      <c r="F182" s="75"/>
      <c r="G18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2" s="75"/>
    </row>
    <row r="183" spans="1:8" ht="30" hidden="1" customHeight="1" x14ac:dyDescent="0.2">
      <c r="A183" s="73">
        <f t="shared" si="11"/>
        <v>52</v>
      </c>
      <c r="B183" s="74"/>
      <c r="C183" s="75"/>
      <c r="D183" s="75"/>
      <c r="E183" s="11"/>
      <c r="F183" s="75"/>
      <c r="G18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3" s="75"/>
    </row>
    <row r="184" spans="1:8" ht="30" hidden="1" customHeight="1" x14ac:dyDescent="0.2">
      <c r="A184" s="73">
        <f t="shared" si="11"/>
        <v>52</v>
      </c>
      <c r="B184" s="74"/>
      <c r="C184" s="75"/>
      <c r="D184" s="75"/>
      <c r="E184" s="11"/>
      <c r="F184" s="75"/>
      <c r="G18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4" s="75"/>
    </row>
    <row r="185" spans="1:8" ht="30" hidden="1" customHeight="1" x14ac:dyDescent="0.2">
      <c r="A185" s="73">
        <f t="shared" si="11"/>
        <v>52</v>
      </c>
      <c r="B185" s="74"/>
      <c r="C185" s="75"/>
      <c r="D185" s="75"/>
      <c r="E185" s="11"/>
      <c r="F185" s="75"/>
      <c r="G18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5" s="75"/>
    </row>
    <row r="186" spans="1:8" ht="30" hidden="1" customHeight="1" x14ac:dyDescent="0.2">
      <c r="A186" s="73">
        <f t="shared" si="11"/>
        <v>52</v>
      </c>
      <c r="B186" s="74"/>
      <c r="C186" s="75"/>
      <c r="D186" s="75"/>
      <c r="E186" s="11"/>
      <c r="F186" s="75"/>
      <c r="G18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6" s="75"/>
    </row>
    <row r="187" spans="1:8" ht="30" hidden="1" customHeight="1" x14ac:dyDescent="0.2">
      <c r="A187" s="73">
        <f t="shared" si="11"/>
        <v>52</v>
      </c>
      <c r="B187" s="74"/>
      <c r="C187" s="75"/>
      <c r="D187" s="75"/>
      <c r="E187" s="11"/>
      <c r="F187" s="75"/>
      <c r="G18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7" s="75"/>
    </row>
    <row r="188" spans="1:8" ht="30" hidden="1" customHeight="1" x14ac:dyDescent="0.2">
      <c r="A188" s="73">
        <f t="shared" si="11"/>
        <v>52</v>
      </c>
      <c r="B188" s="74"/>
      <c r="C188" s="75"/>
      <c r="D188" s="75"/>
      <c r="E188" s="11"/>
      <c r="F188" s="75"/>
      <c r="G18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8" s="75"/>
    </row>
    <row r="189" spans="1:8" ht="30" hidden="1" customHeight="1" x14ac:dyDescent="0.2">
      <c r="A189" s="73">
        <f t="shared" si="11"/>
        <v>52</v>
      </c>
      <c r="B189" s="74"/>
      <c r="C189" s="75"/>
      <c r="D189" s="75"/>
      <c r="E189" s="11"/>
      <c r="F189" s="75"/>
      <c r="G18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89" s="75"/>
    </row>
    <row r="190" spans="1:8" ht="30" hidden="1" customHeight="1" x14ac:dyDescent="0.2">
      <c r="A190" s="73">
        <f t="shared" si="11"/>
        <v>52</v>
      </c>
      <c r="B190" s="74"/>
      <c r="C190" s="75"/>
      <c r="D190" s="75"/>
      <c r="E190" s="11"/>
      <c r="F190" s="75"/>
      <c r="G19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0" s="75"/>
    </row>
    <row r="191" spans="1:8" ht="30" hidden="1" customHeight="1" x14ac:dyDescent="0.2">
      <c r="A191" s="73">
        <f t="shared" si="11"/>
        <v>52</v>
      </c>
      <c r="B191" s="74"/>
      <c r="C191" s="75"/>
      <c r="D191" s="75"/>
      <c r="E191" s="11"/>
      <c r="F191" s="75"/>
      <c r="G19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1" s="75"/>
    </row>
    <row r="192" spans="1:8" ht="30" hidden="1" customHeight="1" x14ac:dyDescent="0.2">
      <c r="A192" s="73">
        <f t="shared" si="11"/>
        <v>52</v>
      </c>
      <c r="B192" s="74"/>
      <c r="C192" s="75"/>
      <c r="D192" s="75"/>
      <c r="E192" s="11"/>
      <c r="F192" s="75"/>
      <c r="G19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2" s="75"/>
    </row>
    <row r="193" spans="1:8" ht="30" hidden="1" customHeight="1" x14ac:dyDescent="0.2">
      <c r="A193" s="73">
        <f t="shared" si="11"/>
        <v>52</v>
      </c>
      <c r="B193" s="74"/>
      <c r="C193" s="75"/>
      <c r="D193" s="75"/>
      <c r="E193" s="11"/>
      <c r="F193" s="75"/>
      <c r="G19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3" s="75"/>
    </row>
    <row r="194" spans="1:8" ht="30" hidden="1" customHeight="1" x14ac:dyDescent="0.2">
      <c r="A194" s="73">
        <f t="shared" si="11"/>
        <v>52</v>
      </c>
      <c r="B194" s="74"/>
      <c r="C194" s="75"/>
      <c r="D194" s="75"/>
      <c r="E194" s="11"/>
      <c r="F194" s="75"/>
      <c r="G19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4" s="75"/>
    </row>
    <row r="195" spans="1:8" ht="30" hidden="1" customHeight="1" x14ac:dyDescent="0.2">
      <c r="A195" s="73">
        <f t="shared" ref="A195:A205" si="12">_xlfn.ISOWEEKNUM($B195)</f>
        <v>52</v>
      </c>
      <c r="B195" s="74"/>
      <c r="C195" s="75"/>
      <c r="D195" s="75"/>
      <c r="E195" s="11"/>
      <c r="F195" s="75"/>
      <c r="G19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5" s="75"/>
    </row>
    <row r="196" spans="1:8" ht="30" hidden="1" customHeight="1" x14ac:dyDescent="0.2">
      <c r="A196" s="73">
        <f t="shared" si="12"/>
        <v>52</v>
      </c>
      <c r="B196" s="74"/>
      <c r="C196" s="75"/>
      <c r="D196" s="75"/>
      <c r="E196" s="11"/>
      <c r="F196" s="75"/>
      <c r="G196"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6" s="75"/>
    </row>
    <row r="197" spans="1:8" ht="30" hidden="1" customHeight="1" x14ac:dyDescent="0.2">
      <c r="A197" s="73">
        <f t="shared" si="12"/>
        <v>52</v>
      </c>
      <c r="B197" s="74"/>
      <c r="C197" s="75"/>
      <c r="D197" s="75"/>
      <c r="E197" s="11"/>
      <c r="F197" s="75"/>
      <c r="G197"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7" s="75"/>
    </row>
    <row r="198" spans="1:8" ht="30" hidden="1" customHeight="1" x14ac:dyDescent="0.2">
      <c r="A198" s="73">
        <f t="shared" si="12"/>
        <v>52</v>
      </c>
      <c r="B198" s="74"/>
      <c r="C198" s="75"/>
      <c r="D198" s="75"/>
      <c r="E198" s="11"/>
      <c r="F198" s="75"/>
      <c r="G198"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8" s="75"/>
    </row>
    <row r="199" spans="1:8" ht="30" hidden="1" customHeight="1" x14ac:dyDescent="0.2">
      <c r="A199" s="73">
        <f t="shared" si="12"/>
        <v>52</v>
      </c>
      <c r="B199" s="74"/>
      <c r="C199" s="75"/>
      <c r="D199" s="75"/>
      <c r="E199" s="11"/>
      <c r="F199" s="75"/>
      <c r="G199"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199" s="75"/>
    </row>
    <row r="200" spans="1:8" ht="30" hidden="1" customHeight="1" x14ac:dyDescent="0.2">
      <c r="A200" s="73">
        <f t="shared" si="12"/>
        <v>52</v>
      </c>
      <c r="B200" s="74"/>
      <c r="C200" s="75"/>
      <c r="D200" s="75"/>
      <c r="E200" s="11"/>
      <c r="F200" s="75"/>
      <c r="G200"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00" s="75"/>
    </row>
    <row r="201" spans="1:8" ht="30" hidden="1" customHeight="1" x14ac:dyDescent="0.2">
      <c r="A201" s="73">
        <f t="shared" si="12"/>
        <v>52</v>
      </c>
      <c r="B201" s="74"/>
      <c r="C201" s="75"/>
      <c r="D201" s="75"/>
      <c r="E201" s="11"/>
      <c r="F201" s="75"/>
      <c r="G201"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01" s="75"/>
    </row>
    <row r="202" spans="1:8" ht="30" hidden="1" customHeight="1" x14ac:dyDescent="0.2">
      <c r="A202" s="73">
        <f t="shared" si="12"/>
        <v>52</v>
      </c>
      <c r="B202" s="74"/>
      <c r="C202" s="75"/>
      <c r="D202" s="75"/>
      <c r="E202" s="11"/>
      <c r="F202" s="75"/>
      <c r="G202"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02" s="75"/>
    </row>
    <row r="203" spans="1:8" ht="30" hidden="1" customHeight="1" x14ac:dyDescent="0.2">
      <c r="A203" s="73">
        <f t="shared" si="12"/>
        <v>52</v>
      </c>
      <c r="B203" s="74"/>
      <c r="C203" s="75"/>
      <c r="D203" s="75"/>
      <c r="E203" s="11"/>
      <c r="F203" s="75"/>
      <c r="G203"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03" s="75"/>
    </row>
    <row r="204" spans="1:8" ht="30" hidden="1" customHeight="1" x14ac:dyDescent="0.2">
      <c r="A204" s="73">
        <f t="shared" si="12"/>
        <v>52</v>
      </c>
      <c r="B204" s="74"/>
      <c r="C204" s="75"/>
      <c r="D204" s="75"/>
      <c r="E204" s="11"/>
      <c r="F204" s="75"/>
      <c r="G204"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04" s="75"/>
    </row>
    <row r="205" spans="1:8" ht="30" hidden="1" customHeight="1" x14ac:dyDescent="0.2">
      <c r="A205" s="73">
        <f t="shared" si="12"/>
        <v>52</v>
      </c>
      <c r="B205" s="74"/>
      <c r="C205" s="75"/>
      <c r="D205" s="75"/>
      <c r="E205" s="11"/>
      <c r="F205" s="75"/>
      <c r="G205" s="75" t="str">
        <f>IF(DépMar16182023[[#This Row],[Catégorie]]="ventes N-1",$J$34,"")&amp;IF(DépMar16182023[[#This Row],[Catégorie]]="adhésions paniers",$J$31,"")&amp;IF(DépMar16182023[[#This Row],[Catégorie]]="cotisations associatives",$J$32,"")&amp;IF(DépMar16182023[[#This Row],[Catégorie]]="légumes",$J$33,"")&amp;IF(DépMar16182023[[#This Row],[Catégorie]]="transfo interne",$J$33,"")&amp;IF(DépMar16182023[[#This Row],[Catégorie]]="transfo externe",$J$33,"")&amp;IF(DépMar16182023[[#This Row],[Catégorie]]="oeufs",$J$33,"")&amp;IF(DépMar16182023[[#This Row],[Catégorie]]="miel",$J$33,"")&amp;IF(DépMar16182023[[#This Row],[Catégorie]]="champignons",$J$33,"")&amp;IF(DépMar16182023[[#This Row],[Catégorie]]="agrumes",$J$35,"")&amp;IF(DépMar16182023[[#This Row],[Catégorie]]="fruits",$J$33,"")</f>
        <v/>
      </c>
      <c r="H205" s="75"/>
    </row>
    <row r="206" spans="1:8" ht="30" customHeight="1" x14ac:dyDescent="0.2">
      <c r="A206" s="12" t="s">
        <v>0</v>
      </c>
      <c r="B206" s="13"/>
      <c r="C206" s="14"/>
      <c r="D206" s="14"/>
      <c r="E206" s="15">
        <f>SUBTOTAL(109,DépMar16182023[Montant])</f>
        <v>0</v>
      </c>
      <c r="F206" s="16"/>
      <c r="G206" s="125"/>
      <c r="H206" s="16"/>
    </row>
  </sheetData>
  <sheetProtection formatCells="0" formatColumns="0" formatRows="0" insertColumns="0" insertRows="0" insertHyperlinks="0" deleteColumns="0" deleteRows="0" selectLockedCells="1" sort="0" autoFilter="0" pivotTables="0"/>
  <protectedRanges>
    <protectedRange sqref="F72:H205 B72:D205 B2:H71" name="données_1"/>
    <protectedRange sqref="E72:E205" name="données_1_1"/>
  </protectedRanges>
  <mergeCells count="4">
    <mergeCell ref="A1:D1"/>
    <mergeCell ref="J19:J20"/>
    <mergeCell ref="K20:N20"/>
    <mergeCell ref="J1:N1"/>
  </mergeCells>
  <dataValidations count="14">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allowBlank="1" showInputMessage="1" showErrorMessage="1" prompt="Entrez le nom de la dépense dans cette colonne" sqref="J2"/>
    <dataValidation allowBlank="1" showInputMessage="1" showErrorMessage="1" prompt="Le total des dépenses est automatiquement affiché dans cette colonne" sqref="K2:N2"/>
    <dataValidation type="list" errorStyle="warning" allowBlank="1" showInputMessage="1" showErrorMessage="1" error="Une dépense de la liste déroulante doit être sélectionnée pour être incluse dans la feuille Synthèse" sqref="G3:G205">
      <formula1>$J$23:$J$27</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tabColor theme="5" tint="0.39997558519241921"/>
    <pageSetUpPr autoPageBreaks="0" fitToPage="1"/>
  </sheetPr>
  <dimension ref="A1:O206"/>
  <sheetViews>
    <sheetView showGridLines="0" zoomScale="70" zoomScaleNormal="70" workbookViewId="0">
      <selection activeCell="G55" sqref="G55"/>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5.7109375" style="2" customWidth="1"/>
    <col min="9" max="9" width="9.140625" style="2"/>
    <col min="10" max="10" width="20.28515625" style="2" bestFit="1" customWidth="1"/>
    <col min="11" max="14" width="14.7109375" style="2" customWidth="1"/>
    <col min="15" max="15" width="16" style="2" bestFit="1" customWidth="1"/>
    <col min="16" max="16384" width="9.140625" style="2"/>
  </cols>
  <sheetData>
    <row r="1" spans="1:14" ht="35.1" customHeight="1" x14ac:dyDescent="0.2">
      <c r="A1" s="116" t="s">
        <v>37</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52</v>
      </c>
      <c r="B3" s="9"/>
      <c r="C3" s="98"/>
      <c r="D3" s="10"/>
      <c r="E3" s="11"/>
      <c r="F3" s="10"/>
      <c r="G3"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 s="10"/>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f t="shared" si="0"/>
        <v>52</v>
      </c>
      <c r="B4" s="9"/>
      <c r="C4" s="10"/>
      <c r="D4" s="10"/>
      <c r="E4" s="11"/>
      <c r="F4" s="10"/>
      <c r="G4"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 s="10"/>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f t="shared" si="0"/>
        <v>52</v>
      </c>
      <c r="B5" s="9"/>
      <c r="C5" s="10"/>
      <c r="D5" s="10"/>
      <c r="E5" s="11"/>
      <c r="F5" s="10"/>
      <c r="G5"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 s="52"/>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f t="shared" si="0"/>
        <v>52</v>
      </c>
      <c r="B6" s="9"/>
      <c r="C6" s="10"/>
      <c r="D6" s="10"/>
      <c r="E6" s="11"/>
      <c r="F6" s="10"/>
      <c r="G6"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 s="10"/>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f t="shared" si="0"/>
        <v>52</v>
      </c>
      <c r="B7" s="9"/>
      <c r="C7" s="10"/>
      <c r="D7" s="10"/>
      <c r="E7" s="11"/>
      <c r="F7" s="10"/>
      <c r="G7"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 s="52"/>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 s="10"/>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 s="52"/>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f t="shared" si="0"/>
        <v>52</v>
      </c>
      <c r="B17" s="99"/>
      <c r="C17" s="98"/>
      <c r="D17" s="98"/>
      <c r="E17" s="100"/>
      <c r="F17" s="98"/>
      <c r="G17" s="98"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 s="98"/>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9"/>
      <c r="C18" s="10"/>
      <c r="D18" s="98"/>
      <c r="E18" s="11"/>
      <c r="F18" s="10"/>
      <c r="G18"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9"/>
      <c r="C19" s="10"/>
      <c r="D19" s="98"/>
      <c r="E19" s="11"/>
      <c r="F19" s="10"/>
      <c r="G19"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 s="10"/>
      <c r="J19" s="117" t="s">
        <v>0</v>
      </c>
      <c r="K19" s="68">
        <f>SUM($K$3:$K$18)</f>
        <v>0</v>
      </c>
      <c r="L19" s="69">
        <f>SUM($L$3:$L$18)</f>
        <v>0</v>
      </c>
      <c r="M19" s="69">
        <f>SUM($M$3:$M$18)</f>
        <v>0</v>
      </c>
      <c r="N19" s="70">
        <f>SUM($N$3:$N$18)</f>
        <v>0</v>
      </c>
    </row>
    <row r="20" spans="1:15" ht="30" customHeight="1" x14ac:dyDescent="0.2">
      <c r="A20" s="8">
        <f t="shared" si="0"/>
        <v>52</v>
      </c>
      <c r="B20" s="99"/>
      <c r="C20" s="10"/>
      <c r="D20" s="98"/>
      <c r="E20" s="11"/>
      <c r="F20" s="10"/>
      <c r="G20"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0" s="10"/>
      <c r="J20" s="118"/>
      <c r="K20" s="119">
        <f>SUM($K$19:$N$19)</f>
        <v>0</v>
      </c>
      <c r="L20" s="120"/>
      <c r="M20" s="120"/>
      <c r="N20" s="121"/>
    </row>
    <row r="21" spans="1:15" ht="30" customHeight="1" x14ac:dyDescent="0.2">
      <c r="A21" s="8">
        <f t="shared" si="0"/>
        <v>52</v>
      </c>
      <c r="B21" s="99"/>
      <c r="C21" s="10"/>
      <c r="D21" s="98"/>
      <c r="E21" s="11"/>
      <c r="F21" s="10"/>
      <c r="G21"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1" s="10"/>
    </row>
    <row r="22" spans="1:15" ht="30" customHeight="1" x14ac:dyDescent="0.2">
      <c r="A22" s="8">
        <f t="shared" si="0"/>
        <v>52</v>
      </c>
      <c r="B22" s="9"/>
      <c r="C22" s="10"/>
      <c r="D22" s="10"/>
      <c r="E22" s="11"/>
      <c r="F22" s="10"/>
      <c r="G22"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2" s="10"/>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3" s="10"/>
      <c r="J23" s="85" t="s">
        <v>57</v>
      </c>
      <c r="K23" s="86">
        <f>K$5</f>
        <v>0</v>
      </c>
      <c r="L23" s="86">
        <f t="shared" ref="L23:N23" si="1">L$5</f>
        <v>0</v>
      </c>
      <c r="M23" s="86">
        <f t="shared" si="1"/>
        <v>0</v>
      </c>
      <c r="N23" s="86">
        <f t="shared" si="1"/>
        <v>0</v>
      </c>
      <c r="O23" s="90">
        <f>SUM(($K23)+($L23)+($M23)+($N23))</f>
        <v>0</v>
      </c>
    </row>
    <row r="24" spans="1:15" ht="30" customHeight="1" x14ac:dyDescent="0.2">
      <c r="A24" s="8">
        <f t="shared" si="0"/>
        <v>52</v>
      </c>
      <c r="B24" s="9"/>
      <c r="C24" s="10"/>
      <c r="D24" s="10"/>
      <c r="E24" s="11"/>
      <c r="F24" s="10"/>
      <c r="G24"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4" s="10"/>
      <c r="J24" s="85" t="s">
        <v>58</v>
      </c>
      <c r="K24" s="86">
        <f>(K$3+K$4+K$7+K$8+K$11+K$12)</f>
        <v>0</v>
      </c>
      <c r="L24" s="86">
        <f t="shared" ref="L24:N24" si="2">(L$3+L$4+L$7+L$8+L$11+L$12)</f>
        <v>0</v>
      </c>
      <c r="M24" s="86">
        <f t="shared" si="2"/>
        <v>0</v>
      </c>
      <c r="N24" s="86">
        <f t="shared" si="2"/>
        <v>0</v>
      </c>
      <c r="O24" s="90">
        <f t="shared" ref="O24:O27" si="3">SUM(($K24)+($L24)+($M24)+($N24))</f>
        <v>0</v>
      </c>
    </row>
    <row r="25" spans="1:15" ht="30" customHeight="1" x14ac:dyDescent="0.2">
      <c r="A25" s="8">
        <f t="shared" si="0"/>
        <v>52</v>
      </c>
      <c r="B25" s="9"/>
      <c r="C25" s="10"/>
      <c r="D25" s="10"/>
      <c r="E25" s="11"/>
      <c r="F25" s="10"/>
      <c r="G25"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5" s="10"/>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9"/>
      <c r="C26" s="10"/>
      <c r="D26" s="10"/>
      <c r="E26" s="11"/>
      <c r="F26" s="10"/>
      <c r="G26"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9"/>
      <c r="C27" s="10"/>
      <c r="D27" s="10"/>
      <c r="E27" s="11"/>
      <c r="F27" s="10"/>
      <c r="G27"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7" s="10"/>
      <c r="J27" s="88" t="s">
        <v>61</v>
      </c>
      <c r="K27" s="89">
        <f>K$6</f>
        <v>0</v>
      </c>
      <c r="L27" s="89">
        <f t="shared" ref="L27:N27" si="6">L$6</f>
        <v>0</v>
      </c>
      <c r="M27" s="89">
        <f t="shared" si="6"/>
        <v>0</v>
      </c>
      <c r="N27" s="89">
        <f t="shared" si="6"/>
        <v>0</v>
      </c>
      <c r="O27" s="91">
        <f t="shared" si="3"/>
        <v>0</v>
      </c>
    </row>
    <row r="28" spans="1:15" ht="30" customHeight="1" x14ac:dyDescent="0.2">
      <c r="A28" s="8">
        <f t="shared" si="0"/>
        <v>52</v>
      </c>
      <c r="B28" s="9"/>
      <c r="C28" s="10"/>
      <c r="D28" s="10"/>
      <c r="E28" s="11"/>
      <c r="F28" s="10"/>
      <c r="G28"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8" s="10"/>
      <c r="J28" s="64" t="s">
        <v>62</v>
      </c>
      <c r="K28" s="87">
        <f>SUM(K$23:K$27)</f>
        <v>0</v>
      </c>
      <c r="L28" s="64">
        <f t="shared" ref="L28:O28" si="7">SUM(L$23:L$27)</f>
        <v>0</v>
      </c>
      <c r="M28" s="64">
        <f t="shared" si="7"/>
        <v>0</v>
      </c>
      <c r="N28" s="64">
        <f t="shared" si="7"/>
        <v>0</v>
      </c>
      <c r="O28" s="92">
        <f t="shared" si="7"/>
        <v>0</v>
      </c>
    </row>
    <row r="29" spans="1:15" ht="30" customHeight="1" x14ac:dyDescent="0.2">
      <c r="A29" s="8">
        <f t="shared" si="0"/>
        <v>52</v>
      </c>
      <c r="B29" s="9"/>
      <c r="C29" s="10"/>
      <c r="D29" s="10"/>
      <c r="E29" s="11"/>
      <c r="F29" s="10"/>
      <c r="G29"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9" s="52"/>
    </row>
    <row r="30" spans="1:15" ht="30" customHeight="1" x14ac:dyDescent="0.2">
      <c r="A30" s="8">
        <f t="shared" si="0"/>
        <v>52</v>
      </c>
      <c r="B30" s="9"/>
      <c r="C30" s="10"/>
      <c r="D30" s="10"/>
      <c r="E30" s="11"/>
      <c r="F30" s="10"/>
      <c r="G30"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0" s="10"/>
      <c r="J30" s="82" t="s">
        <v>26</v>
      </c>
      <c r="K30" s="83" t="s">
        <v>22</v>
      </c>
      <c r="L30" s="83" t="s">
        <v>51</v>
      </c>
      <c r="M30" s="83" t="s">
        <v>23</v>
      </c>
      <c r="N30" s="84" t="s">
        <v>24</v>
      </c>
      <c r="O30" s="83" t="s">
        <v>62</v>
      </c>
    </row>
    <row r="31" spans="1:15" ht="30" customHeight="1" x14ac:dyDescent="0.2">
      <c r="A31" s="8">
        <f t="shared" si="0"/>
        <v>52</v>
      </c>
      <c r="B31" s="9"/>
      <c r="C31" s="10"/>
      <c r="D31" s="10"/>
      <c r="E31" s="11"/>
      <c r="F31" s="10"/>
      <c r="G31"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1" s="10"/>
      <c r="J31" s="85" t="s">
        <v>57</v>
      </c>
      <c r="K31" s="49">
        <f>SUMIFS($E$3:$E$210,$G$3:$G$210,Tableau1554243444546474849[[#This Row],[Ventes]],$D$3:$D$210,"espèces")</f>
        <v>0</v>
      </c>
      <c r="L31" s="49">
        <f>SUMIFS($E$3:$E$210,$G$3:$G$210,Tableau1554243444546474849[[#This Row],[Ventes]],$D$3:$D$210,"chèques")</f>
        <v>0</v>
      </c>
      <c r="M31" s="49">
        <f>SUMIFS($E$3:$E$210,$G$3:$G$210,Tableau1554243444546474849[[#This Row],[Ventes]],$D$3:$D$210,"prélévements")</f>
        <v>0</v>
      </c>
      <c r="N31" s="49">
        <f>SUMIFS($E$3:$E$210,$G$3:$G$210,Tableau1554243444546474849[[#This Row],[Ventes]],$D$3:$D$210,"virements")</f>
        <v>0</v>
      </c>
      <c r="O31" s="90">
        <f>SUM(($K31)+($L31)+($M31)+($N31))</f>
        <v>0</v>
      </c>
    </row>
    <row r="32" spans="1:15" ht="30" customHeight="1" x14ac:dyDescent="0.2">
      <c r="A32" s="8">
        <f t="shared" si="0"/>
        <v>52</v>
      </c>
      <c r="B32" s="9"/>
      <c r="C32" s="10"/>
      <c r="D32" s="10"/>
      <c r="E32" s="11"/>
      <c r="F32" s="10"/>
      <c r="G32"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2" s="52"/>
      <c r="J32" s="85" t="s">
        <v>61</v>
      </c>
      <c r="K32" s="49">
        <f>SUMIFS($E$3:$E$210,$G$3:$G$210,Tableau1554243444546474849[[#This Row],[Ventes]],$D$3:$D$210,"espèces")</f>
        <v>0</v>
      </c>
      <c r="L32" s="49">
        <f>SUMIFS($E$3:$E$210,$G$3:$G$210,Tableau1554243444546474849[[#This Row],[Ventes]],$D$3:$D$210,"chèques")</f>
        <v>0</v>
      </c>
      <c r="M32" s="49">
        <f>SUMIFS($E$3:$E$210,$G$3:$G$210,Tableau1554243444546474849[[#This Row],[Ventes]],$D$3:$D$210,"prélévements")</f>
        <v>0</v>
      </c>
      <c r="N32" s="49">
        <f>SUMIFS($E$3:$E$210,$G$3:$G$210,Tableau1554243444546474849[[#This Row],[Ventes]],$D$3:$D$210,"virements")</f>
        <v>0</v>
      </c>
      <c r="O32" s="90">
        <f t="shared" ref="O32:O35" si="8">SUM(($K32)+($L32)+($M32)+($N32))</f>
        <v>0</v>
      </c>
    </row>
    <row r="33" spans="1:15" ht="30" customHeight="1" x14ac:dyDescent="0.2">
      <c r="A33" s="8">
        <f t="shared" si="0"/>
        <v>52</v>
      </c>
      <c r="B33" s="9"/>
      <c r="C33" s="10"/>
      <c r="D33" s="10"/>
      <c r="E33" s="11"/>
      <c r="F33" s="10"/>
      <c r="G33"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3" s="10"/>
      <c r="J33" s="85" t="s">
        <v>64</v>
      </c>
      <c r="K33" s="49">
        <f>SUMIFS($E$3:$E$210,$G$3:$G$210,Tableau1554243444546474849[[#This Row],[Ventes]],$D$3:$D$210,"espèces")</f>
        <v>0</v>
      </c>
      <c r="L33" s="49">
        <f>SUMIFS($E$3:$E$210,$G$3:$G$210,Tableau1554243444546474849[[#This Row],[Ventes]],$D$3:$D$210,"chèques")</f>
        <v>0</v>
      </c>
      <c r="M33" s="49">
        <f>SUMIFS($E$3:$E$210,$G$3:$G$210,Tableau1554243444546474849[[#This Row],[Ventes]],$D$3:$D$210,"prélévements")</f>
        <v>0</v>
      </c>
      <c r="N33" s="49">
        <f>SUMIFS($E$3:$E$210,$G$3:$G$210,Tableau1554243444546474849[[#This Row],[Ventes]],$D$3:$D$210,"virements")</f>
        <v>0</v>
      </c>
      <c r="O33" s="90">
        <f t="shared" si="8"/>
        <v>0</v>
      </c>
    </row>
    <row r="34" spans="1:15" ht="30" customHeight="1" x14ac:dyDescent="0.2">
      <c r="A34" s="73">
        <f t="shared" si="0"/>
        <v>52</v>
      </c>
      <c r="B34" s="9"/>
      <c r="C34" s="75"/>
      <c r="D34" s="93"/>
      <c r="E34" s="76"/>
      <c r="F34" s="75"/>
      <c r="G3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4" s="75"/>
      <c r="J34" s="85" t="s">
        <v>65</v>
      </c>
      <c r="K34" s="49">
        <f>SUMIFS($E$3:$E$210,$G$3:$G$210,Tableau1554243444546474849[[#This Row],[Ventes]],$D$3:$D$210,"espèces")</f>
        <v>0</v>
      </c>
      <c r="L34" s="49">
        <f>SUMIFS($E$3:$E$210,$G$3:$G$210,Tableau1554243444546474849[[#This Row],[Ventes]],$D$3:$D$210,"chèques")</f>
        <v>0</v>
      </c>
      <c r="M34" s="49">
        <f>SUMIFS($E$3:$E$210,$G$3:$G$210,Tableau1554243444546474849[[#This Row],[Ventes]],$D$3:$D$210,"prélévements")</f>
        <v>0</v>
      </c>
      <c r="N34" s="49">
        <f>SUMIFS($E$3:$E$210,$G$3:$G$210,Tableau1554243444546474849[[#This Row],[Ventes]],$D$3:$D$210,"virements")</f>
        <v>0</v>
      </c>
      <c r="O34" s="90">
        <f t="shared" si="8"/>
        <v>0</v>
      </c>
    </row>
    <row r="35" spans="1:15" ht="30" customHeight="1" x14ac:dyDescent="0.2">
      <c r="A35" s="8">
        <f t="shared" si="0"/>
        <v>52</v>
      </c>
      <c r="B35" s="9"/>
      <c r="C35" s="10"/>
      <c r="D35" s="10"/>
      <c r="E35" s="11"/>
      <c r="F35" s="10"/>
      <c r="G35"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5" s="10"/>
      <c r="J35" s="88" t="s">
        <v>66</v>
      </c>
      <c r="K35" s="49">
        <f>SUMIFS($E$3:$E$210,$G$3:$G$210,Tableau1554243444546474849[[#This Row],[Ventes]],$D$3:$D$210,"espèces")</f>
        <v>0</v>
      </c>
      <c r="L35" s="49">
        <f>SUMIFS($E$3:$E$210,$G$3:$G$210,Tableau1554243444546474849[[#This Row],[Ventes]],$D$3:$D$210,"chèques")</f>
        <v>0</v>
      </c>
      <c r="M35" s="49">
        <f>SUMIFS($E$3:$E$210,$G$3:$G$210,Tableau1554243444546474849[[#This Row],[Ventes]],$D$3:$D$210,"prélévements")</f>
        <v>0</v>
      </c>
      <c r="N35" s="49">
        <f>SUMIFS($E$3:$E$210,$G$3:$G$210,Tableau1554243444546474849[[#This Row],[Ventes]],$D$3:$D$210,"virements")</f>
        <v>0</v>
      </c>
      <c r="O35" s="91">
        <f t="shared" si="8"/>
        <v>0</v>
      </c>
    </row>
    <row r="36" spans="1:15" ht="30" customHeight="1" x14ac:dyDescent="0.2">
      <c r="A36" s="8">
        <f t="shared" si="0"/>
        <v>52</v>
      </c>
      <c r="B36" s="9"/>
      <c r="C36" s="10"/>
      <c r="D36" s="10"/>
      <c r="E36" s="11"/>
      <c r="F36" s="10"/>
      <c r="G36"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6" s="10"/>
      <c r="J36" s="64" t="s">
        <v>62</v>
      </c>
      <c r="K36" s="87">
        <f>SUM(K$31:K$35)</f>
        <v>0</v>
      </c>
      <c r="L36" s="87">
        <f t="shared" ref="L36:N36" si="9">SUM(L$31:L$35)</f>
        <v>0</v>
      </c>
      <c r="M36" s="87">
        <f t="shared" si="9"/>
        <v>0</v>
      </c>
      <c r="N36" s="87">
        <f t="shared" si="9"/>
        <v>0</v>
      </c>
      <c r="O36" s="127">
        <f>SUM(O$31:O$35)</f>
        <v>0</v>
      </c>
    </row>
    <row r="37" spans="1:15" ht="30" customHeight="1" x14ac:dyDescent="0.2">
      <c r="A37" s="8">
        <f t="shared" si="0"/>
        <v>52</v>
      </c>
      <c r="B37" s="9"/>
      <c r="C37" s="10"/>
      <c r="D37" s="10"/>
      <c r="E37" s="11"/>
      <c r="F37" s="10"/>
      <c r="G37"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7" s="10"/>
    </row>
    <row r="38" spans="1:15" ht="30" customHeight="1" x14ac:dyDescent="0.2">
      <c r="A38" s="8">
        <f t="shared" si="0"/>
        <v>52</v>
      </c>
      <c r="B38" s="9"/>
      <c r="C38" s="10"/>
      <c r="D38" s="10"/>
      <c r="E38" s="11"/>
      <c r="F38" s="10"/>
      <c r="G38"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8" s="10"/>
    </row>
    <row r="39" spans="1:15" ht="30" customHeight="1" x14ac:dyDescent="0.2">
      <c r="A39" s="8">
        <f t="shared" si="0"/>
        <v>52</v>
      </c>
      <c r="B39" s="9"/>
      <c r="C39" s="10"/>
      <c r="D39" s="10"/>
      <c r="E39" s="11"/>
      <c r="F39" s="10"/>
      <c r="G39"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39" s="10"/>
    </row>
    <row r="40" spans="1:15" ht="30" customHeight="1" x14ac:dyDescent="0.2">
      <c r="A40" s="8">
        <f t="shared" si="0"/>
        <v>52</v>
      </c>
      <c r="B40" s="9"/>
      <c r="C40" s="10"/>
      <c r="D40" s="10"/>
      <c r="E40" s="11"/>
      <c r="F40" s="10"/>
      <c r="G40"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0" s="10"/>
    </row>
    <row r="41" spans="1:15" ht="30" customHeight="1" x14ac:dyDescent="0.2">
      <c r="A41" s="8">
        <f t="shared" si="0"/>
        <v>52</v>
      </c>
      <c r="B41" s="9"/>
      <c r="C41" s="10"/>
      <c r="D41" s="10"/>
      <c r="E41" s="11"/>
      <c r="F41" s="10"/>
      <c r="G41"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1" s="10"/>
    </row>
    <row r="42" spans="1:15" ht="30" customHeight="1" x14ac:dyDescent="0.2">
      <c r="A42" s="8">
        <f t="shared" si="0"/>
        <v>52</v>
      </c>
      <c r="B42" s="9"/>
      <c r="C42" s="10"/>
      <c r="D42" s="10"/>
      <c r="E42" s="11"/>
      <c r="F42" s="10"/>
      <c r="G42"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2" s="10"/>
    </row>
    <row r="43" spans="1:15" ht="30" customHeight="1" x14ac:dyDescent="0.2">
      <c r="A43" s="8">
        <f t="shared" si="0"/>
        <v>52</v>
      </c>
      <c r="B43" s="9"/>
      <c r="C43" s="10"/>
      <c r="D43" s="10"/>
      <c r="E43" s="11"/>
      <c r="F43" s="10"/>
      <c r="G43"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3" s="10"/>
    </row>
    <row r="44" spans="1:15" ht="30" customHeight="1" x14ac:dyDescent="0.2">
      <c r="A44" s="8">
        <f t="shared" si="0"/>
        <v>52</v>
      </c>
      <c r="B44" s="9"/>
      <c r="C44" s="10"/>
      <c r="D44" s="10"/>
      <c r="E44" s="11"/>
      <c r="F44" s="10"/>
      <c r="G44"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4" s="52"/>
    </row>
    <row r="45" spans="1:15" ht="30" customHeight="1" x14ac:dyDescent="0.2">
      <c r="A45" s="8">
        <f t="shared" si="0"/>
        <v>52</v>
      </c>
      <c r="B45" s="9"/>
      <c r="C45" s="10"/>
      <c r="D45" s="10"/>
      <c r="E45" s="11"/>
      <c r="F45" s="10"/>
      <c r="G45"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5" s="10"/>
    </row>
    <row r="46" spans="1:15" ht="30" customHeight="1" x14ac:dyDescent="0.2">
      <c r="A46" s="8">
        <f t="shared" si="0"/>
        <v>52</v>
      </c>
      <c r="B46" s="9"/>
      <c r="C46" s="10"/>
      <c r="D46" s="10"/>
      <c r="E46" s="11"/>
      <c r="F46" s="10"/>
      <c r="G46"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6" s="10"/>
    </row>
    <row r="47" spans="1:15" ht="30" customHeight="1" x14ac:dyDescent="0.2">
      <c r="A47" s="8">
        <f t="shared" si="0"/>
        <v>52</v>
      </c>
      <c r="B47" s="9"/>
      <c r="C47" s="10"/>
      <c r="D47" s="10"/>
      <c r="E47" s="11"/>
      <c r="F47" s="10"/>
      <c r="G47"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7" s="10"/>
    </row>
    <row r="48" spans="1:15" ht="30" customHeight="1" x14ac:dyDescent="0.2">
      <c r="A48" s="8">
        <f t="shared" si="0"/>
        <v>52</v>
      </c>
      <c r="B48" s="9"/>
      <c r="C48" s="10"/>
      <c r="D48" s="10"/>
      <c r="E48" s="11"/>
      <c r="F48" s="10"/>
      <c r="G48"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8" s="10"/>
    </row>
    <row r="49" spans="1:8" ht="30" customHeight="1" x14ac:dyDescent="0.2">
      <c r="A49" s="8">
        <f t="shared" si="0"/>
        <v>52</v>
      </c>
      <c r="B49" s="9"/>
      <c r="C49" s="10"/>
      <c r="D49" s="10"/>
      <c r="E49" s="11"/>
      <c r="F49" s="10"/>
      <c r="G49"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49" s="10"/>
    </row>
    <row r="50" spans="1:8" ht="30" customHeight="1" x14ac:dyDescent="0.2">
      <c r="A50" s="8">
        <f t="shared" si="0"/>
        <v>52</v>
      </c>
      <c r="B50" s="9"/>
      <c r="C50" s="10"/>
      <c r="D50" s="10"/>
      <c r="E50" s="11"/>
      <c r="F50" s="10"/>
      <c r="G50"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0" s="52"/>
    </row>
    <row r="51" spans="1:8" ht="30" customHeight="1" x14ac:dyDescent="0.2">
      <c r="A51" s="8">
        <f t="shared" si="0"/>
        <v>52</v>
      </c>
      <c r="B51" s="9"/>
      <c r="C51" s="10"/>
      <c r="D51" s="10"/>
      <c r="E51" s="11"/>
      <c r="F51" s="10"/>
      <c r="G51"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1" s="10"/>
    </row>
    <row r="52" spans="1:8" ht="30" customHeight="1" x14ac:dyDescent="0.2">
      <c r="A52" s="8">
        <f t="shared" si="0"/>
        <v>52</v>
      </c>
      <c r="B52" s="9"/>
      <c r="C52" s="10"/>
      <c r="D52" s="10"/>
      <c r="E52" s="11"/>
      <c r="F52" s="10"/>
      <c r="G52"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2" s="52"/>
    </row>
    <row r="53" spans="1:8" ht="30" customHeight="1" x14ac:dyDescent="0.2">
      <c r="A53" s="8">
        <f t="shared" si="0"/>
        <v>52</v>
      </c>
      <c r="B53" s="9"/>
      <c r="C53" s="10"/>
      <c r="D53" s="10"/>
      <c r="E53" s="11"/>
      <c r="F53" s="10"/>
      <c r="G53"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3" s="52"/>
    </row>
    <row r="54" spans="1:8" ht="30" customHeight="1" x14ac:dyDescent="0.2">
      <c r="A54" s="8">
        <f t="shared" si="0"/>
        <v>52</v>
      </c>
      <c r="B54" s="9"/>
      <c r="C54" s="10"/>
      <c r="D54" s="10"/>
      <c r="E54" s="11"/>
      <c r="F54" s="10"/>
      <c r="G54"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4" s="10"/>
    </row>
    <row r="55" spans="1:8" ht="30" customHeight="1" x14ac:dyDescent="0.2">
      <c r="A55" s="8">
        <f t="shared" si="0"/>
        <v>52</v>
      </c>
      <c r="B55" s="9"/>
      <c r="C55" s="10"/>
      <c r="D55" s="10"/>
      <c r="E55" s="11"/>
      <c r="F55" s="10"/>
      <c r="G55"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5" s="10"/>
    </row>
    <row r="56" spans="1:8" ht="30" customHeight="1" x14ac:dyDescent="0.2">
      <c r="A56" s="8">
        <f t="shared" si="0"/>
        <v>52</v>
      </c>
      <c r="B56" s="9"/>
      <c r="C56" s="10"/>
      <c r="D56" s="10"/>
      <c r="E56" s="11"/>
      <c r="F56" s="10"/>
      <c r="G56"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6" s="52"/>
    </row>
    <row r="57" spans="1:8" ht="30" customHeight="1" x14ac:dyDescent="0.2">
      <c r="A57" s="8">
        <f t="shared" si="0"/>
        <v>52</v>
      </c>
      <c r="B57" s="9"/>
      <c r="C57" s="10"/>
      <c r="D57" s="10"/>
      <c r="E57" s="11"/>
      <c r="F57" s="10"/>
      <c r="G57"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7" s="10"/>
    </row>
    <row r="58" spans="1:8" ht="30" customHeight="1" x14ac:dyDescent="0.2">
      <c r="A58" s="8">
        <f t="shared" si="0"/>
        <v>52</v>
      </c>
      <c r="B58" s="9"/>
      <c r="C58" s="10"/>
      <c r="D58" s="10"/>
      <c r="E58" s="11"/>
      <c r="F58" s="10"/>
      <c r="G58"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8" s="10"/>
    </row>
    <row r="59" spans="1:8" ht="30" customHeight="1" x14ac:dyDescent="0.2">
      <c r="A59" s="8">
        <f t="shared" si="0"/>
        <v>52</v>
      </c>
      <c r="B59" s="9"/>
      <c r="C59" s="10"/>
      <c r="D59" s="10"/>
      <c r="E59" s="11"/>
      <c r="F59" s="10"/>
      <c r="G59"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59" s="10"/>
    </row>
    <row r="60" spans="1:8" ht="30" customHeight="1" x14ac:dyDescent="0.2">
      <c r="A60" s="8">
        <f t="shared" si="0"/>
        <v>52</v>
      </c>
      <c r="B60" s="9"/>
      <c r="C60" s="10"/>
      <c r="D60" s="10"/>
      <c r="E60" s="11"/>
      <c r="F60" s="10"/>
      <c r="G60"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0" s="10"/>
    </row>
    <row r="61" spans="1:8" ht="30" customHeight="1" x14ac:dyDescent="0.2">
      <c r="A61" s="8">
        <f t="shared" si="0"/>
        <v>52</v>
      </c>
      <c r="B61" s="9"/>
      <c r="C61" s="10"/>
      <c r="D61" s="10"/>
      <c r="E61" s="11"/>
      <c r="F61" s="10"/>
      <c r="G61"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1" s="10"/>
    </row>
    <row r="62" spans="1:8" ht="30" customHeight="1" x14ac:dyDescent="0.2">
      <c r="A62" s="8">
        <f t="shared" si="0"/>
        <v>52</v>
      </c>
      <c r="B62" s="9"/>
      <c r="C62" s="10"/>
      <c r="D62" s="10"/>
      <c r="E62" s="11"/>
      <c r="F62" s="10"/>
      <c r="G62"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2" s="10"/>
    </row>
    <row r="63" spans="1:8" ht="30" customHeight="1" x14ac:dyDescent="0.2">
      <c r="A63" s="8">
        <f t="shared" si="0"/>
        <v>52</v>
      </c>
      <c r="B63" s="9"/>
      <c r="C63" s="10"/>
      <c r="D63" s="10"/>
      <c r="E63" s="11"/>
      <c r="F63" s="10"/>
      <c r="G63"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3" s="10"/>
    </row>
    <row r="64" spans="1:8" ht="30" customHeight="1" x14ac:dyDescent="0.2">
      <c r="A64" s="8">
        <f t="shared" si="0"/>
        <v>52</v>
      </c>
      <c r="B64" s="9"/>
      <c r="C64" s="10"/>
      <c r="D64" s="10"/>
      <c r="E64" s="11"/>
      <c r="F64" s="10"/>
      <c r="G64"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4" s="10"/>
    </row>
    <row r="65" spans="1:8" ht="30" customHeight="1" x14ac:dyDescent="0.2">
      <c r="A65" s="8">
        <f t="shared" si="0"/>
        <v>52</v>
      </c>
      <c r="B65" s="9"/>
      <c r="C65" s="10"/>
      <c r="D65" s="10"/>
      <c r="E65" s="11"/>
      <c r="F65" s="10"/>
      <c r="G65"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5" s="10"/>
    </row>
    <row r="66" spans="1:8" ht="30" customHeight="1" x14ac:dyDescent="0.2">
      <c r="A66" s="8">
        <f t="shared" si="0"/>
        <v>52</v>
      </c>
      <c r="B66" s="9"/>
      <c r="C66" s="10"/>
      <c r="D66" s="10"/>
      <c r="E66" s="11"/>
      <c r="F66" s="10"/>
      <c r="G66"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6" s="10"/>
    </row>
    <row r="67" spans="1:8" ht="30" customHeight="1" x14ac:dyDescent="0.2">
      <c r="A67" s="8">
        <f t="shared" ref="A67:A130" si="10">_xlfn.ISOWEEKNUM($B67)</f>
        <v>52</v>
      </c>
      <c r="B67" s="9"/>
      <c r="C67" s="10"/>
      <c r="D67" s="10"/>
      <c r="E67" s="11"/>
      <c r="F67" s="10"/>
      <c r="G67"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7" s="10"/>
    </row>
    <row r="68" spans="1:8" ht="30" customHeight="1" x14ac:dyDescent="0.2">
      <c r="A68" s="8">
        <f t="shared" si="10"/>
        <v>52</v>
      </c>
      <c r="B68" s="9"/>
      <c r="C68" s="10"/>
      <c r="D68" s="10"/>
      <c r="E68" s="11"/>
      <c r="F68" s="10"/>
      <c r="G68"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8" s="10"/>
    </row>
    <row r="69" spans="1:8" ht="30" customHeight="1" x14ac:dyDescent="0.2">
      <c r="A69" s="8">
        <f t="shared" si="10"/>
        <v>52</v>
      </c>
      <c r="B69" s="9"/>
      <c r="C69" s="10"/>
      <c r="D69" s="10"/>
      <c r="E69" s="11"/>
      <c r="F69" s="10"/>
      <c r="G69"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69" s="10"/>
    </row>
    <row r="70" spans="1:8" ht="30" customHeight="1" x14ac:dyDescent="0.2">
      <c r="A70" s="8">
        <f t="shared" si="10"/>
        <v>52</v>
      </c>
      <c r="B70" s="9"/>
      <c r="C70" s="10"/>
      <c r="D70" s="10"/>
      <c r="E70" s="11"/>
      <c r="F70" s="10"/>
      <c r="G70"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0" s="10"/>
    </row>
    <row r="71" spans="1:8" ht="30" customHeight="1" x14ac:dyDescent="0.2">
      <c r="A71" s="8">
        <f t="shared" si="10"/>
        <v>52</v>
      </c>
      <c r="B71" s="9"/>
      <c r="C71" s="10"/>
      <c r="D71" s="10"/>
      <c r="E71" s="11"/>
      <c r="F71" s="10"/>
      <c r="G71" s="10"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1" s="10"/>
    </row>
    <row r="72" spans="1:8" ht="30" customHeight="1" x14ac:dyDescent="0.2">
      <c r="A72" s="73">
        <f t="shared" si="10"/>
        <v>52</v>
      </c>
      <c r="B72" s="74"/>
      <c r="C72" s="75"/>
      <c r="D72" s="75"/>
      <c r="E72" s="11"/>
      <c r="F72" s="75"/>
      <c r="G7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2" s="75"/>
    </row>
    <row r="73" spans="1:8" ht="30" customHeight="1" x14ac:dyDescent="0.2">
      <c r="A73" s="73">
        <f t="shared" si="10"/>
        <v>52</v>
      </c>
      <c r="B73" s="74"/>
      <c r="C73" s="75"/>
      <c r="D73" s="75"/>
      <c r="E73" s="11"/>
      <c r="F73" s="75"/>
      <c r="G7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3" s="75"/>
    </row>
    <row r="74" spans="1:8" ht="30" customHeight="1" x14ac:dyDescent="0.2">
      <c r="A74" s="73">
        <f t="shared" si="10"/>
        <v>52</v>
      </c>
      <c r="B74" s="74"/>
      <c r="C74" s="75"/>
      <c r="D74" s="75"/>
      <c r="E74" s="11"/>
      <c r="F74" s="75"/>
      <c r="G7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4" s="75"/>
    </row>
    <row r="75" spans="1:8" ht="30" customHeight="1" x14ac:dyDescent="0.2">
      <c r="A75" s="73">
        <f t="shared" si="10"/>
        <v>52</v>
      </c>
      <c r="B75" s="74"/>
      <c r="C75" s="75"/>
      <c r="D75" s="75"/>
      <c r="E75" s="11"/>
      <c r="F75" s="75"/>
      <c r="G7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5" s="75"/>
    </row>
    <row r="76" spans="1:8" ht="30" customHeight="1" x14ac:dyDescent="0.2">
      <c r="A76" s="73">
        <f t="shared" si="10"/>
        <v>52</v>
      </c>
      <c r="B76" s="74"/>
      <c r="C76" s="75"/>
      <c r="D76" s="75"/>
      <c r="E76" s="11"/>
      <c r="F76" s="75"/>
      <c r="G7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6" s="75"/>
    </row>
    <row r="77" spans="1:8" ht="30" customHeight="1" x14ac:dyDescent="0.2">
      <c r="A77" s="73">
        <f t="shared" si="10"/>
        <v>52</v>
      </c>
      <c r="B77" s="74"/>
      <c r="C77" s="75"/>
      <c r="D77" s="75"/>
      <c r="E77" s="11"/>
      <c r="F77" s="75"/>
      <c r="G7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7" s="75"/>
    </row>
    <row r="78" spans="1:8" ht="30" customHeight="1" x14ac:dyDescent="0.2">
      <c r="A78" s="73">
        <f t="shared" si="10"/>
        <v>52</v>
      </c>
      <c r="B78" s="74"/>
      <c r="C78" s="75"/>
      <c r="D78" s="75"/>
      <c r="E78" s="11"/>
      <c r="F78" s="75"/>
      <c r="G7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8" s="75"/>
    </row>
    <row r="79" spans="1:8" ht="30" customHeight="1" x14ac:dyDescent="0.2">
      <c r="A79" s="73">
        <f t="shared" si="10"/>
        <v>52</v>
      </c>
      <c r="B79" s="74"/>
      <c r="C79" s="75"/>
      <c r="D79" s="75"/>
      <c r="E79" s="11"/>
      <c r="F79" s="75"/>
      <c r="G7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79" s="75"/>
    </row>
    <row r="80" spans="1:8" ht="30" customHeight="1" x14ac:dyDescent="0.2">
      <c r="A80" s="73">
        <f t="shared" si="10"/>
        <v>52</v>
      </c>
      <c r="B80" s="74"/>
      <c r="C80" s="75"/>
      <c r="D80" s="75"/>
      <c r="E80" s="11"/>
      <c r="F80" s="75"/>
      <c r="G8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0" s="75"/>
    </row>
    <row r="81" spans="1:8" ht="30" customHeight="1" x14ac:dyDescent="0.2">
      <c r="A81" s="73">
        <f t="shared" si="10"/>
        <v>52</v>
      </c>
      <c r="B81" s="74"/>
      <c r="C81" s="75"/>
      <c r="D81" s="75"/>
      <c r="E81" s="11"/>
      <c r="F81" s="75"/>
      <c r="G8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1" s="75"/>
    </row>
    <row r="82" spans="1:8" ht="30" customHeight="1" x14ac:dyDescent="0.2">
      <c r="A82" s="73">
        <f t="shared" si="10"/>
        <v>52</v>
      </c>
      <c r="B82" s="74"/>
      <c r="C82" s="75"/>
      <c r="D82" s="75"/>
      <c r="E82" s="11"/>
      <c r="F82" s="75"/>
      <c r="G8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2" s="75"/>
    </row>
    <row r="83" spans="1:8" ht="30" customHeight="1" x14ac:dyDescent="0.2">
      <c r="A83" s="73">
        <f t="shared" si="10"/>
        <v>52</v>
      </c>
      <c r="B83" s="74"/>
      <c r="C83" s="75"/>
      <c r="D83" s="75"/>
      <c r="E83" s="11"/>
      <c r="F83" s="75"/>
      <c r="G8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3" s="75"/>
    </row>
    <row r="84" spans="1:8" ht="30" customHeight="1" x14ac:dyDescent="0.2">
      <c r="A84" s="73">
        <f t="shared" si="10"/>
        <v>52</v>
      </c>
      <c r="B84" s="74"/>
      <c r="C84" s="75"/>
      <c r="D84" s="75"/>
      <c r="E84" s="11"/>
      <c r="F84" s="75"/>
      <c r="G8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4" s="75"/>
    </row>
    <row r="85" spans="1:8" ht="30" customHeight="1" x14ac:dyDescent="0.2">
      <c r="A85" s="73">
        <f t="shared" si="10"/>
        <v>52</v>
      </c>
      <c r="B85" s="74"/>
      <c r="C85" s="75"/>
      <c r="D85" s="75"/>
      <c r="E85" s="11"/>
      <c r="F85" s="75"/>
      <c r="G8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5" s="75"/>
    </row>
    <row r="86" spans="1:8" ht="30" customHeight="1" x14ac:dyDescent="0.2">
      <c r="A86" s="73">
        <f t="shared" si="10"/>
        <v>52</v>
      </c>
      <c r="B86" s="74"/>
      <c r="C86" s="75"/>
      <c r="D86" s="75"/>
      <c r="E86" s="11"/>
      <c r="F86" s="75"/>
      <c r="G8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6" s="75"/>
    </row>
    <row r="87" spans="1:8" ht="30" customHeight="1" x14ac:dyDescent="0.2">
      <c r="A87" s="73">
        <f t="shared" si="10"/>
        <v>52</v>
      </c>
      <c r="B87" s="74"/>
      <c r="C87" s="75"/>
      <c r="D87" s="75"/>
      <c r="E87" s="11"/>
      <c r="F87" s="75"/>
      <c r="G8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7" s="75"/>
    </row>
    <row r="88" spans="1:8" ht="30" customHeight="1" x14ac:dyDescent="0.2">
      <c r="A88" s="73">
        <f t="shared" si="10"/>
        <v>52</v>
      </c>
      <c r="B88" s="74"/>
      <c r="C88" s="75"/>
      <c r="D88" s="75"/>
      <c r="E88" s="11"/>
      <c r="F88" s="75"/>
      <c r="G8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8" s="75"/>
    </row>
    <row r="89" spans="1:8" ht="30" customHeight="1" x14ac:dyDescent="0.2">
      <c r="A89" s="73">
        <f t="shared" si="10"/>
        <v>52</v>
      </c>
      <c r="B89" s="74"/>
      <c r="C89" s="75"/>
      <c r="D89" s="75"/>
      <c r="E89" s="11"/>
      <c r="F89" s="75"/>
      <c r="G8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89" s="75"/>
    </row>
    <row r="90" spans="1:8" ht="30" customHeight="1" x14ac:dyDescent="0.2">
      <c r="A90" s="73">
        <f t="shared" si="10"/>
        <v>52</v>
      </c>
      <c r="B90" s="74"/>
      <c r="C90" s="75"/>
      <c r="D90" s="75"/>
      <c r="E90" s="11"/>
      <c r="F90" s="75"/>
      <c r="G9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0" s="75"/>
    </row>
    <row r="91" spans="1:8" ht="30" customHeight="1" x14ac:dyDescent="0.2">
      <c r="A91" s="73">
        <f t="shared" si="10"/>
        <v>52</v>
      </c>
      <c r="B91" s="74"/>
      <c r="C91" s="75"/>
      <c r="D91" s="75"/>
      <c r="E91" s="11"/>
      <c r="F91" s="75"/>
      <c r="G9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1" s="75"/>
    </row>
    <row r="92" spans="1:8" ht="30" customHeight="1" x14ac:dyDescent="0.2">
      <c r="A92" s="73">
        <f t="shared" si="10"/>
        <v>52</v>
      </c>
      <c r="B92" s="74"/>
      <c r="C92" s="75"/>
      <c r="D92" s="75"/>
      <c r="E92" s="11"/>
      <c r="F92" s="75"/>
      <c r="G9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2" s="75"/>
    </row>
    <row r="93" spans="1:8" ht="30" customHeight="1" x14ac:dyDescent="0.2">
      <c r="A93" s="73">
        <f t="shared" si="10"/>
        <v>52</v>
      </c>
      <c r="B93" s="74"/>
      <c r="C93" s="75"/>
      <c r="D93" s="75"/>
      <c r="E93" s="11"/>
      <c r="F93" s="75"/>
      <c r="G9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3" s="75"/>
    </row>
    <row r="94" spans="1:8" ht="30" customHeight="1" x14ac:dyDescent="0.2">
      <c r="A94" s="73">
        <f t="shared" si="10"/>
        <v>52</v>
      </c>
      <c r="B94" s="74"/>
      <c r="C94" s="75"/>
      <c r="D94" s="75"/>
      <c r="E94" s="11"/>
      <c r="F94" s="75"/>
      <c r="G9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4" s="75"/>
    </row>
    <row r="95" spans="1:8" ht="30" customHeight="1" x14ac:dyDescent="0.2">
      <c r="A95" s="73">
        <f t="shared" si="10"/>
        <v>52</v>
      </c>
      <c r="B95" s="74"/>
      <c r="C95" s="75"/>
      <c r="D95" s="75"/>
      <c r="E95" s="11"/>
      <c r="F95" s="75"/>
      <c r="G9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5" s="75"/>
    </row>
    <row r="96" spans="1:8" ht="30" customHeight="1" x14ac:dyDescent="0.2">
      <c r="A96" s="73">
        <f t="shared" si="10"/>
        <v>52</v>
      </c>
      <c r="B96" s="74"/>
      <c r="C96" s="75"/>
      <c r="D96" s="75"/>
      <c r="E96" s="11"/>
      <c r="F96" s="75"/>
      <c r="G9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6" s="75"/>
    </row>
    <row r="97" spans="1:8" ht="30" customHeight="1" x14ac:dyDescent="0.2">
      <c r="A97" s="73">
        <f t="shared" si="10"/>
        <v>52</v>
      </c>
      <c r="B97" s="74"/>
      <c r="C97" s="75"/>
      <c r="D97" s="75"/>
      <c r="E97" s="11"/>
      <c r="F97" s="75"/>
      <c r="G9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7" s="75"/>
    </row>
    <row r="98" spans="1:8" ht="30" customHeight="1" x14ac:dyDescent="0.2">
      <c r="A98" s="73">
        <f t="shared" si="10"/>
        <v>52</v>
      </c>
      <c r="B98" s="74"/>
      <c r="C98" s="75"/>
      <c r="D98" s="75"/>
      <c r="E98" s="11"/>
      <c r="F98" s="75"/>
      <c r="G9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8" s="75"/>
    </row>
    <row r="99" spans="1:8" ht="30" customHeight="1" x14ac:dyDescent="0.2">
      <c r="A99" s="73">
        <f t="shared" si="10"/>
        <v>52</v>
      </c>
      <c r="B99" s="74"/>
      <c r="C99" s="75"/>
      <c r="D99" s="75"/>
      <c r="E99" s="11"/>
      <c r="F99" s="75"/>
      <c r="G9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99" s="75"/>
    </row>
    <row r="100" spans="1:8" ht="30" customHeight="1" x14ac:dyDescent="0.2">
      <c r="A100" s="73">
        <f t="shared" si="10"/>
        <v>52</v>
      </c>
      <c r="B100" s="74"/>
      <c r="C100" s="75"/>
      <c r="D100" s="75"/>
      <c r="E100" s="11"/>
      <c r="F100" s="75"/>
      <c r="G10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0" s="75"/>
    </row>
    <row r="101" spans="1:8" ht="30" customHeight="1" x14ac:dyDescent="0.2">
      <c r="A101" s="73">
        <f t="shared" si="10"/>
        <v>52</v>
      </c>
      <c r="B101" s="74"/>
      <c r="C101" s="75"/>
      <c r="D101" s="75"/>
      <c r="E101" s="11"/>
      <c r="F101" s="75"/>
      <c r="G10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1" s="75"/>
    </row>
    <row r="102" spans="1:8" ht="30" customHeight="1" x14ac:dyDescent="0.2">
      <c r="A102" s="73">
        <f t="shared" si="10"/>
        <v>52</v>
      </c>
      <c r="B102" s="74"/>
      <c r="C102" s="75"/>
      <c r="D102" s="75"/>
      <c r="E102" s="11"/>
      <c r="F102" s="75"/>
      <c r="G10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2" s="75"/>
    </row>
    <row r="103" spans="1:8" ht="30" customHeight="1" x14ac:dyDescent="0.2">
      <c r="A103" s="73">
        <f t="shared" si="10"/>
        <v>52</v>
      </c>
      <c r="B103" s="74"/>
      <c r="C103" s="75"/>
      <c r="D103" s="75"/>
      <c r="E103" s="11"/>
      <c r="F103" s="75"/>
      <c r="G10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3" s="75"/>
    </row>
    <row r="104" spans="1:8" ht="30" customHeight="1" x14ac:dyDescent="0.2">
      <c r="A104" s="73">
        <f t="shared" si="10"/>
        <v>52</v>
      </c>
      <c r="B104" s="74"/>
      <c r="C104" s="75"/>
      <c r="D104" s="75"/>
      <c r="E104" s="11"/>
      <c r="F104" s="75"/>
      <c r="G10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4" s="75"/>
    </row>
    <row r="105" spans="1:8" ht="30" customHeight="1" x14ac:dyDescent="0.2">
      <c r="A105" s="73">
        <f t="shared" si="10"/>
        <v>52</v>
      </c>
      <c r="B105" s="74"/>
      <c r="C105" s="75"/>
      <c r="D105" s="75"/>
      <c r="E105" s="11"/>
      <c r="F105" s="75"/>
      <c r="G10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5" s="75"/>
    </row>
    <row r="106" spans="1:8" ht="30" customHeight="1" x14ac:dyDescent="0.2">
      <c r="A106" s="73">
        <f t="shared" si="10"/>
        <v>52</v>
      </c>
      <c r="B106" s="74"/>
      <c r="C106" s="75"/>
      <c r="D106" s="75"/>
      <c r="E106" s="11"/>
      <c r="F106" s="75"/>
      <c r="G10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6" s="75"/>
    </row>
    <row r="107" spans="1:8" ht="30" customHeight="1" x14ac:dyDescent="0.2">
      <c r="A107" s="73">
        <f t="shared" si="10"/>
        <v>52</v>
      </c>
      <c r="B107" s="74"/>
      <c r="C107" s="75"/>
      <c r="D107" s="75"/>
      <c r="E107" s="11"/>
      <c r="F107" s="75"/>
      <c r="G10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7" s="75"/>
    </row>
    <row r="108" spans="1:8" ht="30" customHeight="1" x14ac:dyDescent="0.2">
      <c r="A108" s="73">
        <f t="shared" si="10"/>
        <v>52</v>
      </c>
      <c r="B108" s="74"/>
      <c r="C108" s="75"/>
      <c r="D108" s="75"/>
      <c r="E108" s="11"/>
      <c r="F108" s="75"/>
      <c r="G10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8" s="75"/>
    </row>
    <row r="109" spans="1:8" ht="30" customHeight="1" x14ac:dyDescent="0.2">
      <c r="A109" s="73">
        <f t="shared" si="10"/>
        <v>52</v>
      </c>
      <c r="B109" s="74"/>
      <c r="C109" s="75"/>
      <c r="D109" s="75"/>
      <c r="E109" s="11"/>
      <c r="F109" s="75"/>
      <c r="G10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09" s="75"/>
    </row>
    <row r="110" spans="1:8" ht="30" customHeight="1" x14ac:dyDescent="0.2">
      <c r="A110" s="73">
        <f t="shared" si="10"/>
        <v>52</v>
      </c>
      <c r="B110" s="74"/>
      <c r="C110" s="75"/>
      <c r="D110" s="75"/>
      <c r="E110" s="11"/>
      <c r="F110" s="75"/>
      <c r="G11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0" s="75"/>
    </row>
    <row r="111" spans="1:8" ht="30" customHeight="1" x14ac:dyDescent="0.2">
      <c r="A111" s="73">
        <f t="shared" si="10"/>
        <v>52</v>
      </c>
      <c r="B111" s="74"/>
      <c r="C111" s="75"/>
      <c r="D111" s="75"/>
      <c r="E111" s="11"/>
      <c r="F111" s="75"/>
      <c r="G11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1" s="75"/>
    </row>
    <row r="112" spans="1:8" ht="30" customHeight="1" x14ac:dyDescent="0.2">
      <c r="A112" s="73">
        <f t="shared" si="10"/>
        <v>52</v>
      </c>
      <c r="B112" s="74"/>
      <c r="C112" s="75"/>
      <c r="D112" s="75"/>
      <c r="E112" s="11"/>
      <c r="F112" s="75"/>
      <c r="G11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2" s="75"/>
    </row>
    <row r="113" spans="1:8" ht="30" customHeight="1" x14ac:dyDescent="0.2">
      <c r="A113" s="73">
        <f t="shared" si="10"/>
        <v>52</v>
      </c>
      <c r="B113" s="74"/>
      <c r="C113" s="75"/>
      <c r="D113" s="75"/>
      <c r="E113" s="11"/>
      <c r="F113" s="75"/>
      <c r="G11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3" s="75"/>
    </row>
    <row r="114" spans="1:8" ht="30" customHeight="1" x14ac:dyDescent="0.2">
      <c r="A114" s="73">
        <f t="shared" si="10"/>
        <v>52</v>
      </c>
      <c r="B114" s="74"/>
      <c r="C114" s="75"/>
      <c r="D114" s="75"/>
      <c r="E114" s="11"/>
      <c r="F114" s="75"/>
      <c r="G11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4" s="75"/>
    </row>
    <row r="115" spans="1:8" ht="30" customHeight="1" x14ac:dyDescent="0.2">
      <c r="A115" s="73">
        <f t="shared" si="10"/>
        <v>52</v>
      </c>
      <c r="B115" s="74"/>
      <c r="C115" s="75"/>
      <c r="D115" s="75"/>
      <c r="E115" s="11"/>
      <c r="F115" s="75"/>
      <c r="G11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5" s="75"/>
    </row>
    <row r="116" spans="1:8" ht="30" customHeight="1" x14ac:dyDescent="0.2">
      <c r="A116" s="73">
        <f t="shared" si="10"/>
        <v>52</v>
      </c>
      <c r="B116" s="74"/>
      <c r="C116" s="75"/>
      <c r="D116" s="75"/>
      <c r="E116" s="11"/>
      <c r="F116" s="75"/>
      <c r="G11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6" s="75"/>
    </row>
    <row r="117" spans="1:8" ht="30" customHeight="1" x14ac:dyDescent="0.2">
      <c r="A117" s="73">
        <f t="shared" si="10"/>
        <v>52</v>
      </c>
      <c r="B117" s="74"/>
      <c r="C117" s="75"/>
      <c r="D117" s="75"/>
      <c r="E117" s="11"/>
      <c r="F117" s="75"/>
      <c r="G11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7" s="75"/>
    </row>
    <row r="118" spans="1:8" ht="30" customHeight="1" x14ac:dyDescent="0.2">
      <c r="A118" s="73">
        <f t="shared" si="10"/>
        <v>52</v>
      </c>
      <c r="B118" s="74"/>
      <c r="C118" s="75"/>
      <c r="D118" s="75"/>
      <c r="E118" s="11"/>
      <c r="F118" s="75"/>
      <c r="G11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8" s="75"/>
    </row>
    <row r="119" spans="1:8" ht="30" customHeight="1" x14ac:dyDescent="0.2">
      <c r="A119" s="73">
        <f t="shared" si="10"/>
        <v>52</v>
      </c>
      <c r="B119" s="74"/>
      <c r="C119" s="75"/>
      <c r="D119" s="75"/>
      <c r="E119" s="11"/>
      <c r="F119" s="75"/>
      <c r="G11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19" s="75"/>
    </row>
    <row r="120" spans="1:8" ht="30" customHeight="1" x14ac:dyDescent="0.2">
      <c r="A120" s="73">
        <f t="shared" si="10"/>
        <v>52</v>
      </c>
      <c r="B120" s="74"/>
      <c r="C120" s="75"/>
      <c r="D120" s="75"/>
      <c r="E120" s="11"/>
      <c r="F120" s="75"/>
      <c r="G12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0" s="75"/>
    </row>
    <row r="121" spans="1:8" ht="30" customHeight="1" x14ac:dyDescent="0.2">
      <c r="A121" s="73">
        <f t="shared" si="10"/>
        <v>52</v>
      </c>
      <c r="B121" s="74"/>
      <c r="C121" s="75"/>
      <c r="D121" s="75"/>
      <c r="E121" s="11"/>
      <c r="F121" s="75"/>
      <c r="G12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1" s="75"/>
    </row>
    <row r="122" spans="1:8" ht="30" customHeight="1" x14ac:dyDescent="0.2">
      <c r="A122" s="73">
        <f t="shared" si="10"/>
        <v>52</v>
      </c>
      <c r="B122" s="74"/>
      <c r="C122" s="75"/>
      <c r="D122" s="75"/>
      <c r="E122" s="11"/>
      <c r="F122" s="75"/>
      <c r="G12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2" s="75"/>
    </row>
    <row r="123" spans="1:8" ht="30" customHeight="1" x14ac:dyDescent="0.2">
      <c r="A123" s="73">
        <f t="shared" si="10"/>
        <v>52</v>
      </c>
      <c r="B123" s="74"/>
      <c r="C123" s="75"/>
      <c r="D123" s="75"/>
      <c r="E123" s="11"/>
      <c r="F123" s="75"/>
      <c r="G12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3" s="75"/>
    </row>
    <row r="124" spans="1:8" ht="30" customHeight="1" x14ac:dyDescent="0.2">
      <c r="A124" s="73">
        <f t="shared" si="10"/>
        <v>52</v>
      </c>
      <c r="B124" s="74"/>
      <c r="C124" s="75"/>
      <c r="D124" s="75"/>
      <c r="E124" s="11"/>
      <c r="F124" s="75"/>
      <c r="G12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4" s="75"/>
    </row>
    <row r="125" spans="1:8" ht="30" customHeight="1" x14ac:dyDescent="0.2">
      <c r="A125" s="73">
        <f t="shared" si="10"/>
        <v>52</v>
      </c>
      <c r="B125" s="74"/>
      <c r="C125" s="75"/>
      <c r="D125" s="75"/>
      <c r="E125" s="11"/>
      <c r="F125" s="75"/>
      <c r="G12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5" s="75"/>
    </row>
    <row r="126" spans="1:8" ht="30" customHeight="1" x14ac:dyDescent="0.2">
      <c r="A126" s="73">
        <f t="shared" si="10"/>
        <v>52</v>
      </c>
      <c r="B126" s="74"/>
      <c r="C126" s="75"/>
      <c r="D126" s="75"/>
      <c r="E126" s="11"/>
      <c r="F126" s="75"/>
      <c r="G12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6" s="75"/>
    </row>
    <row r="127" spans="1:8" ht="30" customHeight="1" x14ac:dyDescent="0.2">
      <c r="A127" s="73">
        <f t="shared" si="10"/>
        <v>52</v>
      </c>
      <c r="B127" s="74"/>
      <c r="C127" s="75"/>
      <c r="D127" s="75"/>
      <c r="E127" s="11"/>
      <c r="F127" s="75"/>
      <c r="G12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7" s="75"/>
    </row>
    <row r="128" spans="1:8" ht="30" customHeight="1" x14ac:dyDescent="0.2">
      <c r="A128" s="73">
        <f t="shared" si="10"/>
        <v>52</v>
      </c>
      <c r="B128" s="74"/>
      <c r="C128" s="75"/>
      <c r="D128" s="75"/>
      <c r="E128" s="11"/>
      <c r="F128" s="75"/>
      <c r="G12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8" s="75"/>
    </row>
    <row r="129" spans="1:8" ht="30" customHeight="1" x14ac:dyDescent="0.2">
      <c r="A129" s="73">
        <f t="shared" si="10"/>
        <v>52</v>
      </c>
      <c r="B129" s="74"/>
      <c r="C129" s="75"/>
      <c r="D129" s="75"/>
      <c r="E129" s="11"/>
      <c r="F129" s="75"/>
      <c r="G12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29" s="75"/>
    </row>
    <row r="130" spans="1:8" ht="30" customHeight="1" x14ac:dyDescent="0.2">
      <c r="A130" s="73">
        <f t="shared" si="10"/>
        <v>52</v>
      </c>
      <c r="B130" s="74"/>
      <c r="C130" s="75"/>
      <c r="D130" s="75"/>
      <c r="E130" s="11"/>
      <c r="F130" s="75"/>
      <c r="G13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0" s="75"/>
    </row>
    <row r="131" spans="1:8" ht="30" customHeight="1" x14ac:dyDescent="0.2">
      <c r="A131" s="73">
        <f t="shared" ref="A131:A194" si="11">_xlfn.ISOWEEKNUM($B131)</f>
        <v>52</v>
      </c>
      <c r="B131" s="74"/>
      <c r="C131" s="75"/>
      <c r="D131" s="75"/>
      <c r="E131" s="11"/>
      <c r="F131" s="75"/>
      <c r="G13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1" s="75"/>
    </row>
    <row r="132" spans="1:8" ht="30" customHeight="1" x14ac:dyDescent="0.2">
      <c r="A132" s="73">
        <f t="shared" si="11"/>
        <v>52</v>
      </c>
      <c r="B132" s="74"/>
      <c r="C132" s="75"/>
      <c r="D132" s="75"/>
      <c r="E132" s="11"/>
      <c r="F132" s="75"/>
      <c r="G13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2" s="75"/>
    </row>
    <row r="133" spans="1:8" ht="30" customHeight="1" x14ac:dyDescent="0.2">
      <c r="A133" s="73">
        <f t="shared" si="11"/>
        <v>52</v>
      </c>
      <c r="B133" s="74"/>
      <c r="C133" s="75"/>
      <c r="D133" s="75"/>
      <c r="E133" s="11"/>
      <c r="F133" s="75"/>
      <c r="G13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3" s="75"/>
    </row>
    <row r="134" spans="1:8" ht="30" customHeight="1" x14ac:dyDescent="0.2">
      <c r="A134" s="73">
        <f t="shared" si="11"/>
        <v>52</v>
      </c>
      <c r="B134" s="74"/>
      <c r="C134" s="75"/>
      <c r="D134" s="75"/>
      <c r="E134" s="11"/>
      <c r="F134" s="75"/>
      <c r="G13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4" s="75"/>
    </row>
    <row r="135" spans="1:8" ht="30" customHeight="1" x14ac:dyDescent="0.2">
      <c r="A135" s="73">
        <f t="shared" si="11"/>
        <v>52</v>
      </c>
      <c r="B135" s="74"/>
      <c r="C135" s="75"/>
      <c r="D135" s="75"/>
      <c r="E135" s="11"/>
      <c r="F135" s="75"/>
      <c r="G13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5" s="75"/>
    </row>
    <row r="136" spans="1:8" ht="30" customHeight="1" x14ac:dyDescent="0.2">
      <c r="A136" s="73">
        <f t="shared" si="11"/>
        <v>52</v>
      </c>
      <c r="B136" s="74"/>
      <c r="C136" s="75"/>
      <c r="D136" s="75"/>
      <c r="E136" s="11"/>
      <c r="F136" s="75"/>
      <c r="G13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6" s="75"/>
    </row>
    <row r="137" spans="1:8" ht="30" customHeight="1" x14ac:dyDescent="0.2">
      <c r="A137" s="73">
        <f t="shared" si="11"/>
        <v>52</v>
      </c>
      <c r="B137" s="74"/>
      <c r="C137" s="75"/>
      <c r="D137" s="75"/>
      <c r="E137" s="11"/>
      <c r="F137" s="75"/>
      <c r="G13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7" s="75"/>
    </row>
    <row r="138" spans="1:8" ht="30" customHeight="1" x14ac:dyDescent="0.2">
      <c r="A138" s="73">
        <f t="shared" si="11"/>
        <v>52</v>
      </c>
      <c r="B138" s="74"/>
      <c r="C138" s="75"/>
      <c r="D138" s="75"/>
      <c r="E138" s="11"/>
      <c r="F138" s="75"/>
      <c r="G13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8" s="75"/>
    </row>
    <row r="139" spans="1:8" ht="30" customHeight="1" x14ac:dyDescent="0.2">
      <c r="A139" s="73">
        <f t="shared" si="11"/>
        <v>52</v>
      </c>
      <c r="B139" s="74"/>
      <c r="C139" s="75"/>
      <c r="D139" s="75"/>
      <c r="E139" s="11"/>
      <c r="F139" s="75"/>
      <c r="G13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39" s="75"/>
    </row>
    <row r="140" spans="1:8" ht="30" customHeight="1" x14ac:dyDescent="0.2">
      <c r="A140" s="73">
        <f t="shared" si="11"/>
        <v>52</v>
      </c>
      <c r="B140" s="74"/>
      <c r="C140" s="75"/>
      <c r="D140" s="75"/>
      <c r="E140" s="11"/>
      <c r="F140" s="75"/>
      <c r="G14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0" s="75"/>
    </row>
    <row r="141" spans="1:8" ht="30" customHeight="1" x14ac:dyDescent="0.2">
      <c r="A141" s="73">
        <f t="shared" si="11"/>
        <v>52</v>
      </c>
      <c r="B141" s="74"/>
      <c r="C141" s="75"/>
      <c r="D141" s="75"/>
      <c r="E141" s="11"/>
      <c r="F141" s="75"/>
      <c r="G14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1" s="75"/>
    </row>
    <row r="142" spans="1:8" ht="30" customHeight="1" x14ac:dyDescent="0.2">
      <c r="A142" s="73">
        <f t="shared" si="11"/>
        <v>52</v>
      </c>
      <c r="B142" s="74"/>
      <c r="C142" s="75"/>
      <c r="D142" s="75"/>
      <c r="E142" s="11"/>
      <c r="F142" s="75"/>
      <c r="G14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2" s="75"/>
    </row>
    <row r="143" spans="1:8" ht="30" customHeight="1" x14ac:dyDescent="0.2">
      <c r="A143" s="73">
        <f t="shared" si="11"/>
        <v>52</v>
      </c>
      <c r="B143" s="74"/>
      <c r="C143" s="75"/>
      <c r="D143" s="75"/>
      <c r="E143" s="11"/>
      <c r="F143" s="75"/>
      <c r="G14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3" s="75"/>
    </row>
    <row r="144" spans="1:8" ht="30" customHeight="1" x14ac:dyDescent="0.2">
      <c r="A144" s="73">
        <f t="shared" si="11"/>
        <v>52</v>
      </c>
      <c r="B144" s="74"/>
      <c r="C144" s="75"/>
      <c r="D144" s="75"/>
      <c r="E144" s="11"/>
      <c r="F144" s="75"/>
      <c r="G14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4" s="75"/>
    </row>
    <row r="145" spans="1:8" ht="30" customHeight="1" x14ac:dyDescent="0.2">
      <c r="A145" s="73">
        <f t="shared" si="11"/>
        <v>52</v>
      </c>
      <c r="B145" s="74"/>
      <c r="C145" s="75"/>
      <c r="D145" s="75"/>
      <c r="E145" s="11"/>
      <c r="F145" s="75"/>
      <c r="G14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5" s="75"/>
    </row>
    <row r="146" spans="1:8" ht="30" customHeight="1" x14ac:dyDescent="0.2">
      <c r="A146" s="73">
        <f t="shared" si="11"/>
        <v>52</v>
      </c>
      <c r="B146" s="74"/>
      <c r="C146" s="75"/>
      <c r="D146" s="75"/>
      <c r="E146" s="11"/>
      <c r="F146" s="75"/>
      <c r="G14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6" s="75"/>
    </row>
    <row r="147" spans="1:8" ht="30" customHeight="1" x14ac:dyDescent="0.2">
      <c r="A147" s="73">
        <f t="shared" si="11"/>
        <v>52</v>
      </c>
      <c r="B147" s="74"/>
      <c r="C147" s="75"/>
      <c r="D147" s="75"/>
      <c r="E147" s="11"/>
      <c r="F147" s="75"/>
      <c r="G14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7" s="75"/>
    </row>
    <row r="148" spans="1:8" ht="30" customHeight="1" x14ac:dyDescent="0.2">
      <c r="A148" s="73">
        <f t="shared" si="11"/>
        <v>52</v>
      </c>
      <c r="B148" s="74"/>
      <c r="C148" s="75"/>
      <c r="D148" s="75"/>
      <c r="E148" s="11"/>
      <c r="F148" s="75"/>
      <c r="G14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8" s="75"/>
    </row>
    <row r="149" spans="1:8" ht="30" customHeight="1" x14ac:dyDescent="0.2">
      <c r="A149" s="73">
        <f t="shared" si="11"/>
        <v>52</v>
      </c>
      <c r="B149" s="74"/>
      <c r="C149" s="75"/>
      <c r="D149" s="75"/>
      <c r="E149" s="11"/>
      <c r="F149" s="75"/>
      <c r="G14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49" s="75"/>
    </row>
    <row r="150" spans="1:8" ht="30" customHeight="1" x14ac:dyDescent="0.2">
      <c r="A150" s="73">
        <f t="shared" si="11"/>
        <v>52</v>
      </c>
      <c r="B150" s="74"/>
      <c r="C150" s="75"/>
      <c r="D150" s="75"/>
      <c r="E150" s="11"/>
      <c r="F150" s="75"/>
      <c r="G15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0" s="75"/>
    </row>
    <row r="151" spans="1:8" ht="30" customHeight="1" x14ac:dyDescent="0.2">
      <c r="A151" s="73">
        <f t="shared" si="11"/>
        <v>52</v>
      </c>
      <c r="B151" s="74"/>
      <c r="C151" s="75"/>
      <c r="D151" s="75"/>
      <c r="E151" s="11"/>
      <c r="F151" s="75"/>
      <c r="G15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1" s="75"/>
    </row>
    <row r="152" spans="1:8" ht="30" customHeight="1" x14ac:dyDescent="0.2">
      <c r="A152" s="73">
        <f t="shared" si="11"/>
        <v>52</v>
      </c>
      <c r="B152" s="74"/>
      <c r="C152" s="75"/>
      <c r="D152" s="75"/>
      <c r="E152" s="11"/>
      <c r="F152" s="75"/>
      <c r="G15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2" s="75"/>
    </row>
    <row r="153" spans="1:8" ht="30" customHeight="1" x14ac:dyDescent="0.2">
      <c r="A153" s="73">
        <f t="shared" si="11"/>
        <v>52</v>
      </c>
      <c r="B153" s="74"/>
      <c r="C153" s="75"/>
      <c r="D153" s="75"/>
      <c r="E153" s="11"/>
      <c r="F153" s="75"/>
      <c r="G15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3" s="75"/>
    </row>
    <row r="154" spans="1:8" ht="30" customHeight="1" x14ac:dyDescent="0.2">
      <c r="A154" s="73">
        <f t="shared" si="11"/>
        <v>52</v>
      </c>
      <c r="B154" s="74"/>
      <c r="C154" s="75"/>
      <c r="D154" s="75"/>
      <c r="E154" s="11"/>
      <c r="F154" s="75"/>
      <c r="G15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4" s="75"/>
    </row>
    <row r="155" spans="1:8" ht="30" customHeight="1" x14ac:dyDescent="0.2">
      <c r="A155" s="73">
        <f t="shared" si="11"/>
        <v>52</v>
      </c>
      <c r="B155" s="74"/>
      <c r="C155" s="75"/>
      <c r="D155" s="75"/>
      <c r="E155" s="11"/>
      <c r="F155" s="75"/>
      <c r="G15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5" s="75"/>
    </row>
    <row r="156" spans="1:8" ht="30" customHeight="1" x14ac:dyDescent="0.2">
      <c r="A156" s="73">
        <f t="shared" si="11"/>
        <v>52</v>
      </c>
      <c r="B156" s="74"/>
      <c r="C156" s="75"/>
      <c r="D156" s="75"/>
      <c r="E156" s="11"/>
      <c r="F156" s="75"/>
      <c r="G15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6" s="75"/>
    </row>
    <row r="157" spans="1:8" ht="30" customHeight="1" x14ac:dyDescent="0.2">
      <c r="A157" s="73">
        <f t="shared" si="11"/>
        <v>52</v>
      </c>
      <c r="B157" s="74"/>
      <c r="C157" s="75"/>
      <c r="D157" s="75"/>
      <c r="E157" s="11"/>
      <c r="F157" s="75"/>
      <c r="G15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7" s="75"/>
    </row>
    <row r="158" spans="1:8" ht="30" customHeight="1" x14ac:dyDescent="0.2">
      <c r="A158" s="73">
        <f t="shared" si="11"/>
        <v>52</v>
      </c>
      <c r="B158" s="74"/>
      <c r="C158" s="75"/>
      <c r="D158" s="75"/>
      <c r="E158" s="11"/>
      <c r="F158" s="75"/>
      <c r="G15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8" s="75"/>
    </row>
    <row r="159" spans="1:8" ht="30" customHeight="1" x14ac:dyDescent="0.2">
      <c r="A159" s="73">
        <f t="shared" si="11"/>
        <v>52</v>
      </c>
      <c r="B159" s="74"/>
      <c r="C159" s="75"/>
      <c r="D159" s="75"/>
      <c r="E159" s="11"/>
      <c r="F159" s="75"/>
      <c r="G15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59" s="75"/>
    </row>
    <row r="160" spans="1:8" ht="30" customHeight="1" x14ac:dyDescent="0.2">
      <c r="A160" s="73">
        <f t="shared" si="11"/>
        <v>52</v>
      </c>
      <c r="B160" s="74"/>
      <c r="C160" s="75"/>
      <c r="D160" s="75"/>
      <c r="E160" s="11"/>
      <c r="F160" s="75"/>
      <c r="G16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0" s="75"/>
    </row>
    <row r="161" spans="1:8" ht="30" customHeight="1" x14ac:dyDescent="0.2">
      <c r="A161" s="73">
        <f t="shared" si="11"/>
        <v>52</v>
      </c>
      <c r="B161" s="74"/>
      <c r="C161" s="75"/>
      <c r="D161" s="75"/>
      <c r="E161" s="11"/>
      <c r="F161" s="75"/>
      <c r="G16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1" s="75"/>
    </row>
    <row r="162" spans="1:8" ht="30" customHeight="1" x14ac:dyDescent="0.2">
      <c r="A162" s="73">
        <f t="shared" si="11"/>
        <v>52</v>
      </c>
      <c r="B162" s="74"/>
      <c r="C162" s="75"/>
      <c r="D162" s="75"/>
      <c r="E162" s="11"/>
      <c r="F162" s="75"/>
      <c r="G16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2" s="75"/>
    </row>
    <row r="163" spans="1:8" ht="30" customHeight="1" x14ac:dyDescent="0.2">
      <c r="A163" s="73">
        <f t="shared" si="11"/>
        <v>52</v>
      </c>
      <c r="B163" s="74"/>
      <c r="C163" s="75"/>
      <c r="D163" s="75"/>
      <c r="E163" s="11"/>
      <c r="F163" s="75"/>
      <c r="G16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3" s="75"/>
    </row>
    <row r="164" spans="1:8" ht="30" customHeight="1" x14ac:dyDescent="0.2">
      <c r="A164" s="73">
        <f t="shared" si="11"/>
        <v>52</v>
      </c>
      <c r="B164" s="74"/>
      <c r="C164" s="75"/>
      <c r="D164" s="75"/>
      <c r="E164" s="11"/>
      <c r="F164" s="75"/>
      <c r="G16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4" s="75"/>
    </row>
    <row r="165" spans="1:8" ht="30" customHeight="1" x14ac:dyDescent="0.2">
      <c r="A165" s="73">
        <f t="shared" si="11"/>
        <v>52</v>
      </c>
      <c r="B165" s="74"/>
      <c r="C165" s="75"/>
      <c r="D165" s="75"/>
      <c r="E165" s="11"/>
      <c r="F165" s="75"/>
      <c r="G16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5" s="75"/>
    </row>
    <row r="166" spans="1:8" ht="30" customHeight="1" x14ac:dyDescent="0.2">
      <c r="A166" s="73">
        <f t="shared" si="11"/>
        <v>52</v>
      </c>
      <c r="B166" s="74"/>
      <c r="C166" s="75"/>
      <c r="D166" s="75"/>
      <c r="E166" s="11"/>
      <c r="F166" s="75"/>
      <c r="G16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6" s="75"/>
    </row>
    <row r="167" spans="1:8" ht="30" customHeight="1" x14ac:dyDescent="0.2">
      <c r="A167" s="73">
        <f t="shared" si="11"/>
        <v>52</v>
      </c>
      <c r="B167" s="74"/>
      <c r="C167" s="75"/>
      <c r="D167" s="75"/>
      <c r="E167" s="11"/>
      <c r="F167" s="75"/>
      <c r="G16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7" s="75"/>
    </row>
    <row r="168" spans="1:8" ht="30" customHeight="1" x14ac:dyDescent="0.2">
      <c r="A168" s="73">
        <f t="shared" si="11"/>
        <v>52</v>
      </c>
      <c r="B168" s="74"/>
      <c r="C168" s="75"/>
      <c r="D168" s="75"/>
      <c r="E168" s="11"/>
      <c r="F168" s="75"/>
      <c r="G16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8" s="75"/>
    </row>
    <row r="169" spans="1:8" ht="30" customHeight="1" x14ac:dyDescent="0.2">
      <c r="A169" s="73">
        <f t="shared" si="11"/>
        <v>52</v>
      </c>
      <c r="B169" s="74"/>
      <c r="C169" s="75"/>
      <c r="D169" s="75"/>
      <c r="E169" s="11"/>
      <c r="F169" s="75"/>
      <c r="G16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69" s="75"/>
    </row>
    <row r="170" spans="1:8" ht="30" customHeight="1" x14ac:dyDescent="0.2">
      <c r="A170" s="73">
        <f t="shared" si="11"/>
        <v>52</v>
      </c>
      <c r="B170" s="74"/>
      <c r="C170" s="75"/>
      <c r="D170" s="75"/>
      <c r="E170" s="11"/>
      <c r="F170" s="75"/>
      <c r="G17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0" s="75"/>
    </row>
    <row r="171" spans="1:8" ht="30" customHeight="1" x14ac:dyDescent="0.2">
      <c r="A171" s="73">
        <f t="shared" si="11"/>
        <v>52</v>
      </c>
      <c r="B171" s="74"/>
      <c r="C171" s="75"/>
      <c r="D171" s="75"/>
      <c r="E171" s="11"/>
      <c r="F171" s="75"/>
      <c r="G17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1" s="75"/>
    </row>
    <row r="172" spans="1:8" ht="30" customHeight="1" x14ac:dyDescent="0.2">
      <c r="A172" s="73">
        <f t="shared" si="11"/>
        <v>52</v>
      </c>
      <c r="B172" s="74"/>
      <c r="C172" s="75"/>
      <c r="D172" s="75"/>
      <c r="E172" s="11"/>
      <c r="F172" s="75"/>
      <c r="G17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2" s="75"/>
    </row>
    <row r="173" spans="1:8" ht="30" customHeight="1" x14ac:dyDescent="0.2">
      <c r="A173" s="73">
        <f t="shared" si="11"/>
        <v>52</v>
      </c>
      <c r="B173" s="74"/>
      <c r="C173" s="75"/>
      <c r="D173" s="75"/>
      <c r="E173" s="11"/>
      <c r="F173" s="75"/>
      <c r="G17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3" s="75"/>
    </row>
    <row r="174" spans="1:8" ht="30" customHeight="1" x14ac:dyDescent="0.2">
      <c r="A174" s="73">
        <f t="shared" si="11"/>
        <v>52</v>
      </c>
      <c r="B174" s="74"/>
      <c r="C174" s="75"/>
      <c r="D174" s="75"/>
      <c r="E174" s="11"/>
      <c r="F174" s="75"/>
      <c r="G17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4" s="75"/>
    </row>
    <row r="175" spans="1:8" ht="30" customHeight="1" x14ac:dyDescent="0.2">
      <c r="A175" s="73">
        <f t="shared" si="11"/>
        <v>52</v>
      </c>
      <c r="B175" s="74"/>
      <c r="C175" s="75"/>
      <c r="D175" s="75"/>
      <c r="E175" s="11"/>
      <c r="F175" s="75"/>
      <c r="G17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5" s="75"/>
    </row>
    <row r="176" spans="1:8" ht="30" customHeight="1" x14ac:dyDescent="0.2">
      <c r="A176" s="73">
        <f t="shared" si="11"/>
        <v>52</v>
      </c>
      <c r="B176" s="74"/>
      <c r="C176" s="75"/>
      <c r="D176" s="75"/>
      <c r="E176" s="11"/>
      <c r="F176" s="75"/>
      <c r="G17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6" s="75"/>
    </row>
    <row r="177" spans="1:8" ht="30" customHeight="1" x14ac:dyDescent="0.2">
      <c r="A177" s="73">
        <f t="shared" si="11"/>
        <v>52</v>
      </c>
      <c r="B177" s="74"/>
      <c r="C177" s="75"/>
      <c r="D177" s="75"/>
      <c r="E177" s="11"/>
      <c r="F177" s="75"/>
      <c r="G17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7" s="75"/>
    </row>
    <row r="178" spans="1:8" ht="30" customHeight="1" x14ac:dyDescent="0.2">
      <c r="A178" s="73">
        <f t="shared" si="11"/>
        <v>52</v>
      </c>
      <c r="B178" s="74"/>
      <c r="C178" s="75"/>
      <c r="D178" s="75"/>
      <c r="E178" s="11"/>
      <c r="F178" s="75"/>
      <c r="G17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8" s="75"/>
    </row>
    <row r="179" spans="1:8" ht="30" customHeight="1" x14ac:dyDescent="0.2">
      <c r="A179" s="73">
        <f t="shared" si="11"/>
        <v>52</v>
      </c>
      <c r="B179" s="74"/>
      <c r="C179" s="75"/>
      <c r="D179" s="75"/>
      <c r="E179" s="11"/>
      <c r="F179" s="75"/>
      <c r="G17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79" s="75"/>
    </row>
    <row r="180" spans="1:8" ht="30" customHeight="1" x14ac:dyDescent="0.2">
      <c r="A180" s="73">
        <f t="shared" si="11"/>
        <v>52</v>
      </c>
      <c r="B180" s="74"/>
      <c r="C180" s="75"/>
      <c r="D180" s="75"/>
      <c r="E180" s="11"/>
      <c r="F180" s="75"/>
      <c r="G18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0" s="75"/>
    </row>
    <row r="181" spans="1:8" ht="30" customHeight="1" x14ac:dyDescent="0.2">
      <c r="A181" s="73">
        <f t="shared" si="11"/>
        <v>52</v>
      </c>
      <c r="B181" s="74"/>
      <c r="C181" s="75"/>
      <c r="D181" s="75"/>
      <c r="E181" s="11"/>
      <c r="F181" s="75"/>
      <c r="G18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1" s="75"/>
    </row>
    <row r="182" spans="1:8" ht="30" customHeight="1" x14ac:dyDescent="0.2">
      <c r="A182" s="73">
        <f t="shared" si="11"/>
        <v>52</v>
      </c>
      <c r="B182" s="74"/>
      <c r="C182" s="75"/>
      <c r="D182" s="75"/>
      <c r="E182" s="11"/>
      <c r="F182" s="75"/>
      <c r="G18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2" s="75"/>
    </row>
    <row r="183" spans="1:8" ht="30" customHeight="1" x14ac:dyDescent="0.2">
      <c r="A183" s="73">
        <f t="shared" si="11"/>
        <v>52</v>
      </c>
      <c r="B183" s="74"/>
      <c r="C183" s="75"/>
      <c r="D183" s="75"/>
      <c r="E183" s="11"/>
      <c r="F183" s="75"/>
      <c r="G18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3" s="75"/>
    </row>
    <row r="184" spans="1:8" ht="30" customHeight="1" x14ac:dyDescent="0.2">
      <c r="A184" s="73">
        <f t="shared" si="11"/>
        <v>52</v>
      </c>
      <c r="B184" s="74"/>
      <c r="C184" s="75"/>
      <c r="D184" s="75"/>
      <c r="E184" s="11"/>
      <c r="F184" s="75"/>
      <c r="G18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4" s="75"/>
    </row>
    <row r="185" spans="1:8" ht="30" customHeight="1" x14ac:dyDescent="0.2">
      <c r="A185" s="73">
        <f t="shared" si="11"/>
        <v>52</v>
      </c>
      <c r="B185" s="74"/>
      <c r="C185" s="75"/>
      <c r="D185" s="75"/>
      <c r="E185" s="11"/>
      <c r="F185" s="75"/>
      <c r="G18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5" s="75"/>
    </row>
    <row r="186" spans="1:8" ht="30" customHeight="1" x14ac:dyDescent="0.2">
      <c r="A186" s="73">
        <f t="shared" si="11"/>
        <v>52</v>
      </c>
      <c r="B186" s="74"/>
      <c r="C186" s="75"/>
      <c r="D186" s="75"/>
      <c r="E186" s="11"/>
      <c r="F186" s="75"/>
      <c r="G18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6" s="75"/>
    </row>
    <row r="187" spans="1:8" ht="30" customHeight="1" x14ac:dyDescent="0.2">
      <c r="A187" s="73">
        <f t="shared" si="11"/>
        <v>52</v>
      </c>
      <c r="B187" s="74"/>
      <c r="C187" s="75"/>
      <c r="D187" s="75"/>
      <c r="E187" s="11"/>
      <c r="F187" s="75"/>
      <c r="G18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7" s="75"/>
    </row>
    <row r="188" spans="1:8" ht="30" customHeight="1" x14ac:dyDescent="0.2">
      <c r="A188" s="73">
        <f t="shared" si="11"/>
        <v>52</v>
      </c>
      <c r="B188" s="74"/>
      <c r="C188" s="75"/>
      <c r="D188" s="75"/>
      <c r="E188" s="11"/>
      <c r="F188" s="75"/>
      <c r="G18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8" s="75"/>
    </row>
    <row r="189" spans="1:8" ht="30" customHeight="1" x14ac:dyDescent="0.2">
      <c r="A189" s="73">
        <f t="shared" si="11"/>
        <v>52</v>
      </c>
      <c r="B189" s="74"/>
      <c r="C189" s="75"/>
      <c r="D189" s="75"/>
      <c r="E189" s="11"/>
      <c r="F189" s="75"/>
      <c r="G18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89" s="75"/>
    </row>
    <row r="190" spans="1:8" ht="30" customHeight="1" x14ac:dyDescent="0.2">
      <c r="A190" s="73">
        <f t="shared" si="11"/>
        <v>52</v>
      </c>
      <c r="B190" s="74"/>
      <c r="C190" s="75"/>
      <c r="D190" s="75"/>
      <c r="E190" s="11"/>
      <c r="F190" s="75"/>
      <c r="G19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0" s="75"/>
    </row>
    <row r="191" spans="1:8" ht="30" customHeight="1" x14ac:dyDescent="0.2">
      <c r="A191" s="73">
        <f t="shared" si="11"/>
        <v>52</v>
      </c>
      <c r="B191" s="74"/>
      <c r="C191" s="75"/>
      <c r="D191" s="75"/>
      <c r="E191" s="11"/>
      <c r="F191" s="75"/>
      <c r="G19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1" s="75"/>
    </row>
    <row r="192" spans="1:8" ht="30" customHeight="1" x14ac:dyDescent="0.2">
      <c r="A192" s="73">
        <f t="shared" si="11"/>
        <v>52</v>
      </c>
      <c r="B192" s="74"/>
      <c r="C192" s="75"/>
      <c r="D192" s="75"/>
      <c r="E192" s="11"/>
      <c r="F192" s="75"/>
      <c r="G19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2" s="75"/>
    </row>
    <row r="193" spans="1:8" ht="30" customHeight="1" x14ac:dyDescent="0.2">
      <c r="A193" s="73">
        <f t="shared" si="11"/>
        <v>52</v>
      </c>
      <c r="B193" s="74"/>
      <c r="C193" s="75"/>
      <c r="D193" s="75"/>
      <c r="E193" s="11"/>
      <c r="F193" s="75"/>
      <c r="G19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3" s="75"/>
    </row>
    <row r="194" spans="1:8" ht="30" customHeight="1" x14ac:dyDescent="0.2">
      <c r="A194" s="73">
        <f t="shared" si="11"/>
        <v>52</v>
      </c>
      <c r="B194" s="74"/>
      <c r="C194" s="75"/>
      <c r="D194" s="75"/>
      <c r="E194" s="11"/>
      <c r="F194" s="75"/>
      <c r="G19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4" s="75"/>
    </row>
    <row r="195" spans="1:8" ht="30" customHeight="1" x14ac:dyDescent="0.2">
      <c r="A195" s="73">
        <f t="shared" ref="A195:A205" si="12">_xlfn.ISOWEEKNUM($B195)</f>
        <v>52</v>
      </c>
      <c r="B195" s="74"/>
      <c r="C195" s="75"/>
      <c r="D195" s="75"/>
      <c r="E195" s="11"/>
      <c r="F195" s="75"/>
      <c r="G19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5" s="75"/>
    </row>
    <row r="196" spans="1:8" ht="30" customHeight="1" x14ac:dyDescent="0.2">
      <c r="A196" s="73">
        <f t="shared" si="12"/>
        <v>52</v>
      </c>
      <c r="B196" s="74"/>
      <c r="C196" s="75"/>
      <c r="D196" s="75"/>
      <c r="E196" s="11"/>
      <c r="F196" s="75"/>
      <c r="G196"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6" s="75"/>
    </row>
    <row r="197" spans="1:8" ht="30" customHeight="1" x14ac:dyDescent="0.2">
      <c r="A197" s="73">
        <f t="shared" si="12"/>
        <v>52</v>
      </c>
      <c r="B197" s="74"/>
      <c r="C197" s="75"/>
      <c r="D197" s="75"/>
      <c r="E197" s="11"/>
      <c r="F197" s="75"/>
      <c r="G197"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7" s="75"/>
    </row>
    <row r="198" spans="1:8" ht="30" customHeight="1" x14ac:dyDescent="0.2">
      <c r="A198" s="73">
        <f t="shared" si="12"/>
        <v>52</v>
      </c>
      <c r="B198" s="74"/>
      <c r="C198" s="75"/>
      <c r="D198" s="75"/>
      <c r="E198" s="11"/>
      <c r="F198" s="75"/>
      <c r="G198"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8" s="75"/>
    </row>
    <row r="199" spans="1:8" ht="30" customHeight="1" x14ac:dyDescent="0.2">
      <c r="A199" s="73">
        <f t="shared" si="12"/>
        <v>52</v>
      </c>
      <c r="B199" s="74"/>
      <c r="C199" s="75"/>
      <c r="D199" s="75"/>
      <c r="E199" s="11"/>
      <c r="F199" s="75"/>
      <c r="G199"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199" s="75"/>
    </row>
    <row r="200" spans="1:8" ht="30" customHeight="1" x14ac:dyDescent="0.2">
      <c r="A200" s="73">
        <f t="shared" si="12"/>
        <v>52</v>
      </c>
      <c r="B200" s="74"/>
      <c r="C200" s="75"/>
      <c r="D200" s="75"/>
      <c r="E200" s="11"/>
      <c r="F200" s="75"/>
      <c r="G200"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00" s="75"/>
    </row>
    <row r="201" spans="1:8" ht="30" customHeight="1" x14ac:dyDescent="0.2">
      <c r="A201" s="73">
        <f t="shared" si="12"/>
        <v>52</v>
      </c>
      <c r="B201" s="74"/>
      <c r="C201" s="75"/>
      <c r="D201" s="75"/>
      <c r="E201" s="11"/>
      <c r="F201" s="75"/>
      <c r="G201"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01" s="75"/>
    </row>
    <row r="202" spans="1:8" ht="30" customHeight="1" x14ac:dyDescent="0.2">
      <c r="A202" s="73">
        <f t="shared" si="12"/>
        <v>52</v>
      </c>
      <c r="B202" s="74"/>
      <c r="C202" s="75"/>
      <c r="D202" s="75"/>
      <c r="E202" s="11"/>
      <c r="F202" s="75"/>
      <c r="G202"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02" s="75"/>
    </row>
    <row r="203" spans="1:8" ht="30" customHeight="1" x14ac:dyDescent="0.2">
      <c r="A203" s="73">
        <f t="shared" si="12"/>
        <v>52</v>
      </c>
      <c r="B203" s="74"/>
      <c r="C203" s="75"/>
      <c r="D203" s="75"/>
      <c r="E203" s="11"/>
      <c r="F203" s="75"/>
      <c r="G203"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03" s="75"/>
    </row>
    <row r="204" spans="1:8" ht="30" customHeight="1" x14ac:dyDescent="0.2">
      <c r="A204" s="73">
        <f t="shared" si="12"/>
        <v>52</v>
      </c>
      <c r="B204" s="74"/>
      <c r="C204" s="75"/>
      <c r="D204" s="75"/>
      <c r="E204" s="11"/>
      <c r="F204" s="75"/>
      <c r="G204"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04" s="75"/>
    </row>
    <row r="205" spans="1:8" ht="30" customHeight="1" x14ac:dyDescent="0.2">
      <c r="A205" s="73">
        <f t="shared" si="12"/>
        <v>52</v>
      </c>
      <c r="B205" s="74"/>
      <c r="C205" s="75"/>
      <c r="D205" s="75"/>
      <c r="E205" s="11"/>
      <c r="F205" s="75"/>
      <c r="G205" s="75" t="str">
        <f>IF(DépMar16182024[[#This Row],[Catégorie]]="ventes N-1",$J$34,"")&amp;IF(DépMar16182024[[#This Row],[Catégorie]]="adhésions paniers",$J$31,"")&amp;IF(DépMar16182024[[#This Row],[Catégorie]]="cotisations associatives",$J$32,"")&amp;IF(DépMar16182024[[#This Row],[Catégorie]]="légumes",$J$33,"")&amp;IF(DépMar16182024[[#This Row],[Catégorie]]="transfo interne",$J$33,"")&amp;IF(DépMar16182024[[#This Row],[Catégorie]]="transfo externe",$J$33,"")&amp;IF(DépMar16182024[[#This Row],[Catégorie]]="oeufs",$J$33,"")&amp;IF(DépMar16182024[[#This Row],[Catégorie]]="miel",$J$33,"")&amp;IF(DépMar16182024[[#This Row],[Catégorie]]="champignons",$J$33,"")&amp;IF(DépMar16182024[[#This Row],[Catégorie]]="agrumes",$J$35,"")&amp;IF(DépMar16182024[[#This Row],[Catégorie]]="fruits",$J$33,"")</f>
        <v/>
      </c>
      <c r="H205" s="75"/>
    </row>
    <row r="206" spans="1:8" ht="30" customHeight="1" x14ac:dyDescent="0.2">
      <c r="A206" s="101" t="s">
        <v>0</v>
      </c>
      <c r="B206" s="102"/>
      <c r="C206" s="103"/>
      <c r="D206" s="103"/>
      <c r="E206" s="104">
        <f>SUBTOTAL(109,DépMar16182024[Montant])</f>
        <v>0</v>
      </c>
      <c r="F206" s="105"/>
      <c r="G206" s="125"/>
      <c r="H206" s="105"/>
    </row>
  </sheetData>
  <sheetProtection formatCells="0" formatColumns="0" formatRows="0" insertColumns="0" insertRows="0" insertHyperlinks="0" deleteColumns="0" deleteRows="0" selectLockedCells="1" sort="0" autoFilter="0" pivotTables="0"/>
  <protectedRanges>
    <protectedRange sqref="F72:H205 B72:D205 B2:H71" name="données_1"/>
    <protectedRange sqref="E72:E205" name="données_1_1"/>
  </protectedRanges>
  <mergeCells count="4">
    <mergeCell ref="A1:D1"/>
    <mergeCell ref="J19:J20"/>
    <mergeCell ref="K20:N20"/>
    <mergeCell ref="J1:N1"/>
  </mergeCells>
  <dataValidations count="14">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allowBlank="1" showInputMessage="1" showErrorMessage="1" prompt="Entrez le nom de la dépense dans cette colonne" sqref="J2"/>
    <dataValidation allowBlank="1" showInputMessage="1" showErrorMessage="1" prompt="Le total des dépenses est automatiquement affiché dans cette colonne" sqref="K2:N2"/>
    <dataValidation type="list" errorStyle="warning" allowBlank="1" showInputMessage="1" showErrorMessage="1" error="Une dépense de la liste déroulante doit être sélectionnée pour être incluse dans la feuille Synthèse" sqref="G3:G205">
      <formula1>$J$31:$J$35</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tabColor theme="5" tint="0.59999389629810485"/>
    <pageSetUpPr autoPageBreaks="0" fitToPage="1"/>
  </sheetPr>
  <dimension ref="A1:O206"/>
  <sheetViews>
    <sheetView showGridLines="0" zoomScale="85" zoomScaleNormal="85" workbookViewId="0">
      <selection activeCell="G55" sqref="G55"/>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5.7109375" style="2" customWidth="1"/>
    <col min="9" max="9" width="9.140625" style="2"/>
    <col min="10" max="10" width="20.28515625" style="2" bestFit="1" customWidth="1"/>
    <col min="11" max="14" width="14.7109375" style="2" customWidth="1"/>
    <col min="15" max="15" width="12.85546875" style="2" bestFit="1" customWidth="1"/>
    <col min="16" max="16384" width="9.140625" style="2"/>
  </cols>
  <sheetData>
    <row r="1" spans="1:14" ht="35.1" customHeight="1" x14ac:dyDescent="0.2">
      <c r="A1" s="116" t="s">
        <v>38</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52</v>
      </c>
      <c r="B3" s="9"/>
      <c r="C3" s="10"/>
      <c r="D3" s="10"/>
      <c r="E3" s="11"/>
      <c r="F3" s="10"/>
      <c r="G3"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 s="10"/>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f t="shared" si="0"/>
        <v>52</v>
      </c>
      <c r="B4" s="9"/>
      <c r="C4" s="10"/>
      <c r="D4" s="10"/>
      <c r="E4" s="11"/>
      <c r="F4" s="10"/>
      <c r="G4"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 s="52"/>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f t="shared" si="0"/>
        <v>52</v>
      </c>
      <c r="B5" s="9"/>
      <c r="C5" s="10"/>
      <c r="D5" s="10"/>
      <c r="E5" s="11"/>
      <c r="F5" s="10"/>
      <c r="G5"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f t="shared" si="0"/>
        <v>52</v>
      </c>
      <c r="B6" s="9"/>
      <c r="C6" s="10"/>
      <c r="D6" s="10"/>
      <c r="E6" s="11"/>
      <c r="F6" s="10"/>
      <c r="G6"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 s="52"/>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f t="shared" si="0"/>
        <v>52</v>
      </c>
      <c r="B7" s="9"/>
      <c r="C7" s="10"/>
      <c r="D7" s="10"/>
      <c r="E7" s="11"/>
      <c r="F7" s="10"/>
      <c r="G7"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 s="10"/>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 s="52"/>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f t="shared" si="0"/>
        <v>52</v>
      </c>
      <c r="B17" s="9"/>
      <c r="C17" s="10"/>
      <c r="D17" s="10"/>
      <c r="E17" s="11"/>
      <c r="F17" s="10"/>
      <c r="G17"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 s="10"/>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
      <c r="C18" s="10"/>
      <c r="D18" s="10"/>
      <c r="E18" s="11"/>
      <c r="F18" s="10"/>
      <c r="G18"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
      <c r="C19" s="10"/>
      <c r="D19" s="10"/>
      <c r="E19" s="11"/>
      <c r="F19" s="10"/>
      <c r="G19"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 s="10"/>
      <c r="J19" s="117" t="s">
        <v>0</v>
      </c>
      <c r="K19" s="68">
        <f>SUM($K$3:$K$18)</f>
        <v>0</v>
      </c>
      <c r="L19" s="69">
        <f>SUM($L$3:$L$18)</f>
        <v>0</v>
      </c>
      <c r="M19" s="69">
        <f>SUM($M$3:$M$18)</f>
        <v>0</v>
      </c>
      <c r="N19" s="70">
        <f>SUM($N$3:$N$18)</f>
        <v>0</v>
      </c>
    </row>
    <row r="20" spans="1:15" ht="30" customHeight="1" x14ac:dyDescent="0.2">
      <c r="A20" s="8">
        <f t="shared" si="0"/>
        <v>52</v>
      </c>
      <c r="B20" s="9"/>
      <c r="C20" s="10"/>
      <c r="D20" s="10"/>
      <c r="E20" s="11"/>
      <c r="F20" s="10"/>
      <c r="G20"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0" s="10"/>
      <c r="J20" s="118"/>
      <c r="K20" s="119">
        <f>SUM($K$19:$N$19)</f>
        <v>0</v>
      </c>
      <c r="L20" s="120"/>
      <c r="M20" s="120"/>
      <c r="N20" s="121"/>
    </row>
    <row r="21" spans="1:15" ht="30" customHeight="1" x14ac:dyDescent="0.2">
      <c r="A21" s="8">
        <f t="shared" si="0"/>
        <v>52</v>
      </c>
      <c r="B21" s="9"/>
      <c r="C21" s="10"/>
      <c r="D21" s="10"/>
      <c r="E21" s="11"/>
      <c r="F21" s="10"/>
      <c r="G21"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1" s="10"/>
    </row>
    <row r="22" spans="1:15" ht="30" customHeight="1" x14ac:dyDescent="0.2">
      <c r="A22" s="8">
        <f t="shared" si="0"/>
        <v>52</v>
      </c>
      <c r="B22" s="9"/>
      <c r="C22" s="10"/>
      <c r="D22" s="10"/>
      <c r="E22" s="11"/>
      <c r="F22" s="10"/>
      <c r="G22"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2" s="10"/>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3" s="10"/>
      <c r="J23" s="85" t="s">
        <v>57</v>
      </c>
      <c r="K23" s="86">
        <f>K$5</f>
        <v>0</v>
      </c>
      <c r="L23" s="86">
        <f t="shared" ref="L23:N23" si="1">L$5</f>
        <v>0</v>
      </c>
      <c r="M23" s="86">
        <f t="shared" si="1"/>
        <v>0</v>
      </c>
      <c r="N23" s="86">
        <f t="shared" si="1"/>
        <v>0</v>
      </c>
      <c r="O23" s="90">
        <f>SUM(($K23)+($L23)+($M23)+($N23))</f>
        <v>0</v>
      </c>
    </row>
    <row r="24" spans="1:15" ht="30" customHeight="1" x14ac:dyDescent="0.2">
      <c r="A24" s="8">
        <f t="shared" si="0"/>
        <v>52</v>
      </c>
      <c r="B24" s="9"/>
      <c r="C24" s="10"/>
      <c r="D24" s="10"/>
      <c r="E24" s="11"/>
      <c r="F24" s="10"/>
      <c r="G24"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4" s="10"/>
      <c r="J24" s="85" t="s">
        <v>58</v>
      </c>
      <c r="K24" s="86">
        <f>(K$3+K$4+K$7+K$8+K$11+K$12)</f>
        <v>0</v>
      </c>
      <c r="L24" s="86">
        <f t="shared" ref="L24:N24" si="2">(L$3+L$4+L$7+L$8+L$11+L$12)</f>
        <v>0</v>
      </c>
      <c r="M24" s="86">
        <f t="shared" si="2"/>
        <v>0</v>
      </c>
      <c r="N24" s="86">
        <f t="shared" si="2"/>
        <v>0</v>
      </c>
      <c r="O24" s="90">
        <f t="shared" ref="O24:O27" si="3">SUM(($K24)+($L24)+($M24)+($N24))</f>
        <v>0</v>
      </c>
    </row>
    <row r="25" spans="1:15" ht="30" customHeight="1" x14ac:dyDescent="0.2">
      <c r="A25" s="8">
        <f t="shared" si="0"/>
        <v>52</v>
      </c>
      <c r="B25" s="9"/>
      <c r="C25" s="10"/>
      <c r="D25" s="10"/>
      <c r="E25" s="11"/>
      <c r="F25" s="10"/>
      <c r="G25"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5" s="10"/>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9"/>
      <c r="C26" s="10"/>
      <c r="D26" s="10"/>
      <c r="E26" s="11"/>
      <c r="F26" s="10"/>
      <c r="G26"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9"/>
      <c r="C27" s="10"/>
      <c r="D27" s="10"/>
      <c r="E27" s="11"/>
      <c r="F27" s="10"/>
      <c r="G27"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7" s="10"/>
      <c r="J27" s="88" t="s">
        <v>61</v>
      </c>
      <c r="K27" s="89">
        <f>K$6</f>
        <v>0</v>
      </c>
      <c r="L27" s="89">
        <f t="shared" ref="L27:N27" si="6">L$6</f>
        <v>0</v>
      </c>
      <c r="M27" s="89">
        <f t="shared" si="6"/>
        <v>0</v>
      </c>
      <c r="N27" s="89">
        <f t="shared" si="6"/>
        <v>0</v>
      </c>
      <c r="O27" s="91">
        <f t="shared" si="3"/>
        <v>0</v>
      </c>
    </row>
    <row r="28" spans="1:15" ht="30" customHeight="1" x14ac:dyDescent="0.2">
      <c r="A28" s="8">
        <f t="shared" si="0"/>
        <v>52</v>
      </c>
      <c r="B28" s="9"/>
      <c r="C28" s="10"/>
      <c r="D28" s="10"/>
      <c r="E28" s="11"/>
      <c r="F28" s="10"/>
      <c r="G28"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8" s="10"/>
      <c r="J28" s="64" t="s">
        <v>62</v>
      </c>
      <c r="K28" s="87">
        <f>SUM(K$23:K$27)</f>
        <v>0</v>
      </c>
      <c r="L28" s="64">
        <f t="shared" ref="L28:O28" si="7">SUM(L$23:L$27)</f>
        <v>0</v>
      </c>
      <c r="M28" s="64">
        <f t="shared" si="7"/>
        <v>0</v>
      </c>
      <c r="N28" s="64">
        <f t="shared" si="7"/>
        <v>0</v>
      </c>
      <c r="O28" s="92">
        <f t="shared" si="7"/>
        <v>0</v>
      </c>
    </row>
    <row r="29" spans="1:15" ht="30" customHeight="1" x14ac:dyDescent="0.2">
      <c r="A29" s="8">
        <f t="shared" si="0"/>
        <v>52</v>
      </c>
      <c r="B29" s="9"/>
      <c r="C29" s="10"/>
      <c r="D29" s="10"/>
      <c r="E29" s="11"/>
      <c r="F29" s="10"/>
      <c r="G29"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9" s="10"/>
    </row>
    <row r="30" spans="1:15" ht="30" customHeight="1" x14ac:dyDescent="0.2">
      <c r="A30" s="8">
        <f t="shared" si="0"/>
        <v>52</v>
      </c>
      <c r="B30" s="9"/>
      <c r="C30" s="10"/>
      <c r="D30" s="10"/>
      <c r="E30" s="11"/>
      <c r="F30" s="10"/>
      <c r="G30"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0" s="52"/>
      <c r="J30" s="82" t="s">
        <v>26</v>
      </c>
      <c r="K30" s="83" t="s">
        <v>22</v>
      </c>
      <c r="L30" s="83" t="s">
        <v>51</v>
      </c>
      <c r="M30" s="83" t="s">
        <v>23</v>
      </c>
      <c r="N30" s="84" t="s">
        <v>24</v>
      </c>
      <c r="O30" s="83" t="s">
        <v>62</v>
      </c>
    </row>
    <row r="31" spans="1:15" ht="30" customHeight="1" x14ac:dyDescent="0.2">
      <c r="A31" s="8">
        <f t="shared" si="0"/>
        <v>52</v>
      </c>
      <c r="B31" s="9"/>
      <c r="C31" s="10"/>
      <c r="D31" s="10"/>
      <c r="E31" s="11"/>
      <c r="F31" s="10"/>
      <c r="G31"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1" s="10"/>
      <c r="J31" s="85" t="s">
        <v>57</v>
      </c>
      <c r="K31" s="49">
        <f>SUMIFS($E$3:$E$210,$G$3:$G$210,Tableau155424344454647484950[[#This Row],[Ventes]],$D$3:$D$210,"espèces")</f>
        <v>0</v>
      </c>
      <c r="L31" s="49">
        <f>SUMIFS($E$3:$E$210,$G$3:$G$210,Tableau155424344454647484950[[#This Row],[Ventes]],$D$3:$D$210,"chèques")</f>
        <v>0</v>
      </c>
      <c r="M31" s="49">
        <f>SUMIFS($E$3:$E$210,$G$3:$G$210,Tableau155424344454647484950[[#This Row],[Ventes]],$D$3:$D$210,"prélévements")</f>
        <v>0</v>
      </c>
      <c r="N31" s="49">
        <f>SUMIFS($E$3:$E$210,$G$3:$G$210,Tableau155424344454647484950[[#This Row],[Ventes]],$D$3:$D$210,"virements")</f>
        <v>0</v>
      </c>
      <c r="O31" s="90">
        <f>SUM(($K31)+($L31)+($M31)+($N31))</f>
        <v>0</v>
      </c>
    </row>
    <row r="32" spans="1:15" ht="30" customHeight="1" x14ac:dyDescent="0.2">
      <c r="A32" s="8">
        <f t="shared" si="0"/>
        <v>52</v>
      </c>
      <c r="B32" s="9"/>
      <c r="C32" s="10"/>
      <c r="D32" s="10"/>
      <c r="E32" s="11"/>
      <c r="F32" s="10"/>
      <c r="G32"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2" s="10"/>
      <c r="J32" s="85" t="s">
        <v>61</v>
      </c>
      <c r="K32" s="49">
        <f>SUMIFS($E$3:$E$210,$G$3:$G$210,Tableau155424344454647484950[[#This Row],[Ventes]],$D$3:$D$210,"espèces")</f>
        <v>0</v>
      </c>
      <c r="L32" s="49">
        <f>SUMIFS($E$3:$E$210,$G$3:$G$210,Tableau155424344454647484950[[#This Row],[Ventes]],$D$3:$D$210,"chèques")</f>
        <v>0</v>
      </c>
      <c r="M32" s="49">
        <f>SUMIFS($E$3:$E$210,$G$3:$G$210,Tableau155424344454647484950[[#This Row],[Ventes]],$D$3:$D$210,"prélévements")</f>
        <v>0</v>
      </c>
      <c r="N32" s="49">
        <f>SUMIFS($E$3:$E$210,$G$3:$G$210,Tableau155424344454647484950[[#This Row],[Ventes]],$D$3:$D$210,"virements")</f>
        <v>0</v>
      </c>
      <c r="O32" s="90">
        <f t="shared" ref="O32:O35" si="8">SUM(($K32)+($L32)+($M32)+($N32))</f>
        <v>0</v>
      </c>
    </row>
    <row r="33" spans="1:15" ht="30" customHeight="1" x14ac:dyDescent="0.2">
      <c r="A33" s="8">
        <f t="shared" si="0"/>
        <v>52</v>
      </c>
      <c r="B33" s="9"/>
      <c r="C33" s="10"/>
      <c r="D33" s="10"/>
      <c r="E33" s="11"/>
      <c r="F33" s="10"/>
      <c r="G33"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3" s="10"/>
      <c r="J33" s="85" t="s">
        <v>64</v>
      </c>
      <c r="K33" s="49">
        <f>SUMIFS($E$3:$E$210,$G$3:$G$210,Tableau155424344454647484950[[#This Row],[Ventes]],$D$3:$D$210,"espèces")</f>
        <v>0</v>
      </c>
      <c r="L33" s="49">
        <f>SUMIFS($E$3:$E$210,$G$3:$G$210,Tableau155424344454647484950[[#This Row],[Ventes]],$D$3:$D$210,"chèques")</f>
        <v>0</v>
      </c>
      <c r="M33" s="49">
        <f>SUMIFS($E$3:$E$210,$G$3:$G$210,Tableau155424344454647484950[[#This Row],[Ventes]],$D$3:$D$210,"prélévements")</f>
        <v>0</v>
      </c>
      <c r="N33" s="49">
        <f>SUMIFS($E$3:$E$210,$G$3:$G$210,Tableau155424344454647484950[[#This Row],[Ventes]],$D$3:$D$210,"virements")</f>
        <v>0</v>
      </c>
      <c r="O33" s="90">
        <f t="shared" si="8"/>
        <v>0</v>
      </c>
    </row>
    <row r="34" spans="1:15" ht="30" customHeight="1" x14ac:dyDescent="0.2">
      <c r="A34" s="8">
        <f t="shared" si="0"/>
        <v>52</v>
      </c>
      <c r="B34" s="9"/>
      <c r="C34" s="10"/>
      <c r="D34" s="10"/>
      <c r="E34" s="11"/>
      <c r="F34" s="10"/>
      <c r="G34"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4" s="10"/>
      <c r="J34" s="85" t="s">
        <v>65</v>
      </c>
      <c r="K34" s="49">
        <f>SUMIFS($E$3:$E$210,$G$3:$G$210,Tableau155424344454647484950[[#This Row],[Ventes]],$D$3:$D$210,"espèces")</f>
        <v>0</v>
      </c>
      <c r="L34" s="49">
        <f>SUMIFS($E$3:$E$210,$G$3:$G$210,Tableau155424344454647484950[[#This Row],[Ventes]],$D$3:$D$210,"chèques")</f>
        <v>0</v>
      </c>
      <c r="M34" s="49">
        <f>SUMIFS($E$3:$E$210,$G$3:$G$210,Tableau155424344454647484950[[#This Row],[Ventes]],$D$3:$D$210,"prélévements")</f>
        <v>0</v>
      </c>
      <c r="N34" s="49">
        <f>SUMIFS($E$3:$E$210,$G$3:$G$210,Tableau155424344454647484950[[#This Row],[Ventes]],$D$3:$D$210,"virements")</f>
        <v>0</v>
      </c>
      <c r="O34" s="90">
        <f t="shared" si="8"/>
        <v>0</v>
      </c>
    </row>
    <row r="35" spans="1:15" ht="30" customHeight="1" x14ac:dyDescent="0.2">
      <c r="A35" s="8">
        <f t="shared" si="0"/>
        <v>52</v>
      </c>
      <c r="B35" s="9"/>
      <c r="C35" s="10"/>
      <c r="D35" s="10"/>
      <c r="E35" s="11"/>
      <c r="F35" s="10"/>
      <c r="G35"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5" s="10"/>
      <c r="J35" s="88" t="s">
        <v>66</v>
      </c>
      <c r="K35" s="49">
        <f>SUMIFS($E$3:$E$210,$G$3:$G$210,Tableau155424344454647484950[[#This Row],[Ventes]],$D$3:$D$210,"espèces")</f>
        <v>0</v>
      </c>
      <c r="L35" s="49">
        <f>SUMIFS($E$3:$E$210,$G$3:$G$210,Tableau155424344454647484950[[#This Row],[Ventes]],$D$3:$D$210,"chèques")</f>
        <v>0</v>
      </c>
      <c r="M35" s="49">
        <f>SUMIFS($E$3:$E$210,$G$3:$G$210,Tableau155424344454647484950[[#This Row],[Ventes]],$D$3:$D$210,"prélévements")</f>
        <v>0</v>
      </c>
      <c r="N35" s="49">
        <f>SUMIFS($E$3:$E$210,$G$3:$G$210,Tableau155424344454647484950[[#This Row],[Ventes]],$D$3:$D$210,"virements")</f>
        <v>0</v>
      </c>
      <c r="O35" s="91">
        <f t="shared" si="8"/>
        <v>0</v>
      </c>
    </row>
    <row r="36" spans="1:15" ht="30" customHeight="1" x14ac:dyDescent="0.2">
      <c r="A36" s="8">
        <f t="shared" si="0"/>
        <v>52</v>
      </c>
      <c r="B36" s="9"/>
      <c r="C36" s="10"/>
      <c r="D36" s="10"/>
      <c r="E36" s="11"/>
      <c r="F36" s="10"/>
      <c r="G36"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6" s="52"/>
      <c r="J36" s="64" t="s">
        <v>62</v>
      </c>
      <c r="K36" s="87">
        <f>SUM(K$31:K$35)</f>
        <v>0</v>
      </c>
      <c r="L36" s="87">
        <f t="shared" ref="L36:N36" si="9">SUM(L$31:L$35)</f>
        <v>0</v>
      </c>
      <c r="M36" s="87">
        <f t="shared" si="9"/>
        <v>0</v>
      </c>
      <c r="N36" s="87">
        <f t="shared" si="9"/>
        <v>0</v>
      </c>
      <c r="O36" s="127">
        <f>SUM(O$31:O$35)</f>
        <v>0</v>
      </c>
    </row>
    <row r="37" spans="1:15" ht="30" customHeight="1" x14ac:dyDescent="0.2">
      <c r="A37" s="8">
        <f t="shared" si="0"/>
        <v>52</v>
      </c>
      <c r="B37" s="9"/>
      <c r="C37" s="10"/>
      <c r="D37" s="10"/>
      <c r="E37" s="11"/>
      <c r="F37" s="10"/>
      <c r="G37"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7" s="10"/>
    </row>
    <row r="38" spans="1:15" ht="30" customHeight="1" x14ac:dyDescent="0.2">
      <c r="A38" s="8">
        <f t="shared" si="0"/>
        <v>52</v>
      </c>
      <c r="B38" s="9"/>
      <c r="C38" s="10"/>
      <c r="D38" s="10"/>
      <c r="E38" s="11"/>
      <c r="F38" s="10"/>
      <c r="G38"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8" s="10"/>
    </row>
    <row r="39" spans="1:15" ht="30" customHeight="1" x14ac:dyDescent="0.2">
      <c r="A39" s="8">
        <f t="shared" si="0"/>
        <v>52</v>
      </c>
      <c r="B39" s="9"/>
      <c r="C39" s="10"/>
      <c r="D39" s="10"/>
      <c r="E39" s="11"/>
      <c r="F39" s="10"/>
      <c r="G39"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39" s="52"/>
    </row>
    <row r="40" spans="1:15" ht="30" customHeight="1" x14ac:dyDescent="0.2">
      <c r="A40" s="8">
        <f t="shared" si="0"/>
        <v>52</v>
      </c>
      <c r="B40" s="9"/>
      <c r="C40" s="10"/>
      <c r="D40" s="10"/>
      <c r="E40" s="11"/>
      <c r="F40" s="10"/>
      <c r="G40"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0" s="10"/>
    </row>
    <row r="41" spans="1:15" ht="30" customHeight="1" x14ac:dyDescent="0.2">
      <c r="A41" s="8">
        <f t="shared" si="0"/>
        <v>52</v>
      </c>
      <c r="B41" s="9"/>
      <c r="C41" s="10"/>
      <c r="D41" s="10"/>
      <c r="E41" s="11"/>
      <c r="F41" s="10"/>
      <c r="G41"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1" s="10"/>
    </row>
    <row r="42" spans="1:15" ht="30" customHeight="1" x14ac:dyDescent="0.2">
      <c r="A42" s="73">
        <f t="shared" si="0"/>
        <v>52</v>
      </c>
      <c r="B42" s="74"/>
      <c r="C42" s="75"/>
      <c r="D42" s="93"/>
      <c r="E42" s="76"/>
      <c r="F42" s="93"/>
      <c r="G42" s="93"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2" s="75"/>
    </row>
    <row r="43" spans="1:15" ht="30" customHeight="1" x14ac:dyDescent="0.2">
      <c r="A43" s="8">
        <f t="shared" si="0"/>
        <v>52</v>
      </c>
      <c r="B43" s="9"/>
      <c r="C43" s="10"/>
      <c r="D43" s="10"/>
      <c r="E43" s="11"/>
      <c r="F43" s="10"/>
      <c r="G43"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3" s="10"/>
    </row>
    <row r="44" spans="1:15" ht="30" customHeight="1" x14ac:dyDescent="0.2">
      <c r="A44" s="8">
        <f t="shared" si="0"/>
        <v>52</v>
      </c>
      <c r="B44" s="9"/>
      <c r="C44" s="10"/>
      <c r="D44" s="10"/>
      <c r="E44" s="11"/>
      <c r="F44" s="10"/>
      <c r="G44"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4" s="10"/>
    </row>
    <row r="45" spans="1:15" ht="30" customHeight="1" x14ac:dyDescent="0.2">
      <c r="A45" s="8">
        <f t="shared" si="0"/>
        <v>52</v>
      </c>
      <c r="B45" s="9"/>
      <c r="C45" s="10"/>
      <c r="D45" s="10"/>
      <c r="E45" s="11"/>
      <c r="F45" s="10"/>
      <c r="G45"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5" s="10"/>
    </row>
    <row r="46" spans="1:15" ht="30" customHeight="1" x14ac:dyDescent="0.2">
      <c r="A46" s="8">
        <f t="shared" si="0"/>
        <v>52</v>
      </c>
      <c r="B46" s="9"/>
      <c r="C46" s="10"/>
      <c r="D46" s="10"/>
      <c r="E46" s="11"/>
      <c r="F46" s="10"/>
      <c r="G46"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6" s="10"/>
    </row>
    <row r="47" spans="1:15" ht="30" customHeight="1" x14ac:dyDescent="0.2">
      <c r="A47" s="8">
        <f t="shared" si="0"/>
        <v>52</v>
      </c>
      <c r="B47" s="9"/>
      <c r="C47" s="10"/>
      <c r="D47" s="10"/>
      <c r="E47" s="11"/>
      <c r="F47" s="10"/>
      <c r="G47"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7" s="10"/>
    </row>
    <row r="48" spans="1:15" ht="30" customHeight="1" x14ac:dyDescent="0.2">
      <c r="A48" s="8">
        <f t="shared" si="0"/>
        <v>52</v>
      </c>
      <c r="B48" s="9"/>
      <c r="C48" s="10"/>
      <c r="D48" s="10"/>
      <c r="E48" s="11"/>
      <c r="F48" s="10"/>
      <c r="G48"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8" s="10"/>
    </row>
    <row r="49" spans="1:8" ht="30" customHeight="1" x14ac:dyDescent="0.2">
      <c r="A49" s="8">
        <f t="shared" si="0"/>
        <v>52</v>
      </c>
      <c r="B49" s="9"/>
      <c r="C49" s="10"/>
      <c r="D49" s="10"/>
      <c r="E49" s="11"/>
      <c r="F49" s="10"/>
      <c r="G49"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49" s="10"/>
    </row>
    <row r="50" spans="1:8" ht="30" customHeight="1" x14ac:dyDescent="0.2">
      <c r="A50" s="8">
        <f t="shared" si="0"/>
        <v>52</v>
      </c>
      <c r="B50" s="9"/>
      <c r="C50" s="10"/>
      <c r="D50" s="10"/>
      <c r="E50" s="11"/>
      <c r="F50" s="10"/>
      <c r="G50"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0" s="52"/>
    </row>
    <row r="51" spans="1:8" ht="30" customHeight="1" x14ac:dyDescent="0.2">
      <c r="A51" s="8">
        <f t="shared" si="0"/>
        <v>52</v>
      </c>
      <c r="B51" s="9"/>
      <c r="C51" s="10"/>
      <c r="D51" s="10"/>
      <c r="E51" s="11"/>
      <c r="F51" s="10"/>
      <c r="G51"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1" s="10"/>
    </row>
    <row r="52" spans="1:8" ht="30" customHeight="1" x14ac:dyDescent="0.2">
      <c r="A52" s="8">
        <f t="shared" si="0"/>
        <v>52</v>
      </c>
      <c r="B52" s="9"/>
      <c r="C52" s="10"/>
      <c r="D52" s="10"/>
      <c r="E52" s="11"/>
      <c r="F52" s="10"/>
      <c r="G52"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2" s="52"/>
    </row>
    <row r="53" spans="1:8" ht="30" customHeight="1" x14ac:dyDescent="0.2">
      <c r="A53" s="8">
        <f t="shared" si="0"/>
        <v>52</v>
      </c>
      <c r="B53" s="9"/>
      <c r="C53" s="10"/>
      <c r="D53" s="10"/>
      <c r="E53" s="11"/>
      <c r="F53" s="10"/>
      <c r="G53"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3" s="52"/>
    </row>
    <row r="54" spans="1:8" ht="30" customHeight="1" x14ac:dyDescent="0.2">
      <c r="A54" s="8">
        <f t="shared" si="0"/>
        <v>52</v>
      </c>
      <c r="B54" s="9"/>
      <c r="C54" s="10"/>
      <c r="D54" s="10"/>
      <c r="E54" s="11"/>
      <c r="F54" s="10"/>
      <c r="G54"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4" s="10"/>
    </row>
    <row r="55" spans="1:8" ht="30" customHeight="1" x14ac:dyDescent="0.2">
      <c r="A55" s="8">
        <f t="shared" si="0"/>
        <v>52</v>
      </c>
      <c r="B55" s="9"/>
      <c r="C55" s="10"/>
      <c r="D55" s="10"/>
      <c r="E55" s="11"/>
      <c r="F55" s="10"/>
      <c r="G55"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5" s="10"/>
    </row>
    <row r="56" spans="1:8" ht="30" customHeight="1" x14ac:dyDescent="0.2">
      <c r="A56" s="8">
        <f t="shared" si="0"/>
        <v>52</v>
      </c>
      <c r="B56" s="9"/>
      <c r="C56" s="10"/>
      <c r="D56" s="10"/>
      <c r="E56" s="11"/>
      <c r="F56" s="10"/>
      <c r="G56"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6" s="52"/>
    </row>
    <row r="57" spans="1:8" ht="30" customHeight="1" x14ac:dyDescent="0.2">
      <c r="A57" s="8">
        <f t="shared" si="0"/>
        <v>52</v>
      </c>
      <c r="B57" s="9"/>
      <c r="C57" s="10"/>
      <c r="D57" s="10"/>
      <c r="E57" s="11"/>
      <c r="F57" s="10"/>
      <c r="G57"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7" s="10"/>
    </row>
    <row r="58" spans="1:8" ht="30" customHeight="1" x14ac:dyDescent="0.2">
      <c r="A58" s="8">
        <f t="shared" si="0"/>
        <v>52</v>
      </c>
      <c r="B58" s="9"/>
      <c r="C58" s="10"/>
      <c r="D58" s="10"/>
      <c r="E58" s="11"/>
      <c r="F58" s="10"/>
      <c r="G58"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8" s="10"/>
    </row>
    <row r="59" spans="1:8" ht="30" customHeight="1" x14ac:dyDescent="0.2">
      <c r="A59" s="8">
        <f t="shared" si="0"/>
        <v>52</v>
      </c>
      <c r="B59" s="9"/>
      <c r="C59" s="10"/>
      <c r="D59" s="10"/>
      <c r="E59" s="11"/>
      <c r="F59" s="10"/>
      <c r="G59"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59" s="10"/>
    </row>
    <row r="60" spans="1:8" ht="30" customHeight="1" x14ac:dyDescent="0.2">
      <c r="A60" s="8">
        <f t="shared" si="0"/>
        <v>52</v>
      </c>
      <c r="B60" s="9"/>
      <c r="C60" s="10"/>
      <c r="D60" s="10"/>
      <c r="E60" s="11"/>
      <c r="F60" s="10"/>
      <c r="G60"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0" s="10"/>
    </row>
    <row r="61" spans="1:8" ht="30" customHeight="1" x14ac:dyDescent="0.2">
      <c r="A61" s="8">
        <f t="shared" si="0"/>
        <v>52</v>
      </c>
      <c r="B61" s="9"/>
      <c r="C61" s="10"/>
      <c r="D61" s="10"/>
      <c r="E61" s="11"/>
      <c r="F61" s="10"/>
      <c r="G61"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1" s="10"/>
    </row>
    <row r="62" spans="1:8" ht="30" customHeight="1" x14ac:dyDescent="0.2">
      <c r="A62" s="8">
        <f t="shared" si="0"/>
        <v>52</v>
      </c>
      <c r="B62" s="9"/>
      <c r="C62" s="10"/>
      <c r="D62" s="10"/>
      <c r="E62" s="11"/>
      <c r="F62" s="10"/>
      <c r="G62"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2" s="10"/>
    </row>
    <row r="63" spans="1:8" ht="30" customHeight="1" x14ac:dyDescent="0.2">
      <c r="A63" s="8">
        <f t="shared" si="0"/>
        <v>52</v>
      </c>
      <c r="B63" s="9"/>
      <c r="C63" s="10"/>
      <c r="D63" s="10"/>
      <c r="E63" s="11"/>
      <c r="F63" s="10"/>
      <c r="G63"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3" s="10"/>
    </row>
    <row r="64" spans="1:8" ht="30" customHeight="1" x14ac:dyDescent="0.2">
      <c r="A64" s="8">
        <f t="shared" si="0"/>
        <v>52</v>
      </c>
      <c r="B64" s="9"/>
      <c r="C64" s="10"/>
      <c r="D64" s="10"/>
      <c r="E64" s="11"/>
      <c r="F64" s="10"/>
      <c r="G64"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4" s="10"/>
    </row>
    <row r="65" spans="1:8" ht="30" customHeight="1" x14ac:dyDescent="0.2">
      <c r="A65" s="8">
        <f t="shared" si="0"/>
        <v>52</v>
      </c>
      <c r="B65" s="9"/>
      <c r="C65" s="10"/>
      <c r="D65" s="10"/>
      <c r="E65" s="11"/>
      <c r="F65" s="10"/>
      <c r="G65"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5" s="10"/>
    </row>
    <row r="66" spans="1:8" ht="30" customHeight="1" x14ac:dyDescent="0.2">
      <c r="A66" s="8">
        <f t="shared" si="0"/>
        <v>52</v>
      </c>
      <c r="B66" s="9"/>
      <c r="C66" s="10"/>
      <c r="D66" s="10"/>
      <c r="E66" s="11"/>
      <c r="F66" s="10"/>
      <c r="G66"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6" s="10"/>
    </row>
    <row r="67" spans="1:8" ht="30" customHeight="1" x14ac:dyDescent="0.2">
      <c r="A67" s="8">
        <f t="shared" ref="A67:A130" si="10">_xlfn.ISOWEEKNUM($B67)</f>
        <v>52</v>
      </c>
      <c r="B67" s="9"/>
      <c r="C67" s="10"/>
      <c r="D67" s="10"/>
      <c r="E67" s="11"/>
      <c r="F67" s="10"/>
      <c r="G67"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7" s="10"/>
    </row>
    <row r="68" spans="1:8" ht="30" customHeight="1" x14ac:dyDescent="0.2">
      <c r="A68" s="8">
        <f t="shared" si="10"/>
        <v>52</v>
      </c>
      <c r="B68" s="9"/>
      <c r="C68" s="10"/>
      <c r="D68" s="10"/>
      <c r="E68" s="11"/>
      <c r="F68" s="10"/>
      <c r="G68"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8" s="10"/>
    </row>
    <row r="69" spans="1:8" ht="30" customHeight="1" x14ac:dyDescent="0.2">
      <c r="A69" s="8">
        <f t="shared" si="10"/>
        <v>52</v>
      </c>
      <c r="B69" s="9"/>
      <c r="C69" s="10"/>
      <c r="D69" s="10"/>
      <c r="E69" s="11"/>
      <c r="F69" s="10"/>
      <c r="G69"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69" s="10"/>
    </row>
    <row r="70" spans="1:8" ht="30" customHeight="1" x14ac:dyDescent="0.2">
      <c r="A70" s="8">
        <f t="shared" si="10"/>
        <v>52</v>
      </c>
      <c r="B70" s="9"/>
      <c r="C70" s="10"/>
      <c r="D70" s="10"/>
      <c r="E70" s="11"/>
      <c r="F70" s="10"/>
      <c r="G70"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0" s="10"/>
    </row>
    <row r="71" spans="1:8" ht="30" customHeight="1" x14ac:dyDescent="0.2">
      <c r="A71" s="8">
        <f t="shared" si="10"/>
        <v>52</v>
      </c>
      <c r="B71" s="9"/>
      <c r="C71" s="10"/>
      <c r="D71" s="10"/>
      <c r="E71" s="11"/>
      <c r="F71" s="10"/>
      <c r="G71" s="10"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1" s="10"/>
    </row>
    <row r="72" spans="1:8" ht="30" customHeight="1" x14ac:dyDescent="0.2">
      <c r="A72" s="73">
        <f t="shared" si="10"/>
        <v>52</v>
      </c>
      <c r="B72" s="74"/>
      <c r="C72" s="75"/>
      <c r="D72" s="75"/>
      <c r="E72" s="11"/>
      <c r="F72" s="75"/>
      <c r="G7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2" s="75"/>
    </row>
    <row r="73" spans="1:8" ht="30" customHeight="1" x14ac:dyDescent="0.2">
      <c r="A73" s="73">
        <f t="shared" si="10"/>
        <v>52</v>
      </c>
      <c r="B73" s="74"/>
      <c r="C73" s="75"/>
      <c r="D73" s="75"/>
      <c r="E73" s="11"/>
      <c r="F73" s="75"/>
      <c r="G7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3" s="75"/>
    </row>
    <row r="74" spans="1:8" ht="30" customHeight="1" x14ac:dyDescent="0.2">
      <c r="A74" s="73">
        <f t="shared" si="10"/>
        <v>52</v>
      </c>
      <c r="B74" s="74"/>
      <c r="C74" s="75"/>
      <c r="D74" s="75"/>
      <c r="E74" s="11"/>
      <c r="F74" s="75"/>
      <c r="G7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4" s="75"/>
    </row>
    <row r="75" spans="1:8" ht="30" customHeight="1" x14ac:dyDescent="0.2">
      <c r="A75" s="73">
        <f t="shared" si="10"/>
        <v>52</v>
      </c>
      <c r="B75" s="74"/>
      <c r="C75" s="75"/>
      <c r="D75" s="75"/>
      <c r="E75" s="11"/>
      <c r="F75" s="75"/>
      <c r="G7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5" s="75"/>
    </row>
    <row r="76" spans="1:8" ht="30" customHeight="1" x14ac:dyDescent="0.2">
      <c r="A76" s="73">
        <f t="shared" si="10"/>
        <v>52</v>
      </c>
      <c r="B76" s="74"/>
      <c r="C76" s="75"/>
      <c r="D76" s="75"/>
      <c r="E76" s="11"/>
      <c r="F76" s="75"/>
      <c r="G7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6" s="75"/>
    </row>
    <row r="77" spans="1:8" ht="30" customHeight="1" x14ac:dyDescent="0.2">
      <c r="A77" s="73">
        <f t="shared" si="10"/>
        <v>52</v>
      </c>
      <c r="B77" s="74"/>
      <c r="C77" s="75"/>
      <c r="D77" s="75"/>
      <c r="E77" s="11"/>
      <c r="F77" s="75"/>
      <c r="G7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7" s="75"/>
    </row>
    <row r="78" spans="1:8" ht="30" customHeight="1" x14ac:dyDescent="0.2">
      <c r="A78" s="73">
        <f t="shared" si="10"/>
        <v>52</v>
      </c>
      <c r="B78" s="74"/>
      <c r="C78" s="75"/>
      <c r="D78" s="75"/>
      <c r="E78" s="11"/>
      <c r="F78" s="75"/>
      <c r="G7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8" s="75"/>
    </row>
    <row r="79" spans="1:8" ht="30" customHeight="1" x14ac:dyDescent="0.2">
      <c r="A79" s="73">
        <f t="shared" si="10"/>
        <v>52</v>
      </c>
      <c r="B79" s="74"/>
      <c r="C79" s="75"/>
      <c r="D79" s="75"/>
      <c r="E79" s="11"/>
      <c r="F79" s="75"/>
      <c r="G7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79" s="75"/>
    </row>
    <row r="80" spans="1:8" ht="30" customHeight="1" x14ac:dyDescent="0.2">
      <c r="A80" s="73">
        <f t="shared" si="10"/>
        <v>52</v>
      </c>
      <c r="B80" s="74"/>
      <c r="C80" s="75"/>
      <c r="D80" s="75"/>
      <c r="E80" s="11"/>
      <c r="F80" s="75"/>
      <c r="G8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0" s="75"/>
    </row>
    <row r="81" spans="1:8" ht="30" customHeight="1" x14ac:dyDescent="0.2">
      <c r="A81" s="73">
        <f t="shared" si="10"/>
        <v>52</v>
      </c>
      <c r="B81" s="74"/>
      <c r="C81" s="75"/>
      <c r="D81" s="75"/>
      <c r="E81" s="11"/>
      <c r="F81" s="75"/>
      <c r="G8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1" s="75"/>
    </row>
    <row r="82" spans="1:8" ht="30" customHeight="1" x14ac:dyDescent="0.2">
      <c r="A82" s="73">
        <f t="shared" si="10"/>
        <v>52</v>
      </c>
      <c r="B82" s="74"/>
      <c r="C82" s="75"/>
      <c r="D82" s="75"/>
      <c r="E82" s="11"/>
      <c r="F82" s="75"/>
      <c r="G8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2" s="75"/>
    </row>
    <row r="83" spans="1:8" ht="30" customHeight="1" x14ac:dyDescent="0.2">
      <c r="A83" s="73">
        <f t="shared" si="10"/>
        <v>52</v>
      </c>
      <c r="B83" s="74"/>
      <c r="C83" s="75"/>
      <c r="D83" s="75"/>
      <c r="E83" s="11"/>
      <c r="F83" s="75"/>
      <c r="G8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3" s="75"/>
    </row>
    <row r="84" spans="1:8" ht="30" customHeight="1" x14ac:dyDescent="0.2">
      <c r="A84" s="73">
        <f t="shared" si="10"/>
        <v>52</v>
      </c>
      <c r="B84" s="74"/>
      <c r="C84" s="75"/>
      <c r="D84" s="75"/>
      <c r="E84" s="11"/>
      <c r="F84" s="75"/>
      <c r="G8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4" s="75"/>
    </row>
    <row r="85" spans="1:8" ht="30" customHeight="1" x14ac:dyDescent="0.2">
      <c r="A85" s="73">
        <f t="shared" si="10"/>
        <v>52</v>
      </c>
      <c r="B85" s="74"/>
      <c r="C85" s="75"/>
      <c r="D85" s="75"/>
      <c r="E85" s="11"/>
      <c r="F85" s="75"/>
      <c r="G8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5" s="75"/>
    </row>
    <row r="86" spans="1:8" ht="30" customHeight="1" x14ac:dyDescent="0.2">
      <c r="A86" s="73">
        <f t="shared" si="10"/>
        <v>52</v>
      </c>
      <c r="B86" s="74"/>
      <c r="C86" s="75"/>
      <c r="D86" s="75"/>
      <c r="E86" s="11"/>
      <c r="F86" s="75"/>
      <c r="G8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6" s="75"/>
    </row>
    <row r="87" spans="1:8" ht="30" customHeight="1" x14ac:dyDescent="0.2">
      <c r="A87" s="73">
        <f t="shared" si="10"/>
        <v>52</v>
      </c>
      <c r="B87" s="74"/>
      <c r="C87" s="75"/>
      <c r="D87" s="75"/>
      <c r="E87" s="11"/>
      <c r="F87" s="75"/>
      <c r="G8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7" s="75"/>
    </row>
    <row r="88" spans="1:8" ht="30" customHeight="1" x14ac:dyDescent="0.2">
      <c r="A88" s="73">
        <f t="shared" si="10"/>
        <v>52</v>
      </c>
      <c r="B88" s="74"/>
      <c r="C88" s="75"/>
      <c r="D88" s="75"/>
      <c r="E88" s="11"/>
      <c r="F88" s="75"/>
      <c r="G8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8" s="75"/>
    </row>
    <row r="89" spans="1:8" ht="30" customHeight="1" x14ac:dyDescent="0.2">
      <c r="A89" s="73">
        <f t="shared" si="10"/>
        <v>52</v>
      </c>
      <c r="B89" s="74"/>
      <c r="C89" s="75"/>
      <c r="D89" s="75"/>
      <c r="E89" s="11"/>
      <c r="F89" s="75"/>
      <c r="G8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89" s="75"/>
    </row>
    <row r="90" spans="1:8" ht="30" customHeight="1" x14ac:dyDescent="0.2">
      <c r="A90" s="73">
        <f t="shared" si="10"/>
        <v>52</v>
      </c>
      <c r="B90" s="74"/>
      <c r="C90" s="75"/>
      <c r="D90" s="75"/>
      <c r="E90" s="11"/>
      <c r="F90" s="75"/>
      <c r="G9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0" s="75"/>
    </row>
    <row r="91" spans="1:8" ht="30" customHeight="1" x14ac:dyDescent="0.2">
      <c r="A91" s="73">
        <f t="shared" si="10"/>
        <v>52</v>
      </c>
      <c r="B91" s="74"/>
      <c r="C91" s="75"/>
      <c r="D91" s="75"/>
      <c r="E91" s="11"/>
      <c r="F91" s="75"/>
      <c r="G9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1" s="75"/>
    </row>
    <row r="92" spans="1:8" ht="30" customHeight="1" x14ac:dyDescent="0.2">
      <c r="A92" s="73">
        <f t="shared" si="10"/>
        <v>52</v>
      </c>
      <c r="B92" s="74"/>
      <c r="C92" s="75"/>
      <c r="D92" s="75"/>
      <c r="E92" s="11"/>
      <c r="F92" s="75"/>
      <c r="G9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2" s="75"/>
    </row>
    <row r="93" spans="1:8" ht="30" customHeight="1" x14ac:dyDescent="0.2">
      <c r="A93" s="73">
        <f t="shared" si="10"/>
        <v>52</v>
      </c>
      <c r="B93" s="74"/>
      <c r="C93" s="75"/>
      <c r="D93" s="75"/>
      <c r="E93" s="11"/>
      <c r="F93" s="75"/>
      <c r="G9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3" s="75"/>
    </row>
    <row r="94" spans="1:8" ht="30" customHeight="1" x14ac:dyDescent="0.2">
      <c r="A94" s="73">
        <f t="shared" si="10"/>
        <v>52</v>
      </c>
      <c r="B94" s="74"/>
      <c r="C94" s="75"/>
      <c r="D94" s="75"/>
      <c r="E94" s="11"/>
      <c r="F94" s="75"/>
      <c r="G9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4" s="75"/>
    </row>
    <row r="95" spans="1:8" ht="30" customHeight="1" x14ac:dyDescent="0.2">
      <c r="A95" s="73">
        <f t="shared" si="10"/>
        <v>52</v>
      </c>
      <c r="B95" s="74"/>
      <c r="C95" s="75"/>
      <c r="D95" s="75"/>
      <c r="E95" s="11"/>
      <c r="F95" s="75"/>
      <c r="G9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5" s="75"/>
    </row>
    <row r="96" spans="1:8" ht="30" customHeight="1" x14ac:dyDescent="0.2">
      <c r="A96" s="73">
        <f t="shared" si="10"/>
        <v>52</v>
      </c>
      <c r="B96" s="74"/>
      <c r="C96" s="75"/>
      <c r="D96" s="75"/>
      <c r="E96" s="11"/>
      <c r="F96" s="75"/>
      <c r="G9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6" s="75"/>
    </row>
    <row r="97" spans="1:8" ht="30" customHeight="1" x14ac:dyDescent="0.2">
      <c r="A97" s="73">
        <f t="shared" si="10"/>
        <v>52</v>
      </c>
      <c r="B97" s="74"/>
      <c r="C97" s="75"/>
      <c r="D97" s="75"/>
      <c r="E97" s="11"/>
      <c r="F97" s="75"/>
      <c r="G9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7" s="75"/>
    </row>
    <row r="98" spans="1:8" ht="30" customHeight="1" x14ac:dyDescent="0.2">
      <c r="A98" s="73">
        <f t="shared" si="10"/>
        <v>52</v>
      </c>
      <c r="B98" s="74"/>
      <c r="C98" s="75"/>
      <c r="D98" s="75"/>
      <c r="E98" s="11"/>
      <c r="F98" s="75"/>
      <c r="G9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8" s="75"/>
    </row>
    <row r="99" spans="1:8" ht="30" customHeight="1" x14ac:dyDescent="0.2">
      <c r="A99" s="73">
        <f t="shared" si="10"/>
        <v>52</v>
      </c>
      <c r="B99" s="74"/>
      <c r="C99" s="75"/>
      <c r="D99" s="75"/>
      <c r="E99" s="11"/>
      <c r="F99" s="75"/>
      <c r="G9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99" s="75"/>
    </row>
    <row r="100" spans="1:8" ht="30" customHeight="1" x14ac:dyDescent="0.2">
      <c r="A100" s="73">
        <f t="shared" si="10"/>
        <v>52</v>
      </c>
      <c r="B100" s="74"/>
      <c r="C100" s="75"/>
      <c r="D100" s="75"/>
      <c r="E100" s="11"/>
      <c r="F100" s="75"/>
      <c r="G10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0" s="75"/>
    </row>
    <row r="101" spans="1:8" ht="30" customHeight="1" x14ac:dyDescent="0.2">
      <c r="A101" s="73">
        <f t="shared" si="10"/>
        <v>52</v>
      </c>
      <c r="B101" s="74"/>
      <c r="C101" s="75"/>
      <c r="D101" s="75"/>
      <c r="E101" s="11"/>
      <c r="F101" s="75"/>
      <c r="G10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1" s="75"/>
    </row>
    <row r="102" spans="1:8" ht="30" customHeight="1" x14ac:dyDescent="0.2">
      <c r="A102" s="73">
        <f t="shared" si="10"/>
        <v>52</v>
      </c>
      <c r="B102" s="74"/>
      <c r="C102" s="75"/>
      <c r="D102" s="75"/>
      <c r="E102" s="11"/>
      <c r="F102" s="75"/>
      <c r="G10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2" s="75"/>
    </row>
    <row r="103" spans="1:8" ht="30" customHeight="1" x14ac:dyDescent="0.2">
      <c r="A103" s="73">
        <f t="shared" si="10"/>
        <v>52</v>
      </c>
      <c r="B103" s="74"/>
      <c r="C103" s="75"/>
      <c r="D103" s="75"/>
      <c r="E103" s="11"/>
      <c r="F103" s="75"/>
      <c r="G10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3" s="75"/>
    </row>
    <row r="104" spans="1:8" ht="30" customHeight="1" x14ac:dyDescent="0.2">
      <c r="A104" s="73">
        <f t="shared" si="10"/>
        <v>52</v>
      </c>
      <c r="B104" s="74"/>
      <c r="C104" s="75"/>
      <c r="D104" s="75"/>
      <c r="E104" s="11"/>
      <c r="F104" s="75"/>
      <c r="G10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4" s="75"/>
    </row>
    <row r="105" spans="1:8" ht="30" customHeight="1" x14ac:dyDescent="0.2">
      <c r="A105" s="73">
        <f t="shared" si="10"/>
        <v>52</v>
      </c>
      <c r="B105" s="74"/>
      <c r="C105" s="75"/>
      <c r="D105" s="75"/>
      <c r="E105" s="11"/>
      <c r="F105" s="75"/>
      <c r="G10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5" s="75"/>
    </row>
    <row r="106" spans="1:8" ht="30" customHeight="1" x14ac:dyDescent="0.2">
      <c r="A106" s="73">
        <f t="shared" si="10"/>
        <v>52</v>
      </c>
      <c r="B106" s="74"/>
      <c r="C106" s="75"/>
      <c r="D106" s="75"/>
      <c r="E106" s="11"/>
      <c r="F106" s="75"/>
      <c r="G10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6" s="75"/>
    </row>
    <row r="107" spans="1:8" ht="30" customHeight="1" x14ac:dyDescent="0.2">
      <c r="A107" s="73">
        <f t="shared" si="10"/>
        <v>52</v>
      </c>
      <c r="B107" s="74"/>
      <c r="C107" s="75"/>
      <c r="D107" s="75"/>
      <c r="E107" s="11"/>
      <c r="F107" s="75"/>
      <c r="G10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7" s="75"/>
    </row>
    <row r="108" spans="1:8" ht="30" customHeight="1" x14ac:dyDescent="0.2">
      <c r="A108" s="73">
        <f t="shared" si="10"/>
        <v>52</v>
      </c>
      <c r="B108" s="74"/>
      <c r="C108" s="75"/>
      <c r="D108" s="75"/>
      <c r="E108" s="11"/>
      <c r="F108" s="75"/>
      <c r="G10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8" s="75"/>
    </row>
    <row r="109" spans="1:8" ht="30" customHeight="1" x14ac:dyDescent="0.2">
      <c r="A109" s="73">
        <f t="shared" si="10"/>
        <v>52</v>
      </c>
      <c r="B109" s="74"/>
      <c r="C109" s="75"/>
      <c r="D109" s="75"/>
      <c r="E109" s="11"/>
      <c r="F109" s="75"/>
      <c r="G10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09" s="75"/>
    </row>
    <row r="110" spans="1:8" ht="30" customHeight="1" x14ac:dyDescent="0.2">
      <c r="A110" s="73">
        <f t="shared" si="10"/>
        <v>52</v>
      </c>
      <c r="B110" s="74"/>
      <c r="C110" s="75"/>
      <c r="D110" s="75"/>
      <c r="E110" s="11"/>
      <c r="F110" s="75"/>
      <c r="G11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0" s="75"/>
    </row>
    <row r="111" spans="1:8" ht="30" customHeight="1" x14ac:dyDescent="0.2">
      <c r="A111" s="73">
        <f t="shared" si="10"/>
        <v>52</v>
      </c>
      <c r="B111" s="74"/>
      <c r="C111" s="75"/>
      <c r="D111" s="75"/>
      <c r="E111" s="11"/>
      <c r="F111" s="75"/>
      <c r="G11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1" s="75"/>
    </row>
    <row r="112" spans="1:8" ht="30" customHeight="1" x14ac:dyDescent="0.2">
      <c r="A112" s="73">
        <f t="shared" si="10"/>
        <v>52</v>
      </c>
      <c r="B112" s="74"/>
      <c r="C112" s="75"/>
      <c r="D112" s="75"/>
      <c r="E112" s="11"/>
      <c r="F112" s="75"/>
      <c r="G11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2" s="75"/>
    </row>
    <row r="113" spans="1:8" ht="30" customHeight="1" x14ac:dyDescent="0.2">
      <c r="A113" s="73">
        <f t="shared" si="10"/>
        <v>52</v>
      </c>
      <c r="B113" s="74"/>
      <c r="C113" s="75"/>
      <c r="D113" s="75"/>
      <c r="E113" s="11"/>
      <c r="F113" s="75"/>
      <c r="G11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3" s="75"/>
    </row>
    <row r="114" spans="1:8" ht="30" customHeight="1" x14ac:dyDescent="0.2">
      <c r="A114" s="73">
        <f t="shared" si="10"/>
        <v>52</v>
      </c>
      <c r="B114" s="74"/>
      <c r="C114" s="75"/>
      <c r="D114" s="75"/>
      <c r="E114" s="11"/>
      <c r="F114" s="75"/>
      <c r="G11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4" s="75"/>
    </row>
    <row r="115" spans="1:8" ht="30" customHeight="1" x14ac:dyDescent="0.2">
      <c r="A115" s="73">
        <f t="shared" si="10"/>
        <v>52</v>
      </c>
      <c r="B115" s="74"/>
      <c r="C115" s="75"/>
      <c r="D115" s="75"/>
      <c r="E115" s="11"/>
      <c r="F115" s="75"/>
      <c r="G11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5" s="75"/>
    </row>
    <row r="116" spans="1:8" ht="30" customHeight="1" x14ac:dyDescent="0.2">
      <c r="A116" s="73">
        <f t="shared" si="10"/>
        <v>52</v>
      </c>
      <c r="B116" s="74"/>
      <c r="C116" s="75"/>
      <c r="D116" s="75"/>
      <c r="E116" s="11"/>
      <c r="F116" s="75"/>
      <c r="G11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6" s="75"/>
    </row>
    <row r="117" spans="1:8" ht="30" customHeight="1" x14ac:dyDescent="0.2">
      <c r="A117" s="73">
        <f t="shared" si="10"/>
        <v>52</v>
      </c>
      <c r="B117" s="74"/>
      <c r="C117" s="75"/>
      <c r="D117" s="75"/>
      <c r="E117" s="11"/>
      <c r="F117" s="75"/>
      <c r="G11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7" s="75"/>
    </row>
    <row r="118" spans="1:8" ht="30" customHeight="1" x14ac:dyDescent="0.2">
      <c r="A118" s="73">
        <f t="shared" si="10"/>
        <v>52</v>
      </c>
      <c r="B118" s="74"/>
      <c r="C118" s="75"/>
      <c r="D118" s="75"/>
      <c r="E118" s="11"/>
      <c r="F118" s="75"/>
      <c r="G11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8" s="75"/>
    </row>
    <row r="119" spans="1:8" ht="30" customHeight="1" x14ac:dyDescent="0.2">
      <c r="A119" s="73">
        <f t="shared" si="10"/>
        <v>52</v>
      </c>
      <c r="B119" s="74"/>
      <c r="C119" s="75"/>
      <c r="D119" s="75"/>
      <c r="E119" s="11"/>
      <c r="F119" s="75"/>
      <c r="G11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19" s="75"/>
    </row>
    <row r="120" spans="1:8" ht="30" customHeight="1" x14ac:dyDescent="0.2">
      <c r="A120" s="73">
        <f t="shared" si="10"/>
        <v>52</v>
      </c>
      <c r="B120" s="74"/>
      <c r="C120" s="75"/>
      <c r="D120" s="75"/>
      <c r="E120" s="11"/>
      <c r="F120" s="75"/>
      <c r="G12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0" s="75"/>
    </row>
    <row r="121" spans="1:8" ht="30" customHeight="1" x14ac:dyDescent="0.2">
      <c r="A121" s="73">
        <f t="shared" si="10"/>
        <v>52</v>
      </c>
      <c r="B121" s="74"/>
      <c r="C121" s="75"/>
      <c r="D121" s="75"/>
      <c r="E121" s="11"/>
      <c r="F121" s="75"/>
      <c r="G12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1" s="75"/>
    </row>
    <row r="122" spans="1:8" ht="30" customHeight="1" x14ac:dyDescent="0.2">
      <c r="A122" s="73">
        <f t="shared" si="10"/>
        <v>52</v>
      </c>
      <c r="B122" s="74"/>
      <c r="C122" s="75"/>
      <c r="D122" s="75"/>
      <c r="E122" s="11"/>
      <c r="F122" s="75"/>
      <c r="G12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2" s="75"/>
    </row>
    <row r="123" spans="1:8" ht="30" customHeight="1" x14ac:dyDescent="0.2">
      <c r="A123" s="73">
        <f t="shared" si="10"/>
        <v>52</v>
      </c>
      <c r="B123" s="74"/>
      <c r="C123" s="75"/>
      <c r="D123" s="75"/>
      <c r="E123" s="11"/>
      <c r="F123" s="75"/>
      <c r="G12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3" s="75"/>
    </row>
    <row r="124" spans="1:8" ht="30" customHeight="1" x14ac:dyDescent="0.2">
      <c r="A124" s="73">
        <f t="shared" si="10"/>
        <v>52</v>
      </c>
      <c r="B124" s="74"/>
      <c r="C124" s="75"/>
      <c r="D124" s="75"/>
      <c r="E124" s="11"/>
      <c r="F124" s="75"/>
      <c r="G12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4" s="75"/>
    </row>
    <row r="125" spans="1:8" ht="30" customHeight="1" x14ac:dyDescent="0.2">
      <c r="A125" s="73">
        <f t="shared" si="10"/>
        <v>52</v>
      </c>
      <c r="B125" s="74"/>
      <c r="C125" s="75"/>
      <c r="D125" s="75"/>
      <c r="E125" s="11"/>
      <c r="F125" s="75"/>
      <c r="G12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5" s="75"/>
    </row>
    <row r="126" spans="1:8" ht="30" customHeight="1" x14ac:dyDescent="0.2">
      <c r="A126" s="73">
        <f t="shared" si="10"/>
        <v>52</v>
      </c>
      <c r="B126" s="74"/>
      <c r="C126" s="75"/>
      <c r="D126" s="75"/>
      <c r="E126" s="11"/>
      <c r="F126" s="75"/>
      <c r="G12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6" s="75"/>
    </row>
    <row r="127" spans="1:8" ht="30" customHeight="1" x14ac:dyDescent="0.2">
      <c r="A127" s="73">
        <f t="shared" si="10"/>
        <v>52</v>
      </c>
      <c r="B127" s="74"/>
      <c r="C127" s="75"/>
      <c r="D127" s="75"/>
      <c r="E127" s="11"/>
      <c r="F127" s="75"/>
      <c r="G12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7" s="75"/>
    </row>
    <row r="128" spans="1:8" ht="30" customHeight="1" x14ac:dyDescent="0.2">
      <c r="A128" s="73">
        <f t="shared" si="10"/>
        <v>52</v>
      </c>
      <c r="B128" s="74"/>
      <c r="C128" s="75"/>
      <c r="D128" s="75"/>
      <c r="E128" s="11"/>
      <c r="F128" s="75"/>
      <c r="G12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8" s="75"/>
    </row>
    <row r="129" spans="1:8" ht="30" customHeight="1" x14ac:dyDescent="0.2">
      <c r="A129" s="73">
        <f t="shared" si="10"/>
        <v>52</v>
      </c>
      <c r="B129" s="74"/>
      <c r="C129" s="75"/>
      <c r="D129" s="75"/>
      <c r="E129" s="11"/>
      <c r="F129" s="75"/>
      <c r="G12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29" s="75"/>
    </row>
    <row r="130" spans="1:8" ht="30" customHeight="1" x14ac:dyDescent="0.2">
      <c r="A130" s="73">
        <f t="shared" si="10"/>
        <v>52</v>
      </c>
      <c r="B130" s="74"/>
      <c r="C130" s="75"/>
      <c r="D130" s="75"/>
      <c r="E130" s="11"/>
      <c r="F130" s="75"/>
      <c r="G13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0" s="75"/>
    </row>
    <row r="131" spans="1:8" ht="30" customHeight="1" x14ac:dyDescent="0.2">
      <c r="A131" s="73">
        <f t="shared" ref="A131:A194" si="11">_xlfn.ISOWEEKNUM($B131)</f>
        <v>52</v>
      </c>
      <c r="B131" s="74"/>
      <c r="C131" s="75"/>
      <c r="D131" s="75"/>
      <c r="E131" s="11"/>
      <c r="F131" s="75"/>
      <c r="G13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1" s="75"/>
    </row>
    <row r="132" spans="1:8" ht="30" customHeight="1" x14ac:dyDescent="0.2">
      <c r="A132" s="73">
        <f t="shared" si="11"/>
        <v>52</v>
      </c>
      <c r="B132" s="74"/>
      <c r="C132" s="75"/>
      <c r="D132" s="75"/>
      <c r="E132" s="11"/>
      <c r="F132" s="75"/>
      <c r="G13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2" s="75"/>
    </row>
    <row r="133" spans="1:8" ht="30" customHeight="1" x14ac:dyDescent="0.2">
      <c r="A133" s="73">
        <f t="shared" si="11"/>
        <v>52</v>
      </c>
      <c r="B133" s="74"/>
      <c r="C133" s="75"/>
      <c r="D133" s="75"/>
      <c r="E133" s="11"/>
      <c r="F133" s="75"/>
      <c r="G13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3" s="75"/>
    </row>
    <row r="134" spans="1:8" ht="30" customHeight="1" x14ac:dyDescent="0.2">
      <c r="A134" s="73">
        <f t="shared" si="11"/>
        <v>52</v>
      </c>
      <c r="B134" s="74"/>
      <c r="C134" s="75"/>
      <c r="D134" s="75"/>
      <c r="E134" s="11"/>
      <c r="F134" s="75"/>
      <c r="G13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4" s="75"/>
    </row>
    <row r="135" spans="1:8" ht="30" customHeight="1" x14ac:dyDescent="0.2">
      <c r="A135" s="73">
        <f t="shared" si="11"/>
        <v>52</v>
      </c>
      <c r="B135" s="74"/>
      <c r="C135" s="75"/>
      <c r="D135" s="75"/>
      <c r="E135" s="11"/>
      <c r="F135" s="75"/>
      <c r="G13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5" s="75"/>
    </row>
    <row r="136" spans="1:8" ht="30" customHeight="1" x14ac:dyDescent="0.2">
      <c r="A136" s="73">
        <f t="shared" si="11"/>
        <v>52</v>
      </c>
      <c r="B136" s="74"/>
      <c r="C136" s="75"/>
      <c r="D136" s="75"/>
      <c r="E136" s="11"/>
      <c r="F136" s="75"/>
      <c r="G13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6" s="75"/>
    </row>
    <row r="137" spans="1:8" ht="30" customHeight="1" x14ac:dyDescent="0.2">
      <c r="A137" s="73">
        <f t="shared" si="11"/>
        <v>52</v>
      </c>
      <c r="B137" s="74"/>
      <c r="C137" s="75"/>
      <c r="D137" s="75"/>
      <c r="E137" s="11"/>
      <c r="F137" s="75"/>
      <c r="G13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7" s="75"/>
    </row>
    <row r="138" spans="1:8" ht="30" customHeight="1" x14ac:dyDescent="0.2">
      <c r="A138" s="73">
        <f t="shared" si="11"/>
        <v>52</v>
      </c>
      <c r="B138" s="74"/>
      <c r="C138" s="75"/>
      <c r="D138" s="75"/>
      <c r="E138" s="11"/>
      <c r="F138" s="75"/>
      <c r="G13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8" s="75"/>
    </row>
    <row r="139" spans="1:8" ht="30" customHeight="1" x14ac:dyDescent="0.2">
      <c r="A139" s="73">
        <f t="shared" si="11"/>
        <v>52</v>
      </c>
      <c r="B139" s="74"/>
      <c r="C139" s="75"/>
      <c r="D139" s="75"/>
      <c r="E139" s="11"/>
      <c r="F139" s="75"/>
      <c r="G13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39" s="75"/>
    </row>
    <row r="140" spans="1:8" ht="30" customHeight="1" x14ac:dyDescent="0.2">
      <c r="A140" s="73">
        <f t="shared" si="11"/>
        <v>52</v>
      </c>
      <c r="B140" s="74"/>
      <c r="C140" s="75"/>
      <c r="D140" s="75"/>
      <c r="E140" s="11"/>
      <c r="F140" s="75"/>
      <c r="G14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0" s="75"/>
    </row>
    <row r="141" spans="1:8" ht="30" customHeight="1" x14ac:dyDescent="0.2">
      <c r="A141" s="73">
        <f t="shared" si="11"/>
        <v>52</v>
      </c>
      <c r="B141" s="74"/>
      <c r="C141" s="75"/>
      <c r="D141" s="75"/>
      <c r="E141" s="11"/>
      <c r="F141" s="75"/>
      <c r="G14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1" s="75"/>
    </row>
    <row r="142" spans="1:8" ht="30" customHeight="1" x14ac:dyDescent="0.2">
      <c r="A142" s="73">
        <f t="shared" si="11"/>
        <v>52</v>
      </c>
      <c r="B142" s="74"/>
      <c r="C142" s="75"/>
      <c r="D142" s="75"/>
      <c r="E142" s="11"/>
      <c r="F142" s="75"/>
      <c r="G14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2" s="75"/>
    </row>
    <row r="143" spans="1:8" ht="30" customHeight="1" x14ac:dyDescent="0.2">
      <c r="A143" s="73">
        <f t="shared" si="11"/>
        <v>52</v>
      </c>
      <c r="B143" s="74"/>
      <c r="C143" s="75"/>
      <c r="D143" s="75"/>
      <c r="E143" s="11"/>
      <c r="F143" s="75"/>
      <c r="G14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3" s="75"/>
    </row>
    <row r="144" spans="1:8" ht="30" customHeight="1" x14ac:dyDescent="0.2">
      <c r="A144" s="73">
        <f t="shared" si="11"/>
        <v>52</v>
      </c>
      <c r="B144" s="74"/>
      <c r="C144" s="75"/>
      <c r="D144" s="75"/>
      <c r="E144" s="11"/>
      <c r="F144" s="75"/>
      <c r="G14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4" s="75"/>
    </row>
    <row r="145" spans="1:8" ht="30" customHeight="1" x14ac:dyDescent="0.2">
      <c r="A145" s="73">
        <f t="shared" si="11"/>
        <v>52</v>
      </c>
      <c r="B145" s="74"/>
      <c r="C145" s="75"/>
      <c r="D145" s="75"/>
      <c r="E145" s="11"/>
      <c r="F145" s="75"/>
      <c r="G14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5" s="75"/>
    </row>
    <row r="146" spans="1:8" ht="30" customHeight="1" x14ac:dyDescent="0.2">
      <c r="A146" s="73">
        <f t="shared" si="11"/>
        <v>52</v>
      </c>
      <c r="B146" s="74"/>
      <c r="C146" s="75"/>
      <c r="D146" s="75"/>
      <c r="E146" s="11"/>
      <c r="F146" s="75"/>
      <c r="G14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6" s="75"/>
    </row>
    <row r="147" spans="1:8" ht="30" customHeight="1" x14ac:dyDescent="0.2">
      <c r="A147" s="73">
        <f t="shared" si="11"/>
        <v>52</v>
      </c>
      <c r="B147" s="74"/>
      <c r="C147" s="75"/>
      <c r="D147" s="75"/>
      <c r="E147" s="11"/>
      <c r="F147" s="75"/>
      <c r="G14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7" s="75"/>
    </row>
    <row r="148" spans="1:8" ht="30" customHeight="1" x14ac:dyDescent="0.2">
      <c r="A148" s="73">
        <f t="shared" si="11"/>
        <v>52</v>
      </c>
      <c r="B148" s="74"/>
      <c r="C148" s="75"/>
      <c r="D148" s="75"/>
      <c r="E148" s="11"/>
      <c r="F148" s="75"/>
      <c r="G14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8" s="75"/>
    </row>
    <row r="149" spans="1:8" ht="30" customHeight="1" x14ac:dyDescent="0.2">
      <c r="A149" s="73">
        <f t="shared" si="11"/>
        <v>52</v>
      </c>
      <c r="B149" s="74"/>
      <c r="C149" s="75"/>
      <c r="D149" s="75"/>
      <c r="E149" s="11"/>
      <c r="F149" s="75"/>
      <c r="G14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49" s="75"/>
    </row>
    <row r="150" spans="1:8" ht="30" customHeight="1" x14ac:dyDescent="0.2">
      <c r="A150" s="73">
        <f t="shared" si="11"/>
        <v>52</v>
      </c>
      <c r="B150" s="74"/>
      <c r="C150" s="75"/>
      <c r="D150" s="75"/>
      <c r="E150" s="11"/>
      <c r="F150" s="75"/>
      <c r="G15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0" s="75"/>
    </row>
    <row r="151" spans="1:8" ht="30" customHeight="1" x14ac:dyDescent="0.2">
      <c r="A151" s="73">
        <f t="shared" si="11"/>
        <v>52</v>
      </c>
      <c r="B151" s="74"/>
      <c r="C151" s="75"/>
      <c r="D151" s="75"/>
      <c r="E151" s="11"/>
      <c r="F151" s="75"/>
      <c r="G15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1" s="75"/>
    </row>
    <row r="152" spans="1:8" ht="30" customHeight="1" x14ac:dyDescent="0.2">
      <c r="A152" s="73">
        <f t="shared" si="11"/>
        <v>52</v>
      </c>
      <c r="B152" s="74"/>
      <c r="C152" s="75"/>
      <c r="D152" s="75"/>
      <c r="E152" s="11"/>
      <c r="F152" s="75"/>
      <c r="G15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2" s="75"/>
    </row>
    <row r="153" spans="1:8" ht="30" customHeight="1" x14ac:dyDescent="0.2">
      <c r="A153" s="73">
        <f t="shared" si="11"/>
        <v>52</v>
      </c>
      <c r="B153" s="74"/>
      <c r="C153" s="75"/>
      <c r="D153" s="75"/>
      <c r="E153" s="11"/>
      <c r="F153" s="75"/>
      <c r="G15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3" s="75"/>
    </row>
    <row r="154" spans="1:8" ht="30" customHeight="1" x14ac:dyDescent="0.2">
      <c r="A154" s="73">
        <f t="shared" si="11"/>
        <v>52</v>
      </c>
      <c r="B154" s="74"/>
      <c r="C154" s="75"/>
      <c r="D154" s="75"/>
      <c r="E154" s="11"/>
      <c r="F154" s="75"/>
      <c r="G15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4" s="75"/>
    </row>
    <row r="155" spans="1:8" ht="30" customHeight="1" x14ac:dyDescent="0.2">
      <c r="A155" s="73">
        <f t="shared" si="11"/>
        <v>52</v>
      </c>
      <c r="B155" s="74"/>
      <c r="C155" s="75"/>
      <c r="D155" s="75"/>
      <c r="E155" s="11"/>
      <c r="F155" s="75"/>
      <c r="G15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5" s="75"/>
    </row>
    <row r="156" spans="1:8" ht="30" customHeight="1" x14ac:dyDescent="0.2">
      <c r="A156" s="73">
        <f t="shared" si="11"/>
        <v>52</v>
      </c>
      <c r="B156" s="74"/>
      <c r="C156" s="75"/>
      <c r="D156" s="75"/>
      <c r="E156" s="11"/>
      <c r="F156" s="75"/>
      <c r="G15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6" s="75"/>
    </row>
    <row r="157" spans="1:8" ht="30" customHeight="1" x14ac:dyDescent="0.2">
      <c r="A157" s="73">
        <f t="shared" si="11"/>
        <v>52</v>
      </c>
      <c r="B157" s="74"/>
      <c r="C157" s="75"/>
      <c r="D157" s="75"/>
      <c r="E157" s="11"/>
      <c r="F157" s="75"/>
      <c r="G15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7" s="75"/>
    </row>
    <row r="158" spans="1:8" ht="30" customHeight="1" x14ac:dyDescent="0.2">
      <c r="A158" s="73">
        <f t="shared" si="11"/>
        <v>52</v>
      </c>
      <c r="B158" s="74"/>
      <c r="C158" s="75"/>
      <c r="D158" s="75"/>
      <c r="E158" s="11"/>
      <c r="F158" s="75"/>
      <c r="G15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8" s="75"/>
    </row>
    <row r="159" spans="1:8" ht="30" customHeight="1" x14ac:dyDescent="0.2">
      <c r="A159" s="73">
        <f t="shared" si="11"/>
        <v>52</v>
      </c>
      <c r="B159" s="74"/>
      <c r="C159" s="75"/>
      <c r="D159" s="75"/>
      <c r="E159" s="11"/>
      <c r="F159" s="75"/>
      <c r="G15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59" s="75"/>
    </row>
    <row r="160" spans="1:8" ht="30" customHeight="1" x14ac:dyDescent="0.2">
      <c r="A160" s="73">
        <f t="shared" si="11"/>
        <v>52</v>
      </c>
      <c r="B160" s="74"/>
      <c r="C160" s="75"/>
      <c r="D160" s="75"/>
      <c r="E160" s="11"/>
      <c r="F160" s="75"/>
      <c r="G16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0" s="75"/>
    </row>
    <row r="161" spans="1:8" ht="30" customHeight="1" x14ac:dyDescent="0.2">
      <c r="A161" s="73">
        <f t="shared" si="11"/>
        <v>52</v>
      </c>
      <c r="B161" s="74"/>
      <c r="C161" s="75"/>
      <c r="D161" s="75"/>
      <c r="E161" s="11"/>
      <c r="F161" s="75"/>
      <c r="G16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1" s="75"/>
    </row>
    <row r="162" spans="1:8" ht="30" customHeight="1" x14ac:dyDescent="0.2">
      <c r="A162" s="73">
        <f t="shared" si="11"/>
        <v>52</v>
      </c>
      <c r="B162" s="74"/>
      <c r="C162" s="75"/>
      <c r="D162" s="75"/>
      <c r="E162" s="11"/>
      <c r="F162" s="75"/>
      <c r="G16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2" s="75"/>
    </row>
    <row r="163" spans="1:8" ht="30" customHeight="1" x14ac:dyDescent="0.2">
      <c r="A163" s="73">
        <f t="shared" si="11"/>
        <v>52</v>
      </c>
      <c r="B163" s="74"/>
      <c r="C163" s="75"/>
      <c r="D163" s="75"/>
      <c r="E163" s="11"/>
      <c r="F163" s="75"/>
      <c r="G16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3" s="75"/>
    </row>
    <row r="164" spans="1:8" ht="30" customHeight="1" x14ac:dyDescent="0.2">
      <c r="A164" s="73">
        <f t="shared" si="11"/>
        <v>52</v>
      </c>
      <c r="B164" s="74"/>
      <c r="C164" s="75"/>
      <c r="D164" s="75"/>
      <c r="E164" s="11"/>
      <c r="F164" s="75"/>
      <c r="G16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4" s="75"/>
    </row>
    <row r="165" spans="1:8" ht="30" customHeight="1" x14ac:dyDescent="0.2">
      <c r="A165" s="73">
        <f t="shared" si="11"/>
        <v>52</v>
      </c>
      <c r="B165" s="74"/>
      <c r="C165" s="75"/>
      <c r="D165" s="75"/>
      <c r="E165" s="11"/>
      <c r="F165" s="75"/>
      <c r="G16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5" s="75"/>
    </row>
    <row r="166" spans="1:8" ht="30" customHeight="1" x14ac:dyDescent="0.2">
      <c r="A166" s="73">
        <f t="shared" si="11"/>
        <v>52</v>
      </c>
      <c r="B166" s="74"/>
      <c r="C166" s="75"/>
      <c r="D166" s="75"/>
      <c r="E166" s="11"/>
      <c r="F166" s="75"/>
      <c r="G16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6" s="75"/>
    </row>
    <row r="167" spans="1:8" ht="30" customHeight="1" x14ac:dyDescent="0.2">
      <c r="A167" s="73">
        <f t="shared" si="11"/>
        <v>52</v>
      </c>
      <c r="B167" s="74"/>
      <c r="C167" s="75"/>
      <c r="D167" s="75"/>
      <c r="E167" s="11"/>
      <c r="F167" s="75"/>
      <c r="G16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7" s="75"/>
    </row>
    <row r="168" spans="1:8" ht="30" customHeight="1" x14ac:dyDescent="0.2">
      <c r="A168" s="73">
        <f t="shared" si="11"/>
        <v>52</v>
      </c>
      <c r="B168" s="74"/>
      <c r="C168" s="75"/>
      <c r="D168" s="75"/>
      <c r="E168" s="11"/>
      <c r="F168" s="75"/>
      <c r="G16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8" s="75"/>
    </row>
    <row r="169" spans="1:8" ht="30" customHeight="1" x14ac:dyDescent="0.2">
      <c r="A169" s="73">
        <f t="shared" si="11"/>
        <v>52</v>
      </c>
      <c r="B169" s="74"/>
      <c r="C169" s="75"/>
      <c r="D169" s="75"/>
      <c r="E169" s="11"/>
      <c r="F169" s="75"/>
      <c r="G16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69" s="75"/>
    </row>
    <row r="170" spans="1:8" ht="30" customHeight="1" x14ac:dyDescent="0.2">
      <c r="A170" s="73">
        <f t="shared" si="11"/>
        <v>52</v>
      </c>
      <c r="B170" s="74"/>
      <c r="C170" s="75"/>
      <c r="D170" s="75"/>
      <c r="E170" s="11"/>
      <c r="F170" s="75"/>
      <c r="G17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0" s="75"/>
    </row>
    <row r="171" spans="1:8" ht="30" customHeight="1" x14ac:dyDescent="0.2">
      <c r="A171" s="73">
        <f t="shared" si="11"/>
        <v>52</v>
      </c>
      <c r="B171" s="74"/>
      <c r="C171" s="75"/>
      <c r="D171" s="75"/>
      <c r="E171" s="11"/>
      <c r="F171" s="75"/>
      <c r="G17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1" s="75"/>
    </row>
    <row r="172" spans="1:8" ht="30" customHeight="1" x14ac:dyDescent="0.2">
      <c r="A172" s="73">
        <f t="shared" si="11"/>
        <v>52</v>
      </c>
      <c r="B172" s="74"/>
      <c r="C172" s="75"/>
      <c r="D172" s="75"/>
      <c r="E172" s="11"/>
      <c r="F172" s="75"/>
      <c r="G17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2" s="75"/>
    </row>
    <row r="173" spans="1:8" ht="30" customHeight="1" x14ac:dyDescent="0.2">
      <c r="A173" s="73">
        <f t="shared" si="11"/>
        <v>52</v>
      </c>
      <c r="B173" s="74"/>
      <c r="C173" s="75"/>
      <c r="D173" s="75"/>
      <c r="E173" s="11"/>
      <c r="F173" s="75"/>
      <c r="G17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3" s="75"/>
    </row>
    <row r="174" spans="1:8" ht="30" customHeight="1" x14ac:dyDescent="0.2">
      <c r="A174" s="73">
        <f t="shared" si="11"/>
        <v>52</v>
      </c>
      <c r="B174" s="74"/>
      <c r="C174" s="75"/>
      <c r="D174" s="75"/>
      <c r="E174" s="11"/>
      <c r="F174" s="75"/>
      <c r="G17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4" s="75"/>
    </row>
    <row r="175" spans="1:8" ht="30" customHeight="1" x14ac:dyDescent="0.2">
      <c r="A175" s="73">
        <f t="shared" si="11"/>
        <v>52</v>
      </c>
      <c r="B175" s="74"/>
      <c r="C175" s="75"/>
      <c r="D175" s="75"/>
      <c r="E175" s="11"/>
      <c r="F175" s="75"/>
      <c r="G17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5" s="75"/>
    </row>
    <row r="176" spans="1:8" ht="30" customHeight="1" x14ac:dyDescent="0.2">
      <c r="A176" s="73">
        <f t="shared" si="11"/>
        <v>52</v>
      </c>
      <c r="B176" s="74"/>
      <c r="C176" s="75"/>
      <c r="D176" s="75"/>
      <c r="E176" s="11"/>
      <c r="F176" s="75"/>
      <c r="G17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6" s="75"/>
    </row>
    <row r="177" spans="1:8" ht="30" customHeight="1" x14ac:dyDescent="0.2">
      <c r="A177" s="73">
        <f t="shared" si="11"/>
        <v>52</v>
      </c>
      <c r="B177" s="74"/>
      <c r="C177" s="75"/>
      <c r="D177" s="75"/>
      <c r="E177" s="11"/>
      <c r="F177" s="75"/>
      <c r="G17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7" s="75"/>
    </row>
    <row r="178" spans="1:8" ht="30" customHeight="1" x14ac:dyDescent="0.2">
      <c r="A178" s="73">
        <f t="shared" si="11"/>
        <v>52</v>
      </c>
      <c r="B178" s="74"/>
      <c r="C178" s="75"/>
      <c r="D178" s="75"/>
      <c r="E178" s="11"/>
      <c r="F178" s="75"/>
      <c r="G17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8" s="75"/>
    </row>
    <row r="179" spans="1:8" ht="30" customHeight="1" x14ac:dyDescent="0.2">
      <c r="A179" s="73">
        <f t="shared" si="11"/>
        <v>52</v>
      </c>
      <c r="B179" s="74"/>
      <c r="C179" s="75"/>
      <c r="D179" s="75"/>
      <c r="E179" s="11"/>
      <c r="F179" s="75"/>
      <c r="G17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79" s="75"/>
    </row>
    <row r="180" spans="1:8" ht="30" customHeight="1" x14ac:dyDescent="0.2">
      <c r="A180" s="73">
        <f t="shared" si="11"/>
        <v>52</v>
      </c>
      <c r="B180" s="74"/>
      <c r="C180" s="75"/>
      <c r="D180" s="75"/>
      <c r="E180" s="11"/>
      <c r="F180" s="75"/>
      <c r="G18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0" s="75"/>
    </row>
    <row r="181" spans="1:8" ht="30" customHeight="1" x14ac:dyDescent="0.2">
      <c r="A181" s="73">
        <f t="shared" si="11"/>
        <v>52</v>
      </c>
      <c r="B181" s="74"/>
      <c r="C181" s="75"/>
      <c r="D181" s="75"/>
      <c r="E181" s="11"/>
      <c r="F181" s="75"/>
      <c r="G18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1" s="75"/>
    </row>
    <row r="182" spans="1:8" ht="30" customHeight="1" x14ac:dyDescent="0.2">
      <c r="A182" s="73">
        <f t="shared" si="11"/>
        <v>52</v>
      </c>
      <c r="B182" s="74"/>
      <c r="C182" s="75"/>
      <c r="D182" s="75"/>
      <c r="E182" s="11"/>
      <c r="F182" s="75"/>
      <c r="G18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2" s="75"/>
    </row>
    <row r="183" spans="1:8" ht="30" customHeight="1" x14ac:dyDescent="0.2">
      <c r="A183" s="73">
        <f t="shared" si="11"/>
        <v>52</v>
      </c>
      <c r="B183" s="74"/>
      <c r="C183" s="75"/>
      <c r="D183" s="75"/>
      <c r="E183" s="11"/>
      <c r="F183" s="75"/>
      <c r="G18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3" s="75"/>
    </row>
    <row r="184" spans="1:8" ht="30" customHeight="1" x14ac:dyDescent="0.2">
      <c r="A184" s="73">
        <f t="shared" si="11"/>
        <v>52</v>
      </c>
      <c r="B184" s="74"/>
      <c r="C184" s="75"/>
      <c r="D184" s="75"/>
      <c r="E184" s="11"/>
      <c r="F184" s="75"/>
      <c r="G18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4" s="75"/>
    </row>
    <row r="185" spans="1:8" ht="30" customHeight="1" x14ac:dyDescent="0.2">
      <c r="A185" s="73">
        <f t="shared" si="11"/>
        <v>52</v>
      </c>
      <c r="B185" s="74"/>
      <c r="C185" s="75"/>
      <c r="D185" s="75"/>
      <c r="E185" s="11"/>
      <c r="F185" s="75"/>
      <c r="G18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5" s="75"/>
    </row>
    <row r="186" spans="1:8" ht="30" customHeight="1" x14ac:dyDescent="0.2">
      <c r="A186" s="73">
        <f t="shared" si="11"/>
        <v>52</v>
      </c>
      <c r="B186" s="74"/>
      <c r="C186" s="75"/>
      <c r="D186" s="75"/>
      <c r="E186" s="11"/>
      <c r="F186" s="75"/>
      <c r="G18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6" s="75"/>
    </row>
    <row r="187" spans="1:8" ht="30" customHeight="1" x14ac:dyDescent="0.2">
      <c r="A187" s="73">
        <f t="shared" si="11"/>
        <v>52</v>
      </c>
      <c r="B187" s="74"/>
      <c r="C187" s="75"/>
      <c r="D187" s="75"/>
      <c r="E187" s="11"/>
      <c r="F187" s="75"/>
      <c r="G18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7" s="75"/>
    </row>
    <row r="188" spans="1:8" ht="30" customHeight="1" x14ac:dyDescent="0.2">
      <c r="A188" s="73">
        <f t="shared" si="11"/>
        <v>52</v>
      </c>
      <c r="B188" s="74"/>
      <c r="C188" s="75"/>
      <c r="D188" s="75"/>
      <c r="E188" s="11"/>
      <c r="F188" s="75"/>
      <c r="G18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8" s="75"/>
    </row>
    <row r="189" spans="1:8" ht="30" customHeight="1" x14ac:dyDescent="0.2">
      <c r="A189" s="73">
        <f t="shared" si="11"/>
        <v>52</v>
      </c>
      <c r="B189" s="74"/>
      <c r="C189" s="75"/>
      <c r="D189" s="75"/>
      <c r="E189" s="11"/>
      <c r="F189" s="75"/>
      <c r="G18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89" s="75"/>
    </row>
    <row r="190" spans="1:8" ht="30" customHeight="1" x14ac:dyDescent="0.2">
      <c r="A190" s="73">
        <f t="shared" si="11"/>
        <v>52</v>
      </c>
      <c r="B190" s="74"/>
      <c r="C190" s="75"/>
      <c r="D190" s="75"/>
      <c r="E190" s="11"/>
      <c r="F190" s="75"/>
      <c r="G19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0" s="75"/>
    </row>
    <row r="191" spans="1:8" ht="30" customHeight="1" x14ac:dyDescent="0.2">
      <c r="A191" s="73">
        <f t="shared" si="11"/>
        <v>52</v>
      </c>
      <c r="B191" s="74"/>
      <c r="C191" s="75"/>
      <c r="D191" s="75"/>
      <c r="E191" s="11"/>
      <c r="F191" s="75"/>
      <c r="G19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1" s="75"/>
    </row>
    <row r="192" spans="1:8" ht="30" customHeight="1" x14ac:dyDescent="0.2">
      <c r="A192" s="73">
        <f t="shared" si="11"/>
        <v>52</v>
      </c>
      <c r="B192" s="74"/>
      <c r="C192" s="75"/>
      <c r="D192" s="75"/>
      <c r="E192" s="11"/>
      <c r="F192" s="75"/>
      <c r="G19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2" s="75"/>
    </row>
    <row r="193" spans="1:8" ht="30" customHeight="1" x14ac:dyDescent="0.2">
      <c r="A193" s="73">
        <f t="shared" si="11"/>
        <v>52</v>
      </c>
      <c r="B193" s="74"/>
      <c r="C193" s="75"/>
      <c r="D193" s="75"/>
      <c r="E193" s="11"/>
      <c r="F193" s="75"/>
      <c r="G19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3" s="75"/>
    </row>
    <row r="194" spans="1:8" ht="30" customHeight="1" x14ac:dyDescent="0.2">
      <c r="A194" s="73">
        <f t="shared" si="11"/>
        <v>52</v>
      </c>
      <c r="B194" s="74"/>
      <c r="C194" s="75"/>
      <c r="D194" s="75"/>
      <c r="E194" s="11"/>
      <c r="F194" s="75"/>
      <c r="G19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4" s="75"/>
    </row>
    <row r="195" spans="1:8" ht="30" customHeight="1" x14ac:dyDescent="0.2">
      <c r="A195" s="73">
        <f t="shared" ref="A195:A205" si="12">_xlfn.ISOWEEKNUM($B195)</f>
        <v>52</v>
      </c>
      <c r="B195" s="74"/>
      <c r="C195" s="75"/>
      <c r="D195" s="75"/>
      <c r="E195" s="11"/>
      <c r="F195" s="75"/>
      <c r="G19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5" s="75"/>
    </row>
    <row r="196" spans="1:8" ht="30" customHeight="1" x14ac:dyDescent="0.2">
      <c r="A196" s="73">
        <f t="shared" si="12"/>
        <v>52</v>
      </c>
      <c r="B196" s="74"/>
      <c r="C196" s="75"/>
      <c r="D196" s="75"/>
      <c r="E196" s="11"/>
      <c r="F196" s="75"/>
      <c r="G196"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6" s="75"/>
    </row>
    <row r="197" spans="1:8" ht="30" customHeight="1" x14ac:dyDescent="0.2">
      <c r="A197" s="73">
        <f t="shared" si="12"/>
        <v>52</v>
      </c>
      <c r="B197" s="74"/>
      <c r="C197" s="75"/>
      <c r="D197" s="75"/>
      <c r="E197" s="11"/>
      <c r="F197" s="75"/>
      <c r="G197"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7" s="75"/>
    </row>
    <row r="198" spans="1:8" ht="30" customHeight="1" x14ac:dyDescent="0.2">
      <c r="A198" s="73">
        <f t="shared" si="12"/>
        <v>52</v>
      </c>
      <c r="B198" s="74"/>
      <c r="C198" s="75"/>
      <c r="D198" s="75"/>
      <c r="E198" s="11"/>
      <c r="F198" s="75"/>
      <c r="G198"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8" s="75"/>
    </row>
    <row r="199" spans="1:8" ht="30" customHeight="1" x14ac:dyDescent="0.2">
      <c r="A199" s="73">
        <f t="shared" si="12"/>
        <v>52</v>
      </c>
      <c r="B199" s="74"/>
      <c r="C199" s="75"/>
      <c r="D199" s="75"/>
      <c r="E199" s="11"/>
      <c r="F199" s="75"/>
      <c r="G199"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199" s="75"/>
    </row>
    <row r="200" spans="1:8" ht="30" customHeight="1" x14ac:dyDescent="0.2">
      <c r="A200" s="73">
        <f t="shared" si="12"/>
        <v>52</v>
      </c>
      <c r="B200" s="74"/>
      <c r="C200" s="75"/>
      <c r="D200" s="75"/>
      <c r="E200" s="11"/>
      <c r="F200" s="75"/>
      <c r="G200"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00" s="75"/>
    </row>
    <row r="201" spans="1:8" ht="30" customHeight="1" x14ac:dyDescent="0.2">
      <c r="A201" s="73">
        <f t="shared" si="12"/>
        <v>52</v>
      </c>
      <c r="B201" s="74"/>
      <c r="C201" s="75"/>
      <c r="D201" s="75"/>
      <c r="E201" s="11"/>
      <c r="F201" s="75"/>
      <c r="G201"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01" s="75"/>
    </row>
    <row r="202" spans="1:8" ht="30" customHeight="1" x14ac:dyDescent="0.2">
      <c r="A202" s="73">
        <f t="shared" si="12"/>
        <v>52</v>
      </c>
      <c r="B202" s="74"/>
      <c r="C202" s="75"/>
      <c r="D202" s="75"/>
      <c r="E202" s="11"/>
      <c r="F202" s="75"/>
      <c r="G202"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02" s="75"/>
    </row>
    <row r="203" spans="1:8" ht="30" customHeight="1" x14ac:dyDescent="0.2">
      <c r="A203" s="73">
        <f t="shared" si="12"/>
        <v>52</v>
      </c>
      <c r="B203" s="74"/>
      <c r="C203" s="75"/>
      <c r="D203" s="75"/>
      <c r="E203" s="11"/>
      <c r="F203" s="75"/>
      <c r="G203"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03" s="75"/>
    </row>
    <row r="204" spans="1:8" ht="30" customHeight="1" x14ac:dyDescent="0.2">
      <c r="A204" s="73">
        <f t="shared" si="12"/>
        <v>52</v>
      </c>
      <c r="B204" s="74"/>
      <c r="C204" s="75"/>
      <c r="D204" s="75"/>
      <c r="E204" s="11"/>
      <c r="F204" s="75"/>
      <c r="G204"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04" s="75"/>
    </row>
    <row r="205" spans="1:8" ht="30" customHeight="1" x14ac:dyDescent="0.2">
      <c r="A205" s="73">
        <f t="shared" si="12"/>
        <v>52</v>
      </c>
      <c r="B205" s="74"/>
      <c r="C205" s="75"/>
      <c r="D205" s="75"/>
      <c r="E205" s="11"/>
      <c r="F205" s="75"/>
      <c r="G205" s="75" t="str">
        <f>IF(DépMar161820246[[#This Row],[Catégorie]]="ventes N-1",$J$34,"")&amp;IF(DépMar161820246[[#This Row],[Catégorie]]="adhésions paniers",$J$31,"")&amp;IF(DépMar161820246[[#This Row],[Catégorie]]="cotisations associatives",$J$32,"")&amp;IF(DépMar161820246[[#This Row],[Catégorie]]="légumes",$J$33,"")&amp;IF(DépMar161820246[[#This Row],[Catégorie]]="transfo interne",$J$33,"")&amp;IF(DépMar161820246[[#This Row],[Catégorie]]="transfo externe",$J$33,"")&amp;IF(DépMar161820246[[#This Row],[Catégorie]]="oeufs",$J$33,"")&amp;IF(DépMar161820246[[#This Row],[Catégorie]]="miel",$J$33,"")&amp;IF(DépMar161820246[[#This Row],[Catégorie]]="champignons",$J$33,"")&amp;IF(DépMar161820246[[#This Row],[Catégorie]]="agrumes",$J$35,"")&amp;IF(DépMar161820246[[#This Row],[Catégorie]]="fruits",$J$33,"")</f>
        <v/>
      </c>
      <c r="H205" s="75"/>
    </row>
    <row r="206" spans="1:8" ht="30" customHeight="1" x14ac:dyDescent="0.2">
      <c r="A206" s="101" t="s">
        <v>0</v>
      </c>
      <c r="B206" s="102"/>
      <c r="C206" s="103"/>
      <c r="D206" s="103"/>
      <c r="E206" s="104">
        <f>SUBTOTAL(109,DépMar161820246[Montant])</f>
        <v>0</v>
      </c>
      <c r="F206" s="105"/>
      <c r="G206" s="125"/>
      <c r="H206" s="105"/>
    </row>
  </sheetData>
  <sheetProtection formatCells="0" formatColumns="0" formatRows="0" insertColumns="0" insertRows="0" insertHyperlinks="0" deleteColumns="0" deleteRows="0" selectLockedCells="1" sort="0" autoFilter="0" pivotTables="0"/>
  <protectedRanges>
    <protectedRange sqref="F72:H205 B72:D205 B2:H71" name="données_1_2"/>
    <protectedRange sqref="E72:E205" name="données_1_1_1"/>
  </protectedRanges>
  <mergeCells count="4">
    <mergeCell ref="A1:D1"/>
    <mergeCell ref="J19:J20"/>
    <mergeCell ref="K20:N20"/>
    <mergeCell ref="J1:N1"/>
  </mergeCells>
  <dataValidations count="14">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allowBlank="1" showInputMessage="1" showErrorMessage="1" prompt="Entrez le nom de la dépense dans cette colonne" sqref="J2"/>
    <dataValidation allowBlank="1" showInputMessage="1" showErrorMessage="1" prompt="Le total des dépenses est automatiquement affiché dans cette colonne" sqref="K2:N2"/>
    <dataValidation type="list" errorStyle="warning" allowBlank="1" showInputMessage="1" showErrorMessage="1" error="Une dépense de la liste déroulante doit être sélectionnée pour être incluse dans la feuille Synthèse" sqref="G3:G205">
      <formula1>$J$31:$J$35</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tabColor theme="5" tint="0.79998168889431442"/>
    <pageSetUpPr autoPageBreaks="0" fitToPage="1"/>
  </sheetPr>
  <dimension ref="A1:O206"/>
  <sheetViews>
    <sheetView showGridLines="0" topLeftCell="A10" zoomScale="85" zoomScaleNormal="85" workbookViewId="0">
      <selection activeCell="H17" sqref="H17"/>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5.7109375" style="2" customWidth="1"/>
    <col min="9" max="9" width="9.140625" style="2"/>
    <col min="10" max="10" width="20.28515625" style="2" bestFit="1" customWidth="1"/>
    <col min="11" max="14" width="14.7109375" style="2" customWidth="1"/>
    <col min="15" max="15" width="12.85546875" style="2" bestFit="1" customWidth="1"/>
    <col min="16" max="16384" width="9.140625" style="2"/>
  </cols>
  <sheetData>
    <row r="1" spans="1:14" ht="35.1" customHeight="1" x14ac:dyDescent="0.2">
      <c r="A1" s="116" t="s">
        <v>39</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52</v>
      </c>
      <c r="B3" s="9"/>
      <c r="C3" s="10"/>
      <c r="D3" s="10"/>
      <c r="E3" s="11"/>
      <c r="F3" s="10"/>
      <c r="G3"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 s="10"/>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f t="shared" si="0"/>
        <v>52</v>
      </c>
      <c r="B4" s="9"/>
      <c r="C4" s="10"/>
      <c r="D4" s="10"/>
      <c r="E4" s="11"/>
      <c r="F4" s="10"/>
      <c r="G4"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 s="52"/>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f t="shared" si="0"/>
        <v>52</v>
      </c>
      <c r="B5" s="9"/>
      <c r="C5" s="10"/>
      <c r="D5" s="10"/>
      <c r="E5" s="11"/>
      <c r="F5" s="10"/>
      <c r="G5"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f t="shared" si="0"/>
        <v>52</v>
      </c>
      <c r="B6" s="9"/>
      <c r="C6" s="10"/>
      <c r="D6" s="10"/>
      <c r="E6" s="11"/>
      <c r="F6" s="10"/>
      <c r="G6"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 s="10"/>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f t="shared" si="0"/>
        <v>52</v>
      </c>
      <c r="B7" s="9"/>
      <c r="C7" s="10"/>
      <c r="D7" s="10"/>
      <c r="E7" s="11"/>
      <c r="F7" s="10"/>
      <c r="G7"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 s="10"/>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 s="52"/>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 s="10"/>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f t="shared" si="0"/>
        <v>52</v>
      </c>
      <c r="B17" s="9"/>
      <c r="C17" s="10"/>
      <c r="D17" s="10"/>
      <c r="E17" s="11"/>
      <c r="F17" s="10"/>
      <c r="G17"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 s="10"/>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
      <c r="C18" s="10"/>
      <c r="D18" s="10"/>
      <c r="E18" s="11"/>
      <c r="F18" s="10"/>
      <c r="G18"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
      <c r="C19" s="10"/>
      <c r="D19" s="10"/>
      <c r="E19" s="11"/>
      <c r="F19" s="10"/>
      <c r="G19"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 s="10"/>
      <c r="J19" s="117" t="s">
        <v>0</v>
      </c>
      <c r="K19" s="68">
        <f>SUM($K$3:$K$18)</f>
        <v>0</v>
      </c>
      <c r="L19" s="69">
        <f>SUM($L$3:$L$18)</f>
        <v>0</v>
      </c>
      <c r="M19" s="69">
        <f>SUM($M$3:$M$18)</f>
        <v>0</v>
      </c>
      <c r="N19" s="70">
        <f>SUM($N$3:$N$18)</f>
        <v>0</v>
      </c>
    </row>
    <row r="20" spans="1:15" ht="30" customHeight="1" x14ac:dyDescent="0.2">
      <c r="A20" s="8">
        <f t="shared" si="0"/>
        <v>52</v>
      </c>
      <c r="B20" s="9"/>
      <c r="C20" s="10"/>
      <c r="D20" s="10"/>
      <c r="E20" s="11"/>
      <c r="F20" s="10"/>
      <c r="G20"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0" s="52"/>
      <c r="J20" s="118"/>
      <c r="K20" s="119">
        <f>SUM($K$19:$N$19)</f>
        <v>0</v>
      </c>
      <c r="L20" s="120"/>
      <c r="M20" s="120"/>
      <c r="N20" s="121"/>
    </row>
    <row r="21" spans="1:15" ht="30" customHeight="1" x14ac:dyDescent="0.2">
      <c r="A21" s="8">
        <f t="shared" si="0"/>
        <v>52</v>
      </c>
      <c r="B21" s="9"/>
      <c r="C21" s="10"/>
      <c r="D21" s="10"/>
      <c r="E21" s="11"/>
      <c r="F21" s="10"/>
      <c r="G21"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1" s="10"/>
    </row>
    <row r="22" spans="1:15" ht="30" customHeight="1" x14ac:dyDescent="0.2">
      <c r="A22" s="8">
        <f t="shared" si="0"/>
        <v>52</v>
      </c>
      <c r="B22" s="9"/>
      <c r="C22" s="10"/>
      <c r="D22" s="10"/>
      <c r="E22" s="11"/>
      <c r="F22" s="10"/>
      <c r="G22"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2" s="10"/>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3" s="10"/>
      <c r="J23" s="85" t="s">
        <v>57</v>
      </c>
      <c r="K23" s="86">
        <f>K$5</f>
        <v>0</v>
      </c>
      <c r="L23" s="86">
        <f t="shared" ref="L23:N23" si="1">L$5</f>
        <v>0</v>
      </c>
      <c r="M23" s="86">
        <f t="shared" si="1"/>
        <v>0</v>
      </c>
      <c r="N23" s="86">
        <f t="shared" si="1"/>
        <v>0</v>
      </c>
      <c r="O23" s="90">
        <f>SUM(($K23)+($L23)+($M23)+($N23))</f>
        <v>0</v>
      </c>
    </row>
    <row r="24" spans="1:15" ht="30" customHeight="1" x14ac:dyDescent="0.2">
      <c r="A24" s="8">
        <f t="shared" si="0"/>
        <v>52</v>
      </c>
      <c r="B24" s="9"/>
      <c r="C24" s="10"/>
      <c r="D24" s="10"/>
      <c r="E24" s="11"/>
      <c r="F24" s="10"/>
      <c r="G24"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4" s="10"/>
      <c r="J24" s="85" t="s">
        <v>58</v>
      </c>
      <c r="K24" s="86">
        <f>(K$3+K$4+K$7+K$8+K$11+K$12)</f>
        <v>0</v>
      </c>
      <c r="L24" s="86">
        <f t="shared" ref="L24:N24" si="2">(L$3+L$4+L$7+L$8+L$11+L$12)</f>
        <v>0</v>
      </c>
      <c r="M24" s="86">
        <f t="shared" si="2"/>
        <v>0</v>
      </c>
      <c r="N24" s="86">
        <f t="shared" si="2"/>
        <v>0</v>
      </c>
      <c r="O24" s="90">
        <f t="shared" ref="O24:O27" si="3">SUM(($K24)+($L24)+($M24)+($N24))</f>
        <v>0</v>
      </c>
    </row>
    <row r="25" spans="1:15" ht="30" customHeight="1" x14ac:dyDescent="0.2">
      <c r="A25" s="8">
        <f t="shared" si="0"/>
        <v>52</v>
      </c>
      <c r="B25" s="9"/>
      <c r="C25" s="10"/>
      <c r="D25" s="10"/>
      <c r="E25" s="11"/>
      <c r="F25" s="10"/>
      <c r="G25"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5" s="10"/>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9"/>
      <c r="C26" s="10"/>
      <c r="D26" s="10"/>
      <c r="E26" s="11"/>
      <c r="F26" s="10"/>
      <c r="G26"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9"/>
      <c r="C27" s="10"/>
      <c r="D27" s="10"/>
      <c r="E27" s="11"/>
      <c r="F27" s="10"/>
      <c r="G27"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7" s="10"/>
      <c r="J27" s="88" t="s">
        <v>61</v>
      </c>
      <c r="K27" s="89">
        <f>K$6</f>
        <v>0</v>
      </c>
      <c r="L27" s="89">
        <f t="shared" ref="L27:N27" si="6">L$6</f>
        <v>0</v>
      </c>
      <c r="M27" s="89">
        <f t="shared" si="6"/>
        <v>0</v>
      </c>
      <c r="N27" s="89">
        <f t="shared" si="6"/>
        <v>0</v>
      </c>
      <c r="O27" s="91">
        <f t="shared" si="3"/>
        <v>0</v>
      </c>
    </row>
    <row r="28" spans="1:15" ht="30" customHeight="1" x14ac:dyDescent="0.2">
      <c r="A28" s="8">
        <f t="shared" si="0"/>
        <v>52</v>
      </c>
      <c r="B28" s="9"/>
      <c r="C28" s="10"/>
      <c r="D28" s="10"/>
      <c r="E28" s="11"/>
      <c r="F28" s="10"/>
      <c r="G28"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8" s="10"/>
      <c r="J28" s="64" t="s">
        <v>62</v>
      </c>
      <c r="K28" s="87">
        <f>SUM(K$23:K$27)</f>
        <v>0</v>
      </c>
      <c r="L28" s="64">
        <f t="shared" ref="L28:O28" si="7">SUM(L$23:L$27)</f>
        <v>0</v>
      </c>
      <c r="M28" s="64">
        <f t="shared" si="7"/>
        <v>0</v>
      </c>
      <c r="N28" s="64">
        <f t="shared" si="7"/>
        <v>0</v>
      </c>
      <c r="O28" s="92">
        <f t="shared" si="7"/>
        <v>0</v>
      </c>
    </row>
    <row r="29" spans="1:15" ht="30" customHeight="1" x14ac:dyDescent="0.2">
      <c r="A29" s="8">
        <f t="shared" si="0"/>
        <v>52</v>
      </c>
      <c r="B29" s="9"/>
      <c r="C29" s="10"/>
      <c r="D29" s="10"/>
      <c r="E29" s="11"/>
      <c r="F29" s="10"/>
      <c r="G29"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9" s="10"/>
    </row>
    <row r="30" spans="1:15" ht="30" customHeight="1" x14ac:dyDescent="0.2">
      <c r="A30" s="8">
        <f t="shared" si="0"/>
        <v>52</v>
      </c>
      <c r="B30" s="9"/>
      <c r="C30" s="10"/>
      <c r="D30" s="10"/>
      <c r="E30" s="11"/>
      <c r="F30" s="10"/>
      <c r="G30"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0" s="10"/>
      <c r="J30" s="82" t="s">
        <v>26</v>
      </c>
      <c r="K30" s="83" t="s">
        <v>22</v>
      </c>
      <c r="L30" s="83" t="s">
        <v>51</v>
      </c>
      <c r="M30" s="83" t="s">
        <v>23</v>
      </c>
      <c r="N30" s="84" t="s">
        <v>24</v>
      </c>
      <c r="O30" s="83" t="s">
        <v>62</v>
      </c>
    </row>
    <row r="31" spans="1:15" ht="30" customHeight="1" x14ac:dyDescent="0.2">
      <c r="A31" s="8">
        <f t="shared" si="0"/>
        <v>52</v>
      </c>
      <c r="B31" s="9"/>
      <c r="C31" s="10"/>
      <c r="D31" s="10"/>
      <c r="E31" s="11"/>
      <c r="F31" s="10"/>
      <c r="G31"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1" s="10"/>
      <c r="J31" s="85" t="s">
        <v>57</v>
      </c>
      <c r="K31" s="49">
        <f>SUMIFS($E$3:$E$210,$G$3:$G$210,Tableau15542434445464748495051[[#This Row],[Ventes]],$D$3:$D$210,"espèces")</f>
        <v>0</v>
      </c>
      <c r="L31" s="49">
        <f>SUMIFS($E$3:$E$210,$G$3:$G$210,Tableau15542434445464748495051[[#This Row],[Ventes]],$D$3:$D$210,"chèques")</f>
        <v>0</v>
      </c>
      <c r="M31" s="49">
        <f>SUMIFS($E$3:$E$210,$G$3:$G$210,Tableau15542434445464748495051[[#This Row],[Ventes]],$D$3:$D$210,"prélévements")</f>
        <v>0</v>
      </c>
      <c r="N31" s="49">
        <f>SUMIFS($E$3:$E$210,$G$3:$G$210,Tableau15542434445464748495051[[#This Row],[Ventes]],$D$3:$D$210,"virements")</f>
        <v>0</v>
      </c>
      <c r="O31" s="90">
        <f>SUM(($K31)+($L31)+($M31)+($N31))</f>
        <v>0</v>
      </c>
    </row>
    <row r="32" spans="1:15" ht="30" customHeight="1" x14ac:dyDescent="0.2">
      <c r="A32" s="8">
        <f t="shared" si="0"/>
        <v>52</v>
      </c>
      <c r="B32" s="9"/>
      <c r="C32" s="10"/>
      <c r="D32" s="10"/>
      <c r="E32" s="11"/>
      <c r="F32" s="10"/>
      <c r="G32"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2" s="10"/>
      <c r="J32" s="85" t="s">
        <v>61</v>
      </c>
      <c r="K32" s="49">
        <f>SUMIFS($E$3:$E$210,$G$3:$G$210,Tableau15542434445464748495051[[#This Row],[Ventes]],$D$3:$D$210,"espèces")</f>
        <v>0</v>
      </c>
      <c r="L32" s="49">
        <f>SUMIFS($E$3:$E$210,$G$3:$G$210,Tableau15542434445464748495051[[#This Row],[Ventes]],$D$3:$D$210,"chèques")</f>
        <v>0</v>
      </c>
      <c r="M32" s="49">
        <f>SUMIFS($E$3:$E$210,$G$3:$G$210,Tableau15542434445464748495051[[#This Row],[Ventes]],$D$3:$D$210,"prélévements")</f>
        <v>0</v>
      </c>
      <c r="N32" s="49">
        <f>SUMIFS($E$3:$E$210,$G$3:$G$210,Tableau15542434445464748495051[[#This Row],[Ventes]],$D$3:$D$210,"virements")</f>
        <v>0</v>
      </c>
      <c r="O32" s="90">
        <f t="shared" ref="O32:O35" si="8">SUM(($K32)+($L32)+($M32)+($N32))</f>
        <v>0</v>
      </c>
    </row>
    <row r="33" spans="1:15" ht="30" customHeight="1" x14ac:dyDescent="0.2">
      <c r="A33" s="8">
        <f t="shared" si="0"/>
        <v>52</v>
      </c>
      <c r="B33" s="9"/>
      <c r="C33" s="10"/>
      <c r="D33" s="10"/>
      <c r="E33" s="11"/>
      <c r="F33" s="10"/>
      <c r="G33"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3" s="10"/>
      <c r="J33" s="85" t="s">
        <v>64</v>
      </c>
      <c r="K33" s="49">
        <f>SUMIFS($E$3:$E$210,$G$3:$G$210,Tableau15542434445464748495051[[#This Row],[Ventes]],$D$3:$D$210,"espèces")</f>
        <v>0</v>
      </c>
      <c r="L33" s="49">
        <f>SUMIFS($E$3:$E$210,$G$3:$G$210,Tableau15542434445464748495051[[#This Row],[Ventes]],$D$3:$D$210,"chèques")</f>
        <v>0</v>
      </c>
      <c r="M33" s="49">
        <f>SUMIFS($E$3:$E$210,$G$3:$G$210,Tableau15542434445464748495051[[#This Row],[Ventes]],$D$3:$D$210,"prélévements")</f>
        <v>0</v>
      </c>
      <c r="N33" s="49">
        <f>SUMIFS($E$3:$E$210,$G$3:$G$210,Tableau15542434445464748495051[[#This Row],[Ventes]],$D$3:$D$210,"virements")</f>
        <v>0</v>
      </c>
      <c r="O33" s="90">
        <f t="shared" si="8"/>
        <v>0</v>
      </c>
    </row>
    <row r="34" spans="1:15" ht="30" customHeight="1" x14ac:dyDescent="0.2">
      <c r="A34" s="8">
        <f t="shared" si="0"/>
        <v>52</v>
      </c>
      <c r="B34" s="9"/>
      <c r="C34" s="10"/>
      <c r="D34" s="10"/>
      <c r="E34" s="11"/>
      <c r="F34" s="10"/>
      <c r="G34"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4" s="10"/>
      <c r="J34" s="85" t="s">
        <v>65</v>
      </c>
      <c r="K34" s="49">
        <f>SUMIFS($E$3:$E$210,$G$3:$G$210,Tableau15542434445464748495051[[#This Row],[Ventes]],$D$3:$D$210,"espèces")</f>
        <v>0</v>
      </c>
      <c r="L34" s="49">
        <f>SUMIFS($E$3:$E$210,$G$3:$G$210,Tableau15542434445464748495051[[#This Row],[Ventes]],$D$3:$D$210,"chèques")</f>
        <v>0</v>
      </c>
      <c r="M34" s="49">
        <f>SUMIFS($E$3:$E$210,$G$3:$G$210,Tableau15542434445464748495051[[#This Row],[Ventes]],$D$3:$D$210,"prélévements")</f>
        <v>0</v>
      </c>
      <c r="N34" s="49">
        <f>SUMIFS($E$3:$E$210,$G$3:$G$210,Tableau15542434445464748495051[[#This Row],[Ventes]],$D$3:$D$210,"virements")</f>
        <v>0</v>
      </c>
      <c r="O34" s="90">
        <f t="shared" si="8"/>
        <v>0</v>
      </c>
    </row>
    <row r="35" spans="1:15" ht="30" customHeight="1" x14ac:dyDescent="0.2">
      <c r="A35" s="8">
        <f t="shared" si="0"/>
        <v>52</v>
      </c>
      <c r="B35" s="9"/>
      <c r="C35" s="10"/>
      <c r="D35" s="10"/>
      <c r="E35" s="11"/>
      <c r="F35" s="10"/>
      <c r="G35"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5" s="10"/>
      <c r="J35" s="88" t="s">
        <v>66</v>
      </c>
      <c r="K35" s="49">
        <f>SUMIFS($E$3:$E$210,$G$3:$G$210,Tableau15542434445464748495051[[#This Row],[Ventes]],$D$3:$D$210,"espèces")</f>
        <v>0</v>
      </c>
      <c r="L35" s="49">
        <f>SUMIFS($E$3:$E$210,$G$3:$G$210,Tableau15542434445464748495051[[#This Row],[Ventes]],$D$3:$D$210,"chèques")</f>
        <v>0</v>
      </c>
      <c r="M35" s="49">
        <f>SUMIFS($E$3:$E$210,$G$3:$G$210,Tableau15542434445464748495051[[#This Row],[Ventes]],$D$3:$D$210,"prélévements")</f>
        <v>0</v>
      </c>
      <c r="N35" s="49">
        <f>SUMIFS($E$3:$E$210,$G$3:$G$210,Tableau15542434445464748495051[[#This Row],[Ventes]],$D$3:$D$210,"virements")</f>
        <v>0</v>
      </c>
      <c r="O35" s="91">
        <f t="shared" si="8"/>
        <v>0</v>
      </c>
    </row>
    <row r="36" spans="1:15" ht="30" customHeight="1" x14ac:dyDescent="0.2">
      <c r="A36" s="8">
        <f t="shared" si="0"/>
        <v>52</v>
      </c>
      <c r="B36" s="9"/>
      <c r="C36" s="10"/>
      <c r="D36" s="10"/>
      <c r="E36" s="11"/>
      <c r="F36" s="10"/>
      <c r="G36"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6" s="10"/>
      <c r="J36" s="64" t="s">
        <v>62</v>
      </c>
      <c r="K36" s="87">
        <f>SUM(K$31:K$35)</f>
        <v>0</v>
      </c>
      <c r="L36" s="87">
        <f t="shared" ref="L36:N36" si="9">SUM(L$31:L$35)</f>
        <v>0</v>
      </c>
      <c r="M36" s="87">
        <f t="shared" si="9"/>
        <v>0</v>
      </c>
      <c r="N36" s="87">
        <f t="shared" si="9"/>
        <v>0</v>
      </c>
      <c r="O36" s="127">
        <f>SUM(O$31:O$35)</f>
        <v>0</v>
      </c>
    </row>
    <row r="37" spans="1:15" ht="30" customHeight="1" x14ac:dyDescent="0.2">
      <c r="A37" s="8">
        <f t="shared" si="0"/>
        <v>52</v>
      </c>
      <c r="B37" s="9"/>
      <c r="C37" s="10"/>
      <c r="D37" s="10"/>
      <c r="E37" s="11"/>
      <c r="F37" s="10"/>
      <c r="G37"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7" s="52"/>
    </row>
    <row r="38" spans="1:15" ht="30" customHeight="1" x14ac:dyDescent="0.2">
      <c r="A38" s="8">
        <f t="shared" si="0"/>
        <v>52</v>
      </c>
      <c r="B38" s="9"/>
      <c r="C38" s="10"/>
      <c r="D38" s="10"/>
      <c r="E38" s="11"/>
      <c r="F38" s="10"/>
      <c r="G38"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8" s="10"/>
    </row>
    <row r="39" spans="1:15" ht="30" customHeight="1" x14ac:dyDescent="0.2">
      <c r="A39" s="8">
        <f t="shared" si="0"/>
        <v>52</v>
      </c>
      <c r="B39" s="9"/>
      <c r="C39" s="10"/>
      <c r="D39" s="10"/>
      <c r="E39" s="11"/>
      <c r="F39" s="10"/>
      <c r="G39"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39" s="10"/>
    </row>
    <row r="40" spans="1:15" ht="30" customHeight="1" x14ac:dyDescent="0.2">
      <c r="A40" s="8">
        <f t="shared" si="0"/>
        <v>52</v>
      </c>
      <c r="B40" s="9"/>
      <c r="C40" s="10"/>
      <c r="D40" s="10"/>
      <c r="E40" s="11"/>
      <c r="F40" s="10"/>
      <c r="G40"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0" s="52"/>
    </row>
    <row r="41" spans="1:15" ht="30" customHeight="1" x14ac:dyDescent="0.2">
      <c r="A41" s="8">
        <f t="shared" si="0"/>
        <v>52</v>
      </c>
      <c r="B41" s="9"/>
      <c r="C41" s="10"/>
      <c r="D41" s="10"/>
      <c r="E41" s="11"/>
      <c r="F41" s="10"/>
      <c r="G41"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1" s="10"/>
    </row>
    <row r="42" spans="1:15" ht="30" customHeight="1" x14ac:dyDescent="0.2">
      <c r="A42" s="73">
        <f t="shared" si="0"/>
        <v>52</v>
      </c>
      <c r="B42" s="9"/>
      <c r="C42" s="75"/>
      <c r="D42" s="93"/>
      <c r="E42" s="76"/>
      <c r="F42" s="75"/>
      <c r="G4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2" s="75"/>
    </row>
    <row r="43" spans="1:15" ht="30" customHeight="1" x14ac:dyDescent="0.2">
      <c r="A43" s="8">
        <f t="shared" si="0"/>
        <v>52</v>
      </c>
      <c r="B43" s="9"/>
      <c r="C43" s="10"/>
      <c r="D43" s="10"/>
      <c r="E43" s="11"/>
      <c r="F43" s="10"/>
      <c r="G43"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3" s="10"/>
    </row>
    <row r="44" spans="1:15" ht="30" customHeight="1" x14ac:dyDescent="0.2">
      <c r="A44" s="8">
        <f t="shared" si="0"/>
        <v>52</v>
      </c>
      <c r="B44" s="9"/>
      <c r="C44" s="10"/>
      <c r="D44" s="10"/>
      <c r="E44" s="11"/>
      <c r="F44" s="10"/>
      <c r="G44"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4" s="10"/>
    </row>
    <row r="45" spans="1:15" ht="30" customHeight="1" x14ac:dyDescent="0.2">
      <c r="A45" s="8">
        <f t="shared" si="0"/>
        <v>52</v>
      </c>
      <c r="B45" s="9"/>
      <c r="C45" s="10"/>
      <c r="D45" s="10"/>
      <c r="E45" s="11"/>
      <c r="F45" s="10"/>
      <c r="G45"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5" s="10"/>
    </row>
    <row r="46" spans="1:15" ht="30" customHeight="1" x14ac:dyDescent="0.2">
      <c r="A46" s="8">
        <f t="shared" si="0"/>
        <v>52</v>
      </c>
      <c r="B46" s="9"/>
      <c r="C46" s="10"/>
      <c r="D46" s="10"/>
      <c r="E46" s="11"/>
      <c r="F46" s="10"/>
      <c r="G46"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6" s="10"/>
    </row>
    <row r="47" spans="1:15" ht="30" customHeight="1" x14ac:dyDescent="0.2">
      <c r="A47" s="8">
        <f t="shared" si="0"/>
        <v>52</v>
      </c>
      <c r="B47" s="9"/>
      <c r="C47" s="10"/>
      <c r="D47" s="10"/>
      <c r="E47" s="11"/>
      <c r="F47" s="10"/>
      <c r="G47"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7" s="10"/>
    </row>
    <row r="48" spans="1:15" ht="30" customHeight="1" x14ac:dyDescent="0.2">
      <c r="A48" s="8">
        <f t="shared" si="0"/>
        <v>52</v>
      </c>
      <c r="B48" s="9"/>
      <c r="C48" s="10"/>
      <c r="D48" s="10"/>
      <c r="E48" s="11"/>
      <c r="F48" s="10"/>
      <c r="G48"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8" s="52"/>
    </row>
    <row r="49" spans="1:8" ht="30" customHeight="1" x14ac:dyDescent="0.2">
      <c r="A49" s="8">
        <f t="shared" si="0"/>
        <v>52</v>
      </c>
      <c r="B49" s="9"/>
      <c r="C49" s="10"/>
      <c r="D49" s="10"/>
      <c r="E49" s="11"/>
      <c r="F49" s="10"/>
      <c r="G49"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49" s="52"/>
    </row>
    <row r="50" spans="1:8" ht="30" customHeight="1" x14ac:dyDescent="0.2">
      <c r="A50" s="8">
        <f t="shared" si="0"/>
        <v>52</v>
      </c>
      <c r="B50" s="9"/>
      <c r="C50" s="10"/>
      <c r="D50" s="10"/>
      <c r="E50" s="11"/>
      <c r="F50" s="10"/>
      <c r="G50"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0" s="10"/>
    </row>
    <row r="51" spans="1:8" ht="30" customHeight="1" x14ac:dyDescent="0.2">
      <c r="A51" s="8">
        <f t="shared" si="0"/>
        <v>52</v>
      </c>
      <c r="B51" s="9"/>
      <c r="C51" s="10"/>
      <c r="D51" s="10"/>
      <c r="E51" s="11"/>
      <c r="F51" s="10"/>
      <c r="G51"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1" s="10"/>
    </row>
    <row r="52" spans="1:8" ht="30" customHeight="1" x14ac:dyDescent="0.2">
      <c r="A52" s="8">
        <f t="shared" si="0"/>
        <v>52</v>
      </c>
      <c r="B52" s="9"/>
      <c r="C52" s="10"/>
      <c r="D52" s="10"/>
      <c r="E52" s="11"/>
      <c r="F52" s="10"/>
      <c r="G52"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2" s="52"/>
    </row>
    <row r="53" spans="1:8" ht="30" customHeight="1" x14ac:dyDescent="0.2">
      <c r="A53" s="8">
        <f t="shared" si="0"/>
        <v>52</v>
      </c>
      <c r="B53" s="9"/>
      <c r="C53" s="10"/>
      <c r="D53" s="10"/>
      <c r="E53" s="11"/>
      <c r="F53" s="10"/>
      <c r="G53"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3" s="10"/>
    </row>
    <row r="54" spans="1:8" ht="30" customHeight="1" x14ac:dyDescent="0.2">
      <c r="A54" s="8">
        <f t="shared" si="0"/>
        <v>52</v>
      </c>
      <c r="B54" s="9"/>
      <c r="C54" s="10"/>
      <c r="D54" s="10"/>
      <c r="E54" s="11"/>
      <c r="F54" s="10"/>
      <c r="G54"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4" s="52"/>
    </row>
    <row r="55" spans="1:8" ht="30" customHeight="1" x14ac:dyDescent="0.2">
      <c r="A55" s="8">
        <f t="shared" si="0"/>
        <v>52</v>
      </c>
      <c r="B55" s="9"/>
      <c r="C55" s="10"/>
      <c r="D55" s="10"/>
      <c r="E55" s="11"/>
      <c r="F55" s="10"/>
      <c r="G55"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5" s="52"/>
    </row>
    <row r="56" spans="1:8" ht="30" customHeight="1" x14ac:dyDescent="0.2">
      <c r="A56" s="8">
        <f t="shared" si="0"/>
        <v>52</v>
      </c>
      <c r="B56" s="9"/>
      <c r="C56" s="10"/>
      <c r="D56" s="10"/>
      <c r="E56" s="11"/>
      <c r="F56" s="10"/>
      <c r="G56"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6" s="10"/>
    </row>
    <row r="57" spans="1:8" ht="30" customHeight="1" x14ac:dyDescent="0.2">
      <c r="A57" s="8">
        <f t="shared" si="0"/>
        <v>52</v>
      </c>
      <c r="B57" s="9"/>
      <c r="C57" s="10"/>
      <c r="D57" s="10"/>
      <c r="E57" s="11"/>
      <c r="F57" s="10"/>
      <c r="G57"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7" s="10"/>
    </row>
    <row r="58" spans="1:8" ht="30" customHeight="1" x14ac:dyDescent="0.2">
      <c r="A58" s="8">
        <f t="shared" si="0"/>
        <v>52</v>
      </c>
      <c r="B58" s="9"/>
      <c r="C58" s="10"/>
      <c r="D58" s="10"/>
      <c r="E58" s="11"/>
      <c r="F58" s="10"/>
      <c r="G58"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8" s="10"/>
    </row>
    <row r="59" spans="1:8" ht="30" customHeight="1" x14ac:dyDescent="0.2">
      <c r="A59" s="8">
        <f t="shared" si="0"/>
        <v>52</v>
      </c>
      <c r="B59" s="9"/>
      <c r="C59" s="10"/>
      <c r="D59" s="10"/>
      <c r="E59" s="11"/>
      <c r="F59" s="10"/>
      <c r="G59"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59" s="10"/>
    </row>
    <row r="60" spans="1:8" ht="30" customHeight="1" x14ac:dyDescent="0.2">
      <c r="A60" s="8">
        <f t="shared" si="0"/>
        <v>52</v>
      </c>
      <c r="B60" s="9"/>
      <c r="C60" s="10"/>
      <c r="D60" s="10"/>
      <c r="E60" s="11"/>
      <c r="F60" s="10"/>
      <c r="G60"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0" s="10"/>
    </row>
    <row r="61" spans="1:8" ht="30" customHeight="1" x14ac:dyDescent="0.2">
      <c r="A61" s="8">
        <f t="shared" si="0"/>
        <v>52</v>
      </c>
      <c r="B61" s="9"/>
      <c r="C61" s="10"/>
      <c r="D61" s="10"/>
      <c r="E61" s="11"/>
      <c r="F61" s="10"/>
      <c r="G61"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1" s="10"/>
    </row>
    <row r="62" spans="1:8" ht="30" customHeight="1" x14ac:dyDescent="0.2">
      <c r="A62" s="8">
        <f t="shared" si="0"/>
        <v>52</v>
      </c>
      <c r="B62" s="9"/>
      <c r="C62" s="10"/>
      <c r="D62" s="10"/>
      <c r="E62" s="11"/>
      <c r="F62" s="10"/>
      <c r="G62"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2" s="10"/>
    </row>
    <row r="63" spans="1:8" ht="30" customHeight="1" x14ac:dyDescent="0.2">
      <c r="A63" s="8">
        <f t="shared" si="0"/>
        <v>52</v>
      </c>
      <c r="B63" s="9"/>
      <c r="C63" s="10"/>
      <c r="D63" s="10"/>
      <c r="E63" s="11"/>
      <c r="F63" s="10"/>
      <c r="G63"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3" s="10"/>
    </row>
    <row r="64" spans="1:8" ht="30" customHeight="1" x14ac:dyDescent="0.2">
      <c r="A64" s="8">
        <f t="shared" si="0"/>
        <v>52</v>
      </c>
      <c r="B64" s="9"/>
      <c r="C64" s="10"/>
      <c r="D64" s="10"/>
      <c r="E64" s="11"/>
      <c r="F64" s="10"/>
      <c r="G64"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4" s="10"/>
    </row>
    <row r="65" spans="1:8" ht="30" customHeight="1" x14ac:dyDescent="0.2">
      <c r="A65" s="8">
        <f t="shared" si="0"/>
        <v>52</v>
      </c>
      <c r="B65" s="9"/>
      <c r="C65" s="10"/>
      <c r="D65" s="10"/>
      <c r="E65" s="11"/>
      <c r="F65" s="10"/>
      <c r="G65"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5" s="10"/>
    </row>
    <row r="66" spans="1:8" ht="30" customHeight="1" x14ac:dyDescent="0.2">
      <c r="A66" s="8">
        <f t="shared" si="0"/>
        <v>52</v>
      </c>
      <c r="B66" s="9"/>
      <c r="C66" s="10"/>
      <c r="D66" s="10"/>
      <c r="E66" s="11"/>
      <c r="F66" s="10"/>
      <c r="G66"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6" s="10"/>
    </row>
    <row r="67" spans="1:8" ht="30" customHeight="1" x14ac:dyDescent="0.2">
      <c r="A67" s="8">
        <f t="shared" ref="A67:A130" si="10">_xlfn.ISOWEEKNUM($B67)</f>
        <v>52</v>
      </c>
      <c r="B67" s="9"/>
      <c r="C67" s="10"/>
      <c r="D67" s="10"/>
      <c r="E67" s="11"/>
      <c r="F67" s="10"/>
      <c r="G67"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7" s="10"/>
    </row>
    <row r="68" spans="1:8" ht="30" customHeight="1" x14ac:dyDescent="0.2">
      <c r="A68" s="8">
        <f t="shared" si="10"/>
        <v>52</v>
      </c>
      <c r="B68" s="9"/>
      <c r="C68" s="10"/>
      <c r="D68" s="10"/>
      <c r="E68" s="11"/>
      <c r="F68" s="10"/>
      <c r="G68"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8" s="10"/>
    </row>
    <row r="69" spans="1:8" ht="30" customHeight="1" x14ac:dyDescent="0.2">
      <c r="A69" s="8">
        <f t="shared" si="10"/>
        <v>52</v>
      </c>
      <c r="B69" s="9"/>
      <c r="C69" s="10"/>
      <c r="D69" s="10"/>
      <c r="E69" s="11"/>
      <c r="F69" s="10"/>
      <c r="G69"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69" s="10"/>
    </row>
    <row r="70" spans="1:8" ht="30" customHeight="1" x14ac:dyDescent="0.2">
      <c r="A70" s="8">
        <f t="shared" si="10"/>
        <v>52</v>
      </c>
      <c r="B70" s="9"/>
      <c r="C70" s="10"/>
      <c r="D70" s="10"/>
      <c r="E70" s="11"/>
      <c r="F70" s="10"/>
      <c r="G70"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0" s="10"/>
    </row>
    <row r="71" spans="1:8" ht="30" customHeight="1" x14ac:dyDescent="0.2">
      <c r="A71" s="8">
        <f t="shared" si="10"/>
        <v>52</v>
      </c>
      <c r="B71" s="9"/>
      <c r="C71" s="10"/>
      <c r="D71" s="10"/>
      <c r="E71" s="11"/>
      <c r="F71" s="10"/>
      <c r="G71" s="10"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1" s="10"/>
    </row>
    <row r="72" spans="1:8" ht="30" customHeight="1" x14ac:dyDescent="0.2">
      <c r="A72" s="73">
        <f t="shared" si="10"/>
        <v>52</v>
      </c>
      <c r="B72" s="74"/>
      <c r="C72" s="75"/>
      <c r="D72" s="75"/>
      <c r="E72" s="11"/>
      <c r="F72" s="75"/>
      <c r="G7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2" s="75"/>
    </row>
    <row r="73" spans="1:8" ht="30" customHeight="1" x14ac:dyDescent="0.2">
      <c r="A73" s="73">
        <f t="shared" si="10"/>
        <v>52</v>
      </c>
      <c r="B73" s="74"/>
      <c r="C73" s="75"/>
      <c r="D73" s="75"/>
      <c r="E73" s="11"/>
      <c r="F73" s="75"/>
      <c r="G7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3" s="75"/>
    </row>
    <row r="74" spans="1:8" ht="30" customHeight="1" x14ac:dyDescent="0.2">
      <c r="A74" s="73">
        <f t="shared" si="10"/>
        <v>52</v>
      </c>
      <c r="B74" s="74"/>
      <c r="C74" s="75"/>
      <c r="D74" s="75"/>
      <c r="E74" s="11"/>
      <c r="F74" s="75"/>
      <c r="G7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4" s="75"/>
    </row>
    <row r="75" spans="1:8" ht="30" customHeight="1" x14ac:dyDescent="0.2">
      <c r="A75" s="73">
        <f t="shared" si="10"/>
        <v>52</v>
      </c>
      <c r="B75" s="74"/>
      <c r="C75" s="75"/>
      <c r="D75" s="75"/>
      <c r="E75" s="11"/>
      <c r="F75" s="75"/>
      <c r="G7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5" s="75"/>
    </row>
    <row r="76" spans="1:8" ht="30" customHeight="1" x14ac:dyDescent="0.2">
      <c r="A76" s="73">
        <f t="shared" si="10"/>
        <v>52</v>
      </c>
      <c r="B76" s="74"/>
      <c r="C76" s="75"/>
      <c r="D76" s="75"/>
      <c r="E76" s="11"/>
      <c r="F76" s="75"/>
      <c r="G7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6" s="75"/>
    </row>
    <row r="77" spans="1:8" ht="30" customHeight="1" x14ac:dyDescent="0.2">
      <c r="A77" s="73">
        <f t="shared" si="10"/>
        <v>52</v>
      </c>
      <c r="B77" s="74"/>
      <c r="C77" s="75"/>
      <c r="D77" s="75"/>
      <c r="E77" s="11"/>
      <c r="F77" s="75"/>
      <c r="G7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7" s="75"/>
    </row>
    <row r="78" spans="1:8" ht="30" customHeight="1" x14ac:dyDescent="0.2">
      <c r="A78" s="73">
        <f t="shared" si="10"/>
        <v>52</v>
      </c>
      <c r="B78" s="74"/>
      <c r="C78" s="75"/>
      <c r="D78" s="75"/>
      <c r="E78" s="11"/>
      <c r="F78" s="75"/>
      <c r="G7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8" s="75"/>
    </row>
    <row r="79" spans="1:8" ht="30" customHeight="1" x14ac:dyDescent="0.2">
      <c r="A79" s="73">
        <f t="shared" si="10"/>
        <v>52</v>
      </c>
      <c r="B79" s="74"/>
      <c r="C79" s="75"/>
      <c r="D79" s="75"/>
      <c r="E79" s="11"/>
      <c r="F79" s="75"/>
      <c r="G7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79" s="75"/>
    </row>
    <row r="80" spans="1:8" ht="30" customHeight="1" x14ac:dyDescent="0.2">
      <c r="A80" s="73">
        <f t="shared" si="10"/>
        <v>52</v>
      </c>
      <c r="B80" s="74"/>
      <c r="C80" s="75"/>
      <c r="D80" s="75"/>
      <c r="E80" s="11"/>
      <c r="F80" s="75"/>
      <c r="G8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0" s="75"/>
    </row>
    <row r="81" spans="1:8" ht="30" customHeight="1" x14ac:dyDescent="0.2">
      <c r="A81" s="73">
        <f t="shared" si="10"/>
        <v>52</v>
      </c>
      <c r="B81" s="74"/>
      <c r="C81" s="75"/>
      <c r="D81" s="75"/>
      <c r="E81" s="11"/>
      <c r="F81" s="75"/>
      <c r="G8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1" s="75"/>
    </row>
    <row r="82" spans="1:8" ht="30" customHeight="1" x14ac:dyDescent="0.2">
      <c r="A82" s="73">
        <f t="shared" si="10"/>
        <v>52</v>
      </c>
      <c r="B82" s="74"/>
      <c r="C82" s="75"/>
      <c r="D82" s="75"/>
      <c r="E82" s="11"/>
      <c r="F82" s="75"/>
      <c r="G8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2" s="75"/>
    </row>
    <row r="83" spans="1:8" ht="30" customHeight="1" x14ac:dyDescent="0.2">
      <c r="A83" s="73">
        <f t="shared" si="10"/>
        <v>52</v>
      </c>
      <c r="B83" s="74"/>
      <c r="C83" s="75"/>
      <c r="D83" s="75"/>
      <c r="E83" s="11"/>
      <c r="F83" s="75"/>
      <c r="G8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3" s="75"/>
    </row>
    <row r="84" spans="1:8" ht="30" customHeight="1" x14ac:dyDescent="0.2">
      <c r="A84" s="73">
        <f t="shared" si="10"/>
        <v>52</v>
      </c>
      <c r="B84" s="74"/>
      <c r="C84" s="75"/>
      <c r="D84" s="75"/>
      <c r="E84" s="11"/>
      <c r="F84" s="75"/>
      <c r="G8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4" s="75"/>
    </row>
    <row r="85" spans="1:8" ht="30" customHeight="1" x14ac:dyDescent="0.2">
      <c r="A85" s="73">
        <f t="shared" si="10"/>
        <v>52</v>
      </c>
      <c r="B85" s="74"/>
      <c r="C85" s="75"/>
      <c r="D85" s="75"/>
      <c r="E85" s="11"/>
      <c r="F85" s="75"/>
      <c r="G8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5" s="75"/>
    </row>
    <row r="86" spans="1:8" ht="30" customHeight="1" x14ac:dyDescent="0.2">
      <c r="A86" s="73">
        <f t="shared" si="10"/>
        <v>52</v>
      </c>
      <c r="B86" s="74"/>
      <c r="C86" s="75"/>
      <c r="D86" s="75"/>
      <c r="E86" s="11"/>
      <c r="F86" s="75"/>
      <c r="G8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6" s="75"/>
    </row>
    <row r="87" spans="1:8" ht="30" customHeight="1" x14ac:dyDescent="0.2">
      <c r="A87" s="73">
        <f t="shared" si="10"/>
        <v>52</v>
      </c>
      <c r="B87" s="74"/>
      <c r="C87" s="75"/>
      <c r="D87" s="75"/>
      <c r="E87" s="11"/>
      <c r="F87" s="75"/>
      <c r="G8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7" s="75"/>
    </row>
    <row r="88" spans="1:8" ht="30" customHeight="1" x14ac:dyDescent="0.2">
      <c r="A88" s="73">
        <f t="shared" si="10"/>
        <v>52</v>
      </c>
      <c r="B88" s="74"/>
      <c r="C88" s="75"/>
      <c r="D88" s="75"/>
      <c r="E88" s="11"/>
      <c r="F88" s="75"/>
      <c r="G8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8" s="75"/>
    </row>
    <row r="89" spans="1:8" ht="30" customHeight="1" x14ac:dyDescent="0.2">
      <c r="A89" s="73">
        <f t="shared" si="10"/>
        <v>52</v>
      </c>
      <c r="B89" s="74"/>
      <c r="C89" s="75"/>
      <c r="D89" s="75"/>
      <c r="E89" s="11"/>
      <c r="F89" s="75"/>
      <c r="G8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89" s="75"/>
    </row>
    <row r="90" spans="1:8" ht="30" customHeight="1" x14ac:dyDescent="0.2">
      <c r="A90" s="73">
        <f t="shared" si="10"/>
        <v>52</v>
      </c>
      <c r="B90" s="74"/>
      <c r="C90" s="75"/>
      <c r="D90" s="75"/>
      <c r="E90" s="11"/>
      <c r="F90" s="75"/>
      <c r="G9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0" s="75"/>
    </row>
    <row r="91" spans="1:8" ht="30" customHeight="1" x14ac:dyDescent="0.2">
      <c r="A91" s="73">
        <f t="shared" si="10"/>
        <v>52</v>
      </c>
      <c r="B91" s="74"/>
      <c r="C91" s="75"/>
      <c r="D91" s="75"/>
      <c r="E91" s="11"/>
      <c r="F91" s="75"/>
      <c r="G9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1" s="75"/>
    </row>
    <row r="92" spans="1:8" ht="30" customHeight="1" x14ac:dyDescent="0.2">
      <c r="A92" s="73">
        <f t="shared" si="10"/>
        <v>52</v>
      </c>
      <c r="B92" s="74"/>
      <c r="C92" s="75"/>
      <c r="D92" s="75"/>
      <c r="E92" s="11"/>
      <c r="F92" s="75"/>
      <c r="G9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2" s="75"/>
    </row>
    <row r="93" spans="1:8" ht="30" customHeight="1" x14ac:dyDescent="0.2">
      <c r="A93" s="73">
        <f t="shared" si="10"/>
        <v>52</v>
      </c>
      <c r="B93" s="74"/>
      <c r="C93" s="75"/>
      <c r="D93" s="75"/>
      <c r="E93" s="11"/>
      <c r="F93" s="75"/>
      <c r="G9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3" s="75"/>
    </row>
    <row r="94" spans="1:8" ht="30" customHeight="1" x14ac:dyDescent="0.2">
      <c r="A94" s="73">
        <f t="shared" si="10"/>
        <v>52</v>
      </c>
      <c r="B94" s="74"/>
      <c r="C94" s="75"/>
      <c r="D94" s="75"/>
      <c r="E94" s="11"/>
      <c r="F94" s="75"/>
      <c r="G9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4" s="75"/>
    </row>
    <row r="95" spans="1:8" ht="30" customHeight="1" x14ac:dyDescent="0.2">
      <c r="A95" s="73">
        <f t="shared" si="10"/>
        <v>52</v>
      </c>
      <c r="B95" s="74"/>
      <c r="C95" s="75"/>
      <c r="D95" s="75"/>
      <c r="E95" s="11"/>
      <c r="F95" s="75"/>
      <c r="G9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5" s="75"/>
    </row>
    <row r="96" spans="1:8" ht="30" customHeight="1" x14ac:dyDescent="0.2">
      <c r="A96" s="73">
        <f t="shared" si="10"/>
        <v>52</v>
      </c>
      <c r="B96" s="74"/>
      <c r="C96" s="75"/>
      <c r="D96" s="75"/>
      <c r="E96" s="11"/>
      <c r="F96" s="75"/>
      <c r="G9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6" s="75"/>
    </row>
    <row r="97" spans="1:8" ht="30" customHeight="1" x14ac:dyDescent="0.2">
      <c r="A97" s="73">
        <f t="shared" si="10"/>
        <v>52</v>
      </c>
      <c r="B97" s="74"/>
      <c r="C97" s="75"/>
      <c r="D97" s="75"/>
      <c r="E97" s="11"/>
      <c r="F97" s="75"/>
      <c r="G9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7" s="75"/>
    </row>
    <row r="98" spans="1:8" ht="30" customHeight="1" x14ac:dyDescent="0.2">
      <c r="A98" s="73">
        <f t="shared" si="10"/>
        <v>52</v>
      </c>
      <c r="B98" s="74"/>
      <c r="C98" s="75"/>
      <c r="D98" s="75"/>
      <c r="E98" s="11"/>
      <c r="F98" s="75"/>
      <c r="G9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8" s="75"/>
    </row>
    <row r="99" spans="1:8" ht="30" customHeight="1" x14ac:dyDescent="0.2">
      <c r="A99" s="73">
        <f t="shared" si="10"/>
        <v>52</v>
      </c>
      <c r="B99" s="74"/>
      <c r="C99" s="75"/>
      <c r="D99" s="75"/>
      <c r="E99" s="11"/>
      <c r="F99" s="75"/>
      <c r="G9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99" s="75"/>
    </row>
    <row r="100" spans="1:8" ht="30" customHeight="1" x14ac:dyDescent="0.2">
      <c r="A100" s="73">
        <f t="shared" si="10"/>
        <v>52</v>
      </c>
      <c r="B100" s="74"/>
      <c r="C100" s="75"/>
      <c r="D100" s="75"/>
      <c r="E100" s="11"/>
      <c r="F100" s="75"/>
      <c r="G10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0" s="75"/>
    </row>
    <row r="101" spans="1:8" ht="30" customHeight="1" x14ac:dyDescent="0.2">
      <c r="A101" s="73">
        <f t="shared" si="10"/>
        <v>52</v>
      </c>
      <c r="B101" s="74"/>
      <c r="C101" s="75"/>
      <c r="D101" s="75"/>
      <c r="E101" s="11"/>
      <c r="F101" s="75"/>
      <c r="G10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1" s="75"/>
    </row>
    <row r="102" spans="1:8" ht="30" customHeight="1" x14ac:dyDescent="0.2">
      <c r="A102" s="73">
        <f t="shared" si="10"/>
        <v>52</v>
      </c>
      <c r="B102" s="74"/>
      <c r="C102" s="75"/>
      <c r="D102" s="75"/>
      <c r="E102" s="11"/>
      <c r="F102" s="75"/>
      <c r="G10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2" s="75"/>
    </row>
    <row r="103" spans="1:8" ht="30" customHeight="1" x14ac:dyDescent="0.2">
      <c r="A103" s="73">
        <f t="shared" si="10"/>
        <v>52</v>
      </c>
      <c r="B103" s="74"/>
      <c r="C103" s="75"/>
      <c r="D103" s="75"/>
      <c r="E103" s="11"/>
      <c r="F103" s="75"/>
      <c r="G10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3" s="75"/>
    </row>
    <row r="104" spans="1:8" ht="30" customHeight="1" x14ac:dyDescent="0.2">
      <c r="A104" s="73">
        <f t="shared" si="10"/>
        <v>52</v>
      </c>
      <c r="B104" s="74"/>
      <c r="C104" s="75"/>
      <c r="D104" s="75"/>
      <c r="E104" s="11"/>
      <c r="F104" s="75"/>
      <c r="G10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4" s="75"/>
    </row>
    <row r="105" spans="1:8" ht="30" customHeight="1" x14ac:dyDescent="0.2">
      <c r="A105" s="73">
        <f t="shared" si="10"/>
        <v>52</v>
      </c>
      <c r="B105" s="74"/>
      <c r="C105" s="75"/>
      <c r="D105" s="75"/>
      <c r="E105" s="11"/>
      <c r="F105" s="75"/>
      <c r="G10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5" s="75"/>
    </row>
    <row r="106" spans="1:8" ht="30" customHeight="1" x14ac:dyDescent="0.2">
      <c r="A106" s="73">
        <f t="shared" si="10"/>
        <v>52</v>
      </c>
      <c r="B106" s="74"/>
      <c r="C106" s="75"/>
      <c r="D106" s="75"/>
      <c r="E106" s="11"/>
      <c r="F106" s="75"/>
      <c r="G10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6" s="75"/>
    </row>
    <row r="107" spans="1:8" ht="30" customHeight="1" x14ac:dyDescent="0.2">
      <c r="A107" s="73">
        <f t="shared" si="10"/>
        <v>52</v>
      </c>
      <c r="B107" s="74"/>
      <c r="C107" s="75"/>
      <c r="D107" s="75"/>
      <c r="E107" s="11"/>
      <c r="F107" s="75"/>
      <c r="G10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7" s="75"/>
    </row>
    <row r="108" spans="1:8" ht="30" customHeight="1" x14ac:dyDescent="0.2">
      <c r="A108" s="73">
        <f t="shared" si="10"/>
        <v>52</v>
      </c>
      <c r="B108" s="74"/>
      <c r="C108" s="75"/>
      <c r="D108" s="75"/>
      <c r="E108" s="11"/>
      <c r="F108" s="75"/>
      <c r="G10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8" s="75"/>
    </row>
    <row r="109" spans="1:8" ht="30" customHeight="1" x14ac:dyDescent="0.2">
      <c r="A109" s="73">
        <f t="shared" si="10"/>
        <v>52</v>
      </c>
      <c r="B109" s="74"/>
      <c r="C109" s="75"/>
      <c r="D109" s="75"/>
      <c r="E109" s="11"/>
      <c r="F109" s="75"/>
      <c r="G10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09" s="75"/>
    </row>
    <row r="110" spans="1:8" ht="30" customHeight="1" x14ac:dyDescent="0.2">
      <c r="A110" s="73">
        <f t="shared" si="10"/>
        <v>52</v>
      </c>
      <c r="B110" s="74"/>
      <c r="C110" s="75"/>
      <c r="D110" s="75"/>
      <c r="E110" s="11"/>
      <c r="F110" s="75"/>
      <c r="G11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0" s="75"/>
    </row>
    <row r="111" spans="1:8" ht="30" customHeight="1" x14ac:dyDescent="0.2">
      <c r="A111" s="73">
        <f t="shared" si="10"/>
        <v>52</v>
      </c>
      <c r="B111" s="74"/>
      <c r="C111" s="75"/>
      <c r="D111" s="75"/>
      <c r="E111" s="11"/>
      <c r="F111" s="75"/>
      <c r="G11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1" s="75"/>
    </row>
    <row r="112" spans="1:8" ht="30" customHeight="1" x14ac:dyDescent="0.2">
      <c r="A112" s="73">
        <f t="shared" si="10"/>
        <v>52</v>
      </c>
      <c r="B112" s="74"/>
      <c r="C112" s="75"/>
      <c r="D112" s="75"/>
      <c r="E112" s="11"/>
      <c r="F112" s="75"/>
      <c r="G11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2" s="75"/>
    </row>
    <row r="113" spans="1:8" ht="30" customHeight="1" x14ac:dyDescent="0.2">
      <c r="A113" s="73">
        <f t="shared" si="10"/>
        <v>52</v>
      </c>
      <c r="B113" s="74"/>
      <c r="C113" s="75"/>
      <c r="D113" s="75"/>
      <c r="E113" s="11"/>
      <c r="F113" s="75"/>
      <c r="G11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3" s="75"/>
    </row>
    <row r="114" spans="1:8" ht="30" customHeight="1" x14ac:dyDescent="0.2">
      <c r="A114" s="73">
        <f t="shared" si="10"/>
        <v>52</v>
      </c>
      <c r="B114" s="74"/>
      <c r="C114" s="75"/>
      <c r="D114" s="75"/>
      <c r="E114" s="11"/>
      <c r="F114" s="75"/>
      <c r="G11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4" s="75"/>
    </row>
    <row r="115" spans="1:8" ht="30" customHeight="1" x14ac:dyDescent="0.2">
      <c r="A115" s="73">
        <f t="shared" si="10"/>
        <v>52</v>
      </c>
      <c r="B115" s="74"/>
      <c r="C115" s="75"/>
      <c r="D115" s="75"/>
      <c r="E115" s="11"/>
      <c r="F115" s="75"/>
      <c r="G11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5" s="75"/>
    </row>
    <row r="116" spans="1:8" ht="30" customHeight="1" x14ac:dyDescent="0.2">
      <c r="A116" s="73">
        <f t="shared" si="10"/>
        <v>52</v>
      </c>
      <c r="B116" s="74"/>
      <c r="C116" s="75"/>
      <c r="D116" s="75"/>
      <c r="E116" s="11"/>
      <c r="F116" s="75"/>
      <c r="G11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6" s="75"/>
    </row>
    <row r="117" spans="1:8" ht="30" customHeight="1" x14ac:dyDescent="0.2">
      <c r="A117" s="73">
        <f t="shared" si="10"/>
        <v>52</v>
      </c>
      <c r="B117" s="74"/>
      <c r="C117" s="75"/>
      <c r="D117" s="75"/>
      <c r="E117" s="11"/>
      <c r="F117" s="75"/>
      <c r="G11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7" s="75"/>
    </row>
    <row r="118" spans="1:8" ht="30" customHeight="1" x14ac:dyDescent="0.2">
      <c r="A118" s="73">
        <f t="shared" si="10"/>
        <v>52</v>
      </c>
      <c r="B118" s="74"/>
      <c r="C118" s="75"/>
      <c r="D118" s="75"/>
      <c r="E118" s="11"/>
      <c r="F118" s="75"/>
      <c r="G11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8" s="75"/>
    </row>
    <row r="119" spans="1:8" ht="30" customHeight="1" x14ac:dyDescent="0.2">
      <c r="A119" s="73">
        <f t="shared" si="10"/>
        <v>52</v>
      </c>
      <c r="B119" s="74"/>
      <c r="C119" s="75"/>
      <c r="D119" s="75"/>
      <c r="E119" s="11"/>
      <c r="F119" s="75"/>
      <c r="G11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19" s="75"/>
    </row>
    <row r="120" spans="1:8" ht="30" customHeight="1" x14ac:dyDescent="0.2">
      <c r="A120" s="73">
        <f t="shared" si="10"/>
        <v>52</v>
      </c>
      <c r="B120" s="74"/>
      <c r="C120" s="75"/>
      <c r="D120" s="75"/>
      <c r="E120" s="11"/>
      <c r="F120" s="75"/>
      <c r="G12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0" s="75"/>
    </row>
    <row r="121" spans="1:8" ht="30" customHeight="1" x14ac:dyDescent="0.2">
      <c r="A121" s="73">
        <f t="shared" si="10"/>
        <v>52</v>
      </c>
      <c r="B121" s="74"/>
      <c r="C121" s="75"/>
      <c r="D121" s="75"/>
      <c r="E121" s="11"/>
      <c r="F121" s="75"/>
      <c r="G12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1" s="75"/>
    </row>
    <row r="122" spans="1:8" ht="30" customHeight="1" x14ac:dyDescent="0.2">
      <c r="A122" s="73">
        <f t="shared" si="10"/>
        <v>52</v>
      </c>
      <c r="B122" s="74"/>
      <c r="C122" s="75"/>
      <c r="D122" s="75"/>
      <c r="E122" s="11"/>
      <c r="F122" s="75"/>
      <c r="G12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2" s="75"/>
    </row>
    <row r="123" spans="1:8" ht="30" customHeight="1" x14ac:dyDescent="0.2">
      <c r="A123" s="73">
        <f t="shared" si="10"/>
        <v>52</v>
      </c>
      <c r="B123" s="74"/>
      <c r="C123" s="75"/>
      <c r="D123" s="75"/>
      <c r="E123" s="11"/>
      <c r="F123" s="75"/>
      <c r="G12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3" s="75"/>
    </row>
    <row r="124" spans="1:8" ht="30" customHeight="1" x14ac:dyDescent="0.2">
      <c r="A124" s="73">
        <f t="shared" si="10"/>
        <v>52</v>
      </c>
      <c r="B124" s="74"/>
      <c r="C124" s="75"/>
      <c r="D124" s="75"/>
      <c r="E124" s="11"/>
      <c r="F124" s="75"/>
      <c r="G12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4" s="75"/>
    </row>
    <row r="125" spans="1:8" ht="30" customHeight="1" x14ac:dyDescent="0.2">
      <c r="A125" s="73">
        <f t="shared" si="10"/>
        <v>52</v>
      </c>
      <c r="B125" s="74"/>
      <c r="C125" s="75"/>
      <c r="D125" s="75"/>
      <c r="E125" s="11"/>
      <c r="F125" s="75"/>
      <c r="G12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5" s="75"/>
    </row>
    <row r="126" spans="1:8" ht="30" customHeight="1" x14ac:dyDescent="0.2">
      <c r="A126" s="73">
        <f t="shared" si="10"/>
        <v>52</v>
      </c>
      <c r="B126" s="74"/>
      <c r="C126" s="75"/>
      <c r="D126" s="75"/>
      <c r="E126" s="11"/>
      <c r="F126" s="75"/>
      <c r="G12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6" s="75"/>
    </row>
    <row r="127" spans="1:8" ht="30" customHeight="1" x14ac:dyDescent="0.2">
      <c r="A127" s="73">
        <f t="shared" si="10"/>
        <v>52</v>
      </c>
      <c r="B127" s="74"/>
      <c r="C127" s="75"/>
      <c r="D127" s="75"/>
      <c r="E127" s="11"/>
      <c r="F127" s="75"/>
      <c r="G12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7" s="75"/>
    </row>
    <row r="128" spans="1:8" ht="30" customHeight="1" x14ac:dyDescent="0.2">
      <c r="A128" s="73">
        <f t="shared" si="10"/>
        <v>52</v>
      </c>
      <c r="B128" s="74"/>
      <c r="C128" s="75"/>
      <c r="D128" s="75"/>
      <c r="E128" s="11"/>
      <c r="F128" s="75"/>
      <c r="G12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8" s="75"/>
    </row>
    <row r="129" spans="1:8" ht="30" customHeight="1" x14ac:dyDescent="0.2">
      <c r="A129" s="73">
        <f t="shared" si="10"/>
        <v>52</v>
      </c>
      <c r="B129" s="74"/>
      <c r="C129" s="75"/>
      <c r="D129" s="75"/>
      <c r="E129" s="11"/>
      <c r="F129" s="75"/>
      <c r="G12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29" s="75"/>
    </row>
    <row r="130" spans="1:8" ht="30" customHeight="1" x14ac:dyDescent="0.2">
      <c r="A130" s="73">
        <f t="shared" si="10"/>
        <v>52</v>
      </c>
      <c r="B130" s="74"/>
      <c r="C130" s="75"/>
      <c r="D130" s="75"/>
      <c r="E130" s="11"/>
      <c r="F130" s="75"/>
      <c r="G13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0" s="75"/>
    </row>
    <row r="131" spans="1:8" ht="30" customHeight="1" x14ac:dyDescent="0.2">
      <c r="A131" s="73">
        <f t="shared" ref="A131:A194" si="11">_xlfn.ISOWEEKNUM($B131)</f>
        <v>52</v>
      </c>
      <c r="B131" s="74"/>
      <c r="C131" s="75"/>
      <c r="D131" s="75"/>
      <c r="E131" s="11"/>
      <c r="F131" s="75"/>
      <c r="G13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1" s="75"/>
    </row>
    <row r="132" spans="1:8" ht="30" customHeight="1" x14ac:dyDescent="0.2">
      <c r="A132" s="73">
        <f t="shared" si="11"/>
        <v>52</v>
      </c>
      <c r="B132" s="74"/>
      <c r="C132" s="75"/>
      <c r="D132" s="75"/>
      <c r="E132" s="11"/>
      <c r="F132" s="75"/>
      <c r="G13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2" s="75"/>
    </row>
    <row r="133" spans="1:8" ht="30" customHeight="1" x14ac:dyDescent="0.2">
      <c r="A133" s="73">
        <f t="shared" si="11"/>
        <v>52</v>
      </c>
      <c r="B133" s="74"/>
      <c r="C133" s="75"/>
      <c r="D133" s="75"/>
      <c r="E133" s="11"/>
      <c r="F133" s="75"/>
      <c r="G13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3" s="75"/>
    </row>
    <row r="134" spans="1:8" ht="30" customHeight="1" x14ac:dyDescent="0.2">
      <c r="A134" s="73">
        <f t="shared" si="11"/>
        <v>52</v>
      </c>
      <c r="B134" s="74"/>
      <c r="C134" s="75"/>
      <c r="D134" s="75"/>
      <c r="E134" s="11"/>
      <c r="F134" s="75"/>
      <c r="G13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4" s="75"/>
    </row>
    <row r="135" spans="1:8" ht="30" customHeight="1" x14ac:dyDescent="0.2">
      <c r="A135" s="73">
        <f t="shared" si="11"/>
        <v>52</v>
      </c>
      <c r="B135" s="74"/>
      <c r="C135" s="75"/>
      <c r="D135" s="75"/>
      <c r="E135" s="11"/>
      <c r="F135" s="75"/>
      <c r="G13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5" s="75"/>
    </row>
    <row r="136" spans="1:8" ht="30" customHeight="1" x14ac:dyDescent="0.2">
      <c r="A136" s="73">
        <f t="shared" si="11"/>
        <v>52</v>
      </c>
      <c r="B136" s="74"/>
      <c r="C136" s="75"/>
      <c r="D136" s="75"/>
      <c r="E136" s="11"/>
      <c r="F136" s="75"/>
      <c r="G13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6" s="75"/>
    </row>
    <row r="137" spans="1:8" ht="30" customHeight="1" x14ac:dyDescent="0.2">
      <c r="A137" s="73">
        <f t="shared" si="11"/>
        <v>52</v>
      </c>
      <c r="B137" s="74"/>
      <c r="C137" s="75"/>
      <c r="D137" s="75"/>
      <c r="E137" s="11"/>
      <c r="F137" s="75"/>
      <c r="G13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7" s="75"/>
    </row>
    <row r="138" spans="1:8" ht="30" customHeight="1" x14ac:dyDescent="0.2">
      <c r="A138" s="73">
        <f t="shared" si="11"/>
        <v>52</v>
      </c>
      <c r="B138" s="74"/>
      <c r="C138" s="75"/>
      <c r="D138" s="75"/>
      <c r="E138" s="11"/>
      <c r="F138" s="75"/>
      <c r="G13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8" s="75"/>
    </row>
    <row r="139" spans="1:8" ht="30" customHeight="1" x14ac:dyDescent="0.2">
      <c r="A139" s="73">
        <f t="shared" si="11"/>
        <v>52</v>
      </c>
      <c r="B139" s="74"/>
      <c r="C139" s="75"/>
      <c r="D139" s="75"/>
      <c r="E139" s="11"/>
      <c r="F139" s="75"/>
      <c r="G13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39" s="75"/>
    </row>
    <row r="140" spans="1:8" ht="30" customHeight="1" x14ac:dyDescent="0.2">
      <c r="A140" s="73">
        <f t="shared" si="11"/>
        <v>52</v>
      </c>
      <c r="B140" s="74"/>
      <c r="C140" s="75"/>
      <c r="D140" s="75"/>
      <c r="E140" s="11"/>
      <c r="F140" s="75"/>
      <c r="G14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0" s="75"/>
    </row>
    <row r="141" spans="1:8" ht="30" customHeight="1" x14ac:dyDescent="0.2">
      <c r="A141" s="73">
        <f t="shared" si="11"/>
        <v>52</v>
      </c>
      <c r="B141" s="74"/>
      <c r="C141" s="75"/>
      <c r="D141" s="75"/>
      <c r="E141" s="11"/>
      <c r="F141" s="75"/>
      <c r="G14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1" s="75"/>
    </row>
    <row r="142" spans="1:8" ht="30" customHeight="1" x14ac:dyDescent="0.2">
      <c r="A142" s="73">
        <f t="shared" si="11"/>
        <v>52</v>
      </c>
      <c r="B142" s="74"/>
      <c r="C142" s="75"/>
      <c r="D142" s="75"/>
      <c r="E142" s="11"/>
      <c r="F142" s="75"/>
      <c r="G14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2" s="75"/>
    </row>
    <row r="143" spans="1:8" ht="30" customHeight="1" x14ac:dyDescent="0.2">
      <c r="A143" s="73">
        <f t="shared" si="11"/>
        <v>52</v>
      </c>
      <c r="B143" s="74"/>
      <c r="C143" s="75"/>
      <c r="D143" s="75"/>
      <c r="E143" s="11"/>
      <c r="F143" s="75"/>
      <c r="G14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3" s="75"/>
    </row>
    <row r="144" spans="1:8" ht="30" customHeight="1" x14ac:dyDescent="0.2">
      <c r="A144" s="73">
        <f t="shared" si="11"/>
        <v>52</v>
      </c>
      <c r="B144" s="74"/>
      <c r="C144" s="75"/>
      <c r="D144" s="75"/>
      <c r="E144" s="11"/>
      <c r="F144" s="75"/>
      <c r="G14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4" s="75"/>
    </row>
    <row r="145" spans="1:8" ht="30" customHeight="1" x14ac:dyDescent="0.2">
      <c r="A145" s="73">
        <f t="shared" si="11"/>
        <v>52</v>
      </c>
      <c r="B145" s="74"/>
      <c r="C145" s="75"/>
      <c r="D145" s="75"/>
      <c r="E145" s="11"/>
      <c r="F145" s="75"/>
      <c r="G14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5" s="75"/>
    </row>
    <row r="146" spans="1:8" ht="30" customHeight="1" x14ac:dyDescent="0.2">
      <c r="A146" s="73">
        <f t="shared" si="11"/>
        <v>52</v>
      </c>
      <c r="B146" s="74"/>
      <c r="C146" s="75"/>
      <c r="D146" s="75"/>
      <c r="E146" s="11"/>
      <c r="F146" s="75"/>
      <c r="G14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6" s="75"/>
    </row>
    <row r="147" spans="1:8" ht="30" customHeight="1" x14ac:dyDescent="0.2">
      <c r="A147" s="73">
        <f t="shared" si="11"/>
        <v>52</v>
      </c>
      <c r="B147" s="74"/>
      <c r="C147" s="75"/>
      <c r="D147" s="75"/>
      <c r="E147" s="11"/>
      <c r="F147" s="75"/>
      <c r="G14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7" s="75"/>
    </row>
    <row r="148" spans="1:8" ht="30" customHeight="1" x14ac:dyDescent="0.2">
      <c r="A148" s="73">
        <f t="shared" si="11"/>
        <v>52</v>
      </c>
      <c r="B148" s="74"/>
      <c r="C148" s="75"/>
      <c r="D148" s="75"/>
      <c r="E148" s="11"/>
      <c r="F148" s="75"/>
      <c r="G14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8" s="75"/>
    </row>
    <row r="149" spans="1:8" ht="30" customHeight="1" x14ac:dyDescent="0.2">
      <c r="A149" s="73">
        <f t="shared" si="11"/>
        <v>52</v>
      </c>
      <c r="B149" s="74"/>
      <c r="C149" s="75"/>
      <c r="D149" s="75"/>
      <c r="E149" s="11"/>
      <c r="F149" s="75"/>
      <c r="G14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49" s="75"/>
    </row>
    <row r="150" spans="1:8" ht="30" customHeight="1" x14ac:dyDescent="0.2">
      <c r="A150" s="73">
        <f t="shared" si="11"/>
        <v>52</v>
      </c>
      <c r="B150" s="74"/>
      <c r="C150" s="75"/>
      <c r="D150" s="75"/>
      <c r="E150" s="11"/>
      <c r="F150" s="75"/>
      <c r="G15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0" s="75"/>
    </row>
    <row r="151" spans="1:8" ht="30" customHeight="1" x14ac:dyDescent="0.2">
      <c r="A151" s="73">
        <f t="shared" si="11"/>
        <v>52</v>
      </c>
      <c r="B151" s="74"/>
      <c r="C151" s="75"/>
      <c r="D151" s="75"/>
      <c r="E151" s="11"/>
      <c r="F151" s="75"/>
      <c r="G15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1" s="75"/>
    </row>
    <row r="152" spans="1:8" ht="30" customHeight="1" x14ac:dyDescent="0.2">
      <c r="A152" s="73">
        <f t="shared" si="11"/>
        <v>52</v>
      </c>
      <c r="B152" s="74"/>
      <c r="C152" s="75"/>
      <c r="D152" s="75"/>
      <c r="E152" s="11"/>
      <c r="F152" s="75"/>
      <c r="G15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2" s="75"/>
    </row>
    <row r="153" spans="1:8" ht="30" customHeight="1" x14ac:dyDescent="0.2">
      <c r="A153" s="73">
        <f t="shared" si="11"/>
        <v>52</v>
      </c>
      <c r="B153" s="74"/>
      <c r="C153" s="75"/>
      <c r="D153" s="75"/>
      <c r="E153" s="11"/>
      <c r="F153" s="75"/>
      <c r="G15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3" s="75"/>
    </row>
    <row r="154" spans="1:8" ht="30" customHeight="1" x14ac:dyDescent="0.2">
      <c r="A154" s="73">
        <f t="shared" si="11"/>
        <v>52</v>
      </c>
      <c r="B154" s="74"/>
      <c r="C154" s="75"/>
      <c r="D154" s="75"/>
      <c r="E154" s="11"/>
      <c r="F154" s="75"/>
      <c r="G15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4" s="75"/>
    </row>
    <row r="155" spans="1:8" ht="30" customHeight="1" x14ac:dyDescent="0.2">
      <c r="A155" s="73">
        <f t="shared" si="11"/>
        <v>52</v>
      </c>
      <c r="B155" s="74"/>
      <c r="C155" s="75"/>
      <c r="D155" s="75"/>
      <c r="E155" s="11"/>
      <c r="F155" s="75"/>
      <c r="G15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5" s="75"/>
    </row>
    <row r="156" spans="1:8" ht="30" customHeight="1" x14ac:dyDescent="0.2">
      <c r="A156" s="73">
        <f t="shared" si="11"/>
        <v>52</v>
      </c>
      <c r="B156" s="74"/>
      <c r="C156" s="75"/>
      <c r="D156" s="75"/>
      <c r="E156" s="11"/>
      <c r="F156" s="75"/>
      <c r="G15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6" s="75"/>
    </row>
    <row r="157" spans="1:8" ht="30" customHeight="1" x14ac:dyDescent="0.2">
      <c r="A157" s="73">
        <f t="shared" si="11"/>
        <v>52</v>
      </c>
      <c r="B157" s="74"/>
      <c r="C157" s="75"/>
      <c r="D157" s="75"/>
      <c r="E157" s="11"/>
      <c r="F157" s="75"/>
      <c r="G15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7" s="75"/>
    </row>
    <row r="158" spans="1:8" ht="30" customHeight="1" x14ac:dyDescent="0.2">
      <c r="A158" s="73">
        <f t="shared" si="11"/>
        <v>52</v>
      </c>
      <c r="B158" s="74"/>
      <c r="C158" s="75"/>
      <c r="D158" s="75"/>
      <c r="E158" s="11"/>
      <c r="F158" s="75"/>
      <c r="G15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8" s="75"/>
    </row>
    <row r="159" spans="1:8" ht="30" customHeight="1" x14ac:dyDescent="0.2">
      <c r="A159" s="73">
        <f t="shared" si="11"/>
        <v>52</v>
      </c>
      <c r="B159" s="74"/>
      <c r="C159" s="75"/>
      <c r="D159" s="75"/>
      <c r="E159" s="11"/>
      <c r="F159" s="75"/>
      <c r="G15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59" s="75"/>
    </row>
    <row r="160" spans="1:8" ht="30" customHeight="1" x14ac:dyDescent="0.2">
      <c r="A160" s="73">
        <f t="shared" si="11"/>
        <v>52</v>
      </c>
      <c r="B160" s="74"/>
      <c r="C160" s="75"/>
      <c r="D160" s="75"/>
      <c r="E160" s="11"/>
      <c r="F160" s="75"/>
      <c r="G16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0" s="75"/>
    </row>
    <row r="161" spans="1:8" ht="30" customHeight="1" x14ac:dyDescent="0.2">
      <c r="A161" s="73">
        <f t="shared" si="11"/>
        <v>52</v>
      </c>
      <c r="B161" s="74"/>
      <c r="C161" s="75"/>
      <c r="D161" s="75"/>
      <c r="E161" s="11"/>
      <c r="F161" s="75"/>
      <c r="G16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1" s="75"/>
    </row>
    <row r="162" spans="1:8" ht="30" customHeight="1" x14ac:dyDescent="0.2">
      <c r="A162" s="73">
        <f t="shared" si="11"/>
        <v>52</v>
      </c>
      <c r="B162" s="74"/>
      <c r="C162" s="75"/>
      <c r="D162" s="75"/>
      <c r="E162" s="11"/>
      <c r="F162" s="75"/>
      <c r="G16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2" s="75"/>
    </row>
    <row r="163" spans="1:8" ht="30" customHeight="1" x14ac:dyDescent="0.2">
      <c r="A163" s="73">
        <f t="shared" si="11"/>
        <v>52</v>
      </c>
      <c r="B163" s="74"/>
      <c r="C163" s="75"/>
      <c r="D163" s="75"/>
      <c r="E163" s="11"/>
      <c r="F163" s="75"/>
      <c r="G16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3" s="75"/>
    </row>
    <row r="164" spans="1:8" ht="30" customHeight="1" x14ac:dyDescent="0.2">
      <c r="A164" s="73">
        <f t="shared" si="11"/>
        <v>52</v>
      </c>
      <c r="B164" s="74"/>
      <c r="C164" s="75"/>
      <c r="D164" s="75"/>
      <c r="E164" s="11"/>
      <c r="F164" s="75"/>
      <c r="G16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4" s="75"/>
    </row>
    <row r="165" spans="1:8" ht="30" customHeight="1" x14ac:dyDescent="0.2">
      <c r="A165" s="73">
        <f t="shared" si="11"/>
        <v>52</v>
      </c>
      <c r="B165" s="74"/>
      <c r="C165" s="75"/>
      <c r="D165" s="75"/>
      <c r="E165" s="11"/>
      <c r="F165" s="75"/>
      <c r="G16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5" s="75"/>
    </row>
    <row r="166" spans="1:8" ht="30" customHeight="1" x14ac:dyDescent="0.2">
      <c r="A166" s="73">
        <f t="shared" si="11"/>
        <v>52</v>
      </c>
      <c r="B166" s="74"/>
      <c r="C166" s="75"/>
      <c r="D166" s="75"/>
      <c r="E166" s="11"/>
      <c r="F166" s="75"/>
      <c r="G16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6" s="75"/>
    </row>
    <row r="167" spans="1:8" ht="30" customHeight="1" x14ac:dyDescent="0.2">
      <c r="A167" s="73">
        <f t="shared" si="11"/>
        <v>52</v>
      </c>
      <c r="B167" s="74"/>
      <c r="C167" s="75"/>
      <c r="D167" s="75"/>
      <c r="E167" s="11"/>
      <c r="F167" s="75"/>
      <c r="G16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7" s="75"/>
    </row>
    <row r="168" spans="1:8" ht="30" customHeight="1" x14ac:dyDescent="0.2">
      <c r="A168" s="73">
        <f t="shared" si="11"/>
        <v>52</v>
      </c>
      <c r="B168" s="74"/>
      <c r="C168" s="75"/>
      <c r="D168" s="75"/>
      <c r="E168" s="11"/>
      <c r="F168" s="75"/>
      <c r="G16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8" s="75"/>
    </row>
    <row r="169" spans="1:8" ht="30" customHeight="1" x14ac:dyDescent="0.2">
      <c r="A169" s="73">
        <f t="shared" si="11"/>
        <v>52</v>
      </c>
      <c r="B169" s="74"/>
      <c r="C169" s="75"/>
      <c r="D169" s="75"/>
      <c r="E169" s="11"/>
      <c r="F169" s="75"/>
      <c r="G16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69" s="75"/>
    </row>
    <row r="170" spans="1:8" ht="30" customHeight="1" x14ac:dyDescent="0.2">
      <c r="A170" s="73">
        <f t="shared" si="11"/>
        <v>52</v>
      </c>
      <c r="B170" s="74"/>
      <c r="C170" s="75"/>
      <c r="D170" s="75"/>
      <c r="E170" s="11"/>
      <c r="F170" s="75"/>
      <c r="G17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0" s="75"/>
    </row>
    <row r="171" spans="1:8" ht="30" customHeight="1" x14ac:dyDescent="0.2">
      <c r="A171" s="73">
        <f t="shared" si="11"/>
        <v>52</v>
      </c>
      <c r="B171" s="74"/>
      <c r="C171" s="75"/>
      <c r="D171" s="75"/>
      <c r="E171" s="11"/>
      <c r="F171" s="75"/>
      <c r="G17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1" s="75"/>
    </row>
    <row r="172" spans="1:8" ht="30" customHeight="1" x14ac:dyDescent="0.2">
      <c r="A172" s="73">
        <f t="shared" si="11"/>
        <v>52</v>
      </c>
      <c r="B172" s="74"/>
      <c r="C172" s="75"/>
      <c r="D172" s="75"/>
      <c r="E172" s="11"/>
      <c r="F172" s="75"/>
      <c r="G17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2" s="75"/>
    </row>
    <row r="173" spans="1:8" ht="30" customHeight="1" x14ac:dyDescent="0.2">
      <c r="A173" s="73">
        <f t="shared" si="11"/>
        <v>52</v>
      </c>
      <c r="B173" s="74"/>
      <c r="C173" s="75"/>
      <c r="D173" s="75"/>
      <c r="E173" s="11"/>
      <c r="F173" s="75"/>
      <c r="G17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3" s="75"/>
    </row>
    <row r="174" spans="1:8" ht="30" customHeight="1" x14ac:dyDescent="0.2">
      <c r="A174" s="73">
        <f t="shared" si="11"/>
        <v>52</v>
      </c>
      <c r="B174" s="74"/>
      <c r="C174" s="75"/>
      <c r="D174" s="75"/>
      <c r="E174" s="11"/>
      <c r="F174" s="75"/>
      <c r="G17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4" s="75"/>
    </row>
    <row r="175" spans="1:8" ht="30" customHeight="1" x14ac:dyDescent="0.2">
      <c r="A175" s="73">
        <f t="shared" si="11"/>
        <v>52</v>
      </c>
      <c r="B175" s="74"/>
      <c r="C175" s="75"/>
      <c r="D175" s="75"/>
      <c r="E175" s="11"/>
      <c r="F175" s="75"/>
      <c r="G17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5" s="75"/>
    </row>
    <row r="176" spans="1:8" ht="30" customHeight="1" x14ac:dyDescent="0.2">
      <c r="A176" s="73">
        <f t="shared" si="11"/>
        <v>52</v>
      </c>
      <c r="B176" s="74"/>
      <c r="C176" s="75"/>
      <c r="D176" s="75"/>
      <c r="E176" s="11"/>
      <c r="F176" s="75"/>
      <c r="G17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6" s="75"/>
    </row>
    <row r="177" spans="1:8" ht="30" customHeight="1" x14ac:dyDescent="0.2">
      <c r="A177" s="73">
        <f t="shared" si="11"/>
        <v>52</v>
      </c>
      <c r="B177" s="74"/>
      <c r="C177" s="75"/>
      <c r="D177" s="75"/>
      <c r="E177" s="11"/>
      <c r="F177" s="75"/>
      <c r="G17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7" s="75"/>
    </row>
    <row r="178" spans="1:8" ht="30" customHeight="1" x14ac:dyDescent="0.2">
      <c r="A178" s="73">
        <f t="shared" si="11"/>
        <v>52</v>
      </c>
      <c r="B178" s="74"/>
      <c r="C178" s="75"/>
      <c r="D178" s="75"/>
      <c r="E178" s="11"/>
      <c r="F178" s="75"/>
      <c r="G17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8" s="75"/>
    </row>
    <row r="179" spans="1:8" ht="30" customHeight="1" x14ac:dyDescent="0.2">
      <c r="A179" s="73">
        <f t="shared" si="11"/>
        <v>52</v>
      </c>
      <c r="B179" s="74"/>
      <c r="C179" s="75"/>
      <c r="D179" s="75"/>
      <c r="E179" s="11"/>
      <c r="F179" s="75"/>
      <c r="G17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79" s="75"/>
    </row>
    <row r="180" spans="1:8" ht="30" customHeight="1" x14ac:dyDescent="0.2">
      <c r="A180" s="73">
        <f t="shared" si="11"/>
        <v>52</v>
      </c>
      <c r="B180" s="74"/>
      <c r="C180" s="75"/>
      <c r="D180" s="75"/>
      <c r="E180" s="11"/>
      <c r="F180" s="75"/>
      <c r="G18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0" s="75"/>
    </row>
    <row r="181" spans="1:8" ht="30" customHeight="1" x14ac:dyDescent="0.2">
      <c r="A181" s="73">
        <f t="shared" si="11"/>
        <v>52</v>
      </c>
      <c r="B181" s="74"/>
      <c r="C181" s="75"/>
      <c r="D181" s="75"/>
      <c r="E181" s="11"/>
      <c r="F181" s="75"/>
      <c r="G18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1" s="75"/>
    </row>
    <row r="182" spans="1:8" ht="30" customHeight="1" x14ac:dyDescent="0.2">
      <c r="A182" s="73">
        <f t="shared" si="11"/>
        <v>52</v>
      </c>
      <c r="B182" s="74"/>
      <c r="C182" s="75"/>
      <c r="D182" s="75"/>
      <c r="E182" s="11"/>
      <c r="F182" s="75"/>
      <c r="G18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2" s="75"/>
    </row>
    <row r="183" spans="1:8" ht="30" customHeight="1" x14ac:dyDescent="0.2">
      <c r="A183" s="73">
        <f t="shared" si="11"/>
        <v>52</v>
      </c>
      <c r="B183" s="74"/>
      <c r="C183" s="75"/>
      <c r="D183" s="75"/>
      <c r="E183" s="11"/>
      <c r="F183" s="75"/>
      <c r="G18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3" s="75"/>
    </row>
    <row r="184" spans="1:8" ht="30" customHeight="1" x14ac:dyDescent="0.2">
      <c r="A184" s="73">
        <f t="shared" si="11"/>
        <v>52</v>
      </c>
      <c r="B184" s="74"/>
      <c r="C184" s="75"/>
      <c r="D184" s="75"/>
      <c r="E184" s="11"/>
      <c r="F184" s="75"/>
      <c r="G18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4" s="75"/>
    </row>
    <row r="185" spans="1:8" ht="30" customHeight="1" x14ac:dyDescent="0.2">
      <c r="A185" s="73">
        <f t="shared" si="11"/>
        <v>52</v>
      </c>
      <c r="B185" s="74"/>
      <c r="C185" s="75"/>
      <c r="D185" s="75"/>
      <c r="E185" s="11"/>
      <c r="F185" s="75"/>
      <c r="G18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5" s="75"/>
    </row>
    <row r="186" spans="1:8" ht="30" customHeight="1" x14ac:dyDescent="0.2">
      <c r="A186" s="73">
        <f t="shared" si="11"/>
        <v>52</v>
      </c>
      <c r="B186" s="74"/>
      <c r="C186" s="75"/>
      <c r="D186" s="75"/>
      <c r="E186" s="11"/>
      <c r="F186" s="75"/>
      <c r="G18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6" s="75"/>
    </row>
    <row r="187" spans="1:8" ht="30" customHeight="1" x14ac:dyDescent="0.2">
      <c r="A187" s="73">
        <f t="shared" si="11"/>
        <v>52</v>
      </c>
      <c r="B187" s="74"/>
      <c r="C187" s="75"/>
      <c r="D187" s="75"/>
      <c r="E187" s="11"/>
      <c r="F187" s="75"/>
      <c r="G18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7" s="75"/>
    </row>
    <row r="188" spans="1:8" ht="30" customHeight="1" x14ac:dyDescent="0.2">
      <c r="A188" s="73">
        <f t="shared" si="11"/>
        <v>52</v>
      </c>
      <c r="B188" s="74"/>
      <c r="C188" s="75"/>
      <c r="D188" s="75"/>
      <c r="E188" s="11"/>
      <c r="F188" s="75"/>
      <c r="G18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8" s="75"/>
    </row>
    <row r="189" spans="1:8" ht="30" customHeight="1" x14ac:dyDescent="0.2">
      <c r="A189" s="73">
        <f t="shared" si="11"/>
        <v>52</v>
      </c>
      <c r="B189" s="74"/>
      <c r="C189" s="75"/>
      <c r="D189" s="75"/>
      <c r="E189" s="11"/>
      <c r="F189" s="75"/>
      <c r="G18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89" s="75"/>
    </row>
    <row r="190" spans="1:8" ht="30" customHeight="1" x14ac:dyDescent="0.2">
      <c r="A190" s="73">
        <f t="shared" si="11"/>
        <v>52</v>
      </c>
      <c r="B190" s="74"/>
      <c r="C190" s="75"/>
      <c r="D190" s="75"/>
      <c r="E190" s="11"/>
      <c r="F190" s="75"/>
      <c r="G19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0" s="75"/>
    </row>
    <row r="191" spans="1:8" ht="30" customHeight="1" x14ac:dyDescent="0.2">
      <c r="A191" s="73">
        <f t="shared" si="11"/>
        <v>52</v>
      </c>
      <c r="B191" s="74"/>
      <c r="C191" s="75"/>
      <c r="D191" s="75"/>
      <c r="E191" s="11"/>
      <c r="F191" s="75"/>
      <c r="G19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1" s="75"/>
    </row>
    <row r="192" spans="1:8" ht="30" customHeight="1" x14ac:dyDescent="0.2">
      <c r="A192" s="73">
        <f t="shared" si="11"/>
        <v>52</v>
      </c>
      <c r="B192" s="74"/>
      <c r="C192" s="75"/>
      <c r="D192" s="75"/>
      <c r="E192" s="11"/>
      <c r="F192" s="75"/>
      <c r="G19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2" s="75"/>
    </row>
    <row r="193" spans="1:8" ht="30" customHeight="1" x14ac:dyDescent="0.2">
      <c r="A193" s="73">
        <f t="shared" si="11"/>
        <v>52</v>
      </c>
      <c r="B193" s="74"/>
      <c r="C193" s="75"/>
      <c r="D193" s="75"/>
      <c r="E193" s="11"/>
      <c r="F193" s="75"/>
      <c r="G19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3" s="75"/>
    </row>
    <row r="194" spans="1:8" ht="30" customHeight="1" x14ac:dyDescent="0.2">
      <c r="A194" s="73">
        <f t="shared" si="11"/>
        <v>52</v>
      </c>
      <c r="B194" s="74"/>
      <c r="C194" s="75"/>
      <c r="D194" s="75"/>
      <c r="E194" s="11"/>
      <c r="F194" s="75"/>
      <c r="G19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4" s="75"/>
    </row>
    <row r="195" spans="1:8" ht="30" customHeight="1" x14ac:dyDescent="0.2">
      <c r="A195" s="73">
        <f t="shared" ref="A195:A205" si="12">_xlfn.ISOWEEKNUM($B195)</f>
        <v>52</v>
      </c>
      <c r="B195" s="74"/>
      <c r="C195" s="75"/>
      <c r="D195" s="75"/>
      <c r="E195" s="11"/>
      <c r="F195" s="75"/>
      <c r="G19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5" s="75"/>
    </row>
    <row r="196" spans="1:8" ht="30" customHeight="1" x14ac:dyDescent="0.2">
      <c r="A196" s="73">
        <f t="shared" si="12"/>
        <v>52</v>
      </c>
      <c r="B196" s="74"/>
      <c r="C196" s="75"/>
      <c r="D196" s="75"/>
      <c r="E196" s="11"/>
      <c r="F196" s="75"/>
      <c r="G196"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6" s="75"/>
    </row>
    <row r="197" spans="1:8" ht="30" customHeight="1" x14ac:dyDescent="0.2">
      <c r="A197" s="73">
        <f t="shared" si="12"/>
        <v>52</v>
      </c>
      <c r="B197" s="74"/>
      <c r="C197" s="75"/>
      <c r="D197" s="75"/>
      <c r="E197" s="11"/>
      <c r="F197" s="75"/>
      <c r="G197"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7" s="75"/>
    </row>
    <row r="198" spans="1:8" ht="30" customHeight="1" x14ac:dyDescent="0.2">
      <c r="A198" s="73">
        <f t="shared" si="12"/>
        <v>52</v>
      </c>
      <c r="B198" s="74"/>
      <c r="C198" s="75"/>
      <c r="D198" s="75"/>
      <c r="E198" s="11"/>
      <c r="F198" s="75"/>
      <c r="G198"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8" s="75"/>
    </row>
    <row r="199" spans="1:8" ht="30" customHeight="1" x14ac:dyDescent="0.2">
      <c r="A199" s="73">
        <f t="shared" si="12"/>
        <v>52</v>
      </c>
      <c r="B199" s="74"/>
      <c r="C199" s="75"/>
      <c r="D199" s="75"/>
      <c r="E199" s="11"/>
      <c r="F199" s="75"/>
      <c r="G199"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199" s="75"/>
    </row>
    <row r="200" spans="1:8" ht="30" customHeight="1" x14ac:dyDescent="0.2">
      <c r="A200" s="73">
        <f t="shared" si="12"/>
        <v>52</v>
      </c>
      <c r="B200" s="74"/>
      <c r="C200" s="75"/>
      <c r="D200" s="75"/>
      <c r="E200" s="11"/>
      <c r="F200" s="75"/>
      <c r="G200"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00" s="75"/>
    </row>
    <row r="201" spans="1:8" ht="30" customHeight="1" x14ac:dyDescent="0.2">
      <c r="A201" s="73">
        <f t="shared" si="12"/>
        <v>52</v>
      </c>
      <c r="B201" s="74"/>
      <c r="C201" s="75"/>
      <c r="D201" s="75"/>
      <c r="E201" s="11"/>
      <c r="F201" s="75"/>
      <c r="G201"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01" s="75"/>
    </row>
    <row r="202" spans="1:8" ht="30" customHeight="1" x14ac:dyDescent="0.2">
      <c r="A202" s="73">
        <f t="shared" si="12"/>
        <v>52</v>
      </c>
      <c r="B202" s="74"/>
      <c r="C202" s="75"/>
      <c r="D202" s="75"/>
      <c r="E202" s="11"/>
      <c r="F202" s="75"/>
      <c r="G202"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02" s="75"/>
    </row>
    <row r="203" spans="1:8" ht="30" customHeight="1" x14ac:dyDescent="0.2">
      <c r="A203" s="73">
        <f t="shared" si="12"/>
        <v>52</v>
      </c>
      <c r="B203" s="74"/>
      <c r="C203" s="75"/>
      <c r="D203" s="75"/>
      <c r="E203" s="11"/>
      <c r="F203" s="75"/>
      <c r="G203"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03" s="75"/>
    </row>
    <row r="204" spans="1:8" ht="30" customHeight="1" x14ac:dyDescent="0.2">
      <c r="A204" s="73">
        <f t="shared" si="12"/>
        <v>52</v>
      </c>
      <c r="B204" s="74"/>
      <c r="C204" s="75"/>
      <c r="D204" s="75"/>
      <c r="E204" s="11"/>
      <c r="F204" s="75"/>
      <c r="G204"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04" s="75"/>
    </row>
    <row r="205" spans="1:8" ht="30" customHeight="1" x14ac:dyDescent="0.2">
      <c r="A205" s="73">
        <f t="shared" si="12"/>
        <v>52</v>
      </c>
      <c r="B205" s="74"/>
      <c r="C205" s="75"/>
      <c r="D205" s="75"/>
      <c r="E205" s="11"/>
      <c r="F205" s="75"/>
      <c r="G205" s="75" t="str">
        <f>IF(DépMar161820247[[#This Row],[Catégorie]]="ventes N-1",$J$34,"")&amp;IF(DépMar161820247[[#This Row],[Catégorie]]="adhésions paniers",$J$31,"")&amp;IF(DépMar161820247[[#This Row],[Catégorie]]="cotisations associatives",$J$32,"")&amp;IF(DépMar161820247[[#This Row],[Catégorie]]="légumes",$J$33,"")&amp;IF(DépMar161820247[[#This Row],[Catégorie]]="transfo interne",$J$33,"")&amp;IF(DépMar161820247[[#This Row],[Catégorie]]="transfo externe",$J$33,"")&amp;IF(DépMar161820247[[#This Row],[Catégorie]]="oeufs",$J$33,"")&amp;IF(DépMar161820247[[#This Row],[Catégorie]]="miel",$J$33,"")&amp;IF(DépMar161820247[[#This Row],[Catégorie]]="champignons",$J$33,"")&amp;IF(DépMar161820247[[#This Row],[Catégorie]]="agrumes",$J$35,"")&amp;IF(DépMar161820247[[#This Row],[Catégorie]]="fruits",$J$33,"")</f>
        <v/>
      </c>
      <c r="H205" s="75"/>
    </row>
    <row r="206" spans="1:8" ht="30" customHeight="1" x14ac:dyDescent="0.2">
      <c r="A206" s="12" t="s">
        <v>0</v>
      </c>
      <c r="B206" s="13"/>
      <c r="C206" s="14"/>
      <c r="D206" s="14"/>
      <c r="E206" s="15">
        <f>SUBTOTAL(109,DépMar161820247[Montant])</f>
        <v>0</v>
      </c>
      <c r="F206" s="16"/>
      <c r="G206" s="125"/>
      <c r="H206" s="16"/>
    </row>
  </sheetData>
  <sheetProtection formatCells="0" formatColumns="0" formatRows="0" insertColumns="0" insertRows="0" insertHyperlinks="0" deleteColumns="0" deleteRows="0" selectLockedCells="1" sort="0" autoFilter="0" pivotTables="0"/>
  <protectedRanges>
    <protectedRange sqref="F72:H205 B72:D205 B2:H71" name="données_1"/>
    <protectedRange sqref="E72:E205" name="données_1_1"/>
  </protectedRanges>
  <mergeCells count="4">
    <mergeCell ref="A1:D1"/>
    <mergeCell ref="J19:J20"/>
    <mergeCell ref="K20:N20"/>
    <mergeCell ref="J1:N1"/>
  </mergeCells>
  <dataValidations count="14">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allowBlank="1" showInputMessage="1" showErrorMessage="1" prompt="Entrez le nom de la dépense dans cette colonne" sqref="J2"/>
    <dataValidation allowBlank="1" showInputMessage="1" showErrorMessage="1" prompt="Le total des dépenses est automatiquement affiché dans cette colonne" sqref="K2:N2"/>
    <dataValidation type="list" errorStyle="warning" allowBlank="1" showInputMessage="1" showErrorMessage="1" error="Une dépense de la liste déroulante doit être sélectionnée pour être incluse dans la feuille Synthèse" sqref="G3:G205">
      <formula1>$J$31:$J$35</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tabColor theme="6"/>
    <pageSetUpPr autoPageBreaks="0" fitToPage="1"/>
  </sheetPr>
  <dimension ref="A1:O206"/>
  <sheetViews>
    <sheetView showGridLines="0" topLeftCell="C1" zoomScale="85" zoomScaleNormal="85" workbookViewId="0">
      <selection activeCell="G55" sqref="G55"/>
    </sheetView>
  </sheetViews>
  <sheetFormatPr baseColWidth="10" defaultColWidth="9.140625" defaultRowHeight="30" customHeight="1" x14ac:dyDescent="0.2"/>
  <cols>
    <col min="1" max="1" width="15.7109375" style="2" bestFit="1" customWidth="1"/>
    <col min="2" max="2" width="12.28515625" style="4" bestFit="1" customWidth="1"/>
    <col min="3" max="4" width="30.7109375" style="2" customWidth="1"/>
    <col min="5" max="7" width="30.5703125" style="2" customWidth="1"/>
    <col min="8" max="8" width="55.7109375" style="2" customWidth="1"/>
    <col min="9" max="9" width="9.140625" style="2"/>
    <col min="10" max="10" width="24.85546875" style="2" bestFit="1" customWidth="1"/>
    <col min="11" max="12" width="14.7109375" style="2" customWidth="1"/>
    <col min="13" max="13" width="16.7109375" style="2" bestFit="1" customWidth="1"/>
    <col min="14" max="14" width="14.7109375" style="2" customWidth="1"/>
    <col min="15" max="15" width="12.28515625" style="2" customWidth="1"/>
    <col min="16" max="16384" width="9.140625" style="2"/>
  </cols>
  <sheetData>
    <row r="1" spans="1:14" ht="35.1" customHeight="1" x14ac:dyDescent="0.2">
      <c r="A1" s="116" t="s">
        <v>40</v>
      </c>
      <c r="B1" s="116"/>
      <c r="C1" s="116"/>
      <c r="D1" s="116" t="s">
        <v>16</v>
      </c>
      <c r="E1" s="51" t="s">
        <v>16</v>
      </c>
      <c r="F1" s="27"/>
      <c r="G1" s="126"/>
      <c r="H1" s="81">
        <f>SUM($E$3:$E$205)</f>
        <v>0</v>
      </c>
      <c r="J1" s="122">
        <f>$K$20</f>
        <v>0</v>
      </c>
      <c r="K1" s="123"/>
      <c r="L1" s="123"/>
      <c r="M1" s="123"/>
      <c r="N1" s="123"/>
    </row>
    <row r="2" spans="1:14" ht="17.100000000000001" customHeight="1" x14ac:dyDescent="0.2">
      <c r="A2" s="5" t="s">
        <v>19</v>
      </c>
      <c r="B2" s="6" t="s">
        <v>14</v>
      </c>
      <c r="C2" s="7" t="s">
        <v>20</v>
      </c>
      <c r="D2" s="7" t="s">
        <v>21</v>
      </c>
      <c r="E2" s="7" t="s">
        <v>15</v>
      </c>
      <c r="F2" s="7" t="s">
        <v>17</v>
      </c>
      <c r="G2" s="7" t="s">
        <v>63</v>
      </c>
      <c r="H2" s="7" t="s">
        <v>18</v>
      </c>
      <c r="J2" s="64" t="s">
        <v>26</v>
      </c>
      <c r="K2" s="65" t="s">
        <v>22</v>
      </c>
      <c r="L2" s="66" t="s">
        <v>51</v>
      </c>
      <c r="M2" s="67" t="s">
        <v>23</v>
      </c>
      <c r="N2" s="66" t="s">
        <v>24</v>
      </c>
    </row>
    <row r="3" spans="1:14" ht="30" customHeight="1" x14ac:dyDescent="0.2">
      <c r="A3" s="8">
        <f t="shared" ref="A3:A66" si="0">_xlfn.ISOWEEKNUM($B3)</f>
        <v>52</v>
      </c>
      <c r="B3" s="9"/>
      <c r="C3" s="10"/>
      <c r="D3" s="10"/>
      <c r="E3" s="11"/>
      <c r="F3" s="10"/>
      <c r="G3"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 s="10"/>
      <c r="J3" s="61" t="s">
        <v>44</v>
      </c>
      <c r="K3" s="62">
        <f>SUMIFS($E$3:$E$210,$F$3:$F$210,"fruits",$D$3:$D$210,"espèces")</f>
        <v>0</v>
      </c>
      <c r="L3" s="17">
        <f>SUMIFS($E$3:$E$210,$F$3:$F$210,"fruits",$D$3:$D$210,"chèques")</f>
        <v>0</v>
      </c>
      <c r="M3" s="62">
        <f>SUMIFS($E$3:$E$210,$F$3:$F$210,"fruits",$D$3:$D$210,"prélévements")</f>
        <v>0</v>
      </c>
      <c r="N3" s="63">
        <f>SUMIFS($E$3:$E$210,$F$3:$F$210,"fruits",$D$3:$D$210,"virements")</f>
        <v>0</v>
      </c>
    </row>
    <row r="4" spans="1:14" ht="30" customHeight="1" x14ac:dyDescent="0.2">
      <c r="A4" s="8">
        <f t="shared" si="0"/>
        <v>52</v>
      </c>
      <c r="B4" s="9"/>
      <c r="C4" s="10"/>
      <c r="D4" s="10"/>
      <c r="E4" s="11"/>
      <c r="F4" s="10"/>
      <c r="G4"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 s="10"/>
      <c r="J4" s="56" t="s">
        <v>46</v>
      </c>
      <c r="K4" s="49">
        <f>SUMIFS($E$3:$E$210,$F$3:$F$210,"légumes",$D$3:$D$210,"espèces")</f>
        <v>0</v>
      </c>
      <c r="L4" s="17">
        <f>SUMIFS($E$3:$E$210,$F$3:$F$210,"légumes",$D$3:$D$210,"chèques")</f>
        <v>0</v>
      </c>
      <c r="M4" s="49">
        <f>SUMIFS($E$3:$E$210,$F$3:$F$210,"légumes",$D$3:$D$210,"prélévements")</f>
        <v>0</v>
      </c>
      <c r="N4" s="48">
        <f>SUMIFS($E$3:$E$210,$F$3:$F$210,"légumes",$D$3:$D$210,"virements")</f>
        <v>0</v>
      </c>
    </row>
    <row r="5" spans="1:14" ht="30" customHeight="1" x14ac:dyDescent="0.2">
      <c r="A5" s="8">
        <f t="shared" si="0"/>
        <v>52</v>
      </c>
      <c r="B5" s="9"/>
      <c r="C5" s="10"/>
      <c r="D5" s="10"/>
      <c r="E5" s="11"/>
      <c r="F5" s="10"/>
      <c r="G5"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 s="10"/>
      <c r="J5" s="56" t="s">
        <v>42</v>
      </c>
      <c r="K5" s="49">
        <f>SUMIFS($E$3:$E$210,$F$3:$F$210,"adhésions paniers",$D$3:$D$210,"espèces")</f>
        <v>0</v>
      </c>
      <c r="L5" s="17">
        <f>SUMIFS($E$3:$E$210,$F$3:$F$210,"adhésions paniers",$D$3:$D$210,"chèques")</f>
        <v>0</v>
      </c>
      <c r="M5" s="49">
        <f>SUMIFS($E$3:$E$210,$F$3:$F$210,"adhésions paniers",$D$3:$D$210,"prélévements")</f>
        <v>0</v>
      </c>
      <c r="N5" s="48">
        <f>SUMIFS($E$3:$E$210,$F$3:$F$210,"adhésions paniers",$D$3:$D$210,"virements")</f>
        <v>0</v>
      </c>
    </row>
    <row r="6" spans="1:14" ht="30" customHeight="1" x14ac:dyDescent="0.2">
      <c r="A6" s="8">
        <f t="shared" si="0"/>
        <v>52</v>
      </c>
      <c r="B6" s="9"/>
      <c r="C6" s="10"/>
      <c r="D6" s="10"/>
      <c r="E6" s="11"/>
      <c r="F6" s="10"/>
      <c r="G6"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 s="52"/>
      <c r="J6" s="56" t="s">
        <v>41</v>
      </c>
      <c r="K6" s="49">
        <f>SUMIFS($E$3:$E$210,$F$3:$F$210,"cotisations associatives",$D$3:$D$210,"espèces")</f>
        <v>0</v>
      </c>
      <c r="L6" s="17">
        <f>SUMIFS($E$3:$E$210,$F$3:$F$210,"cotisations associatives",$D$3:$D$210,"chèques")</f>
        <v>0</v>
      </c>
      <c r="M6" s="49">
        <f>SUMIFS($E$3:$E$210,$F$3:$F$210,"cotisations associatives",$D$3:$D$210,"prélévements")</f>
        <v>0</v>
      </c>
      <c r="N6" s="48">
        <f>SUMIFS($E$3:$E$210,$F$3:$F$210,"cotisations associatives",$D$3:$D$210,"virements")</f>
        <v>0</v>
      </c>
    </row>
    <row r="7" spans="1:14" ht="30" customHeight="1" x14ac:dyDescent="0.2">
      <c r="A7" s="8">
        <f t="shared" si="0"/>
        <v>52</v>
      </c>
      <c r="B7" s="9"/>
      <c r="C7" s="10"/>
      <c r="D7" s="10"/>
      <c r="E7" s="11"/>
      <c r="F7" s="10"/>
      <c r="G7"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 s="52"/>
      <c r="J7" s="56" t="s">
        <v>45</v>
      </c>
      <c r="K7" s="49">
        <f>SUMIFS($E$3:$E$210,$F$3:$F$210,"champignons",$D$3:$D$210,"espèces")</f>
        <v>0</v>
      </c>
      <c r="L7" s="17">
        <f>SUMIFS($E$3:$E$210,$F$3:$F$210,"champignons",$D$3:$D$210,"chèques")</f>
        <v>0</v>
      </c>
      <c r="M7" s="49">
        <f>SUMIFS($E$3:$E$210,$F$3:$F$210,"champignons",$D$3:$D$210,"prlévements")</f>
        <v>0</v>
      </c>
      <c r="N7" s="48">
        <f>SUMIFS($E$3:$E$210,$F$3:$F$210,"champignons",$D$3:$D$210,"virements")</f>
        <v>0</v>
      </c>
    </row>
    <row r="8" spans="1:14" ht="30" customHeight="1" x14ac:dyDescent="0.2">
      <c r="A8" s="8">
        <f t="shared" si="0"/>
        <v>52</v>
      </c>
      <c r="B8" s="9"/>
      <c r="C8" s="10"/>
      <c r="D8" s="10"/>
      <c r="E8" s="11"/>
      <c r="F8" s="10"/>
      <c r="G8"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 s="10"/>
      <c r="J8" s="56" t="s">
        <v>52</v>
      </c>
      <c r="K8" s="49">
        <f>SUMIFS($E$3:$E$210,$F$3:$F$210,"miel",$D$3:$D$210,"espèces")</f>
        <v>0</v>
      </c>
      <c r="L8" s="17">
        <f>SUMIFS($E$3:$E$210,$F$3:$F$210,"miel",$D$3:$D$210,"chèques")</f>
        <v>0</v>
      </c>
      <c r="M8" s="49">
        <f>SUMIFS($E$3:$E$210,$F$3:$F$210,"miel",$D$3:$D$210,"prélévements")</f>
        <v>0</v>
      </c>
      <c r="N8" s="48">
        <f>SUMIFS($E$3:$E$210,$F$3:$F$210,"miel",$D$3:$D$210,"virements")</f>
        <v>0</v>
      </c>
    </row>
    <row r="9" spans="1:14" ht="30" customHeight="1" x14ac:dyDescent="0.2">
      <c r="A9" s="8">
        <f t="shared" si="0"/>
        <v>52</v>
      </c>
      <c r="B9" s="9"/>
      <c r="C9" s="10"/>
      <c r="D9" s="10"/>
      <c r="E9" s="11"/>
      <c r="F9" s="10"/>
      <c r="G9"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 s="10"/>
      <c r="J9" s="56" t="s">
        <v>43</v>
      </c>
      <c r="K9" s="49">
        <f>SUMIFS($E$3:$E$210,$F$3:$F$210,"oeufs",$D$3:$D$210,"espèces")</f>
        <v>0</v>
      </c>
      <c r="L9" s="17">
        <f>SUMIFS($E$3:$E$210,$F$3:$F$210,"oeufs",$D$3:$D$210,"chèques")</f>
        <v>0</v>
      </c>
      <c r="M9" s="49">
        <f>SUMIFS($E$3:$E$210,$F$3:$F$210,"oeufs",$D$3:$D$210,"prélévements")</f>
        <v>0</v>
      </c>
      <c r="N9" s="48">
        <f>SUMIFS($E$3:$E$210,$F$3:$F$210,"oeufs",$D$3:$D$210,"virements")</f>
        <v>0</v>
      </c>
    </row>
    <row r="10" spans="1:14" ht="30" customHeight="1" x14ac:dyDescent="0.2">
      <c r="A10" s="8">
        <f t="shared" si="0"/>
        <v>52</v>
      </c>
      <c r="B10" s="9"/>
      <c r="C10" s="10"/>
      <c r="D10" s="10"/>
      <c r="E10" s="11"/>
      <c r="F10" s="10"/>
      <c r="G10"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 s="10"/>
      <c r="J10" s="56" t="s">
        <v>47</v>
      </c>
      <c r="K10" s="49">
        <f>SUMIFS($E$3:$E$210,$F$3:$F$210,"agrumes",$D$3:$D$210,"espèces")</f>
        <v>0</v>
      </c>
      <c r="L10" s="17">
        <f>SUMIFS($E$3:$E$210,$F$3:$F$210,"agrumes",$D$3:$D$210,"chèques")</f>
        <v>0</v>
      </c>
      <c r="M10" s="49">
        <f>SUMIFS($E$3:$E$210,$F$3:$F$210,"agrumes",$D$3:$D$210,"prélévements")</f>
        <v>0</v>
      </c>
      <c r="N10" s="48">
        <f>SUMIFS($E$3:$E$210,$F$3:$F$210,"agrumes",$D$3:$D$210,"virements")</f>
        <v>0</v>
      </c>
    </row>
    <row r="11" spans="1:14" ht="30" customHeight="1" x14ac:dyDescent="0.2">
      <c r="A11" s="8">
        <f t="shared" si="0"/>
        <v>52</v>
      </c>
      <c r="B11" s="9"/>
      <c r="C11" s="10"/>
      <c r="D11" s="10"/>
      <c r="E11" s="11"/>
      <c r="F11" s="10"/>
      <c r="G11"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 s="10"/>
      <c r="J11" s="56" t="s">
        <v>48</v>
      </c>
      <c r="K11" s="49">
        <f>SUMIFS($E$3:$E$210,$F$3:$F$210,"transfo interne",$D$3:$D$210,"espèces")</f>
        <v>0</v>
      </c>
      <c r="L11" s="17">
        <f>SUMIFS($E$3:$E$210,$F$3:$F$210,"transfo interne",$D$3:$D$210,"chèques")</f>
        <v>0</v>
      </c>
      <c r="M11" s="49">
        <f>SUMIFS($E$3:$E$210,$F$3:$F$210,"transfo interne",$D$3:$D$210,"prélévements")</f>
        <v>0</v>
      </c>
      <c r="N11" s="48">
        <f>SUMIFS($E$3:$E$210,$F$3:$F$210,"transfo interne",$D$3:$D$210,"virements")</f>
        <v>0</v>
      </c>
    </row>
    <row r="12" spans="1:14" ht="30" customHeight="1" x14ac:dyDescent="0.2">
      <c r="A12" s="8">
        <f t="shared" si="0"/>
        <v>52</v>
      </c>
      <c r="B12" s="9"/>
      <c r="C12" s="10"/>
      <c r="D12" s="10"/>
      <c r="E12" s="11"/>
      <c r="F12" s="10"/>
      <c r="G12"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 s="10"/>
      <c r="J12" s="56" t="s">
        <v>49</v>
      </c>
      <c r="K12" s="49">
        <f>SUMIFS($E$3:$E$210,$F$3:$F$210,"transfo externe",$D$3:$D$210,"espèces")</f>
        <v>0</v>
      </c>
      <c r="L12" s="17">
        <f>SUMIFS($E$3:$E$210,$F$3:$F$210,"transfo externe",$D$3:$D$210,"chèques")</f>
        <v>0</v>
      </c>
      <c r="M12" s="49">
        <f>SUMIFS($E$3:$E$210,$F$3:$F$210,"transfo externe",$D$3:$D$210,"prélévements")</f>
        <v>0</v>
      </c>
      <c r="N12" s="48">
        <f>SUMIFS($E$3:$E$210,$F$3:$F$210,"transfo externe",$D$3:$D$210,"virements")</f>
        <v>0</v>
      </c>
    </row>
    <row r="13" spans="1:14" ht="30" customHeight="1" x14ac:dyDescent="0.2">
      <c r="A13" s="8">
        <f t="shared" si="0"/>
        <v>52</v>
      </c>
      <c r="B13" s="9"/>
      <c r="C13" s="10"/>
      <c r="D13" s="10"/>
      <c r="E13" s="11"/>
      <c r="F13" s="10"/>
      <c r="G13"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 s="10"/>
      <c r="J13" s="56" t="s">
        <v>55</v>
      </c>
      <c r="K13" s="49">
        <f>SUMIFS($E$3:$E$210,$F$3:$F$210,"plants",$D$3:$D$210,"espèces")</f>
        <v>0</v>
      </c>
      <c r="L13" s="17">
        <f>SUMIFS($E$3:$E$210,$F$3:$F$210,"plants",$D$3:$D$210,"chèques")</f>
        <v>0</v>
      </c>
      <c r="M13" s="49">
        <f>SUMIFS($E$3:$E$210,$F$3:$F$210,"plants",$D$3:$D$210,"prélévements")</f>
        <v>0</v>
      </c>
      <c r="N13" s="48">
        <f>SUMIFS($E$3:$E$210,$F$3:$F$210,"plants",$D$3:$D$210,"virements")</f>
        <v>0</v>
      </c>
    </row>
    <row r="14" spans="1:14" ht="30" customHeight="1" x14ac:dyDescent="0.2">
      <c r="A14" s="8">
        <f t="shared" si="0"/>
        <v>52</v>
      </c>
      <c r="B14" s="9"/>
      <c r="C14" s="10"/>
      <c r="D14" s="10"/>
      <c r="E14" s="11"/>
      <c r="F14" s="10"/>
      <c r="G14"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 s="10"/>
      <c r="J14" s="56" t="s">
        <v>50</v>
      </c>
      <c r="K14" s="49">
        <f>SUMIFS($E$3:$E$210,$F$3:$F$210,"animations",$D$3:$D$210,"espèces")</f>
        <v>0</v>
      </c>
      <c r="L14" s="17">
        <f>SUMIFS($E$3:$E$210,$F$3:$F$210,"animations",$D$3:$D$210,"chèques")</f>
        <v>0</v>
      </c>
      <c r="M14" s="49">
        <f>SUMIFS($E$3:$E$210,$F$3:$F$210,"animations",$D$3:$D$210,"prélévements")</f>
        <v>0</v>
      </c>
      <c r="N14" s="48">
        <f>SUMIFS($E$3:$E$210,$F$3:$F$210,"animations",$D$3:$D$210,"virements")</f>
        <v>0</v>
      </c>
    </row>
    <row r="15" spans="1:14" ht="30" customHeight="1" x14ac:dyDescent="0.2">
      <c r="A15" s="8">
        <f t="shared" si="0"/>
        <v>52</v>
      </c>
      <c r="B15" s="9"/>
      <c r="C15" s="10"/>
      <c r="D15" s="10"/>
      <c r="E15" s="11"/>
      <c r="F15" s="10"/>
      <c r="G15"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 s="10"/>
      <c r="J15" s="56" t="s">
        <v>25</v>
      </c>
      <c r="K15" s="49">
        <f>SUMIFS($E$3:$E$210,$F$3:$F$210,"autres",$D$3:$D$210,"espèces")</f>
        <v>0</v>
      </c>
      <c r="L15" s="17">
        <f>SUMIFS($E$3:$E$210,$F$3:$F$210,"autres",$D$3:$D$210,"chèques")</f>
        <v>0</v>
      </c>
      <c r="M15" s="49">
        <f>SUMIFS($E$3:$E$210,$F$3:$F$210,"autres",$D$3:$D$210,"prélévements")</f>
        <v>0</v>
      </c>
      <c r="N15" s="48">
        <f>SUMIFS($E$3:$E$210,$F$3:$F$210,"autres",$D$3:$D$210,"virements")</f>
        <v>0</v>
      </c>
    </row>
    <row r="16" spans="1:14" ht="30" customHeight="1" x14ac:dyDescent="0.2">
      <c r="A16" s="8">
        <f t="shared" si="0"/>
        <v>52</v>
      </c>
      <c r="B16" s="9"/>
      <c r="C16" s="10"/>
      <c r="D16" s="10"/>
      <c r="E16" s="11"/>
      <c r="F16" s="10"/>
      <c r="G16"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 s="10"/>
      <c r="J16" s="56" t="s">
        <v>53</v>
      </c>
      <c r="K16" s="49">
        <f>SUMIFS($E$3:$E$210,$F$3:$F$210,"produits constatés d'avance (PCA)",$D$3:$D$210,"espèces")</f>
        <v>0</v>
      </c>
      <c r="L16" s="17">
        <f>SUMIFS($E$3:$E$210,$F$3:$F$210,"produits constatés d'avance (PCA)",$D$3:$D$210,"chèques")</f>
        <v>0</v>
      </c>
      <c r="M16" s="49">
        <f>SUMIFS($E$3:$E$210,$F$3:$F$210,"produits constatés d'avance (PCA)",$D$3:$D$210,"prélévements")</f>
        <v>0</v>
      </c>
      <c r="N16" s="48">
        <f>SUMIFS($E$3:$E$210,$F$3:$F$210,"produits constatés d'avance (PCA)",$D$3:$D$210,"virements")</f>
        <v>0</v>
      </c>
    </row>
    <row r="17" spans="1:15" ht="30" customHeight="1" x14ac:dyDescent="0.2">
      <c r="A17" s="8">
        <f t="shared" si="0"/>
        <v>52</v>
      </c>
      <c r="B17" s="9"/>
      <c r="C17" s="10"/>
      <c r="D17" s="10"/>
      <c r="E17" s="11"/>
      <c r="F17" s="10"/>
      <c r="G17"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 s="10"/>
      <c r="J17" s="56" t="s">
        <v>54</v>
      </c>
      <c r="K17" s="49">
        <f>SUMIFS($E$3:$E$210,$F$3:$F$210,"factures non parvenues",$D$3:$D$210,"espèces")</f>
        <v>0</v>
      </c>
      <c r="L17" s="17">
        <f>SUMIFS($E$3:$E$210,$F$3:$F$210,"factures non parvenues",$D$3:$D$210,"chèques")</f>
        <v>0</v>
      </c>
      <c r="M17" s="49">
        <f>SUMIFS($E$3:$E$210,$F$3:$F$210,"factures non parvenues",$D$3:$D$210,"prélévements")</f>
        <v>0</v>
      </c>
      <c r="N17" s="48">
        <f>SUMIFS($E$3:$E$210,$F$3:$F$210,"factures non parvenues",$D$3:$D$210,"virements")</f>
        <v>0</v>
      </c>
    </row>
    <row r="18" spans="1:15" ht="30" customHeight="1" x14ac:dyDescent="0.2">
      <c r="A18" s="8">
        <f t="shared" si="0"/>
        <v>52</v>
      </c>
      <c r="B18" s="9"/>
      <c r="C18" s="10"/>
      <c r="D18" s="10"/>
      <c r="E18" s="11"/>
      <c r="F18" s="10"/>
      <c r="G18"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 s="10"/>
      <c r="J18" s="57" t="s">
        <v>56</v>
      </c>
      <c r="K18" s="58">
        <f>SUMIFS($E$3:$E$210,$F$3:$F$210,"ventes N-1",$D$3:$D$210,"espèces")</f>
        <v>0</v>
      </c>
      <c r="L18" s="59">
        <f>SUMIFS($E$3:$E$210,$F$3:$F$210,"ventes N-1",$D$3:$D$210,"chèques")</f>
        <v>0</v>
      </c>
      <c r="M18" s="58">
        <f>SUMIFS($E$3:$E$210,$F$3:$F$210,"ventes N-1",$D$3:$D$210,"prélévements")</f>
        <v>0</v>
      </c>
      <c r="N18" s="60">
        <f>SUMIFS($E$3:$E$210,$F$3:$F$210,"ventes N-1",$D$3:$D$210,"virements")</f>
        <v>0</v>
      </c>
    </row>
    <row r="19" spans="1:15" ht="30" customHeight="1" thickBot="1" x14ac:dyDescent="0.25">
      <c r="A19" s="8">
        <f t="shared" si="0"/>
        <v>52</v>
      </c>
      <c r="B19" s="9"/>
      <c r="C19" s="10"/>
      <c r="D19" s="10"/>
      <c r="E19" s="11"/>
      <c r="F19" s="10"/>
      <c r="G19"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 s="10"/>
      <c r="J19" s="117" t="s">
        <v>0</v>
      </c>
      <c r="K19" s="68">
        <f>SUM($K$3:$K$18)</f>
        <v>0</v>
      </c>
      <c r="L19" s="69">
        <f>SUM($L$3:$L$18)</f>
        <v>0</v>
      </c>
      <c r="M19" s="69">
        <f>SUM($M$3:$M$18)</f>
        <v>0</v>
      </c>
      <c r="N19" s="70">
        <f>SUM($N$3:$N$18)</f>
        <v>0</v>
      </c>
    </row>
    <row r="20" spans="1:15" ht="30" customHeight="1" x14ac:dyDescent="0.2">
      <c r="A20" s="8">
        <f t="shared" si="0"/>
        <v>52</v>
      </c>
      <c r="B20" s="9"/>
      <c r="C20" s="10"/>
      <c r="D20" s="10"/>
      <c r="E20" s="11"/>
      <c r="F20" s="10"/>
      <c r="G20"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0" s="52"/>
      <c r="J20" s="118"/>
      <c r="K20" s="119">
        <f>SUM($K$19:$N$19)</f>
        <v>0</v>
      </c>
      <c r="L20" s="120"/>
      <c r="M20" s="120"/>
      <c r="N20" s="121"/>
    </row>
    <row r="21" spans="1:15" ht="30" customHeight="1" x14ac:dyDescent="0.2">
      <c r="A21" s="8">
        <f t="shared" si="0"/>
        <v>52</v>
      </c>
      <c r="B21" s="9"/>
      <c r="C21" s="10"/>
      <c r="D21" s="10"/>
      <c r="E21" s="11"/>
      <c r="F21" s="10"/>
      <c r="G21"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1" s="10"/>
    </row>
    <row r="22" spans="1:15" ht="30" customHeight="1" x14ac:dyDescent="0.2">
      <c r="A22" s="8">
        <f t="shared" si="0"/>
        <v>52</v>
      </c>
      <c r="B22" s="9"/>
      <c r="C22" s="10"/>
      <c r="D22" s="10"/>
      <c r="E22" s="11"/>
      <c r="F22" s="10"/>
      <c r="G22"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2" s="10"/>
      <c r="J22" s="82" t="s">
        <v>26</v>
      </c>
      <c r="K22" s="83" t="s">
        <v>22</v>
      </c>
      <c r="L22" s="83" t="s">
        <v>51</v>
      </c>
      <c r="M22" s="83" t="s">
        <v>23</v>
      </c>
      <c r="N22" s="84" t="s">
        <v>24</v>
      </c>
      <c r="O22" s="83" t="s">
        <v>62</v>
      </c>
    </row>
    <row r="23" spans="1:15" ht="30" customHeight="1" x14ac:dyDescent="0.2">
      <c r="A23" s="8">
        <f t="shared" si="0"/>
        <v>52</v>
      </c>
      <c r="B23" s="9"/>
      <c r="C23" s="10"/>
      <c r="D23" s="10"/>
      <c r="E23" s="11"/>
      <c r="F23" s="10"/>
      <c r="G23"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3" s="10"/>
      <c r="J23" s="85" t="s">
        <v>57</v>
      </c>
      <c r="K23" s="86">
        <f>K$5</f>
        <v>0</v>
      </c>
      <c r="L23" s="86">
        <f t="shared" ref="L23:N23" si="1">L$5</f>
        <v>0</v>
      </c>
      <c r="M23" s="86">
        <f t="shared" si="1"/>
        <v>0</v>
      </c>
      <c r="N23" s="86">
        <f t="shared" si="1"/>
        <v>0</v>
      </c>
      <c r="O23" s="90">
        <f>SUM(($K23)+($L23)+($M23)+($N23))</f>
        <v>0</v>
      </c>
    </row>
    <row r="24" spans="1:15" ht="30" customHeight="1" x14ac:dyDescent="0.2">
      <c r="A24" s="8">
        <f t="shared" si="0"/>
        <v>52</v>
      </c>
      <c r="B24" s="9"/>
      <c r="C24" s="10"/>
      <c r="D24" s="10"/>
      <c r="E24" s="11"/>
      <c r="F24" s="10"/>
      <c r="G24"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4" s="10"/>
      <c r="J24" s="85" t="s">
        <v>58</v>
      </c>
      <c r="K24" s="86">
        <f>(K$3+K$4+K$7+K$8+K$11+K$12)</f>
        <v>0</v>
      </c>
      <c r="L24" s="86">
        <f t="shared" ref="L24:N24" si="2">(L$3+L$4+L$7+L$8+L$11+L$12)</f>
        <v>0</v>
      </c>
      <c r="M24" s="86">
        <f t="shared" si="2"/>
        <v>0</v>
      </c>
      <c r="N24" s="86">
        <f t="shared" si="2"/>
        <v>0</v>
      </c>
      <c r="O24" s="90">
        <f t="shared" ref="O24:O27" si="3">SUM(($K24)+($L24)+($M24)+($N24))</f>
        <v>0</v>
      </c>
    </row>
    <row r="25" spans="1:15" ht="30" customHeight="1" x14ac:dyDescent="0.2">
      <c r="A25" s="8">
        <f t="shared" si="0"/>
        <v>52</v>
      </c>
      <c r="B25" s="9"/>
      <c r="C25" s="10"/>
      <c r="D25" s="10"/>
      <c r="E25" s="11"/>
      <c r="F25" s="10"/>
      <c r="G25"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5" s="10"/>
      <c r="J25" s="85" t="s">
        <v>59</v>
      </c>
      <c r="K25" s="86">
        <f>(K$15+K$16+K$17+K$18)</f>
        <v>0</v>
      </c>
      <c r="L25" s="86">
        <f t="shared" ref="L25:N25" si="4">(L$15+L$16+L$17+L$18)</f>
        <v>0</v>
      </c>
      <c r="M25" s="86">
        <f t="shared" si="4"/>
        <v>0</v>
      </c>
      <c r="N25" s="86">
        <f t="shared" si="4"/>
        <v>0</v>
      </c>
      <c r="O25" s="90">
        <f t="shared" si="3"/>
        <v>0</v>
      </c>
    </row>
    <row r="26" spans="1:15" ht="30" customHeight="1" x14ac:dyDescent="0.2">
      <c r="A26" s="8">
        <f t="shared" si="0"/>
        <v>52</v>
      </c>
      <c r="B26" s="9"/>
      <c r="C26" s="10"/>
      <c r="D26" s="10"/>
      <c r="E26" s="11"/>
      <c r="F26" s="10"/>
      <c r="G26"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6" s="10"/>
      <c r="J26" s="85" t="s">
        <v>60</v>
      </c>
      <c r="K26" s="86">
        <f>(K$9+K$10+K$13+K$14)</f>
        <v>0</v>
      </c>
      <c r="L26" s="86">
        <f t="shared" ref="L26:N26" si="5">(L$9+L$10+L$13+L$14)</f>
        <v>0</v>
      </c>
      <c r="M26" s="86">
        <f t="shared" si="5"/>
        <v>0</v>
      </c>
      <c r="N26" s="86">
        <f t="shared" si="5"/>
        <v>0</v>
      </c>
      <c r="O26" s="90">
        <f t="shared" si="3"/>
        <v>0</v>
      </c>
    </row>
    <row r="27" spans="1:15" ht="30" customHeight="1" x14ac:dyDescent="0.2">
      <c r="A27" s="8">
        <f t="shared" si="0"/>
        <v>52</v>
      </c>
      <c r="B27" s="9"/>
      <c r="C27" s="10"/>
      <c r="D27" s="10"/>
      <c r="E27" s="11"/>
      <c r="F27" s="10"/>
      <c r="G27"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7" s="10"/>
      <c r="J27" s="88" t="s">
        <v>61</v>
      </c>
      <c r="K27" s="89">
        <f>K$6</f>
        <v>0</v>
      </c>
      <c r="L27" s="89">
        <f t="shared" ref="L27:N27" si="6">L$6</f>
        <v>0</v>
      </c>
      <c r="M27" s="89">
        <f t="shared" si="6"/>
        <v>0</v>
      </c>
      <c r="N27" s="89">
        <f t="shared" si="6"/>
        <v>0</v>
      </c>
      <c r="O27" s="91">
        <f t="shared" si="3"/>
        <v>0</v>
      </c>
    </row>
    <row r="28" spans="1:15" ht="30" customHeight="1" x14ac:dyDescent="0.2">
      <c r="A28" s="8">
        <f t="shared" si="0"/>
        <v>52</v>
      </c>
      <c r="B28" s="9"/>
      <c r="C28" s="10"/>
      <c r="D28" s="10"/>
      <c r="E28" s="11"/>
      <c r="F28" s="10"/>
      <c r="G28"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8" s="52"/>
      <c r="J28" s="64" t="s">
        <v>62</v>
      </c>
      <c r="K28" s="87">
        <f>SUM(K$23:K$27)</f>
        <v>0</v>
      </c>
      <c r="L28" s="64">
        <f t="shared" ref="L28:O28" si="7">SUM(L$23:L$27)</f>
        <v>0</v>
      </c>
      <c r="M28" s="64">
        <f t="shared" si="7"/>
        <v>0</v>
      </c>
      <c r="N28" s="64">
        <f t="shared" si="7"/>
        <v>0</v>
      </c>
      <c r="O28" s="92">
        <f t="shared" si="7"/>
        <v>0</v>
      </c>
    </row>
    <row r="29" spans="1:15" ht="30" customHeight="1" x14ac:dyDescent="0.2">
      <c r="A29" s="8">
        <f t="shared" si="0"/>
        <v>52</v>
      </c>
      <c r="B29" s="9"/>
      <c r="C29" s="10"/>
      <c r="D29" s="10"/>
      <c r="E29" s="11"/>
      <c r="F29" s="10"/>
      <c r="G29"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9" s="10"/>
    </row>
    <row r="30" spans="1:15" ht="30" customHeight="1" x14ac:dyDescent="0.2">
      <c r="A30" s="8">
        <f t="shared" si="0"/>
        <v>52</v>
      </c>
      <c r="B30" s="9"/>
      <c r="C30" s="10"/>
      <c r="D30" s="10"/>
      <c r="E30" s="11"/>
      <c r="F30" s="10"/>
      <c r="G30"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0" s="52"/>
      <c r="J30" s="82" t="s">
        <v>26</v>
      </c>
      <c r="K30" s="83" t="s">
        <v>22</v>
      </c>
      <c r="L30" s="83" t="s">
        <v>51</v>
      </c>
      <c r="M30" s="83" t="s">
        <v>23</v>
      </c>
      <c r="N30" s="84" t="s">
        <v>24</v>
      </c>
      <c r="O30" s="83" t="s">
        <v>62</v>
      </c>
    </row>
    <row r="31" spans="1:15" ht="30" customHeight="1" x14ac:dyDescent="0.2">
      <c r="A31" s="8">
        <f t="shared" si="0"/>
        <v>52</v>
      </c>
      <c r="B31" s="9"/>
      <c r="C31" s="10"/>
      <c r="D31" s="10"/>
      <c r="E31" s="11"/>
      <c r="F31" s="10"/>
      <c r="G31"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1" s="10"/>
      <c r="J31" s="85" t="s">
        <v>57</v>
      </c>
      <c r="K31" s="49">
        <f>SUMIFS($E$3:$E$210,$G$3:$G$210,Tableau1554243444546474849505152[[#This Row],[Ventes]],$D$3:$D$210,"espèces")</f>
        <v>0</v>
      </c>
      <c r="L31" s="49">
        <f>SUMIFS($E$3:$E$210,$G$3:$G$210,Tableau1554243444546474849505152[[#This Row],[Ventes]],$D$3:$D$210,"chèques")</f>
        <v>0</v>
      </c>
      <c r="M31" s="49">
        <f>SUMIFS($E$3:$E$210,$G$3:$G$210,Tableau1554243444546474849505152[[#This Row],[Ventes]],$D$3:$D$210,"prélévements")</f>
        <v>0</v>
      </c>
      <c r="N31" s="49">
        <f>SUMIFS($E$3:$E$210,$G$3:$G$210,Tableau1554243444546474849505152[[#This Row],[Ventes]],$D$3:$D$210,"virements")</f>
        <v>0</v>
      </c>
      <c r="O31" s="90">
        <f>SUM(($K31)+($L31)+($M31)+($N31))</f>
        <v>0</v>
      </c>
    </row>
    <row r="32" spans="1:15" ht="30" customHeight="1" x14ac:dyDescent="0.2">
      <c r="A32" s="8">
        <f t="shared" si="0"/>
        <v>52</v>
      </c>
      <c r="B32" s="9"/>
      <c r="C32" s="10"/>
      <c r="D32" s="10"/>
      <c r="E32" s="11"/>
      <c r="F32" s="10"/>
      <c r="G32"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2" s="10"/>
      <c r="J32" s="85" t="s">
        <v>61</v>
      </c>
      <c r="K32" s="49">
        <f>SUMIFS($E$3:$E$210,$G$3:$G$210,Tableau1554243444546474849505152[[#This Row],[Ventes]],$D$3:$D$210,"espèces")</f>
        <v>0</v>
      </c>
      <c r="L32" s="49">
        <f>SUMIFS($E$3:$E$210,$G$3:$G$210,Tableau1554243444546474849505152[[#This Row],[Ventes]],$D$3:$D$210,"chèques")</f>
        <v>0</v>
      </c>
      <c r="M32" s="49">
        <f>SUMIFS($E$3:$E$210,$G$3:$G$210,Tableau1554243444546474849505152[[#This Row],[Ventes]],$D$3:$D$210,"prélévements")</f>
        <v>0</v>
      </c>
      <c r="N32" s="49">
        <f>SUMIFS($E$3:$E$210,$G$3:$G$210,Tableau1554243444546474849505152[[#This Row],[Ventes]],$D$3:$D$210,"virements")</f>
        <v>0</v>
      </c>
      <c r="O32" s="90">
        <f t="shared" ref="O32:O35" si="8">SUM(($K32)+($L32)+($M32)+($N32))</f>
        <v>0</v>
      </c>
    </row>
    <row r="33" spans="1:15" ht="30" customHeight="1" x14ac:dyDescent="0.2">
      <c r="A33" s="8">
        <f t="shared" si="0"/>
        <v>52</v>
      </c>
      <c r="B33" s="9"/>
      <c r="C33" s="10"/>
      <c r="D33" s="10"/>
      <c r="E33" s="11"/>
      <c r="F33" s="10"/>
      <c r="G33"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3" s="10"/>
      <c r="J33" s="85" t="s">
        <v>64</v>
      </c>
      <c r="K33" s="49">
        <f>SUMIFS($E$3:$E$210,$G$3:$G$210,Tableau1554243444546474849505152[[#This Row],[Ventes]],$D$3:$D$210,"espèces")</f>
        <v>0</v>
      </c>
      <c r="L33" s="49">
        <f>SUMIFS($E$3:$E$210,$G$3:$G$210,Tableau1554243444546474849505152[[#This Row],[Ventes]],$D$3:$D$210,"chèques")</f>
        <v>0</v>
      </c>
      <c r="M33" s="49">
        <f>SUMIFS($E$3:$E$210,$G$3:$G$210,Tableau1554243444546474849505152[[#This Row],[Ventes]],$D$3:$D$210,"prélévements")</f>
        <v>0</v>
      </c>
      <c r="N33" s="49">
        <f>SUMIFS($E$3:$E$210,$G$3:$G$210,Tableau1554243444546474849505152[[#This Row],[Ventes]],$D$3:$D$210,"virements")</f>
        <v>0</v>
      </c>
      <c r="O33" s="90">
        <f t="shared" si="8"/>
        <v>0</v>
      </c>
    </row>
    <row r="34" spans="1:15" ht="30" customHeight="1" x14ac:dyDescent="0.2">
      <c r="A34" s="8">
        <f t="shared" si="0"/>
        <v>52</v>
      </c>
      <c r="B34" s="9"/>
      <c r="C34" s="10"/>
      <c r="D34" s="10"/>
      <c r="E34" s="11"/>
      <c r="F34" s="10"/>
      <c r="G34"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4" s="10"/>
      <c r="J34" s="85" t="s">
        <v>65</v>
      </c>
      <c r="K34" s="49">
        <f>SUMIFS($E$3:$E$210,$G$3:$G$210,Tableau1554243444546474849505152[[#This Row],[Ventes]],$D$3:$D$210,"espèces")</f>
        <v>0</v>
      </c>
      <c r="L34" s="49">
        <f>SUMIFS($E$3:$E$210,$G$3:$G$210,Tableau1554243444546474849505152[[#This Row],[Ventes]],$D$3:$D$210,"chèques")</f>
        <v>0</v>
      </c>
      <c r="M34" s="49">
        <f>SUMIFS($E$3:$E$210,$G$3:$G$210,Tableau1554243444546474849505152[[#This Row],[Ventes]],$D$3:$D$210,"prélévements")</f>
        <v>0</v>
      </c>
      <c r="N34" s="49">
        <f>SUMIFS($E$3:$E$210,$G$3:$G$210,Tableau1554243444546474849505152[[#This Row],[Ventes]],$D$3:$D$210,"virements")</f>
        <v>0</v>
      </c>
      <c r="O34" s="90">
        <f t="shared" si="8"/>
        <v>0</v>
      </c>
    </row>
    <row r="35" spans="1:15" ht="30" customHeight="1" x14ac:dyDescent="0.2">
      <c r="A35" s="8">
        <f t="shared" si="0"/>
        <v>52</v>
      </c>
      <c r="B35" s="9"/>
      <c r="C35" s="10"/>
      <c r="D35" s="10"/>
      <c r="E35" s="11"/>
      <c r="F35" s="10"/>
      <c r="G35"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5" s="10"/>
      <c r="J35" s="88" t="s">
        <v>66</v>
      </c>
      <c r="K35" s="49">
        <f>SUMIFS($E$3:$E$210,$G$3:$G$210,Tableau1554243444546474849505152[[#This Row],[Ventes]],$D$3:$D$210,"espèces")</f>
        <v>0</v>
      </c>
      <c r="L35" s="49">
        <f>SUMIFS($E$3:$E$210,$G$3:$G$210,Tableau1554243444546474849505152[[#This Row],[Ventes]],$D$3:$D$210,"chèques")</f>
        <v>0</v>
      </c>
      <c r="M35" s="49">
        <f>SUMIFS($E$3:$E$210,$G$3:$G$210,Tableau1554243444546474849505152[[#This Row],[Ventes]],$D$3:$D$210,"prélévements")</f>
        <v>0</v>
      </c>
      <c r="N35" s="49">
        <f>SUMIFS($E$3:$E$210,$G$3:$G$210,Tableau1554243444546474849505152[[#This Row],[Ventes]],$D$3:$D$210,"virements")</f>
        <v>0</v>
      </c>
      <c r="O35" s="91">
        <f t="shared" si="8"/>
        <v>0</v>
      </c>
    </row>
    <row r="36" spans="1:15" ht="30" customHeight="1" x14ac:dyDescent="0.2">
      <c r="A36" s="8">
        <f t="shared" si="0"/>
        <v>52</v>
      </c>
      <c r="B36" s="9"/>
      <c r="C36" s="10"/>
      <c r="D36" s="10"/>
      <c r="E36" s="11"/>
      <c r="F36" s="10"/>
      <c r="G36"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6" s="52"/>
      <c r="J36" s="64" t="s">
        <v>62</v>
      </c>
      <c r="K36" s="87">
        <f>SUM(K$31:K$35)</f>
        <v>0</v>
      </c>
      <c r="L36" s="87">
        <f t="shared" ref="L36:N36" si="9">SUM(L$31:L$35)</f>
        <v>0</v>
      </c>
      <c r="M36" s="87">
        <f t="shared" si="9"/>
        <v>0</v>
      </c>
      <c r="N36" s="87">
        <f t="shared" si="9"/>
        <v>0</v>
      </c>
      <c r="O36" s="127">
        <f>SUM(O$31:O$35)</f>
        <v>0</v>
      </c>
    </row>
    <row r="37" spans="1:15" ht="30" customHeight="1" x14ac:dyDescent="0.2">
      <c r="A37" s="8">
        <f t="shared" si="0"/>
        <v>52</v>
      </c>
      <c r="B37" s="9"/>
      <c r="C37" s="93"/>
      <c r="D37" s="93"/>
      <c r="E37" s="106"/>
      <c r="F37" s="93"/>
      <c r="G37" s="93"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7" s="93"/>
    </row>
    <row r="38" spans="1:15" ht="30" customHeight="1" x14ac:dyDescent="0.2">
      <c r="A38" s="8">
        <f t="shared" si="0"/>
        <v>52</v>
      </c>
      <c r="B38" s="9"/>
      <c r="C38" s="10"/>
      <c r="D38" s="10"/>
      <c r="E38" s="11"/>
      <c r="F38" s="10"/>
      <c r="G38"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8" s="52"/>
    </row>
    <row r="39" spans="1:15" ht="30" customHeight="1" x14ac:dyDescent="0.2">
      <c r="A39" s="8">
        <f t="shared" si="0"/>
        <v>52</v>
      </c>
      <c r="B39" s="9"/>
      <c r="C39" s="10"/>
      <c r="D39" s="10"/>
      <c r="E39" s="11"/>
      <c r="F39" s="10"/>
      <c r="G39"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39" s="10"/>
    </row>
    <row r="40" spans="1:15" ht="30" customHeight="1" x14ac:dyDescent="0.2">
      <c r="A40" s="8">
        <f t="shared" si="0"/>
        <v>52</v>
      </c>
      <c r="B40" s="9"/>
      <c r="C40" s="10"/>
      <c r="D40" s="10"/>
      <c r="E40" s="11"/>
      <c r="F40" s="10"/>
      <c r="G40"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0" s="10"/>
    </row>
    <row r="41" spans="1:15" ht="30" customHeight="1" x14ac:dyDescent="0.2">
      <c r="A41" s="8">
        <f t="shared" si="0"/>
        <v>52</v>
      </c>
      <c r="B41" s="9"/>
      <c r="C41" s="10"/>
      <c r="D41" s="10"/>
      <c r="E41" s="11"/>
      <c r="F41" s="10"/>
      <c r="G41"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1" s="52"/>
    </row>
    <row r="42" spans="1:15" ht="30" customHeight="1" x14ac:dyDescent="0.2">
      <c r="A42" s="8">
        <f t="shared" si="0"/>
        <v>52</v>
      </c>
      <c r="B42" s="9"/>
      <c r="C42" s="10"/>
      <c r="D42" s="10"/>
      <c r="E42" s="11"/>
      <c r="F42" s="10"/>
      <c r="G42"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2" s="10"/>
    </row>
    <row r="43" spans="1:15" ht="30" customHeight="1" x14ac:dyDescent="0.2">
      <c r="A43" s="8">
        <f t="shared" si="0"/>
        <v>52</v>
      </c>
      <c r="B43" s="9"/>
      <c r="C43" s="10"/>
      <c r="D43" s="10"/>
      <c r="E43" s="11"/>
      <c r="F43" s="10"/>
      <c r="G43"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3" s="10"/>
    </row>
    <row r="44" spans="1:15" ht="30" customHeight="1" x14ac:dyDescent="0.2">
      <c r="A44" s="8">
        <f t="shared" si="0"/>
        <v>52</v>
      </c>
      <c r="B44" s="9"/>
      <c r="C44" s="10"/>
      <c r="D44" s="10"/>
      <c r="E44" s="11"/>
      <c r="F44" s="10"/>
      <c r="G44"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4" s="10"/>
    </row>
    <row r="45" spans="1:15" ht="30" customHeight="1" x14ac:dyDescent="0.2">
      <c r="A45" s="8">
        <f t="shared" si="0"/>
        <v>52</v>
      </c>
      <c r="B45" s="9"/>
      <c r="C45" s="10"/>
      <c r="D45" s="10"/>
      <c r="E45" s="11"/>
      <c r="F45" s="10"/>
      <c r="G45"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5" s="10"/>
    </row>
    <row r="46" spans="1:15" ht="30" customHeight="1" x14ac:dyDescent="0.2">
      <c r="A46" s="8">
        <f t="shared" si="0"/>
        <v>52</v>
      </c>
      <c r="B46" s="9"/>
      <c r="C46" s="10"/>
      <c r="D46" s="10"/>
      <c r="E46" s="11"/>
      <c r="F46" s="10"/>
      <c r="G46"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6" s="10"/>
    </row>
    <row r="47" spans="1:15" ht="30" customHeight="1" x14ac:dyDescent="0.2">
      <c r="A47" s="8">
        <f t="shared" si="0"/>
        <v>52</v>
      </c>
      <c r="B47" s="9"/>
      <c r="C47" s="10"/>
      <c r="D47" s="10"/>
      <c r="E47" s="11"/>
      <c r="F47" s="10"/>
      <c r="G47"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7" s="10"/>
    </row>
    <row r="48" spans="1:15" ht="30" customHeight="1" x14ac:dyDescent="0.2">
      <c r="A48" s="8">
        <f t="shared" si="0"/>
        <v>52</v>
      </c>
      <c r="B48" s="9"/>
      <c r="C48" s="10"/>
      <c r="D48" s="10"/>
      <c r="E48" s="11"/>
      <c r="F48" s="10"/>
      <c r="G48"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8" s="10"/>
    </row>
    <row r="49" spans="1:8" ht="30" customHeight="1" x14ac:dyDescent="0.2">
      <c r="A49" s="8">
        <f t="shared" si="0"/>
        <v>52</v>
      </c>
      <c r="B49" s="9"/>
      <c r="C49" s="94"/>
      <c r="D49" s="10"/>
      <c r="E49" s="11"/>
      <c r="F49" s="10"/>
      <c r="G49"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49" s="52"/>
    </row>
    <row r="50" spans="1:8" ht="30" customHeight="1" x14ac:dyDescent="0.2">
      <c r="A50" s="8">
        <f t="shared" si="0"/>
        <v>52</v>
      </c>
      <c r="B50" s="9"/>
      <c r="C50" s="94"/>
      <c r="D50" s="10"/>
      <c r="E50" s="11"/>
      <c r="F50" s="10"/>
      <c r="G50"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0" s="10"/>
    </row>
    <row r="51" spans="1:8" ht="30" customHeight="1" x14ac:dyDescent="0.2">
      <c r="A51" s="8">
        <f t="shared" si="0"/>
        <v>52</v>
      </c>
      <c r="B51" s="9"/>
      <c r="C51" s="94"/>
      <c r="D51" s="10"/>
      <c r="E51" s="11"/>
      <c r="F51" s="10"/>
      <c r="G51"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1" s="10"/>
    </row>
    <row r="52" spans="1:8" ht="30" customHeight="1" x14ac:dyDescent="0.2">
      <c r="A52" s="8">
        <f t="shared" si="0"/>
        <v>52</v>
      </c>
      <c r="B52" s="9"/>
      <c r="C52" s="94"/>
      <c r="D52" s="10"/>
      <c r="E52" s="11"/>
      <c r="F52" s="10"/>
      <c r="G52"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2" s="10"/>
    </row>
    <row r="53" spans="1:8" ht="30" customHeight="1" x14ac:dyDescent="0.2">
      <c r="A53" s="8">
        <f t="shared" si="0"/>
        <v>52</v>
      </c>
      <c r="B53" s="9"/>
      <c r="C53" s="94"/>
      <c r="D53" s="10"/>
      <c r="E53" s="11"/>
      <c r="F53" s="10"/>
      <c r="G53"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3" s="10"/>
    </row>
    <row r="54" spans="1:8" ht="30" customHeight="1" x14ac:dyDescent="0.2">
      <c r="A54" s="8">
        <f t="shared" si="0"/>
        <v>52</v>
      </c>
      <c r="B54" s="9"/>
      <c r="C54" s="94"/>
      <c r="D54" s="10"/>
      <c r="E54" s="11"/>
      <c r="F54" s="10"/>
      <c r="G54"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4" s="10"/>
    </row>
    <row r="55" spans="1:8" ht="30" customHeight="1" x14ac:dyDescent="0.2">
      <c r="A55" s="8">
        <f t="shared" si="0"/>
        <v>52</v>
      </c>
      <c r="B55" s="9"/>
      <c r="C55" s="94"/>
      <c r="D55" s="10"/>
      <c r="E55" s="11"/>
      <c r="F55" s="10"/>
      <c r="G55"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5" s="10"/>
    </row>
    <row r="56" spans="1:8" ht="30" customHeight="1" x14ac:dyDescent="0.2">
      <c r="A56" s="8">
        <f t="shared" si="0"/>
        <v>52</v>
      </c>
      <c r="B56" s="9"/>
      <c r="C56" s="94"/>
      <c r="D56" s="10"/>
      <c r="E56" s="11"/>
      <c r="F56" s="10"/>
      <c r="G56"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6" s="10"/>
    </row>
    <row r="57" spans="1:8" ht="30" customHeight="1" x14ac:dyDescent="0.2">
      <c r="A57" s="8">
        <f t="shared" si="0"/>
        <v>52</v>
      </c>
      <c r="B57" s="9"/>
      <c r="C57" s="94"/>
      <c r="D57" s="10"/>
      <c r="E57" s="11"/>
      <c r="F57" s="10"/>
      <c r="G57"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7" s="10"/>
    </row>
    <row r="58" spans="1:8" ht="30" customHeight="1" x14ac:dyDescent="0.2">
      <c r="A58" s="8">
        <f t="shared" si="0"/>
        <v>52</v>
      </c>
      <c r="B58" s="9"/>
      <c r="C58" s="94"/>
      <c r="D58" s="10"/>
      <c r="E58" s="11"/>
      <c r="F58" s="10"/>
      <c r="G58"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8" s="52"/>
    </row>
    <row r="59" spans="1:8" ht="30" customHeight="1" x14ac:dyDescent="0.2">
      <c r="A59" s="8">
        <f t="shared" si="0"/>
        <v>52</v>
      </c>
      <c r="B59" s="9"/>
      <c r="C59" s="94"/>
      <c r="D59" s="10"/>
      <c r="E59" s="11"/>
      <c r="F59" s="10"/>
      <c r="G59"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59" s="10"/>
    </row>
    <row r="60" spans="1:8" ht="30" customHeight="1" x14ac:dyDescent="0.2">
      <c r="A60" s="8">
        <f t="shared" si="0"/>
        <v>52</v>
      </c>
      <c r="B60" s="9"/>
      <c r="C60" s="94"/>
      <c r="D60" s="10"/>
      <c r="E60" s="11"/>
      <c r="F60" s="10"/>
      <c r="G60"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0" s="10"/>
    </row>
    <row r="61" spans="1:8" ht="30" customHeight="1" x14ac:dyDescent="0.2">
      <c r="A61" s="8">
        <f t="shared" si="0"/>
        <v>52</v>
      </c>
      <c r="B61" s="9"/>
      <c r="C61" s="94"/>
      <c r="D61" s="10"/>
      <c r="E61" s="11"/>
      <c r="F61" s="10"/>
      <c r="G61"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1" s="10"/>
    </row>
    <row r="62" spans="1:8" ht="30" customHeight="1" x14ac:dyDescent="0.2">
      <c r="A62" s="73">
        <f t="shared" si="0"/>
        <v>52</v>
      </c>
      <c r="B62" s="74"/>
      <c r="C62" s="107"/>
      <c r="D62" s="75"/>
      <c r="E62" s="76"/>
      <c r="F62" s="93"/>
      <c r="G62" s="93"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2" s="93"/>
    </row>
    <row r="63" spans="1:8" ht="30" customHeight="1" x14ac:dyDescent="0.2">
      <c r="A63" s="8">
        <f t="shared" si="0"/>
        <v>52</v>
      </c>
      <c r="B63" s="9"/>
      <c r="C63" s="10"/>
      <c r="D63" s="10"/>
      <c r="E63" s="11"/>
      <c r="F63" s="10"/>
      <c r="G63"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3" s="10"/>
    </row>
    <row r="64" spans="1:8" ht="30" customHeight="1" x14ac:dyDescent="0.2">
      <c r="A64" s="8">
        <f t="shared" si="0"/>
        <v>52</v>
      </c>
      <c r="B64" s="9"/>
      <c r="C64" s="10"/>
      <c r="D64" s="10"/>
      <c r="E64" s="11"/>
      <c r="F64" s="10"/>
      <c r="G64"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4" s="10"/>
    </row>
    <row r="65" spans="1:8" ht="30" customHeight="1" x14ac:dyDescent="0.2">
      <c r="A65" s="8">
        <f t="shared" si="0"/>
        <v>52</v>
      </c>
      <c r="B65" s="9"/>
      <c r="C65" s="10"/>
      <c r="D65" s="10"/>
      <c r="E65" s="11"/>
      <c r="F65" s="10"/>
      <c r="G65"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5" s="10"/>
    </row>
    <row r="66" spans="1:8" ht="30" customHeight="1" x14ac:dyDescent="0.2">
      <c r="A66" s="8">
        <f t="shared" si="0"/>
        <v>52</v>
      </c>
      <c r="B66" s="9"/>
      <c r="C66" s="10"/>
      <c r="D66" s="10"/>
      <c r="E66" s="11"/>
      <c r="F66" s="10"/>
      <c r="G66"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6" s="10"/>
    </row>
    <row r="67" spans="1:8" ht="30" customHeight="1" x14ac:dyDescent="0.2">
      <c r="A67" s="8">
        <f t="shared" ref="A67:A130" si="10">_xlfn.ISOWEEKNUM($B67)</f>
        <v>52</v>
      </c>
      <c r="B67" s="9"/>
      <c r="C67" s="10"/>
      <c r="D67" s="10"/>
      <c r="E67" s="11"/>
      <c r="F67" s="10"/>
      <c r="G67"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7" s="10"/>
    </row>
    <row r="68" spans="1:8" ht="30" customHeight="1" x14ac:dyDescent="0.2">
      <c r="A68" s="8">
        <f t="shared" si="10"/>
        <v>52</v>
      </c>
      <c r="B68" s="9"/>
      <c r="C68" s="10"/>
      <c r="D68" s="10"/>
      <c r="E68" s="11"/>
      <c r="F68" s="10"/>
      <c r="G68"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8" s="10"/>
    </row>
    <row r="69" spans="1:8" ht="30" customHeight="1" x14ac:dyDescent="0.2">
      <c r="A69" s="8">
        <f t="shared" si="10"/>
        <v>52</v>
      </c>
      <c r="B69" s="9"/>
      <c r="C69" s="10"/>
      <c r="D69" s="10"/>
      <c r="E69" s="11"/>
      <c r="F69" s="10"/>
      <c r="G69"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69" s="10"/>
    </row>
    <row r="70" spans="1:8" ht="30" customHeight="1" x14ac:dyDescent="0.2">
      <c r="A70" s="8">
        <f t="shared" si="10"/>
        <v>52</v>
      </c>
      <c r="B70" s="9"/>
      <c r="C70" s="10"/>
      <c r="D70" s="10"/>
      <c r="E70" s="11"/>
      <c r="F70" s="10"/>
      <c r="G70"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0" s="10"/>
    </row>
    <row r="71" spans="1:8" ht="30" customHeight="1" x14ac:dyDescent="0.2">
      <c r="A71" s="8">
        <f t="shared" si="10"/>
        <v>52</v>
      </c>
      <c r="B71" s="9"/>
      <c r="C71" s="10"/>
      <c r="D71" s="10"/>
      <c r="E71" s="11"/>
      <c r="F71" s="10"/>
      <c r="G71" s="10"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1" s="10"/>
    </row>
    <row r="72" spans="1:8" ht="30" customHeight="1" x14ac:dyDescent="0.2">
      <c r="A72" s="73">
        <f t="shared" si="10"/>
        <v>52</v>
      </c>
      <c r="B72" s="74"/>
      <c r="C72" s="75"/>
      <c r="D72" s="75"/>
      <c r="E72" s="11"/>
      <c r="F72" s="75"/>
      <c r="G7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2" s="75"/>
    </row>
    <row r="73" spans="1:8" ht="30" customHeight="1" x14ac:dyDescent="0.2">
      <c r="A73" s="73">
        <f t="shared" si="10"/>
        <v>52</v>
      </c>
      <c r="B73" s="74"/>
      <c r="C73" s="75"/>
      <c r="D73" s="75"/>
      <c r="E73" s="11"/>
      <c r="F73" s="75"/>
      <c r="G7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3" s="75"/>
    </row>
    <row r="74" spans="1:8" ht="30" customHeight="1" x14ac:dyDescent="0.2">
      <c r="A74" s="73">
        <f t="shared" si="10"/>
        <v>52</v>
      </c>
      <c r="B74" s="74"/>
      <c r="C74" s="75"/>
      <c r="D74" s="75"/>
      <c r="E74" s="11"/>
      <c r="F74" s="75"/>
      <c r="G7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4" s="75"/>
    </row>
    <row r="75" spans="1:8" ht="30" customHeight="1" x14ac:dyDescent="0.2">
      <c r="A75" s="73">
        <f t="shared" si="10"/>
        <v>52</v>
      </c>
      <c r="B75" s="74"/>
      <c r="C75" s="75"/>
      <c r="D75" s="75"/>
      <c r="E75" s="11"/>
      <c r="F75" s="75"/>
      <c r="G7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5" s="75"/>
    </row>
    <row r="76" spans="1:8" ht="30" customHeight="1" x14ac:dyDescent="0.2">
      <c r="A76" s="73">
        <f t="shared" si="10"/>
        <v>52</v>
      </c>
      <c r="B76" s="74"/>
      <c r="C76" s="75"/>
      <c r="D76" s="75"/>
      <c r="E76" s="11"/>
      <c r="F76" s="75"/>
      <c r="G7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6" s="75"/>
    </row>
    <row r="77" spans="1:8" ht="30" customHeight="1" x14ac:dyDescent="0.2">
      <c r="A77" s="73">
        <f t="shared" si="10"/>
        <v>52</v>
      </c>
      <c r="B77" s="74"/>
      <c r="C77" s="75"/>
      <c r="D77" s="75"/>
      <c r="E77" s="11"/>
      <c r="F77" s="75"/>
      <c r="G7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7" s="75"/>
    </row>
    <row r="78" spans="1:8" ht="30" customHeight="1" x14ac:dyDescent="0.2">
      <c r="A78" s="73">
        <f t="shared" si="10"/>
        <v>52</v>
      </c>
      <c r="B78" s="74"/>
      <c r="C78" s="75"/>
      <c r="D78" s="75"/>
      <c r="E78" s="11"/>
      <c r="F78" s="75"/>
      <c r="G7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8" s="75"/>
    </row>
    <row r="79" spans="1:8" ht="30" customHeight="1" x14ac:dyDescent="0.2">
      <c r="A79" s="73">
        <f t="shared" si="10"/>
        <v>52</v>
      </c>
      <c r="B79" s="74"/>
      <c r="C79" s="75"/>
      <c r="D79" s="75"/>
      <c r="E79" s="11"/>
      <c r="F79" s="75"/>
      <c r="G7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79" s="75"/>
    </row>
    <row r="80" spans="1:8" ht="30" customHeight="1" x14ac:dyDescent="0.2">
      <c r="A80" s="73">
        <f t="shared" si="10"/>
        <v>52</v>
      </c>
      <c r="B80" s="74"/>
      <c r="C80" s="75"/>
      <c r="D80" s="75"/>
      <c r="E80" s="11"/>
      <c r="F80" s="75"/>
      <c r="G8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0" s="75"/>
    </row>
    <row r="81" spans="1:8" ht="30" customHeight="1" x14ac:dyDescent="0.2">
      <c r="A81" s="73">
        <f t="shared" si="10"/>
        <v>52</v>
      </c>
      <c r="B81" s="74"/>
      <c r="C81" s="75"/>
      <c r="D81" s="75"/>
      <c r="E81" s="11"/>
      <c r="F81" s="75"/>
      <c r="G8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1" s="75"/>
    </row>
    <row r="82" spans="1:8" ht="30" customHeight="1" x14ac:dyDescent="0.2">
      <c r="A82" s="73">
        <f t="shared" si="10"/>
        <v>52</v>
      </c>
      <c r="B82" s="74"/>
      <c r="C82" s="75"/>
      <c r="D82" s="75"/>
      <c r="E82" s="11"/>
      <c r="F82" s="75"/>
      <c r="G8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2" s="75"/>
    </row>
    <row r="83" spans="1:8" ht="30" customHeight="1" x14ac:dyDescent="0.2">
      <c r="A83" s="73">
        <f t="shared" si="10"/>
        <v>52</v>
      </c>
      <c r="B83" s="74"/>
      <c r="C83" s="75"/>
      <c r="D83" s="75"/>
      <c r="E83" s="11"/>
      <c r="F83" s="75"/>
      <c r="G8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3" s="75"/>
    </row>
    <row r="84" spans="1:8" ht="30" customHeight="1" x14ac:dyDescent="0.2">
      <c r="A84" s="73">
        <f t="shared" si="10"/>
        <v>52</v>
      </c>
      <c r="B84" s="74"/>
      <c r="C84" s="75"/>
      <c r="D84" s="75"/>
      <c r="E84" s="11"/>
      <c r="F84" s="75"/>
      <c r="G8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4" s="75"/>
    </row>
    <row r="85" spans="1:8" ht="30" customHeight="1" x14ac:dyDescent="0.2">
      <c r="A85" s="73">
        <f t="shared" si="10"/>
        <v>52</v>
      </c>
      <c r="B85" s="74"/>
      <c r="C85" s="75"/>
      <c r="D85" s="75"/>
      <c r="E85" s="11"/>
      <c r="F85" s="75"/>
      <c r="G8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5" s="75"/>
    </row>
    <row r="86" spans="1:8" ht="30" customHeight="1" x14ac:dyDescent="0.2">
      <c r="A86" s="73">
        <f t="shared" si="10"/>
        <v>52</v>
      </c>
      <c r="B86" s="74"/>
      <c r="C86" s="75"/>
      <c r="D86" s="75"/>
      <c r="E86" s="11"/>
      <c r="F86" s="75"/>
      <c r="G8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6" s="75"/>
    </row>
    <row r="87" spans="1:8" ht="30" customHeight="1" x14ac:dyDescent="0.2">
      <c r="A87" s="73">
        <f t="shared" si="10"/>
        <v>52</v>
      </c>
      <c r="B87" s="74"/>
      <c r="C87" s="75"/>
      <c r="D87" s="75"/>
      <c r="E87" s="11"/>
      <c r="F87" s="75"/>
      <c r="G8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7" s="75"/>
    </row>
    <row r="88" spans="1:8" ht="30" customHeight="1" x14ac:dyDescent="0.2">
      <c r="A88" s="73">
        <f t="shared" si="10"/>
        <v>52</v>
      </c>
      <c r="B88" s="74"/>
      <c r="C88" s="75"/>
      <c r="D88" s="75"/>
      <c r="E88" s="11"/>
      <c r="F88" s="75"/>
      <c r="G8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8" s="75"/>
    </row>
    <row r="89" spans="1:8" ht="30" customHeight="1" x14ac:dyDescent="0.2">
      <c r="A89" s="73">
        <f t="shared" si="10"/>
        <v>52</v>
      </c>
      <c r="B89" s="74"/>
      <c r="C89" s="75"/>
      <c r="D89" s="75"/>
      <c r="E89" s="11"/>
      <c r="F89" s="75"/>
      <c r="G8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89" s="75"/>
    </row>
    <row r="90" spans="1:8" ht="30" customHeight="1" x14ac:dyDescent="0.2">
      <c r="A90" s="73">
        <f t="shared" si="10"/>
        <v>52</v>
      </c>
      <c r="B90" s="74"/>
      <c r="C90" s="75"/>
      <c r="D90" s="75"/>
      <c r="E90" s="11"/>
      <c r="F90" s="75"/>
      <c r="G9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0" s="75"/>
    </row>
    <row r="91" spans="1:8" ht="30" customHeight="1" x14ac:dyDescent="0.2">
      <c r="A91" s="73">
        <f t="shared" si="10"/>
        <v>52</v>
      </c>
      <c r="B91" s="74"/>
      <c r="C91" s="75"/>
      <c r="D91" s="75"/>
      <c r="E91" s="11"/>
      <c r="F91" s="75"/>
      <c r="G9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1" s="75"/>
    </row>
    <row r="92" spans="1:8" ht="30" customHeight="1" x14ac:dyDescent="0.2">
      <c r="A92" s="73">
        <f t="shared" si="10"/>
        <v>52</v>
      </c>
      <c r="B92" s="74"/>
      <c r="C92" s="75"/>
      <c r="D92" s="75"/>
      <c r="E92" s="11"/>
      <c r="F92" s="75"/>
      <c r="G9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2" s="75"/>
    </row>
    <row r="93" spans="1:8" ht="30" customHeight="1" x14ac:dyDescent="0.2">
      <c r="A93" s="73">
        <f t="shared" si="10"/>
        <v>52</v>
      </c>
      <c r="B93" s="74"/>
      <c r="C93" s="75"/>
      <c r="D93" s="75"/>
      <c r="E93" s="11"/>
      <c r="F93" s="75"/>
      <c r="G9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3" s="75"/>
    </row>
    <row r="94" spans="1:8" ht="30" customHeight="1" x14ac:dyDescent="0.2">
      <c r="A94" s="73">
        <f t="shared" si="10"/>
        <v>52</v>
      </c>
      <c r="B94" s="74"/>
      <c r="C94" s="75"/>
      <c r="D94" s="75"/>
      <c r="E94" s="11"/>
      <c r="F94" s="75"/>
      <c r="G9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4" s="75"/>
    </row>
    <row r="95" spans="1:8" ht="30" customHeight="1" x14ac:dyDescent="0.2">
      <c r="A95" s="73">
        <f t="shared" si="10"/>
        <v>52</v>
      </c>
      <c r="B95" s="74"/>
      <c r="C95" s="75"/>
      <c r="D95" s="75"/>
      <c r="E95" s="11"/>
      <c r="F95" s="75"/>
      <c r="G9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5" s="75"/>
    </row>
    <row r="96" spans="1:8" ht="30" customHeight="1" x14ac:dyDescent="0.2">
      <c r="A96" s="73">
        <f t="shared" si="10"/>
        <v>52</v>
      </c>
      <c r="B96" s="74"/>
      <c r="C96" s="75"/>
      <c r="D96" s="75"/>
      <c r="E96" s="11"/>
      <c r="F96" s="75"/>
      <c r="G9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6" s="75"/>
    </row>
    <row r="97" spans="1:8" ht="30" customHeight="1" x14ac:dyDescent="0.2">
      <c r="A97" s="73">
        <f t="shared" si="10"/>
        <v>52</v>
      </c>
      <c r="B97" s="74"/>
      <c r="C97" s="75"/>
      <c r="D97" s="75"/>
      <c r="E97" s="11"/>
      <c r="F97" s="75"/>
      <c r="G9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7" s="75"/>
    </row>
    <row r="98" spans="1:8" ht="30" customHeight="1" x14ac:dyDescent="0.2">
      <c r="A98" s="73">
        <f t="shared" si="10"/>
        <v>52</v>
      </c>
      <c r="B98" s="74"/>
      <c r="C98" s="75"/>
      <c r="D98" s="75"/>
      <c r="E98" s="11"/>
      <c r="F98" s="75"/>
      <c r="G9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8" s="75"/>
    </row>
    <row r="99" spans="1:8" ht="30" customHeight="1" x14ac:dyDescent="0.2">
      <c r="A99" s="73">
        <f t="shared" si="10"/>
        <v>52</v>
      </c>
      <c r="B99" s="74"/>
      <c r="C99" s="75"/>
      <c r="D99" s="75"/>
      <c r="E99" s="11"/>
      <c r="F99" s="75"/>
      <c r="G9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99" s="75"/>
    </row>
    <row r="100" spans="1:8" ht="30" customHeight="1" x14ac:dyDescent="0.2">
      <c r="A100" s="73">
        <f t="shared" si="10"/>
        <v>52</v>
      </c>
      <c r="B100" s="74"/>
      <c r="C100" s="75"/>
      <c r="D100" s="75"/>
      <c r="E100" s="11"/>
      <c r="F100" s="75"/>
      <c r="G10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0" s="75"/>
    </row>
    <row r="101" spans="1:8" ht="30" customHeight="1" x14ac:dyDescent="0.2">
      <c r="A101" s="73">
        <f t="shared" si="10"/>
        <v>52</v>
      </c>
      <c r="B101" s="74"/>
      <c r="C101" s="75"/>
      <c r="D101" s="75"/>
      <c r="E101" s="11"/>
      <c r="F101" s="75"/>
      <c r="G10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1" s="75"/>
    </row>
    <row r="102" spans="1:8" ht="30" customHeight="1" x14ac:dyDescent="0.2">
      <c r="A102" s="73">
        <f t="shared" si="10"/>
        <v>52</v>
      </c>
      <c r="B102" s="74"/>
      <c r="C102" s="75"/>
      <c r="D102" s="75"/>
      <c r="E102" s="11"/>
      <c r="F102" s="75"/>
      <c r="G10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2" s="75"/>
    </row>
    <row r="103" spans="1:8" ht="30" customHeight="1" x14ac:dyDescent="0.2">
      <c r="A103" s="73">
        <f t="shared" si="10"/>
        <v>52</v>
      </c>
      <c r="B103" s="74"/>
      <c r="C103" s="75"/>
      <c r="D103" s="75"/>
      <c r="E103" s="11"/>
      <c r="F103" s="75"/>
      <c r="G10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3" s="75"/>
    </row>
    <row r="104" spans="1:8" ht="30" customHeight="1" x14ac:dyDescent="0.2">
      <c r="A104" s="73">
        <f t="shared" si="10"/>
        <v>52</v>
      </c>
      <c r="B104" s="74"/>
      <c r="C104" s="75"/>
      <c r="D104" s="75"/>
      <c r="E104" s="11"/>
      <c r="F104" s="75"/>
      <c r="G10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4" s="75"/>
    </row>
    <row r="105" spans="1:8" ht="30" customHeight="1" x14ac:dyDescent="0.2">
      <c r="A105" s="73">
        <f t="shared" si="10"/>
        <v>52</v>
      </c>
      <c r="B105" s="74"/>
      <c r="C105" s="75"/>
      <c r="D105" s="75"/>
      <c r="E105" s="11"/>
      <c r="F105" s="75"/>
      <c r="G10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5" s="75"/>
    </row>
    <row r="106" spans="1:8" ht="30" customHeight="1" x14ac:dyDescent="0.2">
      <c r="A106" s="73">
        <f t="shared" si="10"/>
        <v>52</v>
      </c>
      <c r="B106" s="74"/>
      <c r="C106" s="75"/>
      <c r="D106" s="75"/>
      <c r="E106" s="11"/>
      <c r="F106" s="75"/>
      <c r="G10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6" s="75"/>
    </row>
    <row r="107" spans="1:8" ht="30" customHeight="1" x14ac:dyDescent="0.2">
      <c r="A107" s="73">
        <f t="shared" si="10"/>
        <v>52</v>
      </c>
      <c r="B107" s="74"/>
      <c r="C107" s="75"/>
      <c r="D107" s="75"/>
      <c r="E107" s="11"/>
      <c r="F107" s="75"/>
      <c r="G10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7" s="75"/>
    </row>
    <row r="108" spans="1:8" ht="30" customHeight="1" x14ac:dyDescent="0.2">
      <c r="A108" s="73">
        <f t="shared" si="10"/>
        <v>52</v>
      </c>
      <c r="B108" s="74"/>
      <c r="C108" s="75"/>
      <c r="D108" s="75"/>
      <c r="E108" s="11"/>
      <c r="F108" s="75"/>
      <c r="G10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8" s="75"/>
    </row>
    <row r="109" spans="1:8" ht="30" customHeight="1" x14ac:dyDescent="0.2">
      <c r="A109" s="73">
        <f t="shared" si="10"/>
        <v>52</v>
      </c>
      <c r="B109" s="74"/>
      <c r="C109" s="75"/>
      <c r="D109" s="75"/>
      <c r="E109" s="11"/>
      <c r="F109" s="75"/>
      <c r="G10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09" s="75"/>
    </row>
    <row r="110" spans="1:8" ht="30" customHeight="1" x14ac:dyDescent="0.2">
      <c r="A110" s="73">
        <f t="shared" si="10"/>
        <v>52</v>
      </c>
      <c r="B110" s="74"/>
      <c r="C110" s="75"/>
      <c r="D110" s="75"/>
      <c r="E110" s="11"/>
      <c r="F110" s="75"/>
      <c r="G11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0" s="75"/>
    </row>
    <row r="111" spans="1:8" ht="30" customHeight="1" x14ac:dyDescent="0.2">
      <c r="A111" s="73">
        <f t="shared" si="10"/>
        <v>52</v>
      </c>
      <c r="B111" s="74"/>
      <c r="C111" s="75"/>
      <c r="D111" s="75"/>
      <c r="E111" s="11"/>
      <c r="F111" s="75"/>
      <c r="G11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1" s="75"/>
    </row>
    <row r="112" spans="1:8" ht="30" customHeight="1" x14ac:dyDescent="0.2">
      <c r="A112" s="73">
        <f t="shared" si="10"/>
        <v>52</v>
      </c>
      <c r="B112" s="74"/>
      <c r="C112" s="75"/>
      <c r="D112" s="75"/>
      <c r="E112" s="11"/>
      <c r="F112" s="75"/>
      <c r="G11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2" s="75"/>
    </row>
    <row r="113" spans="1:8" ht="30" customHeight="1" x14ac:dyDescent="0.2">
      <c r="A113" s="73">
        <f t="shared" si="10"/>
        <v>52</v>
      </c>
      <c r="B113" s="74"/>
      <c r="C113" s="75"/>
      <c r="D113" s="75"/>
      <c r="E113" s="11"/>
      <c r="F113" s="75"/>
      <c r="G11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3" s="75"/>
    </row>
    <row r="114" spans="1:8" ht="30" customHeight="1" x14ac:dyDescent="0.2">
      <c r="A114" s="73">
        <f t="shared" si="10"/>
        <v>52</v>
      </c>
      <c r="B114" s="74"/>
      <c r="C114" s="75"/>
      <c r="D114" s="75"/>
      <c r="E114" s="11"/>
      <c r="F114" s="75"/>
      <c r="G11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4" s="75"/>
    </row>
    <row r="115" spans="1:8" ht="30" customHeight="1" x14ac:dyDescent="0.2">
      <c r="A115" s="73">
        <f t="shared" si="10"/>
        <v>52</v>
      </c>
      <c r="B115" s="74"/>
      <c r="C115" s="75"/>
      <c r="D115" s="75"/>
      <c r="E115" s="11"/>
      <c r="F115" s="75"/>
      <c r="G11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5" s="75"/>
    </row>
    <row r="116" spans="1:8" ht="30" customHeight="1" x14ac:dyDescent="0.2">
      <c r="A116" s="73">
        <f t="shared" si="10"/>
        <v>52</v>
      </c>
      <c r="B116" s="74"/>
      <c r="C116" s="75"/>
      <c r="D116" s="75"/>
      <c r="E116" s="11"/>
      <c r="F116" s="75"/>
      <c r="G11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6" s="75"/>
    </row>
    <row r="117" spans="1:8" ht="30" customHeight="1" x14ac:dyDescent="0.2">
      <c r="A117" s="73">
        <f t="shared" si="10"/>
        <v>52</v>
      </c>
      <c r="B117" s="74"/>
      <c r="C117" s="75"/>
      <c r="D117" s="75"/>
      <c r="E117" s="11"/>
      <c r="F117" s="75"/>
      <c r="G11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7" s="75"/>
    </row>
    <row r="118" spans="1:8" ht="30" customHeight="1" x14ac:dyDescent="0.2">
      <c r="A118" s="73">
        <f t="shared" si="10"/>
        <v>52</v>
      </c>
      <c r="B118" s="74"/>
      <c r="C118" s="75"/>
      <c r="D118" s="75"/>
      <c r="E118" s="11"/>
      <c r="F118" s="75"/>
      <c r="G11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8" s="75"/>
    </row>
    <row r="119" spans="1:8" ht="30" customHeight="1" x14ac:dyDescent="0.2">
      <c r="A119" s="73">
        <f t="shared" si="10"/>
        <v>52</v>
      </c>
      <c r="B119" s="74"/>
      <c r="C119" s="75"/>
      <c r="D119" s="75"/>
      <c r="E119" s="11"/>
      <c r="F119" s="75"/>
      <c r="G11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19" s="75"/>
    </row>
    <row r="120" spans="1:8" ht="30" customHeight="1" x14ac:dyDescent="0.2">
      <c r="A120" s="73">
        <f t="shared" si="10"/>
        <v>52</v>
      </c>
      <c r="B120" s="74"/>
      <c r="C120" s="75"/>
      <c r="D120" s="75"/>
      <c r="E120" s="11"/>
      <c r="F120" s="75"/>
      <c r="G12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0" s="75"/>
    </row>
    <row r="121" spans="1:8" ht="30" customHeight="1" x14ac:dyDescent="0.2">
      <c r="A121" s="73">
        <f t="shared" si="10"/>
        <v>52</v>
      </c>
      <c r="B121" s="74"/>
      <c r="C121" s="75"/>
      <c r="D121" s="75"/>
      <c r="E121" s="11"/>
      <c r="F121" s="75"/>
      <c r="G12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1" s="75"/>
    </row>
    <row r="122" spans="1:8" ht="30" customHeight="1" x14ac:dyDescent="0.2">
      <c r="A122" s="73">
        <f t="shared" si="10"/>
        <v>52</v>
      </c>
      <c r="B122" s="74"/>
      <c r="C122" s="75"/>
      <c r="D122" s="75"/>
      <c r="E122" s="11"/>
      <c r="F122" s="75"/>
      <c r="G12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2" s="75"/>
    </row>
    <row r="123" spans="1:8" ht="30" customHeight="1" x14ac:dyDescent="0.2">
      <c r="A123" s="73">
        <f t="shared" si="10"/>
        <v>52</v>
      </c>
      <c r="B123" s="74"/>
      <c r="C123" s="75"/>
      <c r="D123" s="75"/>
      <c r="E123" s="11"/>
      <c r="F123" s="75"/>
      <c r="G12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3" s="75"/>
    </row>
    <row r="124" spans="1:8" ht="30" customHeight="1" x14ac:dyDescent="0.2">
      <c r="A124" s="73">
        <f t="shared" si="10"/>
        <v>52</v>
      </c>
      <c r="B124" s="74"/>
      <c r="C124" s="75"/>
      <c r="D124" s="75"/>
      <c r="E124" s="11"/>
      <c r="F124" s="75"/>
      <c r="G12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4" s="75"/>
    </row>
    <row r="125" spans="1:8" ht="30" customHeight="1" x14ac:dyDescent="0.2">
      <c r="A125" s="73">
        <f t="shared" si="10"/>
        <v>52</v>
      </c>
      <c r="B125" s="74"/>
      <c r="C125" s="75"/>
      <c r="D125" s="75"/>
      <c r="E125" s="11"/>
      <c r="F125" s="75"/>
      <c r="G12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5" s="75"/>
    </row>
    <row r="126" spans="1:8" ht="30" customHeight="1" x14ac:dyDescent="0.2">
      <c r="A126" s="73">
        <f t="shared" si="10"/>
        <v>52</v>
      </c>
      <c r="B126" s="74"/>
      <c r="C126" s="75"/>
      <c r="D126" s="75"/>
      <c r="E126" s="11"/>
      <c r="F126" s="75"/>
      <c r="G12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6" s="75"/>
    </row>
    <row r="127" spans="1:8" ht="30" customHeight="1" x14ac:dyDescent="0.2">
      <c r="A127" s="73">
        <f t="shared" si="10"/>
        <v>52</v>
      </c>
      <c r="B127" s="74"/>
      <c r="C127" s="75"/>
      <c r="D127" s="75"/>
      <c r="E127" s="11"/>
      <c r="F127" s="75"/>
      <c r="G12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7" s="75"/>
    </row>
    <row r="128" spans="1:8" ht="30" customHeight="1" x14ac:dyDescent="0.2">
      <c r="A128" s="73">
        <f t="shared" si="10"/>
        <v>52</v>
      </c>
      <c r="B128" s="74"/>
      <c r="C128" s="75"/>
      <c r="D128" s="75"/>
      <c r="E128" s="11"/>
      <c r="F128" s="75"/>
      <c r="G12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8" s="75"/>
    </row>
    <row r="129" spans="1:8" ht="30" customHeight="1" x14ac:dyDescent="0.2">
      <c r="A129" s="73">
        <f t="shared" si="10"/>
        <v>52</v>
      </c>
      <c r="B129" s="74"/>
      <c r="C129" s="75"/>
      <c r="D129" s="75"/>
      <c r="E129" s="11"/>
      <c r="F129" s="75"/>
      <c r="G12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29" s="75"/>
    </row>
    <row r="130" spans="1:8" ht="30" customHeight="1" x14ac:dyDescent="0.2">
      <c r="A130" s="73">
        <f t="shared" si="10"/>
        <v>52</v>
      </c>
      <c r="B130" s="74"/>
      <c r="C130" s="75"/>
      <c r="D130" s="75"/>
      <c r="E130" s="11"/>
      <c r="F130" s="75"/>
      <c r="G13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0" s="75"/>
    </row>
    <row r="131" spans="1:8" ht="30" customHeight="1" x14ac:dyDescent="0.2">
      <c r="A131" s="73">
        <f t="shared" ref="A131:A194" si="11">_xlfn.ISOWEEKNUM($B131)</f>
        <v>52</v>
      </c>
      <c r="B131" s="74"/>
      <c r="C131" s="75"/>
      <c r="D131" s="75"/>
      <c r="E131" s="11"/>
      <c r="F131" s="75"/>
      <c r="G13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1" s="75"/>
    </row>
    <row r="132" spans="1:8" ht="30" customHeight="1" x14ac:dyDescent="0.2">
      <c r="A132" s="73">
        <f t="shared" si="11"/>
        <v>52</v>
      </c>
      <c r="B132" s="74"/>
      <c r="C132" s="75"/>
      <c r="D132" s="75"/>
      <c r="E132" s="11"/>
      <c r="F132" s="75"/>
      <c r="G13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2" s="75"/>
    </row>
    <row r="133" spans="1:8" ht="30" customHeight="1" x14ac:dyDescent="0.2">
      <c r="A133" s="73">
        <f t="shared" si="11"/>
        <v>52</v>
      </c>
      <c r="B133" s="74"/>
      <c r="C133" s="75"/>
      <c r="D133" s="75"/>
      <c r="E133" s="11"/>
      <c r="F133" s="75"/>
      <c r="G13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3" s="75"/>
    </row>
    <row r="134" spans="1:8" ht="30" customHeight="1" x14ac:dyDescent="0.2">
      <c r="A134" s="73">
        <f t="shared" si="11"/>
        <v>52</v>
      </c>
      <c r="B134" s="74"/>
      <c r="C134" s="75"/>
      <c r="D134" s="75"/>
      <c r="E134" s="11"/>
      <c r="F134" s="75"/>
      <c r="G13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4" s="75"/>
    </row>
    <row r="135" spans="1:8" ht="30" customHeight="1" x14ac:dyDescent="0.2">
      <c r="A135" s="73">
        <f t="shared" si="11"/>
        <v>52</v>
      </c>
      <c r="B135" s="74"/>
      <c r="C135" s="75"/>
      <c r="D135" s="75"/>
      <c r="E135" s="11"/>
      <c r="F135" s="75"/>
      <c r="G13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5" s="75"/>
    </row>
    <row r="136" spans="1:8" ht="30" customHeight="1" x14ac:dyDescent="0.2">
      <c r="A136" s="73">
        <f t="shared" si="11"/>
        <v>52</v>
      </c>
      <c r="B136" s="74"/>
      <c r="C136" s="75"/>
      <c r="D136" s="75"/>
      <c r="E136" s="11"/>
      <c r="F136" s="75"/>
      <c r="G13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6" s="75"/>
    </row>
    <row r="137" spans="1:8" ht="30" customHeight="1" x14ac:dyDescent="0.2">
      <c r="A137" s="73">
        <f t="shared" si="11"/>
        <v>52</v>
      </c>
      <c r="B137" s="74"/>
      <c r="C137" s="75"/>
      <c r="D137" s="75"/>
      <c r="E137" s="11"/>
      <c r="F137" s="75"/>
      <c r="G13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7" s="75"/>
    </row>
    <row r="138" spans="1:8" ht="30" customHeight="1" x14ac:dyDescent="0.2">
      <c r="A138" s="73">
        <f t="shared" si="11"/>
        <v>52</v>
      </c>
      <c r="B138" s="74"/>
      <c r="C138" s="75"/>
      <c r="D138" s="75"/>
      <c r="E138" s="11"/>
      <c r="F138" s="75"/>
      <c r="G13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8" s="75"/>
    </row>
    <row r="139" spans="1:8" ht="30" customHeight="1" x14ac:dyDescent="0.2">
      <c r="A139" s="73">
        <f t="shared" si="11"/>
        <v>52</v>
      </c>
      <c r="B139" s="74"/>
      <c r="C139" s="75"/>
      <c r="D139" s="75"/>
      <c r="E139" s="11"/>
      <c r="F139" s="75"/>
      <c r="G13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39" s="75"/>
    </row>
    <row r="140" spans="1:8" ht="30" customHeight="1" x14ac:dyDescent="0.2">
      <c r="A140" s="73">
        <f t="shared" si="11"/>
        <v>52</v>
      </c>
      <c r="B140" s="74"/>
      <c r="C140" s="75"/>
      <c r="D140" s="75"/>
      <c r="E140" s="11"/>
      <c r="F140" s="75"/>
      <c r="G14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0" s="75"/>
    </row>
    <row r="141" spans="1:8" ht="30" customHeight="1" x14ac:dyDescent="0.2">
      <c r="A141" s="73">
        <f t="shared" si="11"/>
        <v>52</v>
      </c>
      <c r="B141" s="74"/>
      <c r="C141" s="75"/>
      <c r="D141" s="75"/>
      <c r="E141" s="11"/>
      <c r="F141" s="75"/>
      <c r="G14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1" s="75"/>
    </row>
    <row r="142" spans="1:8" ht="30" customHeight="1" x14ac:dyDescent="0.2">
      <c r="A142" s="73">
        <f t="shared" si="11"/>
        <v>52</v>
      </c>
      <c r="B142" s="74"/>
      <c r="C142" s="75"/>
      <c r="D142" s="75"/>
      <c r="E142" s="11"/>
      <c r="F142" s="75"/>
      <c r="G14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2" s="75"/>
    </row>
    <row r="143" spans="1:8" ht="30" customHeight="1" x14ac:dyDescent="0.2">
      <c r="A143" s="73">
        <f t="shared" si="11"/>
        <v>52</v>
      </c>
      <c r="B143" s="74"/>
      <c r="C143" s="75"/>
      <c r="D143" s="75"/>
      <c r="E143" s="11"/>
      <c r="F143" s="75"/>
      <c r="G14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3" s="75"/>
    </row>
    <row r="144" spans="1:8" ht="30" customHeight="1" x14ac:dyDescent="0.2">
      <c r="A144" s="73">
        <f t="shared" si="11"/>
        <v>52</v>
      </c>
      <c r="B144" s="74"/>
      <c r="C144" s="75"/>
      <c r="D144" s="75"/>
      <c r="E144" s="11"/>
      <c r="F144" s="75"/>
      <c r="G14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4" s="75"/>
    </row>
    <row r="145" spans="1:8" ht="30" customHeight="1" x14ac:dyDescent="0.2">
      <c r="A145" s="73">
        <f t="shared" si="11"/>
        <v>52</v>
      </c>
      <c r="B145" s="74"/>
      <c r="C145" s="75"/>
      <c r="D145" s="75"/>
      <c r="E145" s="11"/>
      <c r="F145" s="75"/>
      <c r="G14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5" s="75"/>
    </row>
    <row r="146" spans="1:8" ht="30" customHeight="1" x14ac:dyDescent="0.2">
      <c r="A146" s="73">
        <f t="shared" si="11"/>
        <v>52</v>
      </c>
      <c r="B146" s="74"/>
      <c r="C146" s="75"/>
      <c r="D146" s="75"/>
      <c r="E146" s="11"/>
      <c r="F146" s="75"/>
      <c r="G14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6" s="75"/>
    </row>
    <row r="147" spans="1:8" ht="30" customHeight="1" x14ac:dyDescent="0.2">
      <c r="A147" s="73">
        <f t="shared" si="11"/>
        <v>52</v>
      </c>
      <c r="B147" s="74"/>
      <c r="C147" s="75"/>
      <c r="D147" s="75"/>
      <c r="E147" s="11"/>
      <c r="F147" s="75"/>
      <c r="G14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7" s="75"/>
    </row>
    <row r="148" spans="1:8" ht="30" customHeight="1" x14ac:dyDescent="0.2">
      <c r="A148" s="73">
        <f t="shared" si="11"/>
        <v>52</v>
      </c>
      <c r="B148" s="74"/>
      <c r="C148" s="75"/>
      <c r="D148" s="75"/>
      <c r="E148" s="11"/>
      <c r="F148" s="75"/>
      <c r="G14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8" s="75"/>
    </row>
    <row r="149" spans="1:8" ht="30" customHeight="1" x14ac:dyDescent="0.2">
      <c r="A149" s="73">
        <f t="shared" si="11"/>
        <v>52</v>
      </c>
      <c r="B149" s="74"/>
      <c r="C149" s="75"/>
      <c r="D149" s="75"/>
      <c r="E149" s="11"/>
      <c r="F149" s="75"/>
      <c r="G14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49" s="75"/>
    </row>
    <row r="150" spans="1:8" ht="30" customHeight="1" x14ac:dyDescent="0.2">
      <c r="A150" s="73">
        <f t="shared" si="11"/>
        <v>52</v>
      </c>
      <c r="B150" s="74"/>
      <c r="C150" s="75"/>
      <c r="D150" s="75"/>
      <c r="E150" s="11"/>
      <c r="F150" s="75"/>
      <c r="G15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0" s="75"/>
    </row>
    <row r="151" spans="1:8" ht="30" customHeight="1" x14ac:dyDescent="0.2">
      <c r="A151" s="73">
        <f t="shared" si="11"/>
        <v>52</v>
      </c>
      <c r="B151" s="74"/>
      <c r="C151" s="75"/>
      <c r="D151" s="75"/>
      <c r="E151" s="11"/>
      <c r="F151" s="75"/>
      <c r="G15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1" s="75"/>
    </row>
    <row r="152" spans="1:8" ht="30" customHeight="1" x14ac:dyDescent="0.2">
      <c r="A152" s="73">
        <f t="shared" si="11"/>
        <v>52</v>
      </c>
      <c r="B152" s="74"/>
      <c r="C152" s="75"/>
      <c r="D152" s="75"/>
      <c r="E152" s="11"/>
      <c r="F152" s="75"/>
      <c r="G15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2" s="75"/>
    </row>
    <row r="153" spans="1:8" ht="30" customHeight="1" x14ac:dyDescent="0.2">
      <c r="A153" s="73">
        <f t="shared" si="11"/>
        <v>52</v>
      </c>
      <c r="B153" s="74"/>
      <c r="C153" s="75"/>
      <c r="D153" s="75"/>
      <c r="E153" s="11"/>
      <c r="F153" s="75"/>
      <c r="G15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3" s="75"/>
    </row>
    <row r="154" spans="1:8" ht="30" customHeight="1" x14ac:dyDescent="0.2">
      <c r="A154" s="73">
        <f t="shared" si="11"/>
        <v>52</v>
      </c>
      <c r="B154" s="74"/>
      <c r="C154" s="75"/>
      <c r="D154" s="75"/>
      <c r="E154" s="11"/>
      <c r="F154" s="75"/>
      <c r="G15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4" s="75"/>
    </row>
    <row r="155" spans="1:8" ht="30" customHeight="1" x14ac:dyDescent="0.2">
      <c r="A155" s="73">
        <f t="shared" si="11"/>
        <v>52</v>
      </c>
      <c r="B155" s="74"/>
      <c r="C155" s="75"/>
      <c r="D155" s="75"/>
      <c r="E155" s="11"/>
      <c r="F155" s="75"/>
      <c r="G15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5" s="75"/>
    </row>
    <row r="156" spans="1:8" ht="30" customHeight="1" x14ac:dyDescent="0.2">
      <c r="A156" s="73">
        <f t="shared" si="11"/>
        <v>52</v>
      </c>
      <c r="B156" s="74"/>
      <c r="C156" s="75"/>
      <c r="D156" s="75"/>
      <c r="E156" s="11"/>
      <c r="F156" s="75"/>
      <c r="G15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6" s="75"/>
    </row>
    <row r="157" spans="1:8" ht="30" customHeight="1" x14ac:dyDescent="0.2">
      <c r="A157" s="73">
        <f t="shared" si="11"/>
        <v>52</v>
      </c>
      <c r="B157" s="74"/>
      <c r="C157" s="75"/>
      <c r="D157" s="75"/>
      <c r="E157" s="11"/>
      <c r="F157" s="75"/>
      <c r="G15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7" s="75"/>
    </row>
    <row r="158" spans="1:8" ht="30" customHeight="1" x14ac:dyDescent="0.2">
      <c r="A158" s="73">
        <f t="shared" si="11"/>
        <v>52</v>
      </c>
      <c r="B158" s="74"/>
      <c r="C158" s="75"/>
      <c r="D158" s="75"/>
      <c r="E158" s="11"/>
      <c r="F158" s="75"/>
      <c r="G15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8" s="75"/>
    </row>
    <row r="159" spans="1:8" ht="30" customHeight="1" x14ac:dyDescent="0.2">
      <c r="A159" s="73">
        <f t="shared" si="11"/>
        <v>52</v>
      </c>
      <c r="B159" s="74"/>
      <c r="C159" s="75"/>
      <c r="D159" s="75"/>
      <c r="E159" s="11"/>
      <c r="F159" s="75"/>
      <c r="G15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59" s="75"/>
    </row>
    <row r="160" spans="1:8" ht="30" customHeight="1" x14ac:dyDescent="0.2">
      <c r="A160" s="73">
        <f t="shared" si="11"/>
        <v>52</v>
      </c>
      <c r="B160" s="74"/>
      <c r="C160" s="75"/>
      <c r="D160" s="75"/>
      <c r="E160" s="11"/>
      <c r="F160" s="75"/>
      <c r="G16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0" s="75"/>
    </row>
    <row r="161" spans="1:8" ht="30" customHeight="1" x14ac:dyDescent="0.2">
      <c r="A161" s="73">
        <f t="shared" si="11"/>
        <v>52</v>
      </c>
      <c r="B161" s="74"/>
      <c r="C161" s="75"/>
      <c r="D161" s="75"/>
      <c r="E161" s="11"/>
      <c r="F161" s="75"/>
      <c r="G16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1" s="75"/>
    </row>
    <row r="162" spans="1:8" ht="30" customHeight="1" x14ac:dyDescent="0.2">
      <c r="A162" s="73">
        <f t="shared" si="11"/>
        <v>52</v>
      </c>
      <c r="B162" s="74"/>
      <c r="C162" s="75"/>
      <c r="D162" s="75"/>
      <c r="E162" s="11"/>
      <c r="F162" s="75"/>
      <c r="G16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2" s="75"/>
    </row>
    <row r="163" spans="1:8" ht="30" customHeight="1" x14ac:dyDescent="0.2">
      <c r="A163" s="73">
        <f t="shared" si="11"/>
        <v>52</v>
      </c>
      <c r="B163" s="74"/>
      <c r="C163" s="75"/>
      <c r="D163" s="75"/>
      <c r="E163" s="11"/>
      <c r="F163" s="75"/>
      <c r="G16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3" s="75"/>
    </row>
    <row r="164" spans="1:8" ht="30" customHeight="1" x14ac:dyDescent="0.2">
      <c r="A164" s="73">
        <f t="shared" si="11"/>
        <v>52</v>
      </c>
      <c r="B164" s="74"/>
      <c r="C164" s="75"/>
      <c r="D164" s="75"/>
      <c r="E164" s="11"/>
      <c r="F164" s="75"/>
      <c r="G16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4" s="75"/>
    </row>
    <row r="165" spans="1:8" ht="30" customHeight="1" x14ac:dyDescent="0.2">
      <c r="A165" s="73">
        <f t="shared" si="11"/>
        <v>52</v>
      </c>
      <c r="B165" s="74"/>
      <c r="C165" s="75"/>
      <c r="D165" s="75"/>
      <c r="E165" s="11"/>
      <c r="F165" s="75"/>
      <c r="G16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5" s="75"/>
    </row>
    <row r="166" spans="1:8" ht="30" customHeight="1" x14ac:dyDescent="0.2">
      <c r="A166" s="73">
        <f t="shared" si="11"/>
        <v>52</v>
      </c>
      <c r="B166" s="74"/>
      <c r="C166" s="75"/>
      <c r="D166" s="75"/>
      <c r="E166" s="11"/>
      <c r="F166" s="75"/>
      <c r="G16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6" s="75"/>
    </row>
    <row r="167" spans="1:8" ht="30" customHeight="1" x14ac:dyDescent="0.2">
      <c r="A167" s="73">
        <f t="shared" si="11"/>
        <v>52</v>
      </c>
      <c r="B167" s="74"/>
      <c r="C167" s="75"/>
      <c r="D167" s="75"/>
      <c r="E167" s="11"/>
      <c r="F167" s="75"/>
      <c r="G16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7" s="75"/>
    </row>
    <row r="168" spans="1:8" ht="30" customHeight="1" x14ac:dyDescent="0.2">
      <c r="A168" s="73">
        <f t="shared" si="11"/>
        <v>52</v>
      </c>
      <c r="B168" s="74"/>
      <c r="C168" s="75"/>
      <c r="D168" s="75"/>
      <c r="E168" s="11"/>
      <c r="F168" s="75"/>
      <c r="G16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8" s="75"/>
    </row>
    <row r="169" spans="1:8" ht="30" customHeight="1" x14ac:dyDescent="0.2">
      <c r="A169" s="73">
        <f t="shared" si="11"/>
        <v>52</v>
      </c>
      <c r="B169" s="74"/>
      <c r="C169" s="75"/>
      <c r="D169" s="75"/>
      <c r="E169" s="11"/>
      <c r="F169" s="75"/>
      <c r="G16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69" s="75"/>
    </row>
    <row r="170" spans="1:8" ht="30" customHeight="1" x14ac:dyDescent="0.2">
      <c r="A170" s="73">
        <f t="shared" si="11"/>
        <v>52</v>
      </c>
      <c r="B170" s="74"/>
      <c r="C170" s="75"/>
      <c r="D170" s="75"/>
      <c r="E170" s="11"/>
      <c r="F170" s="75"/>
      <c r="G17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0" s="75"/>
    </row>
    <row r="171" spans="1:8" ht="30" customHeight="1" x14ac:dyDescent="0.2">
      <c r="A171" s="73">
        <f t="shared" si="11"/>
        <v>52</v>
      </c>
      <c r="B171" s="74"/>
      <c r="C171" s="75"/>
      <c r="D171" s="75"/>
      <c r="E171" s="11"/>
      <c r="F171" s="75"/>
      <c r="G17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1" s="75"/>
    </row>
    <row r="172" spans="1:8" ht="30" customHeight="1" x14ac:dyDescent="0.2">
      <c r="A172" s="73">
        <f t="shared" si="11"/>
        <v>52</v>
      </c>
      <c r="B172" s="74"/>
      <c r="C172" s="75"/>
      <c r="D172" s="75"/>
      <c r="E172" s="11"/>
      <c r="F172" s="75"/>
      <c r="G17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2" s="75"/>
    </row>
    <row r="173" spans="1:8" ht="30" customHeight="1" x14ac:dyDescent="0.2">
      <c r="A173" s="73">
        <f t="shared" si="11"/>
        <v>52</v>
      </c>
      <c r="B173" s="74"/>
      <c r="C173" s="75"/>
      <c r="D173" s="75"/>
      <c r="E173" s="11"/>
      <c r="F173" s="75"/>
      <c r="G17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3" s="75"/>
    </row>
    <row r="174" spans="1:8" ht="30" customHeight="1" x14ac:dyDescent="0.2">
      <c r="A174" s="73">
        <f t="shared" si="11"/>
        <v>52</v>
      </c>
      <c r="B174" s="74"/>
      <c r="C174" s="75"/>
      <c r="D174" s="75"/>
      <c r="E174" s="11"/>
      <c r="F174" s="75"/>
      <c r="G17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4" s="75"/>
    </row>
    <row r="175" spans="1:8" ht="30" customHeight="1" x14ac:dyDescent="0.2">
      <c r="A175" s="73">
        <f t="shared" si="11"/>
        <v>52</v>
      </c>
      <c r="B175" s="74"/>
      <c r="C175" s="75"/>
      <c r="D175" s="75"/>
      <c r="E175" s="11"/>
      <c r="F175" s="75"/>
      <c r="G17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5" s="75"/>
    </row>
    <row r="176" spans="1:8" ht="30" customHeight="1" x14ac:dyDescent="0.2">
      <c r="A176" s="73">
        <f t="shared" si="11"/>
        <v>52</v>
      </c>
      <c r="B176" s="74"/>
      <c r="C176" s="75"/>
      <c r="D176" s="75"/>
      <c r="E176" s="11"/>
      <c r="F176" s="75"/>
      <c r="G17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6" s="75"/>
    </row>
    <row r="177" spans="1:8" ht="30" customHeight="1" x14ac:dyDescent="0.2">
      <c r="A177" s="73">
        <f t="shared" si="11"/>
        <v>52</v>
      </c>
      <c r="B177" s="74"/>
      <c r="C177" s="75"/>
      <c r="D177" s="75"/>
      <c r="E177" s="11"/>
      <c r="F177" s="75"/>
      <c r="G17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7" s="75"/>
    </row>
    <row r="178" spans="1:8" ht="30" customHeight="1" x14ac:dyDescent="0.2">
      <c r="A178" s="73">
        <f t="shared" si="11"/>
        <v>52</v>
      </c>
      <c r="B178" s="74"/>
      <c r="C178" s="75"/>
      <c r="D178" s="75"/>
      <c r="E178" s="11"/>
      <c r="F178" s="75"/>
      <c r="G17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8" s="75"/>
    </row>
    <row r="179" spans="1:8" ht="30" customHeight="1" x14ac:dyDescent="0.2">
      <c r="A179" s="73">
        <f t="shared" si="11"/>
        <v>52</v>
      </c>
      <c r="B179" s="74"/>
      <c r="C179" s="75"/>
      <c r="D179" s="75"/>
      <c r="E179" s="11"/>
      <c r="F179" s="75"/>
      <c r="G17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79" s="75"/>
    </row>
    <row r="180" spans="1:8" ht="30" customHeight="1" x14ac:dyDescent="0.2">
      <c r="A180" s="73">
        <f t="shared" si="11"/>
        <v>52</v>
      </c>
      <c r="B180" s="74"/>
      <c r="C180" s="75"/>
      <c r="D180" s="75"/>
      <c r="E180" s="11"/>
      <c r="F180" s="75"/>
      <c r="G18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0" s="75"/>
    </row>
    <row r="181" spans="1:8" ht="30" customHeight="1" x14ac:dyDescent="0.2">
      <c r="A181" s="73">
        <f t="shared" si="11"/>
        <v>52</v>
      </c>
      <c r="B181" s="74"/>
      <c r="C181" s="75"/>
      <c r="D181" s="75"/>
      <c r="E181" s="11"/>
      <c r="F181" s="75"/>
      <c r="G18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1" s="75"/>
    </row>
    <row r="182" spans="1:8" ht="30" customHeight="1" x14ac:dyDescent="0.2">
      <c r="A182" s="73">
        <f t="shared" si="11"/>
        <v>52</v>
      </c>
      <c r="B182" s="74"/>
      <c r="C182" s="75"/>
      <c r="D182" s="75"/>
      <c r="E182" s="11"/>
      <c r="F182" s="75"/>
      <c r="G18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2" s="75"/>
    </row>
    <row r="183" spans="1:8" ht="30" customHeight="1" x14ac:dyDescent="0.2">
      <c r="A183" s="73">
        <f t="shared" si="11"/>
        <v>52</v>
      </c>
      <c r="B183" s="74"/>
      <c r="C183" s="75"/>
      <c r="D183" s="75"/>
      <c r="E183" s="11"/>
      <c r="F183" s="75"/>
      <c r="G18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3" s="75"/>
    </row>
    <row r="184" spans="1:8" ht="30" customHeight="1" x14ac:dyDescent="0.2">
      <c r="A184" s="73">
        <f t="shared" si="11"/>
        <v>52</v>
      </c>
      <c r="B184" s="74"/>
      <c r="C184" s="75"/>
      <c r="D184" s="75"/>
      <c r="E184" s="11"/>
      <c r="F184" s="75"/>
      <c r="G18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4" s="75"/>
    </row>
    <row r="185" spans="1:8" ht="30" customHeight="1" x14ac:dyDescent="0.2">
      <c r="A185" s="73">
        <f t="shared" si="11"/>
        <v>52</v>
      </c>
      <c r="B185" s="74"/>
      <c r="C185" s="75"/>
      <c r="D185" s="75"/>
      <c r="E185" s="11"/>
      <c r="F185" s="75"/>
      <c r="G18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5" s="75"/>
    </row>
    <row r="186" spans="1:8" ht="30" customHeight="1" x14ac:dyDescent="0.2">
      <c r="A186" s="73">
        <f t="shared" si="11"/>
        <v>52</v>
      </c>
      <c r="B186" s="74"/>
      <c r="C186" s="75"/>
      <c r="D186" s="75"/>
      <c r="E186" s="11"/>
      <c r="F186" s="75"/>
      <c r="G18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6" s="75"/>
    </row>
    <row r="187" spans="1:8" ht="30" customHeight="1" x14ac:dyDescent="0.2">
      <c r="A187" s="73">
        <f t="shared" si="11"/>
        <v>52</v>
      </c>
      <c r="B187" s="74"/>
      <c r="C187" s="75"/>
      <c r="D187" s="75"/>
      <c r="E187" s="11"/>
      <c r="F187" s="75"/>
      <c r="G18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7" s="75"/>
    </row>
    <row r="188" spans="1:8" ht="30" customHeight="1" x14ac:dyDescent="0.2">
      <c r="A188" s="73">
        <f t="shared" si="11"/>
        <v>52</v>
      </c>
      <c r="B188" s="74"/>
      <c r="C188" s="75"/>
      <c r="D188" s="75"/>
      <c r="E188" s="11"/>
      <c r="F188" s="75"/>
      <c r="G18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8" s="75"/>
    </row>
    <row r="189" spans="1:8" ht="30" customHeight="1" x14ac:dyDescent="0.2">
      <c r="A189" s="73">
        <f t="shared" si="11"/>
        <v>52</v>
      </c>
      <c r="B189" s="74"/>
      <c r="C189" s="75"/>
      <c r="D189" s="75"/>
      <c r="E189" s="11"/>
      <c r="F189" s="75"/>
      <c r="G18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89" s="75"/>
    </row>
    <row r="190" spans="1:8" ht="30" customHeight="1" x14ac:dyDescent="0.2">
      <c r="A190" s="73">
        <f t="shared" si="11"/>
        <v>52</v>
      </c>
      <c r="B190" s="74"/>
      <c r="C190" s="75"/>
      <c r="D190" s="75"/>
      <c r="E190" s="11"/>
      <c r="F190" s="75"/>
      <c r="G19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0" s="75"/>
    </row>
    <row r="191" spans="1:8" ht="30" customHeight="1" x14ac:dyDescent="0.2">
      <c r="A191" s="73">
        <f t="shared" si="11"/>
        <v>52</v>
      </c>
      <c r="B191" s="74"/>
      <c r="C191" s="75"/>
      <c r="D191" s="75"/>
      <c r="E191" s="11"/>
      <c r="F191" s="75"/>
      <c r="G19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1" s="75"/>
    </row>
    <row r="192" spans="1:8" ht="30" customHeight="1" x14ac:dyDescent="0.2">
      <c r="A192" s="73">
        <f t="shared" si="11"/>
        <v>52</v>
      </c>
      <c r="B192" s="74"/>
      <c r="C192" s="75"/>
      <c r="D192" s="75"/>
      <c r="E192" s="11"/>
      <c r="F192" s="75"/>
      <c r="G19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2" s="75"/>
    </row>
    <row r="193" spans="1:8" ht="30" customHeight="1" x14ac:dyDescent="0.2">
      <c r="A193" s="73">
        <f t="shared" si="11"/>
        <v>52</v>
      </c>
      <c r="B193" s="74"/>
      <c r="C193" s="75"/>
      <c r="D193" s="75"/>
      <c r="E193" s="11"/>
      <c r="F193" s="75"/>
      <c r="G19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3" s="75"/>
    </row>
    <row r="194" spans="1:8" ht="30" customHeight="1" x14ac:dyDescent="0.2">
      <c r="A194" s="73">
        <f t="shared" si="11"/>
        <v>52</v>
      </c>
      <c r="B194" s="74"/>
      <c r="C194" s="75"/>
      <c r="D194" s="75"/>
      <c r="E194" s="11"/>
      <c r="F194" s="75"/>
      <c r="G19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4" s="75"/>
    </row>
    <row r="195" spans="1:8" ht="30" customHeight="1" x14ac:dyDescent="0.2">
      <c r="A195" s="73">
        <f t="shared" ref="A195:A205" si="12">_xlfn.ISOWEEKNUM($B195)</f>
        <v>52</v>
      </c>
      <c r="B195" s="74"/>
      <c r="C195" s="75"/>
      <c r="D195" s="75"/>
      <c r="E195" s="11"/>
      <c r="F195" s="75"/>
      <c r="G19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5" s="75"/>
    </row>
    <row r="196" spans="1:8" ht="30" customHeight="1" x14ac:dyDescent="0.2">
      <c r="A196" s="73">
        <f t="shared" si="12"/>
        <v>52</v>
      </c>
      <c r="B196" s="74"/>
      <c r="C196" s="75"/>
      <c r="D196" s="75"/>
      <c r="E196" s="11"/>
      <c r="F196" s="75"/>
      <c r="G196"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6" s="75"/>
    </row>
    <row r="197" spans="1:8" ht="30" customHeight="1" x14ac:dyDescent="0.2">
      <c r="A197" s="73">
        <f t="shared" si="12"/>
        <v>52</v>
      </c>
      <c r="B197" s="74"/>
      <c r="C197" s="75"/>
      <c r="D197" s="75"/>
      <c r="E197" s="11"/>
      <c r="F197" s="75"/>
      <c r="G197"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7" s="75"/>
    </row>
    <row r="198" spans="1:8" ht="30" customHeight="1" x14ac:dyDescent="0.2">
      <c r="A198" s="73">
        <f t="shared" si="12"/>
        <v>52</v>
      </c>
      <c r="B198" s="74"/>
      <c r="C198" s="75"/>
      <c r="D198" s="75"/>
      <c r="E198" s="11"/>
      <c r="F198" s="75"/>
      <c r="G198"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8" s="75"/>
    </row>
    <row r="199" spans="1:8" ht="30" customHeight="1" x14ac:dyDescent="0.2">
      <c r="A199" s="73">
        <f t="shared" si="12"/>
        <v>52</v>
      </c>
      <c r="B199" s="74"/>
      <c r="C199" s="75"/>
      <c r="D199" s="75"/>
      <c r="E199" s="11"/>
      <c r="F199" s="75"/>
      <c r="G199"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199" s="75"/>
    </row>
    <row r="200" spans="1:8" ht="30" customHeight="1" x14ac:dyDescent="0.2">
      <c r="A200" s="73">
        <f t="shared" si="12"/>
        <v>52</v>
      </c>
      <c r="B200" s="74"/>
      <c r="C200" s="75"/>
      <c r="D200" s="75"/>
      <c r="E200" s="11"/>
      <c r="F200" s="75"/>
      <c r="G200"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00" s="75"/>
    </row>
    <row r="201" spans="1:8" ht="30" customHeight="1" x14ac:dyDescent="0.2">
      <c r="A201" s="73">
        <f t="shared" si="12"/>
        <v>52</v>
      </c>
      <c r="B201" s="74"/>
      <c r="C201" s="75"/>
      <c r="D201" s="75"/>
      <c r="E201" s="11"/>
      <c r="F201" s="75"/>
      <c r="G201"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01" s="75"/>
    </row>
    <row r="202" spans="1:8" ht="30" customHeight="1" x14ac:dyDescent="0.2">
      <c r="A202" s="73">
        <f t="shared" si="12"/>
        <v>52</v>
      </c>
      <c r="B202" s="74"/>
      <c r="C202" s="75"/>
      <c r="D202" s="75"/>
      <c r="E202" s="11"/>
      <c r="F202" s="75"/>
      <c r="G202"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02" s="75"/>
    </row>
    <row r="203" spans="1:8" ht="30" customHeight="1" x14ac:dyDescent="0.2">
      <c r="A203" s="73">
        <f t="shared" si="12"/>
        <v>52</v>
      </c>
      <c r="B203" s="74"/>
      <c r="C203" s="75"/>
      <c r="D203" s="75"/>
      <c r="E203" s="11"/>
      <c r="F203" s="75"/>
      <c r="G203"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03" s="75"/>
    </row>
    <row r="204" spans="1:8" ht="30" customHeight="1" x14ac:dyDescent="0.2">
      <c r="A204" s="73">
        <f t="shared" si="12"/>
        <v>52</v>
      </c>
      <c r="B204" s="74"/>
      <c r="C204" s="75"/>
      <c r="D204" s="75"/>
      <c r="E204" s="11"/>
      <c r="F204" s="75"/>
      <c r="G204"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04" s="75"/>
    </row>
    <row r="205" spans="1:8" ht="30" customHeight="1" x14ac:dyDescent="0.2">
      <c r="A205" s="73">
        <f t="shared" si="12"/>
        <v>52</v>
      </c>
      <c r="B205" s="74"/>
      <c r="C205" s="75"/>
      <c r="D205" s="75"/>
      <c r="E205" s="11"/>
      <c r="F205" s="75"/>
      <c r="G205" s="75" t="str">
        <f>IF(DépMar161820248[[#This Row],[Catégorie]]="ventes N-1",$J$34,"")&amp;IF(DépMar161820248[[#This Row],[Catégorie]]="adhésions paniers",$J$31,"")&amp;IF(DépMar161820248[[#This Row],[Catégorie]]="cotisations associatives",$J$32,"")&amp;IF(DépMar161820248[[#This Row],[Catégorie]]="légumes",$J$33,"")&amp;IF(DépMar161820248[[#This Row],[Catégorie]]="transfo interne",$J$33,"")&amp;IF(DépMar161820248[[#This Row],[Catégorie]]="transfo externe",$J$33,"")&amp;IF(DépMar161820248[[#This Row],[Catégorie]]="oeufs",$J$33,"")&amp;IF(DépMar161820248[[#This Row],[Catégorie]]="miel",$J$33,"")&amp;IF(DépMar161820248[[#This Row],[Catégorie]]="champignons",$J$33,"")&amp;IF(DépMar161820248[[#This Row],[Catégorie]]="agrumes",$J$35,"")&amp;IF(DépMar161820248[[#This Row],[Catégorie]]="fruits",$J$33,"")</f>
        <v/>
      </c>
      <c r="H205" s="75"/>
    </row>
    <row r="206" spans="1:8" ht="30" customHeight="1" x14ac:dyDescent="0.2">
      <c r="A206" s="101" t="s">
        <v>0</v>
      </c>
      <c r="B206" s="102"/>
      <c r="C206" s="103"/>
      <c r="D206" s="103"/>
      <c r="E206" s="104">
        <f>SUBTOTAL(109,DépMar161820248[Montant])</f>
        <v>0</v>
      </c>
      <c r="F206" s="105"/>
      <c r="G206" s="125"/>
      <c r="H206" s="105"/>
    </row>
  </sheetData>
  <sheetProtection formatCells="0" formatColumns="0" formatRows="0" insertColumns="0" insertRows="0" insertHyperlinks="0" deleteColumns="0" deleteRows="0" selectLockedCells="1" sort="0" autoFilter="0" pivotTables="0"/>
  <protectedRanges>
    <protectedRange sqref="F72:H205 B72:D205 B2:H71" name="données_1"/>
    <protectedRange sqref="E72:E205" name="données_1_1"/>
  </protectedRanges>
  <mergeCells count="4">
    <mergeCell ref="A1:D1"/>
    <mergeCell ref="J19:J20"/>
    <mergeCell ref="K20:N20"/>
    <mergeCell ref="J1:N1"/>
  </mergeCells>
  <dataValidations count="14">
    <dataValidation type="list" errorStyle="warning" allowBlank="1" showInputMessage="1" showErrorMessage="1" error="Une dépense de la liste déroulante doit être sélectionnée pour être incluse dans la feuille Synthèse" sqref="F3:F205">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B2"/>
    <dataValidation allowBlank="1" showInputMessage="1" showErrorMessage="1" prompt="Entrez le numéro de bon de commande dans cette colonne" sqref="C2"/>
    <dataValidation allowBlank="1" showInputMessage="1" showErrorMessage="1" prompt="Entrez le montant de la dépense dans cette colonne" sqref="E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F2:G2"/>
    <dataValidation allowBlank="1" showInputMessage="1" showErrorMessage="1" prompt="Entrez une description de la dépense dans cette colonne" sqref="H2"/>
    <dataValidation type="custom" errorStyle="warning" allowBlank="1" showInputMessage="1" showErrorMessage="1" error="Vous devez entrer une date en janvier pour que cette dépense soit ajoutée à la feuille Synthèse" sqref="A3:B205">
      <formula1>MONTH($A3)=1</formula1>
    </dataValidation>
    <dataValidation type="custom" errorStyle="warning" allowBlank="1" showInputMessage="1" showErrorMessage="1" errorTitle="Validation du montant" error="Le montant doit être un nombre." sqref="E3:E205">
      <formula1>ISNUMBER($E3)</formula1>
    </dataValidation>
    <dataValidation allowBlank="1" showInputMessage="1" showErrorMessage="1" prompt="Entrez le nom de la dépense dans cette colonne" sqref="J2"/>
    <dataValidation allowBlank="1" showInputMessage="1" showErrorMessage="1" prompt="Le total des dépenses est automatiquement affiché dans cette colonne" sqref="K2:N2"/>
    <dataValidation type="list" errorStyle="warning" allowBlank="1" showInputMessage="1" showErrorMessage="1" error="Une dépense de la liste déroulante doit être sélectionnée pour être incluse dans la feuille Synthèse" sqref="G3:G205">
      <formula1>$J$31:$J$35</formula1>
    </dataValidation>
  </dataValidations>
  <hyperlinks>
    <hyperlink ref="D1" location="synthèse!A1" tooltip="Sélectionnez pour afficher la synthèse" display="Synthèse"/>
    <hyperlink ref="E1" location="synthèse!A1" tooltip="Sélectionnez pour accéder à la feuille de calcul Conseils" display="Synthèse"/>
  </hyperlinks>
  <printOptions horizontalCentered="1"/>
  <pageMargins left="0.7" right="0.7" top="0.75" bottom="0.75" header="0.3" footer="0.3"/>
  <pageSetup paperSize="9" fitToHeight="0"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synthèse!$A$24:$A$27</xm:f>
          </x14:formula1>
          <xm:sqref>D2:D205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16</vt:i4>
      </vt:variant>
    </vt:vector>
  </HeadingPairs>
  <TitlesOfParts>
    <vt:vector size="30" baseType="lpstr">
      <vt:lpstr>synthèse</vt:lpstr>
      <vt:lpstr>Feuil2</vt:lpstr>
      <vt:lpstr>jan</vt:lpstr>
      <vt:lpstr>fév</vt:lpstr>
      <vt:lpstr>mar</vt:lpstr>
      <vt:lpstr>avr</vt:lpstr>
      <vt:lpstr>mai</vt:lpstr>
      <vt:lpstr>juin</vt:lpstr>
      <vt:lpstr>juil</vt:lpstr>
      <vt:lpstr>aoû</vt:lpstr>
      <vt:lpstr>sep</vt:lpstr>
      <vt:lpstr>oct</vt:lpstr>
      <vt:lpstr>nov</vt:lpstr>
      <vt:lpstr>déc</vt:lpstr>
      <vt:lpstr>CatégoriesDépenses</vt:lpstr>
      <vt:lpstr>aoû!Impression_des_titres</vt:lpstr>
      <vt:lpstr>avr!Impression_des_titres</vt:lpstr>
      <vt:lpstr>déc!Impression_des_titres</vt:lpstr>
      <vt:lpstr>fév!Impression_des_titres</vt:lpstr>
      <vt:lpstr>jan!Impression_des_titres</vt:lpstr>
      <vt:lpstr>juil!Impression_des_titres</vt:lpstr>
      <vt:lpstr>juin!Impression_des_titres</vt:lpstr>
      <vt:lpstr>mai!Impression_des_titres</vt:lpstr>
      <vt:lpstr>mar!Impression_des_titres</vt:lpstr>
      <vt:lpstr>nov!Impression_des_titres</vt:lpstr>
      <vt:lpstr>oct!Impression_des_titres</vt:lpstr>
      <vt:lpstr>sep!Impression_des_titres</vt:lpstr>
      <vt:lpstr>synthèse!Impression_des_titres</vt:lpstr>
      <vt:lpstr>TitreColonne2</vt:lpstr>
      <vt:lpstr>synthèse!Zone_d_impression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Amélie CHAZETTE</dc:creator>
  <cp:lastModifiedBy>Utilisateur</cp:lastModifiedBy>
  <cp:lastPrinted>2020-06-24T15:39:50Z</cp:lastPrinted>
  <dcterms:created xsi:type="dcterms:W3CDTF">2016-09-19T01:00:44Z</dcterms:created>
  <dcterms:modified xsi:type="dcterms:W3CDTF">2021-04-13T15:16:10Z</dcterms:modified>
</cp:coreProperties>
</file>