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 activeTab="1"/>
  </bookViews>
  <sheets>
    <sheet name="LUSSEAU" sheetId="4" r:id="rId1"/>
    <sheet name="Répartition" sheetId="3" r:id="rId2"/>
  </sheets>
  <calcPr calcId="145621"/>
</workbook>
</file>

<file path=xl/calcChain.xml><?xml version="1.0" encoding="utf-8"?>
<calcChain xmlns="http://schemas.openxmlformats.org/spreadsheetml/2006/main">
  <c r="I7" i="3" l="1"/>
  <c r="H7" i="3"/>
  <c r="C7" i="3"/>
  <c r="F12" i="4" l="1"/>
  <c r="H12" i="4"/>
  <c r="H5" i="4"/>
  <c r="D1" i="3"/>
  <c r="C3" i="3" l="1"/>
  <c r="C2" i="3"/>
  <c r="C6" i="3"/>
  <c r="H6" i="3" s="1"/>
  <c r="E1" i="3"/>
  <c r="F1" i="3" s="1"/>
  <c r="D3" i="3" l="1"/>
  <c r="F3" i="3"/>
  <c r="E3" i="3"/>
  <c r="G1" i="3"/>
  <c r="F2" i="3"/>
  <c r="D2" i="3"/>
  <c r="E2" i="3"/>
  <c r="H1" i="3" l="1"/>
  <c r="G2" i="3"/>
  <c r="G3" i="3"/>
  <c r="H2" i="3"/>
  <c r="I1" i="3" l="1"/>
  <c r="I6" i="3" s="1"/>
  <c r="H3" i="3"/>
  <c r="J1" i="3"/>
  <c r="J3" i="3" s="1"/>
  <c r="I2" i="3"/>
  <c r="I3" i="3" l="1"/>
  <c r="K1" i="3"/>
  <c r="K3" i="3" s="1"/>
  <c r="J2" i="3"/>
  <c r="L1" i="3" l="1"/>
  <c r="K2" i="3"/>
  <c r="L2" i="3" l="1"/>
  <c r="M1" i="3"/>
  <c r="L3" i="3"/>
  <c r="N1" i="3" l="1"/>
  <c r="M2" i="3"/>
  <c r="M3" i="3"/>
  <c r="E12" i="4"/>
  <c r="K12" i="4" s="1"/>
  <c r="O1" i="3" l="1"/>
  <c r="N3" i="3"/>
  <c r="N2" i="3"/>
  <c r="H7" i="4"/>
  <c r="B12" i="4" s="1"/>
  <c r="O3" i="3" l="1"/>
  <c r="O2" i="3"/>
</calcChain>
</file>

<file path=xl/sharedStrings.xml><?xml version="1.0" encoding="utf-8"?>
<sst xmlns="http://schemas.openxmlformats.org/spreadsheetml/2006/main" count="26" uniqueCount="26">
  <si>
    <t>Nom salarié</t>
  </si>
  <si>
    <t>Prénom salarié</t>
  </si>
  <si>
    <t>Nom Association</t>
  </si>
  <si>
    <t>du</t>
  </si>
  <si>
    <t>au</t>
  </si>
  <si>
    <t>Arrêt</t>
  </si>
  <si>
    <t>Brut d'1 mois</t>
  </si>
  <si>
    <t>Salaire journalier à 90 %</t>
  </si>
  <si>
    <t>ECUEILLE</t>
  </si>
  <si>
    <t>LUSSEAU</t>
  </si>
  <si>
    <t>Fabienne</t>
  </si>
  <si>
    <t>Du 01/02 au 30/04/2019</t>
  </si>
  <si>
    <t>Brut total des 3 mois de salaire precedent l'arret</t>
  </si>
  <si>
    <t>Salaire journalier               à 100 %</t>
  </si>
  <si>
    <t>Salaire à payer         90 %</t>
  </si>
  <si>
    <t>Montant absence maladie pour le mois de mai</t>
  </si>
  <si>
    <t>periodes des 3 derniers mois précédent l'arrêt</t>
  </si>
  <si>
    <t>soit en nombre total de jours</t>
  </si>
  <si>
    <t>periode de mai</t>
  </si>
  <si>
    <t xml:space="preserve">Jour  ouvré à payer en maladie </t>
  </si>
  <si>
    <t>periode de juin</t>
  </si>
  <si>
    <t xml:space="preserve">Nbre de jours total </t>
  </si>
  <si>
    <t>Début</t>
  </si>
  <si>
    <t>Fin</t>
  </si>
  <si>
    <t>Jours</t>
  </si>
  <si>
    <t>jours calendaires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</si>
</sst>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0" fillId="0" borderId="0" xfId="0" applyBorder="1" applyAlignment="1">
      <alignment horizontal="center"/>
    </xf>
    <xf numFmtId="0" fontId="1" fillId="0" borderId="1" xfId="0" applyFont="1" applyBorder="1"/>
    <xf numFmtId="0" fontId="0" fillId="3" borderId="0" xfId="0" applyFill="1"/>
    <xf numFmtId="0" fontId="0" fillId="3" borderId="1" xfId="0" applyFill="1" applyBorder="1"/>
    <xf numFmtId="14" fontId="2" fillId="0" borderId="1" xfId="0" applyNumberFormat="1" applyFont="1" applyBorder="1"/>
    <xf numFmtId="0" fontId="4" fillId="0" borderId="0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Border="1" applyAlignment="1">
      <alignment horizontal="center"/>
    </xf>
    <xf numFmtId="3" fontId="3" fillId="4" borderId="0" xfId="0" applyNumberFormat="1" applyFont="1" applyFill="1" applyBorder="1" applyAlignment="1">
      <alignment horizontal="center"/>
    </xf>
    <xf numFmtId="14" fontId="0" fillId="0" borderId="0" xfId="0" applyNumberFormat="1"/>
    <xf numFmtId="1" fontId="0" fillId="3" borderId="3" xfId="0" applyNumberFormat="1" applyFill="1" applyBorder="1" applyAlignment="1">
      <alignment horizontal="center"/>
    </xf>
    <xf numFmtId="1" fontId="0" fillId="3" borderId="0" xfId="0" applyNumberFormat="1" applyFill="1"/>
    <xf numFmtId="14" fontId="6" fillId="3" borderId="0" xfId="0" applyNumberFormat="1" applyFont="1" applyFill="1" applyBorder="1" applyAlignment="1">
      <alignment horizontal="center"/>
    </xf>
    <xf numFmtId="3" fontId="6" fillId="3" borderId="0" xfId="0" applyNumberFormat="1" applyFont="1" applyFill="1" applyBorder="1" applyAlignment="1">
      <alignment horizontal="center"/>
    </xf>
    <xf numFmtId="0" fontId="6" fillId="3" borderId="0" xfId="0" applyNumberFormat="1" applyFont="1" applyFill="1" applyBorder="1" applyAlignment="1">
      <alignment horizontal="center"/>
    </xf>
    <xf numFmtId="0" fontId="6" fillId="3" borderId="0" xfId="0" applyFont="1" applyFill="1"/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4" fontId="2" fillId="0" borderId="0" xfId="0" applyNumberFormat="1" applyFont="1"/>
    <xf numFmtId="3" fontId="7" fillId="4" borderId="0" xfId="0" applyNumberFormat="1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3"/>
  <sheetViews>
    <sheetView workbookViewId="0">
      <selection activeCell="J23" sqref="J23"/>
    </sheetView>
  </sheetViews>
  <sheetFormatPr baseColWidth="10" defaultColWidth="11.42578125" defaultRowHeight="15" x14ac:dyDescent="0.25"/>
  <cols>
    <col min="1" max="1" width="19.140625" customWidth="1"/>
    <col min="2" max="2" width="15.5703125" customWidth="1"/>
    <col min="3" max="3" width="22.7109375" customWidth="1"/>
    <col min="4" max="4" width="15.85546875" customWidth="1"/>
    <col min="5" max="5" width="15.42578125" customWidth="1"/>
    <col min="7" max="7" width="11" customWidth="1"/>
    <col min="8" max="8" width="18.85546875" customWidth="1"/>
    <col min="9" max="9" width="17.5703125" customWidth="1"/>
    <col min="10" max="10" width="20.85546875" customWidth="1"/>
    <col min="11" max="11" width="17.85546875" customWidth="1"/>
  </cols>
  <sheetData>
    <row r="2" spans="1:11" x14ac:dyDescent="0.25">
      <c r="F2" s="32" t="s">
        <v>5</v>
      </c>
      <c r="G2" s="33"/>
    </row>
    <row r="3" spans="1:11" x14ac:dyDescent="0.25">
      <c r="C3" s="29" t="s">
        <v>2</v>
      </c>
      <c r="D3" s="29" t="s">
        <v>0</v>
      </c>
      <c r="E3" s="29" t="s">
        <v>1</v>
      </c>
      <c r="F3" s="29" t="s">
        <v>3</v>
      </c>
      <c r="G3" s="29" t="s">
        <v>4</v>
      </c>
      <c r="H3" s="29" t="s">
        <v>17</v>
      </c>
      <c r="I3" s="8"/>
    </row>
    <row r="4" spans="1:11" x14ac:dyDescent="0.25">
      <c r="C4" s="31"/>
      <c r="D4" s="31"/>
      <c r="E4" s="31"/>
      <c r="F4" s="31"/>
      <c r="G4" s="31"/>
      <c r="H4" s="31"/>
      <c r="I4" s="8"/>
      <c r="J4" s="19">
        <v>43586</v>
      </c>
    </row>
    <row r="5" spans="1:11" x14ac:dyDescent="0.25">
      <c r="C5" s="1" t="s">
        <v>8</v>
      </c>
      <c r="D5" s="1" t="s">
        <v>9</v>
      </c>
      <c r="E5" s="1" t="s">
        <v>10</v>
      </c>
      <c r="F5" s="12">
        <v>43601</v>
      </c>
      <c r="G5" s="12">
        <v>43632</v>
      </c>
      <c r="H5" s="1">
        <f>$G5-$F5+1</f>
        <v>32</v>
      </c>
      <c r="I5" s="4"/>
    </row>
    <row r="6" spans="1:11" x14ac:dyDescent="0.25">
      <c r="C6" s="4"/>
      <c r="D6" s="4"/>
      <c r="E6" s="4"/>
      <c r="F6" s="2"/>
      <c r="G6" s="2"/>
      <c r="H6" s="1"/>
      <c r="I6" s="4"/>
    </row>
    <row r="7" spans="1:11" x14ac:dyDescent="0.25">
      <c r="C7" s="4"/>
      <c r="D7" s="4"/>
      <c r="E7" s="4"/>
      <c r="F7" s="5"/>
      <c r="G7" s="5"/>
      <c r="H7" s="1">
        <f>SUM(H5:H6)</f>
        <v>32</v>
      </c>
      <c r="I7" s="4"/>
    </row>
    <row r="9" spans="1:11" ht="15" customHeight="1" x14ac:dyDescent="0.25">
      <c r="B9" s="36" t="s">
        <v>21</v>
      </c>
      <c r="C9" s="29" t="s">
        <v>16</v>
      </c>
      <c r="D9" s="29" t="s">
        <v>12</v>
      </c>
      <c r="E9" s="29" t="s">
        <v>6</v>
      </c>
      <c r="F9" s="39" t="s">
        <v>13</v>
      </c>
      <c r="G9" s="36"/>
      <c r="H9" s="29" t="s">
        <v>7</v>
      </c>
      <c r="I9" s="29" t="s">
        <v>15</v>
      </c>
      <c r="J9" s="26" t="s">
        <v>19</v>
      </c>
      <c r="K9" s="26" t="s">
        <v>14</v>
      </c>
    </row>
    <row r="10" spans="1:11" x14ac:dyDescent="0.25">
      <c r="B10" s="37"/>
      <c r="C10" s="30"/>
      <c r="D10" s="30"/>
      <c r="E10" s="30"/>
      <c r="F10" s="40"/>
      <c r="G10" s="37"/>
      <c r="H10" s="30"/>
      <c r="I10" s="30"/>
      <c r="J10" s="27"/>
      <c r="K10" s="27"/>
    </row>
    <row r="11" spans="1:11" x14ac:dyDescent="0.25">
      <c r="B11" s="38"/>
      <c r="C11" s="31"/>
      <c r="D11" s="31"/>
      <c r="E11" s="31"/>
      <c r="F11" s="41"/>
      <c r="G11" s="38"/>
      <c r="H11" s="31"/>
      <c r="I11" s="31"/>
      <c r="J11" s="28"/>
      <c r="K11" s="28"/>
    </row>
    <row r="12" spans="1:11" x14ac:dyDescent="0.25">
      <c r="A12" s="9" t="s">
        <v>18</v>
      </c>
      <c r="B12" s="20">
        <f>(MAX(0,NETWORKDAYS(MAX(J$4,$F5),MIN(EOMONTH(J$4,0),$G5-1)))/NETWORKDAYS($F5,$G5-1)*$H7)-1</f>
        <v>16.454545454545453</v>
      </c>
      <c r="C12" s="3" t="s">
        <v>11</v>
      </c>
      <c r="D12" s="3">
        <v>6423.93</v>
      </c>
      <c r="E12" s="6">
        <f>SUM(D12/3)</f>
        <v>2141.31</v>
      </c>
      <c r="F12" s="34">
        <f>SUM($E12/30.42)</f>
        <v>70.391518737672584</v>
      </c>
      <c r="G12" s="35"/>
      <c r="H12" s="6">
        <f>SUM($E12/30.42*90%)</f>
        <v>63.352366863905324</v>
      </c>
      <c r="I12" s="6"/>
      <c r="J12" s="11"/>
      <c r="K12" s="7">
        <f>SUM(J12*H12)</f>
        <v>0</v>
      </c>
    </row>
    <row r="13" spans="1:11" x14ac:dyDescent="0.25">
      <c r="A13" s="9" t="s">
        <v>20</v>
      </c>
      <c r="B13" s="21"/>
      <c r="J13" s="10"/>
    </row>
  </sheetData>
  <mergeCells count="17">
    <mergeCell ref="F2:G2"/>
    <mergeCell ref="F12:G12"/>
    <mergeCell ref="B9:B11"/>
    <mergeCell ref="C9:C11"/>
    <mergeCell ref="D9:D11"/>
    <mergeCell ref="E9:E11"/>
    <mergeCell ref="F9:G11"/>
    <mergeCell ref="J9:J11"/>
    <mergeCell ref="K9:K11"/>
    <mergeCell ref="H9:H11"/>
    <mergeCell ref="I9:I11"/>
    <mergeCell ref="C3:C4"/>
    <mergeCell ref="D3:D4"/>
    <mergeCell ref="E3:E4"/>
    <mergeCell ref="F3:F4"/>
    <mergeCell ref="G3:G4"/>
    <mergeCell ref="H3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showZeros="0" tabSelected="1" workbookViewId="0">
      <selection activeCell="B7" sqref="B7"/>
    </sheetView>
  </sheetViews>
  <sheetFormatPr baseColWidth="10" defaultColWidth="11.42578125" defaultRowHeight="15" x14ac:dyDescent="0.25"/>
  <cols>
    <col min="1" max="2" width="15.140625" bestFit="1" customWidth="1"/>
    <col min="4" max="4" width="16.42578125" customWidth="1"/>
    <col min="5" max="5" width="13.28515625" customWidth="1"/>
    <col min="6" max="6" width="17.28515625" customWidth="1"/>
    <col min="7" max="7" width="16.85546875" customWidth="1"/>
    <col min="8" max="8" width="12.140625" bestFit="1" customWidth="1"/>
    <col min="9" max="9" width="17.28515625" customWidth="1"/>
    <col min="10" max="10" width="13.28515625" customWidth="1"/>
    <col min="11" max="11" width="13.5703125" customWidth="1"/>
    <col min="12" max="12" width="12.7109375" customWidth="1"/>
    <col min="13" max="14" width="13" customWidth="1"/>
    <col min="15" max="15" width="13.42578125" customWidth="1"/>
  </cols>
  <sheetData>
    <row r="1" spans="1:16" ht="15.75" x14ac:dyDescent="0.25">
      <c r="A1" s="13" t="s">
        <v>22</v>
      </c>
      <c r="B1" s="13" t="s">
        <v>23</v>
      </c>
      <c r="C1" s="13" t="s">
        <v>24</v>
      </c>
      <c r="D1" s="14">
        <f>DATE(2019,1,1)</f>
        <v>43466</v>
      </c>
      <c r="E1" s="14">
        <f>EDATE(D1,1)</f>
        <v>43497</v>
      </c>
      <c r="F1" s="14">
        <f t="shared" ref="F1:L1" si="0">EDATE(E1,1)</f>
        <v>43525</v>
      </c>
      <c r="G1" s="14">
        <f t="shared" si="0"/>
        <v>43556</v>
      </c>
      <c r="H1" s="14">
        <f>EDATE(G1,1)</f>
        <v>43586</v>
      </c>
      <c r="I1" s="14">
        <f t="shared" si="0"/>
        <v>43617</v>
      </c>
      <c r="J1" s="14">
        <f t="shared" si="0"/>
        <v>43647</v>
      </c>
      <c r="K1" s="14">
        <f t="shared" si="0"/>
        <v>43678</v>
      </c>
      <c r="L1" s="14">
        <f t="shared" si="0"/>
        <v>43709</v>
      </c>
      <c r="M1" s="14">
        <f t="shared" ref="M1" si="1">EDATE(L1,1)</f>
        <v>43739</v>
      </c>
      <c r="N1" s="14">
        <f t="shared" ref="N1" si="2">EDATE(M1,1)</f>
        <v>43770</v>
      </c>
      <c r="O1" s="14">
        <f t="shared" ref="O1" si="3">EDATE(N1,1)</f>
        <v>43800</v>
      </c>
    </row>
    <row r="2" spans="1:16" ht="15.75" x14ac:dyDescent="0.25">
      <c r="A2" s="16">
        <v>43497</v>
      </c>
      <c r="B2" s="16">
        <v>43585</v>
      </c>
      <c r="C2" s="17">
        <f>B2-A2</f>
        <v>88</v>
      </c>
      <c r="D2" s="15">
        <f>(MAX(0,NETWORKDAYS(MAX(D$1,$A2),MIN(EOMONTH(D$1,0),$B2)))/NETWORKDAYS($A2,$B2)*$C2)</f>
        <v>0</v>
      </c>
      <c r="E2" s="17">
        <f t="shared" ref="E2:O3" si="4">(MAX(0,NETWORKDAYS(MAX(E$1,$A2),MIN(EOMONTH(E$1,0),$B2)))/NETWORKDAYS($A2,$B2)*$C2)</f>
        <v>27.936507936507937</v>
      </c>
      <c r="F2" s="17">
        <f t="shared" si="4"/>
        <v>29.333333333333332</v>
      </c>
      <c r="G2" s="17">
        <f t="shared" si="4"/>
        <v>30.730158730158728</v>
      </c>
      <c r="H2" s="17">
        <f t="shared" si="4"/>
        <v>0</v>
      </c>
      <c r="I2" s="17">
        <f t="shared" si="4"/>
        <v>0</v>
      </c>
      <c r="J2" s="17">
        <f t="shared" si="4"/>
        <v>0</v>
      </c>
      <c r="K2" s="17">
        <f t="shared" si="4"/>
        <v>0</v>
      </c>
      <c r="L2" s="17">
        <f t="shared" si="4"/>
        <v>0</v>
      </c>
      <c r="M2" s="17">
        <f t="shared" si="4"/>
        <v>0</v>
      </c>
      <c r="N2" s="17">
        <f t="shared" si="4"/>
        <v>0</v>
      </c>
      <c r="O2" s="17">
        <f t="shared" si="4"/>
        <v>0</v>
      </c>
    </row>
    <row r="3" spans="1:16" ht="15.75" x14ac:dyDescent="0.25">
      <c r="A3" s="16">
        <v>43601</v>
      </c>
      <c r="B3" s="16">
        <v>43662</v>
      </c>
      <c r="C3" s="17">
        <f>B3-A3</f>
        <v>61</v>
      </c>
      <c r="D3" s="15">
        <f>(MAX(0,NETWORKDAYS(MAX(D$1,$A3),MIN(EOMONTH(D$1,0),$B3)))/NETWORKDAYS($A3,$B3)*$C3)</f>
        <v>0</v>
      </c>
      <c r="E3" s="17">
        <f t="shared" si="4"/>
        <v>0</v>
      </c>
      <c r="F3" s="17">
        <f t="shared" si="4"/>
        <v>0</v>
      </c>
      <c r="G3" s="17">
        <f t="shared" si="4"/>
        <v>0</v>
      </c>
      <c r="H3" s="17">
        <f t="shared" si="4"/>
        <v>16.636363636363637</v>
      </c>
      <c r="I3" s="17">
        <f t="shared" si="4"/>
        <v>27.727272727272727</v>
      </c>
      <c r="J3" s="17">
        <f t="shared" si="4"/>
        <v>16.636363636363637</v>
      </c>
      <c r="K3" s="17">
        <f t="shared" si="4"/>
        <v>0</v>
      </c>
      <c r="L3" s="17">
        <f t="shared" si="4"/>
        <v>0</v>
      </c>
      <c r="M3" s="17">
        <f t="shared" si="4"/>
        <v>0</v>
      </c>
      <c r="N3" s="17">
        <f t="shared" si="4"/>
        <v>0</v>
      </c>
      <c r="O3" s="17">
        <f t="shared" si="4"/>
        <v>0</v>
      </c>
    </row>
    <row r="4" spans="1:16" ht="15.75" x14ac:dyDescent="0.25">
      <c r="A4" s="16"/>
      <c r="B4" s="16"/>
      <c r="C4" s="17"/>
      <c r="D4" s="15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</row>
    <row r="5" spans="1:16" ht="18.75" x14ac:dyDescent="0.3">
      <c r="A5" s="22"/>
      <c r="B5" s="22"/>
      <c r="C5" s="23"/>
      <c r="D5" s="24"/>
      <c r="E5" s="23"/>
      <c r="F5" s="23"/>
      <c r="G5" s="23"/>
      <c r="H5" s="23" t="s">
        <v>25</v>
      </c>
      <c r="I5" s="23"/>
      <c r="J5" s="23"/>
      <c r="K5" s="23"/>
      <c r="L5" s="23"/>
      <c r="M5" s="23"/>
      <c r="N5" s="23"/>
      <c r="O5" s="23"/>
      <c r="P5" s="25"/>
    </row>
    <row r="6" spans="1:16" ht="15.75" x14ac:dyDescent="0.25">
      <c r="A6" s="16">
        <v>43606</v>
      </c>
      <c r="B6" s="16">
        <v>43607</v>
      </c>
      <c r="C6" s="18">
        <f>B6-A6+1</f>
        <v>2</v>
      </c>
      <c r="D6" s="17"/>
      <c r="E6" s="17"/>
      <c r="F6" s="17"/>
      <c r="G6" s="17"/>
      <c r="H6" s="18">
        <f>(MAX(0,NETWORKDAYS(MAX(H$1,$A6),MIN(EOMONTH(H$1,0),$B6-1)))/NETWORKDAYS($A6,$B6-1)*$C6)-1</f>
        <v>1</v>
      </c>
      <c r="I6" s="18">
        <f>(MAX(0,NETWORKDAYS(MAX(I$1,$A6),MIN(EOMONTH(I$1,0),$B6)))/NETWORKDAYS($A6,$B6)*$C6)+1</f>
        <v>1</v>
      </c>
      <c r="J6" s="17"/>
      <c r="K6" s="17"/>
      <c r="L6" s="17"/>
      <c r="M6" s="17"/>
      <c r="N6" s="17"/>
      <c r="O6" s="17"/>
    </row>
    <row r="7" spans="1:16" s="44" customFormat="1" ht="15.75" x14ac:dyDescent="0.25">
      <c r="A7" s="42">
        <v>43606</v>
      </c>
      <c r="B7" s="42">
        <v>43607</v>
      </c>
      <c r="C7" s="43">
        <f>B7-A7+1</f>
        <v>2</v>
      </c>
      <c r="H7" s="43">
        <f>(MAX(0,NETWORKDAYS(MAX(H$1,$A7),MIN(EOMONTH(H$1,0),$B7-1)))/NETWORKDAYS($A7,$B7-1)*$C7)-1</f>
        <v>1</v>
      </c>
      <c r="I7" s="43">
        <f>(MAX(0,NETWORKDAYS(MAX(I$1,$A7),MIN(EOMONTH(I$1,0),$B7)))/NETWORKDAYS($A7,$B7)*$C7)+1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LUSSEAU</vt:lpstr>
      <vt:lpstr>Répartition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Varlène.MIAKA ADM</dc:creator>
  <cp:lastModifiedBy>VARLENE MIAKA</cp:lastModifiedBy>
  <dcterms:created xsi:type="dcterms:W3CDTF">2019-03-14T15:15:22Z</dcterms:created>
  <dcterms:modified xsi:type="dcterms:W3CDTF">2019-06-04T12:12:58Z</dcterms:modified>
</cp:coreProperties>
</file>