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2330" activeTab="2"/>
  </bookViews>
  <sheets>
    <sheet name="Transactions" sheetId="1" r:id="rId1"/>
    <sheet name="Valorisation" sheetId="2" r:id="rId2"/>
    <sheet name="Cours de la veille" sheetId="4" r:id="rId3"/>
    <sheet name="Simulation" sheetId="3" r:id="rId4"/>
  </sheets>
  <definedNames>
    <definedName name="_xlnm._FilterDatabase" localSheetId="0" hidden="1">Transactions!$A$7:$P$21</definedName>
  </definedNames>
  <calcPr calcId="144525"/>
</workbook>
</file>

<file path=xl/calcChain.xml><?xml version="1.0" encoding="utf-8"?>
<calcChain xmlns="http://schemas.openxmlformats.org/spreadsheetml/2006/main">
  <c r="I9" i="2" l="1"/>
  <c r="I10" i="2"/>
  <c r="I8" i="2"/>
  <c r="H9" i="2"/>
  <c r="H10" i="2"/>
  <c r="H8" i="2"/>
  <c r="G20" i="1"/>
  <c r="G9" i="2"/>
  <c r="G10" i="2"/>
  <c r="G8" i="2"/>
  <c r="S3" i="1" l="1"/>
  <c r="I21" i="1"/>
  <c r="J21" i="1" s="1"/>
  <c r="J19" i="1"/>
  <c r="K21" i="1" l="1"/>
  <c r="L21" i="1" s="1"/>
  <c r="P21" i="1"/>
  <c r="S2" i="1"/>
  <c r="N21" i="1" l="1"/>
  <c r="Q21" i="1"/>
  <c r="S4" i="1"/>
  <c r="D5" i="1" l="1"/>
  <c r="D9" i="3"/>
  <c r="E9" i="3" s="1"/>
  <c r="I18" i="1"/>
  <c r="I20" i="1"/>
  <c r="K19" i="1"/>
  <c r="L19" i="1" s="1"/>
  <c r="K20" i="1" l="1"/>
  <c r="L20" i="1" s="1"/>
  <c r="J20" i="1"/>
  <c r="N20" i="1" s="1"/>
  <c r="P20" i="1" s="1"/>
  <c r="N19" i="1"/>
  <c r="P19" i="1" s="1"/>
  <c r="F9" i="3"/>
  <c r="G9" i="3" s="1"/>
  <c r="S6" i="1"/>
  <c r="P32" i="3"/>
  <c r="P31" i="3"/>
  <c r="R31" i="3" s="1"/>
  <c r="S31" i="3" s="1"/>
  <c r="P30" i="3"/>
  <c r="R30" i="3" s="1"/>
  <c r="S30" i="3" s="1"/>
  <c r="P29" i="3"/>
  <c r="Q29" i="3" s="1"/>
  <c r="P28" i="3"/>
  <c r="P27" i="3"/>
  <c r="R27" i="3" s="1"/>
  <c r="S27" i="3" s="1"/>
  <c r="P26" i="3"/>
  <c r="R26" i="3" s="1"/>
  <c r="S26" i="3" s="1"/>
  <c r="P25" i="3"/>
  <c r="P24" i="3"/>
  <c r="Q24" i="3" s="1"/>
  <c r="P23" i="3"/>
  <c r="R23" i="3" s="1"/>
  <c r="S23" i="3" s="1"/>
  <c r="P22" i="3"/>
  <c r="P21" i="3"/>
  <c r="P20" i="3"/>
  <c r="Q20" i="3" s="1"/>
  <c r="P19" i="3"/>
  <c r="R19" i="3" s="1"/>
  <c r="S19" i="3" s="1"/>
  <c r="P18" i="3"/>
  <c r="P17" i="3"/>
  <c r="Q17" i="3" s="1"/>
  <c r="P16" i="3"/>
  <c r="P15" i="3"/>
  <c r="R15" i="3" s="1"/>
  <c r="S15" i="3" s="1"/>
  <c r="P14" i="3"/>
  <c r="P13" i="3"/>
  <c r="P12" i="3"/>
  <c r="P11" i="3"/>
  <c r="R11" i="3" s="1"/>
  <c r="S11" i="3" s="1"/>
  <c r="P10" i="3"/>
  <c r="Q8" i="3"/>
  <c r="T8" i="3" s="1"/>
  <c r="P8" i="3"/>
  <c r="R8" i="3" s="1"/>
  <c r="S8" i="3" s="1"/>
  <c r="P7" i="3"/>
  <c r="Q7" i="3" s="1"/>
  <c r="P6" i="3"/>
  <c r="R6" i="3" s="1"/>
  <c r="S6" i="3" s="1"/>
  <c r="P5" i="3"/>
  <c r="P4" i="3"/>
  <c r="P3" i="3"/>
  <c r="D4" i="3"/>
  <c r="F4" i="3" s="1"/>
  <c r="G4" i="3" s="1"/>
  <c r="D5" i="3"/>
  <c r="E5" i="3" s="1"/>
  <c r="D6" i="3"/>
  <c r="E6" i="3" s="1"/>
  <c r="D7" i="3"/>
  <c r="D8" i="3"/>
  <c r="F8" i="3" s="1"/>
  <c r="G8" i="3" s="1"/>
  <c r="D10" i="3"/>
  <c r="D11" i="3"/>
  <c r="E11" i="3" s="1"/>
  <c r="D12" i="3"/>
  <c r="D13" i="3"/>
  <c r="F13" i="3" s="1"/>
  <c r="G13" i="3" s="1"/>
  <c r="D14" i="3"/>
  <c r="E14" i="3" s="1"/>
  <c r="D15" i="3"/>
  <c r="E15" i="3" s="1"/>
  <c r="D16" i="3"/>
  <c r="D17" i="3"/>
  <c r="F17" i="3" s="1"/>
  <c r="G17" i="3" s="1"/>
  <c r="D18" i="3"/>
  <c r="D19" i="3"/>
  <c r="E19" i="3" s="1"/>
  <c r="D20" i="3"/>
  <c r="D21" i="3"/>
  <c r="F21" i="3" s="1"/>
  <c r="G21" i="3" s="1"/>
  <c r="D22" i="3"/>
  <c r="E22" i="3" s="1"/>
  <c r="D23" i="3"/>
  <c r="E23" i="3" s="1"/>
  <c r="D24" i="3"/>
  <c r="D25" i="3"/>
  <c r="F25" i="3" s="1"/>
  <c r="G25" i="3" s="1"/>
  <c r="D26" i="3"/>
  <c r="D27" i="3"/>
  <c r="E27" i="3" s="1"/>
  <c r="D28" i="3"/>
  <c r="D29" i="3"/>
  <c r="F29" i="3" s="1"/>
  <c r="G29" i="3" s="1"/>
  <c r="D30" i="3"/>
  <c r="E30" i="3" s="1"/>
  <c r="D31" i="3"/>
  <c r="E31" i="3" s="1"/>
  <c r="D32" i="3"/>
  <c r="D3" i="3"/>
  <c r="F3" i="3" s="1"/>
  <c r="G3" i="3" s="1"/>
  <c r="E9" i="2"/>
  <c r="E10" i="2"/>
  <c r="E8" i="2" l="1"/>
  <c r="H9" i="3"/>
  <c r="H18" i="3"/>
  <c r="E29" i="3"/>
  <c r="E21" i="3"/>
  <c r="E13" i="3"/>
  <c r="H13" i="3" s="1"/>
  <c r="E4" i="3"/>
  <c r="H4" i="3" s="1"/>
  <c r="F26" i="3"/>
  <c r="G26" i="3" s="1"/>
  <c r="F18" i="3"/>
  <c r="G18" i="3" s="1"/>
  <c r="F10" i="3"/>
  <c r="G10" i="3" s="1"/>
  <c r="R29" i="3"/>
  <c r="S29" i="3" s="1"/>
  <c r="E26" i="3"/>
  <c r="H26" i="3" s="1"/>
  <c r="E18" i="3"/>
  <c r="E10" i="3"/>
  <c r="H10" i="3" s="1"/>
  <c r="F31" i="3"/>
  <c r="G31" i="3" s="1"/>
  <c r="F23" i="3"/>
  <c r="G23" i="3" s="1"/>
  <c r="F15" i="3"/>
  <c r="G15" i="3" s="1"/>
  <c r="F6" i="3"/>
  <c r="G6" i="3" s="1"/>
  <c r="R17" i="3"/>
  <c r="S17" i="3" s="1"/>
  <c r="R20" i="3"/>
  <c r="S20" i="3" s="1"/>
  <c r="E3" i="3"/>
  <c r="E25" i="3"/>
  <c r="E17" i="3"/>
  <c r="E8" i="3"/>
  <c r="H8" i="3" s="1"/>
  <c r="F30" i="3"/>
  <c r="G30" i="3" s="1"/>
  <c r="F22" i="3"/>
  <c r="G22" i="3" s="1"/>
  <c r="F14" i="3"/>
  <c r="G14" i="3" s="1"/>
  <c r="F5" i="3"/>
  <c r="G5" i="3" s="1"/>
  <c r="H29" i="3"/>
  <c r="F27" i="3"/>
  <c r="G27" i="3" s="1"/>
  <c r="F19" i="3"/>
  <c r="G19" i="3" s="1"/>
  <c r="F11" i="3"/>
  <c r="G11" i="3" s="1"/>
  <c r="H21" i="3"/>
  <c r="E32" i="3"/>
  <c r="F32" i="3"/>
  <c r="G32" i="3" s="1"/>
  <c r="F24" i="3"/>
  <c r="G24" i="3" s="1"/>
  <c r="E24" i="3"/>
  <c r="F20" i="3"/>
  <c r="G20" i="3" s="1"/>
  <c r="E20" i="3"/>
  <c r="F16" i="3"/>
  <c r="G16" i="3" s="1"/>
  <c r="E16" i="3"/>
  <c r="F7" i="3"/>
  <c r="G7" i="3" s="1"/>
  <c r="E7" i="3"/>
  <c r="H7" i="3" s="1"/>
  <c r="R13" i="3"/>
  <c r="S13" i="3" s="1"/>
  <c r="Q13" i="3"/>
  <c r="Q32" i="3"/>
  <c r="R32" i="3"/>
  <c r="S32" i="3" s="1"/>
  <c r="H30" i="3"/>
  <c r="H22" i="3"/>
  <c r="H14" i="3"/>
  <c r="H20" i="3"/>
  <c r="Q3" i="3"/>
  <c r="T3" i="3" s="1"/>
  <c r="R3" i="3"/>
  <c r="S3" i="3" s="1"/>
  <c r="R21" i="3"/>
  <c r="S21" i="3" s="1"/>
  <c r="Q21" i="3"/>
  <c r="T21" i="3" s="1"/>
  <c r="R25" i="3"/>
  <c r="S25" i="3" s="1"/>
  <c r="Q28" i="3"/>
  <c r="R28" i="3"/>
  <c r="S28" i="3" s="1"/>
  <c r="H3" i="3"/>
  <c r="H25" i="3"/>
  <c r="H17" i="3"/>
  <c r="Q12" i="3"/>
  <c r="Q16" i="3"/>
  <c r="Q25" i="3"/>
  <c r="F28" i="3"/>
  <c r="G28" i="3" s="1"/>
  <c r="E28" i="3"/>
  <c r="H28" i="3" s="1"/>
  <c r="F12" i="3"/>
  <c r="G12" i="3" s="1"/>
  <c r="E12" i="3"/>
  <c r="H31" i="3"/>
  <c r="H27" i="3"/>
  <c r="H23" i="3"/>
  <c r="H19" i="3"/>
  <c r="H11" i="3"/>
  <c r="H6" i="3"/>
  <c r="T17" i="3"/>
  <c r="R24" i="3"/>
  <c r="S24" i="3" s="1"/>
  <c r="T24" i="3"/>
  <c r="R4" i="3"/>
  <c r="S4" i="3" s="1"/>
  <c r="R7" i="3"/>
  <c r="S7" i="3" s="1"/>
  <c r="T7" i="3" s="1"/>
  <c r="R12" i="3"/>
  <c r="S12" i="3" s="1"/>
  <c r="Q4" i="3"/>
  <c r="T4" i="3" s="1"/>
  <c r="R16" i="3"/>
  <c r="S16" i="3" s="1"/>
  <c r="R5" i="3"/>
  <c r="S5" i="3" s="1"/>
  <c r="Q5" i="3"/>
  <c r="T5" i="3" s="1"/>
  <c r="R22" i="3"/>
  <c r="S22" i="3" s="1"/>
  <c r="Q22" i="3"/>
  <c r="R10" i="3"/>
  <c r="S10" i="3" s="1"/>
  <c r="Q10" i="3"/>
  <c r="T10" i="3" s="1"/>
  <c r="R14" i="3"/>
  <c r="S14" i="3" s="1"/>
  <c r="Q14" i="3"/>
  <c r="R18" i="3"/>
  <c r="S18" i="3" s="1"/>
  <c r="Q18" i="3"/>
  <c r="T18" i="3" s="1"/>
  <c r="Q26" i="3"/>
  <c r="T26" i="3" s="1"/>
  <c r="Q30" i="3"/>
  <c r="T30" i="3" s="1"/>
  <c r="Q6" i="3"/>
  <c r="T6" i="3" s="1"/>
  <c r="Q11" i="3"/>
  <c r="T11" i="3" s="1"/>
  <c r="Q15" i="3"/>
  <c r="T15" i="3" s="1"/>
  <c r="Q19" i="3"/>
  <c r="T19" i="3" s="1"/>
  <c r="Q23" i="3"/>
  <c r="T23" i="3" s="1"/>
  <c r="Q27" i="3"/>
  <c r="T27" i="3" s="1"/>
  <c r="Q31" i="3"/>
  <c r="T31" i="3" s="1"/>
  <c r="I11" i="1"/>
  <c r="J11" i="1" s="1"/>
  <c r="I13" i="1"/>
  <c r="I8" i="1"/>
  <c r="I9" i="1"/>
  <c r="J9" i="1" s="1"/>
  <c r="I10" i="1"/>
  <c r="J10" i="1" s="1"/>
  <c r="I12" i="1"/>
  <c r="I14" i="1"/>
  <c r="I15" i="1"/>
  <c r="J15" i="1" s="1"/>
  <c r="I16" i="1"/>
  <c r="J16" i="1" s="1"/>
  <c r="I17" i="1"/>
  <c r="T20" i="3" l="1"/>
  <c r="T16" i="3"/>
  <c r="T13" i="3"/>
  <c r="H15" i="3"/>
  <c r="H5" i="3"/>
  <c r="T22" i="3"/>
  <c r="H12" i="3"/>
  <c r="T25" i="3"/>
  <c r="T32" i="3"/>
  <c r="T29" i="3"/>
  <c r="T28" i="3"/>
  <c r="H16" i="3"/>
  <c r="T14" i="3"/>
  <c r="H24" i="3"/>
  <c r="T12" i="3"/>
  <c r="H32" i="3"/>
  <c r="K11" i="1"/>
  <c r="L11" i="1" s="1"/>
  <c r="J18" i="1"/>
  <c r="J14" i="1"/>
  <c r="J8" i="1"/>
  <c r="K16" i="1"/>
  <c r="L16" i="1" s="1"/>
  <c r="K10" i="1"/>
  <c r="L10" i="1" s="1"/>
  <c r="J17" i="1"/>
  <c r="J12" i="1"/>
  <c r="J13" i="1"/>
  <c r="K15" i="1"/>
  <c r="L15" i="1" s="1"/>
  <c r="K9" i="1"/>
  <c r="L9" i="1" s="1"/>
  <c r="K18" i="1"/>
  <c r="L18" i="1" s="1"/>
  <c r="K14" i="1"/>
  <c r="L14" i="1" s="1"/>
  <c r="K8" i="1"/>
  <c r="L8" i="1" s="1"/>
  <c r="K17" i="1"/>
  <c r="L17" i="1" s="1"/>
  <c r="K12" i="1"/>
  <c r="L12" i="1" s="1"/>
  <c r="K13" i="1"/>
  <c r="L13" i="1" s="1"/>
  <c r="N18" i="1" l="1"/>
  <c r="P18" i="1" s="1"/>
  <c r="N11" i="1"/>
  <c r="P11" i="1" s="1"/>
  <c r="Q11" i="1" s="1"/>
  <c r="N13" i="1"/>
  <c r="P13" i="1" s="1"/>
  <c r="Q13" i="1" s="1"/>
  <c r="N14" i="1"/>
  <c r="P14" i="1" s="1"/>
  <c r="N12" i="1"/>
  <c r="P12" i="1" s="1"/>
  <c r="Q12" i="1" s="1"/>
  <c r="N17" i="1"/>
  <c r="P17" i="1" s="1"/>
  <c r="N9" i="1"/>
  <c r="P9" i="1" s="1"/>
  <c r="Q9" i="1" s="1"/>
  <c r="N10" i="1"/>
  <c r="P10" i="1" s="1"/>
  <c r="Q10" i="1" s="1"/>
  <c r="N8" i="1"/>
  <c r="P8" i="1" s="1"/>
  <c r="Q8" i="1" s="1"/>
  <c r="N15" i="1"/>
  <c r="P15" i="1" s="1"/>
  <c r="N16" i="1"/>
  <c r="P16" i="1" s="1"/>
</calcChain>
</file>

<file path=xl/sharedStrings.xml><?xml version="1.0" encoding="utf-8"?>
<sst xmlns="http://schemas.openxmlformats.org/spreadsheetml/2006/main" count="190" uniqueCount="136">
  <si>
    <t>Société</t>
  </si>
  <si>
    <t>Date</t>
  </si>
  <si>
    <t>Numéro</t>
  </si>
  <si>
    <t>Réf Ordre</t>
  </si>
  <si>
    <t>Sens</t>
  </si>
  <si>
    <t>Negociateur</t>
  </si>
  <si>
    <t>Quantité</t>
  </si>
  <si>
    <t>Prix</t>
  </si>
  <si>
    <t>Montant brut</t>
  </si>
  <si>
    <t>BOAB</t>
  </si>
  <si>
    <t>Achat</t>
  </si>
  <si>
    <t>BOABF</t>
  </si>
  <si>
    <t>BOAM</t>
  </si>
  <si>
    <t>CFAC</t>
  </si>
  <si>
    <t>CIEC</t>
  </si>
  <si>
    <t>ETIT</t>
  </si>
  <si>
    <t>FTSC</t>
  </si>
  <si>
    <t>ONTBF</t>
  </si>
  <si>
    <t>SCRC</t>
  </si>
  <si>
    <t>SIBC</t>
  </si>
  <si>
    <t>SNTS</t>
  </si>
  <si>
    <t>COM BRVM</t>
  </si>
  <si>
    <t>COM CB</t>
  </si>
  <si>
    <t>TVA</t>
  </si>
  <si>
    <t>Ecart</t>
  </si>
  <si>
    <t>Montant net BRVM</t>
  </si>
  <si>
    <t xml:space="preserve">Net </t>
  </si>
  <si>
    <t xml:space="preserve">Investissement </t>
  </si>
  <si>
    <t xml:space="preserve">Valorisation du Jour </t>
  </si>
  <si>
    <t>Solde disponible</t>
  </si>
  <si>
    <t>BANK OF AFRICA BENIN</t>
  </si>
  <si>
    <t>BANK OF AFRICA BURKINA FASO</t>
  </si>
  <si>
    <t>BANK OF AFRICA MALI</t>
  </si>
  <si>
    <t xml:space="preserve">MODELISATION ACHAT DE TITRES </t>
  </si>
  <si>
    <t>TITRE</t>
  </si>
  <si>
    <t>QUANTITE</t>
  </si>
  <si>
    <t>PRIX</t>
  </si>
  <si>
    <t>VAL BRUTE</t>
  </si>
  <si>
    <t>MONTANT</t>
  </si>
  <si>
    <t>CFAO</t>
  </si>
  <si>
    <t>TOTAL</t>
  </si>
  <si>
    <t xml:space="preserve">MODELISATION VENTE DE TITRES </t>
  </si>
  <si>
    <t>Montant</t>
  </si>
  <si>
    <t>Titres</t>
  </si>
  <si>
    <t>Symboles</t>
  </si>
  <si>
    <t>CBIBF</t>
  </si>
  <si>
    <t>+/-value</t>
  </si>
  <si>
    <t>Var. unitaire</t>
  </si>
  <si>
    <t>Ordre en cours</t>
  </si>
  <si>
    <t>Vente</t>
  </si>
  <si>
    <t>COM BRVM 0,2%</t>
  </si>
  <si>
    <t>Courtage 1%</t>
  </si>
  <si>
    <t>TPS</t>
  </si>
  <si>
    <t>+/- Value du jour</t>
  </si>
  <si>
    <t>BOAN</t>
  </si>
  <si>
    <t>BNBC</t>
  </si>
  <si>
    <t>NSBC</t>
  </si>
  <si>
    <t>SHEC</t>
  </si>
  <si>
    <t>SGBC</t>
  </si>
  <si>
    <t>Code symbole</t>
  </si>
  <si>
    <t>ABJC</t>
  </si>
  <si>
    <t>BICC</t>
  </si>
  <si>
    <t>BIDC.O3</t>
  </si>
  <si>
    <t>BIDC.O4</t>
  </si>
  <si>
    <t>BOAC</t>
  </si>
  <si>
    <t>BOAD.O11</t>
  </si>
  <si>
    <t>BOAD.O12</t>
  </si>
  <si>
    <t>BOAS</t>
  </si>
  <si>
    <t>CABC</t>
  </si>
  <si>
    <t>CRRH.O1</t>
  </si>
  <si>
    <t>CRRH.O2</t>
  </si>
  <si>
    <t>CRRH.O3</t>
  </si>
  <si>
    <t>CRRH.O4</t>
  </si>
  <si>
    <t>CRRH.O5</t>
  </si>
  <si>
    <t>CRRH.O6</t>
  </si>
  <si>
    <t>CRRH.O7</t>
  </si>
  <si>
    <t>ECOC</t>
  </si>
  <si>
    <t>EOM.O1</t>
  </si>
  <si>
    <t>EOM.O2</t>
  </si>
  <si>
    <t>EOS.O4</t>
  </si>
  <si>
    <t>EOS.O5</t>
  </si>
  <si>
    <t>EOS.O6</t>
  </si>
  <si>
    <t>EOS.O7</t>
  </si>
  <si>
    <t>NEIC</t>
  </si>
  <si>
    <t>NTLC</t>
  </si>
  <si>
    <t>ORGT.O1</t>
  </si>
  <si>
    <t>PALC</t>
  </si>
  <si>
    <t>PRSC</t>
  </si>
  <si>
    <t>SAFC</t>
  </si>
  <si>
    <t>SDCC</t>
  </si>
  <si>
    <t>SDSC</t>
  </si>
  <si>
    <t>SEMC</t>
  </si>
  <si>
    <t>SHAF.O3</t>
  </si>
  <si>
    <t>SICC</t>
  </si>
  <si>
    <t>SIFC.O1</t>
  </si>
  <si>
    <t>SIVC</t>
  </si>
  <si>
    <t>SLBC</t>
  </si>
  <si>
    <t>SMBC</t>
  </si>
  <si>
    <t>SOGC</t>
  </si>
  <si>
    <t>SPHC</t>
  </si>
  <si>
    <t>STAC</t>
  </si>
  <si>
    <t>STBC</t>
  </si>
  <si>
    <t>SUKCI.S1</t>
  </si>
  <si>
    <t>SUKCI.S2</t>
  </si>
  <si>
    <t>SUKSN.S2</t>
  </si>
  <si>
    <t>SUKTG.S1</t>
  </si>
  <si>
    <t>SVOC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</si>
  <si>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</si>
  <si>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</si>
  <si>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</si>
  <si>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</si>
  <si>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</si>
  <si>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</si>
  <si>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</si>
  <si>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</si>
  <si>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</si>
  <si>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</si>
  <si>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</si>
  <si>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</si>
  <si>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</si>
  <si>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</si>
  <si>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</si>
  <si>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</si>
  <si>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TPTG.O1</t>
  </si>
  <si>
    <t>TTLC</t>
  </si>
  <si>
    <t>TTLS</t>
  </si>
  <si>
    <t>TTRC</t>
  </si>
  <si>
    <t>UNLC</t>
  </si>
  <si>
    <t>UNXC</t>
  </si>
  <si>
    <t>Cours de cloture</t>
  </si>
  <si>
    <t>Quantité (a)</t>
  </si>
  <si>
    <t xml:space="preserve">CMUP (b) </t>
  </si>
  <si>
    <t>Montant ( a*c )</t>
  </si>
  <si>
    <t>Cours du jour</t>
  </si>
  <si>
    <t xml:space="preserve">Cours 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</si>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</sst>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&quot;F&quot;#,##0.00_);\(&quot;F&quot;#,##0.00\)"/>
    <numFmt numFmtId="166" formatCode="[$-F800]dddd\,\ mmmm\ dd\,\ yyyy"/>
    <numFmt numFmtId="167" formatCode="0.0%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name val="Arial"/>
    </font>
    <font>
      <b/>
      <sz val="11"/>
      <color rgb="FF000000"/>
      <name val="Calibri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/>
      <bottom style="thin">
        <color indexed="64"/>
      </bottom>
      <diagonal/>
    </border>
  </borders>
  <cellStyleXfs count="117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1" fillId="34" borderId="0" applyNumberFormat="0" applyBorder="0" applyAlignment="0" applyProtection="0"/>
    <xf numFmtId="0" fontId="22" fillId="47" borderId="15" applyNumberFormat="0" applyAlignment="0" applyProtection="0"/>
    <xf numFmtId="0" fontId="23" fillId="48" borderId="16" applyNumberFormat="0" applyAlignment="0" applyProtection="0"/>
    <xf numFmtId="43" fontId="24" fillId="0" borderId="0" applyFont="0" applyFill="0" applyBorder="0" applyAlignment="0" applyProtection="0"/>
    <xf numFmtId="165" fontId="25" fillId="0" borderId="14">
      <alignment horizontal="center"/>
    </xf>
    <xf numFmtId="44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35" borderId="0" applyNumberFormat="0" applyBorder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1" fillId="38" borderId="15" applyNumberFormat="0" applyAlignment="0" applyProtection="0"/>
    <xf numFmtId="0" fontId="32" fillId="0" borderId="20" applyNumberFormat="0" applyFill="0" applyAlignment="0" applyProtection="0"/>
    <xf numFmtId="43" fontId="19" fillId="0" borderId="0" applyFont="0" applyFill="0" applyBorder="0" applyAlignment="0" applyProtection="0"/>
    <xf numFmtId="0" fontId="33" fillId="4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50" borderId="21" applyNumberFormat="0" applyFont="0" applyAlignment="0" applyProtection="0"/>
    <xf numFmtId="4" fontId="34" fillId="0" borderId="0" applyFont="0" applyFill="0" applyBorder="0" applyAlignment="0" applyProtection="0">
      <alignment horizontal="left"/>
    </xf>
    <xf numFmtId="0" fontId="35" fillId="47" borderId="22" applyNumberFormat="0" applyAlignment="0" applyProtection="0"/>
    <xf numFmtId="9" fontId="2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9" fillId="0" borderId="0" applyNumberFormat="0" applyFill="0" applyBorder="0" applyAlignment="0" applyProtection="0"/>
    <xf numFmtId="0" fontId="4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24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2" fontId="0" fillId="0" borderId="0" xfId="1" applyNumberFormat="1" applyFont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0" fillId="0" borderId="27" xfId="0" applyBorder="1"/>
    <xf numFmtId="0" fontId="0" fillId="0" borderId="25" xfId="0" applyBorder="1" applyAlignment="1">
      <alignment horizontal="center"/>
    </xf>
    <xf numFmtId="0" fontId="0" fillId="0" borderId="13" xfId="0" applyBorder="1"/>
    <xf numFmtId="164" fontId="0" fillId="0" borderId="24" xfId="1" applyNumberFormat="1" applyFont="1" applyBorder="1" applyAlignment="1">
      <alignment horizontal="center"/>
    </xf>
    <xf numFmtId="0" fontId="16" fillId="52" borderId="10" xfId="0" applyFont="1" applyFill="1" applyBorder="1" applyAlignment="1">
      <alignment vertical="center" wrapText="1"/>
    </xf>
    <xf numFmtId="164" fontId="0" fillId="0" borderId="26" xfId="1" applyNumberFormat="1" applyFont="1" applyBorder="1" applyAlignment="1">
      <alignment horizontal="center"/>
    </xf>
    <xf numFmtId="2" fontId="0" fillId="0" borderId="24" xfId="1" applyNumberFormat="1" applyFont="1" applyBorder="1" applyAlignment="1">
      <alignment horizontal="center"/>
    </xf>
    <xf numFmtId="164" fontId="16" fillId="52" borderId="10" xfId="1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2" fontId="16" fillId="52" borderId="12" xfId="1" applyNumberFormat="1" applyFont="1" applyFill="1" applyBorder="1" applyAlignment="1">
      <alignment horizontal="center" vertical="center" wrapText="1"/>
    </xf>
    <xf numFmtId="164" fontId="16" fillId="52" borderId="12" xfId="1" applyNumberFormat="1" applyFont="1" applyFill="1" applyBorder="1" applyAlignment="1">
      <alignment horizontal="center" vertical="center" wrapText="1"/>
    </xf>
    <xf numFmtId="2" fontId="0" fillId="0" borderId="26" xfId="1" applyNumberFormat="1" applyFont="1" applyBorder="1" applyAlignment="1">
      <alignment horizontal="center"/>
    </xf>
    <xf numFmtId="164" fontId="0" fillId="0" borderId="27" xfId="1" applyNumberFormat="1" applyFont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52" borderId="13" xfId="1" applyNumberFormat="1" applyFont="1" applyFill="1" applyBorder="1" applyAlignment="1">
      <alignment horizontal="center"/>
    </xf>
    <xf numFmtId="22" fontId="0" fillId="0" borderId="27" xfId="0" applyNumberFormat="1" applyBorder="1" applyAlignment="1">
      <alignment horizontal="center"/>
    </xf>
    <xf numFmtId="164" fontId="0" fillId="52" borderId="27" xfId="1" applyNumberFormat="1" applyFont="1" applyFill="1" applyBorder="1" applyAlignment="1">
      <alignment horizontal="center"/>
    </xf>
    <xf numFmtId="0" fontId="16" fillId="52" borderId="11" xfId="0" applyFont="1" applyFill="1" applyBorder="1" applyAlignment="1">
      <alignment horizontal="center" vertical="center" wrapText="1"/>
    </xf>
    <xf numFmtId="164" fontId="0" fillId="0" borderId="13" xfId="1" applyNumberFormat="1" applyFont="1" applyBorder="1" applyAlignment="1">
      <alignment horizontal="center"/>
    </xf>
    <xf numFmtId="0" fontId="16" fillId="52" borderId="10" xfId="0" applyFont="1" applyFill="1" applyBorder="1" applyAlignment="1">
      <alignment horizontal="center" vertical="center" wrapText="1"/>
    </xf>
    <xf numFmtId="0" fontId="0" fillId="0" borderId="0" xfId="0"/>
    <xf numFmtId="0" fontId="42" fillId="53" borderId="29" xfId="14" applyFont="1" applyFill="1" applyBorder="1"/>
    <xf numFmtId="164" fontId="0" fillId="0" borderId="0" xfId="1" applyNumberFormat="1" applyFont="1" applyAlignment="1">
      <alignment horizontal="right"/>
    </xf>
    <xf numFmtId="0" fontId="42" fillId="57" borderId="29" xfId="14" applyFont="1" applyFill="1" applyBorder="1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10" xfId="0" applyFont="1" applyFill="1" applyBorder="1" applyAlignment="1">
      <alignment horizontal="center"/>
    </xf>
    <xf numFmtId="14" fontId="0" fillId="0" borderId="10" xfId="0" applyNumberFormat="1" applyBorder="1"/>
    <xf numFmtId="3" fontId="0" fillId="0" borderId="10" xfId="0" applyNumberFormat="1" applyBorder="1"/>
    <xf numFmtId="3" fontId="0" fillId="0" borderId="0" xfId="0" applyNumberFormat="1"/>
    <xf numFmtId="0" fontId="0" fillId="0" borderId="2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164" fontId="41" fillId="0" borderId="28" xfId="1" applyNumberFormat="1" applyFont="1" applyFill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/>
    </xf>
    <xf numFmtId="0" fontId="0" fillId="56" borderId="10" xfId="0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/>
    </xf>
    <xf numFmtId="3" fontId="0" fillId="56" borderId="10" xfId="0" applyNumberFormat="1" applyFont="1" applyFill="1" applyBorder="1" applyAlignment="1">
      <alignment horizontal="center"/>
    </xf>
    <xf numFmtId="3" fontId="0" fillId="56" borderId="10" xfId="0" applyNumberFormat="1" applyFont="1" applyFill="1" applyBorder="1" applyAlignment="1">
      <alignment vertical="center"/>
    </xf>
    <xf numFmtId="3" fontId="0" fillId="0" borderId="10" xfId="0" applyNumberFormat="1" applyFont="1" applyBorder="1" applyAlignment="1">
      <alignment vertical="center"/>
    </xf>
    <xf numFmtId="0" fontId="0" fillId="0" borderId="10" xfId="0" applyBorder="1"/>
    <xf numFmtId="164" fontId="0" fillId="0" borderId="10" xfId="1" applyNumberFormat="1" applyFont="1" applyBorder="1" applyAlignment="1">
      <alignment horizontal="right"/>
    </xf>
    <xf numFmtId="164" fontId="0" fillId="0" borderId="10" xfId="1" applyNumberFormat="1" applyFont="1" applyBorder="1"/>
    <xf numFmtId="164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164" fontId="16" fillId="51" borderId="10" xfId="1" applyNumberFormat="1" applyFont="1" applyFill="1" applyBorder="1" applyAlignment="1">
      <alignment vertical="center"/>
    </xf>
    <xf numFmtId="164" fontId="16" fillId="53" borderId="10" xfId="1" applyNumberFormat="1" applyFont="1" applyFill="1" applyBorder="1" applyAlignment="1">
      <alignment vertical="center"/>
    </xf>
    <xf numFmtId="164" fontId="16" fillId="57" borderId="10" xfId="1" applyNumberFormat="1" applyFont="1" applyFill="1" applyBorder="1" applyAlignment="1">
      <alignment vertical="center"/>
    </xf>
    <xf numFmtId="164" fontId="16" fillId="54" borderId="10" xfId="1" applyNumberFormat="1" applyFont="1" applyFill="1" applyBorder="1" applyAlignment="1">
      <alignment vertical="center"/>
    </xf>
    <xf numFmtId="164" fontId="16" fillId="55" borderId="10" xfId="1" applyNumberFormat="1" applyFont="1" applyFill="1" applyBorder="1" applyAlignment="1">
      <alignment vertical="center"/>
    </xf>
    <xf numFmtId="164" fontId="16" fillId="0" borderId="10" xfId="0" applyNumberFormat="1" applyFont="1" applyBorder="1"/>
    <xf numFmtId="49" fontId="16" fillId="0" borderId="10" xfId="0" applyNumberFormat="1" applyFont="1" applyBorder="1"/>
    <xf numFmtId="167" fontId="0" fillId="0" borderId="0" xfId="116" applyNumberFormat="1" applyFont="1"/>
    <xf numFmtId="2" fontId="0" fillId="59" borderId="26" xfId="1" applyNumberFormat="1" applyFont="1" applyFill="1" applyBorder="1" applyAlignment="1">
      <alignment horizontal="center"/>
    </xf>
    <xf numFmtId="0" fontId="0" fillId="0" borderId="0" xfId="0"/>
    <xf numFmtId="166" fontId="43" fillId="0" borderId="0" xfId="1" applyNumberFormat="1" applyFont="1" applyAlignment="1">
      <alignment horizontal="center"/>
    </xf>
    <xf numFmtId="49" fontId="16" fillId="58" borderId="10" xfId="1" applyNumberFormat="1" applyFont="1" applyFill="1" applyBorder="1" applyAlignment="1">
      <alignment horizontal="center"/>
    </xf>
    <xf numFmtId="0" fontId="16" fillId="58" borderId="10" xfId="0" applyFont="1" applyFill="1" applyBorder="1" applyAlignment="1">
      <alignment horizontal="center" vertical="center" wrapText="1"/>
    </xf>
    <xf numFmtId="0" fontId="16" fillId="58" borderId="0" xfId="0" applyFont="1" applyFill="1" applyBorder="1" applyAlignment="1">
      <alignment horizontal="center" vertical="center" wrapText="1"/>
    </xf>
    <xf numFmtId="0" fontId="16" fillId="58" borderId="30" xfId="0" applyFont="1" applyFill="1" applyBorder="1" applyAlignment="1">
      <alignment horizontal="center" vertical="center" wrapText="1"/>
    </xf>
    <xf numFmtId="164" fontId="16" fillId="58" borderId="10" xfId="1" applyNumberFormat="1" applyFont="1" applyFill="1" applyBorder="1" applyAlignment="1">
      <alignment horizontal="center" vertical="center" wrapText="1"/>
    </xf>
    <xf numFmtId="164" fontId="16" fillId="58" borderId="28" xfId="1" applyNumberFormat="1" applyFont="1" applyFill="1" applyBorder="1" applyAlignment="1">
      <alignment horizontal="center" vertical="center" wrapText="1"/>
    </xf>
    <xf numFmtId="164" fontId="16" fillId="58" borderId="13" xfId="1" applyNumberFormat="1" applyFont="1" applyFill="1" applyBorder="1" applyAlignment="1">
      <alignment horizontal="center" vertical="center" wrapText="1"/>
    </xf>
    <xf numFmtId="0" fontId="42" fillId="53" borderId="11" xfId="14" applyFont="1" applyFill="1" applyBorder="1" applyAlignment="1">
      <alignment horizontal="center"/>
    </xf>
    <xf numFmtId="0" fontId="42" fillId="53" borderId="14" xfId="14" applyFont="1" applyFill="1" applyBorder="1" applyAlignment="1">
      <alignment horizontal="center"/>
    </xf>
    <xf numFmtId="0" fontId="42" fillId="53" borderId="12" xfId="14" applyFont="1" applyFill="1" applyBorder="1" applyAlignment="1">
      <alignment horizontal="center"/>
    </xf>
    <xf numFmtId="0" fontId="42" fillId="57" borderId="11" xfId="14" applyFont="1" applyFill="1" applyBorder="1" applyAlignment="1">
      <alignment horizontal="center"/>
    </xf>
    <xf numFmtId="0" fontId="42" fillId="57" borderId="14" xfId="14" applyFont="1" applyFill="1" applyBorder="1" applyAlignment="1">
      <alignment horizontal="center"/>
    </xf>
    <xf numFmtId="0" fontId="42" fillId="57" borderId="12" xfId="14" applyFont="1" applyFill="1" applyBorder="1" applyAlignment="1">
      <alignment horizontal="center"/>
    </xf>
    <xf numFmtId="0" fontId="44" fillId="0" borderId="10" xfId="0" applyNumberFormat="1" applyFont="1" applyFill="1" applyBorder="1" applyAlignment="1" applyProtection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11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20% - Accent1" xfId="43"/>
    <cellStyle name="20% - Accent1 2" xfId="90"/>
    <cellStyle name="20% - Accent2" xfId="44"/>
    <cellStyle name="20% - Accent2 2" xfId="91"/>
    <cellStyle name="20% - Accent3" xfId="45"/>
    <cellStyle name="20% - Accent3 2" xfId="92"/>
    <cellStyle name="20% - Accent4" xfId="46"/>
    <cellStyle name="20% - Accent4 2" xfId="93"/>
    <cellStyle name="20% - Accent5" xfId="47"/>
    <cellStyle name="20% - Accent5 2" xfId="94"/>
    <cellStyle name="20% - Accent6" xfId="48"/>
    <cellStyle name="20% - Accent6 2" xfId="95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40% - Accent1" xfId="49"/>
    <cellStyle name="40% - Accent1 2" xfId="96"/>
    <cellStyle name="40% - Accent2" xfId="50"/>
    <cellStyle name="40% - Accent2 2" xfId="97"/>
    <cellStyle name="40% - Accent3" xfId="51"/>
    <cellStyle name="40% - Accent3 2" xfId="98"/>
    <cellStyle name="40% - Accent4" xfId="52"/>
    <cellStyle name="40% - Accent4 2" xfId="99"/>
    <cellStyle name="40% - Accent5" xfId="53"/>
    <cellStyle name="40% - Accent5 2" xfId="100"/>
    <cellStyle name="40% - Accent6" xfId="54"/>
    <cellStyle name="40% - Accent6 2" xfId="101"/>
    <cellStyle name="60 % - Accent1" xfId="22" builtinId="32" customBuiltin="1"/>
    <cellStyle name="60 % - Accent1 2" xfId="107"/>
    <cellStyle name="60 % - Accent2" xfId="26" builtinId="36" customBuiltin="1"/>
    <cellStyle name="60 % - Accent2 2" xfId="108"/>
    <cellStyle name="60 % - Accent3" xfId="30" builtinId="40" customBuiltin="1"/>
    <cellStyle name="60 % - Accent3 2" xfId="109"/>
    <cellStyle name="60 % - Accent4" xfId="34" builtinId="44" customBuiltin="1"/>
    <cellStyle name="60 % - Accent4 2" xfId="110"/>
    <cellStyle name="60 % - Accent5" xfId="38" builtinId="48" customBuiltin="1"/>
    <cellStyle name="60 % - Accent5 2" xfId="111"/>
    <cellStyle name="60 % - Accent6" xfId="42" builtinId="52" customBuiltin="1"/>
    <cellStyle name="60 % - Accent6 2" xfId="112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Bad" xfId="61"/>
    <cellStyle name="Calcul" xfId="12" builtinId="22" customBuiltin="1"/>
    <cellStyle name="Calculation" xfId="62"/>
    <cellStyle name="Cellule liée" xfId="13" builtinId="24" customBuiltin="1"/>
    <cellStyle name="Check Cell" xfId="63"/>
    <cellStyle name="Comma 2" xfId="64"/>
    <cellStyle name="Commentaire" xfId="16" builtinId="10" customBuiltin="1"/>
    <cellStyle name="Entrée" xfId="10" builtinId="20" customBuiltin="1"/>
    <cellStyle name="eptembre" xfId="65"/>
    <cellStyle name="Euro" xfId="66"/>
    <cellStyle name="Explanatory Text" xfId="67"/>
    <cellStyle name="Good" xfId="68"/>
    <cellStyle name="Heading 1" xfId="69"/>
    <cellStyle name="Heading 2" xfId="70"/>
    <cellStyle name="Heading 3" xfId="71"/>
    <cellStyle name="Heading 4" xfId="72"/>
    <cellStyle name="Input" xfId="73"/>
    <cellStyle name="Insatisfaisant" xfId="8" builtinId="27" customBuiltin="1"/>
    <cellStyle name="Lien hypertexte 2" xfId="87"/>
    <cellStyle name="Linked Cell" xfId="74"/>
    <cellStyle name="Milliers" xfId="1" builtinId="3"/>
    <cellStyle name="Milliers 2" xfId="75"/>
    <cellStyle name="Milliers 2 2" xfId="102"/>
    <cellStyle name="Milliers 2 3" xfId="113"/>
    <cellStyle name="Milliers 3" xfId="89"/>
    <cellStyle name="Milliers 4" xfId="88"/>
    <cellStyle name="Milliers 4 2" xfId="103"/>
    <cellStyle name="Neutral" xfId="76"/>
    <cellStyle name="Neutre" xfId="9" builtinId="28" customBuiltin="1"/>
    <cellStyle name="Neutre 2" xfId="106"/>
    <cellStyle name="Normal" xfId="0" builtinId="0"/>
    <cellStyle name="Normal 2" xfId="77"/>
    <cellStyle name="Normal 2 2" xfId="78"/>
    <cellStyle name="Normal 2 3" xfId="115"/>
    <cellStyle name="Normal 2 4" xfId="114"/>
    <cellStyle name="Normal 3" xfId="79"/>
    <cellStyle name="Normal 4" xfId="80"/>
    <cellStyle name="Normal 4 2" xfId="104"/>
    <cellStyle name="Note" xfId="81"/>
    <cellStyle name="Numbers(2)" xfId="82"/>
    <cellStyle name="Output" xfId="83"/>
    <cellStyle name="Pourcentage" xfId="116" builtinId="5"/>
    <cellStyle name="Pourcentage 2" xfId="84"/>
    <cellStyle name="Satisfaisant" xfId="7" builtinId="26" customBuiltin="1"/>
    <cellStyle name="Sortie" xfId="11" builtinId="21" customBuiltin="1"/>
    <cellStyle name="Texte explicatif" xfId="17" builtinId="53" customBuiltin="1"/>
    <cellStyle name="Title" xfId="85"/>
    <cellStyle name="Titre" xfId="2" builtinId="15" customBuiltin="1"/>
    <cellStyle name="Titre 2" xfId="105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  <cellStyle name="Warning Text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1464471</xdr:colOff>
      <xdr:row>16</xdr:row>
      <xdr:rowOff>113110</xdr:rowOff>
    </xdr:from>
    <xdr:to>
      <xdr:col>7</xdr:col>
      <xdr:colOff>119065</xdr:colOff>
      <xdr:row>34</xdr:row>
      <xdr:rowOff>160735</xdr:rowOff>
    </xdr:to>
    <xdr:sp macro="" textlink="">
      <xdr:nvSpPr>
        <xdr:cNvPr id="2" name="Rectangle 1"/>
        <xdr:cNvSpPr/>
      </xdr:nvSpPr>
      <xdr:spPr>
        <a:xfrm>
          <a:off x="2095502" y="3732610"/>
          <a:ext cx="5756672" cy="3476625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</a:t>
          </a:r>
          <a:r>
            <a:rPr lang="fr-FR" sz="1100" baseline="0"/>
            <a:t> et merci d'avance pour votre aide </a:t>
          </a:r>
        </a:p>
        <a:p>
          <a:pPr algn="l"/>
          <a:r>
            <a:rPr lang="fr-FR" sz="1100" baseline="0"/>
            <a:t>Je voudrais une macro pour gérer mon portefeuille titre la première feuille regroupe les transactions titres (achat et vente) que j'actualise chaque jours.</a:t>
          </a:r>
        </a:p>
        <a:p>
          <a:pPr algn="l"/>
          <a:r>
            <a:rPr lang="fr-FR" sz="1100" baseline="0"/>
            <a:t>la seconde feuille "Valorisation"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voudrais que sur la feuille valorisation pour:</a:t>
          </a:r>
        </a:p>
        <a:p>
          <a:pPr algn="l"/>
          <a:r>
            <a:rPr lang="fr-FR" sz="1100" baseline="0"/>
            <a:t>Pour chaque nouveau titre achété, créer une ligne dan la feuille valorisation (recopier le symbole contenu sur la feuille ''transaction' colonne A,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Ensuite sur la feuille ''Valorisation'' :</a:t>
          </a:r>
        </a:p>
        <a:p>
          <a:pPr algn="l"/>
          <a:r>
            <a:rPr lang="fr-FR" sz="1100" baseline="0"/>
            <a:t>- calculer </a:t>
          </a:r>
          <a:r>
            <a:rPr lang="fr-FR" sz="1100" b="1" baseline="0"/>
            <a:t>le CMP </a:t>
          </a:r>
          <a:r>
            <a:rPr lang="fr-FR" sz="1100" baseline="0"/>
            <a:t>(cout moyen pondéré) qui est la moyenne des prix d'achat pour chaque titre et est actualisé à chaque nouvel achat;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-dans la colonne "quantité ", actualiser les sorties de titres pour chaque symbole (on fera la somme des quabtités puisque pour les ventes je mets un signe (-) devant la quantité voir ligne 20 Feuille 1.</a:t>
          </a:r>
        </a:p>
        <a:p>
          <a:pPr algn="l"/>
          <a:r>
            <a:rPr lang="fr-FR" sz="1100" baseline="0"/>
            <a:t>-dans la colonne cours, rechercher et reporter la valeur correspondante au symbole dans la feuille </a:t>
          </a:r>
          <a:r>
            <a:rPr lang="fr-FR" sz="1100" b="1" baseline="0"/>
            <a:t>''cours de la veille'</a:t>
          </a:r>
          <a:r>
            <a:rPr lang="fr-FR" sz="1100" baseline="0"/>
            <a:t>'                                                     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47625</xdr:rowOff>
        </xdr:from>
        <xdr:to>
          <xdr:col>7</xdr:col>
          <xdr:colOff>257175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Actualiser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21"/>
  <sheetViews>
    <sheetView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J1" sqref="J1:J1048576"/>
    </sheetView>
  </sheetViews>
  <sheetFormatPr baseColWidth="10" defaultRowHeight="15" x14ac:dyDescent="0.25"/>
  <cols>
    <col min="2" max="2" width="15.7109375" bestFit="1" customWidth="1"/>
    <col min="4" max="4" width="30.5703125" style="3" customWidth="1"/>
    <col min="6" max="6" width="12.42578125" customWidth="1"/>
    <col min="7" max="7" width="11.42578125" style="1"/>
    <col min="8" max="8" width="11.85546875" style="3" bestFit="1" customWidth="1"/>
    <col min="9" max="9" width="12.85546875" style="3" bestFit="1" customWidth="1"/>
    <col min="10" max="10" width="12.5703125" style="2" customWidth="1"/>
    <col min="11" max="12" width="11.5703125" style="2" bestFit="1" customWidth="1"/>
    <col min="13" max="13" width="11.5703125" style="2" customWidth="1"/>
    <col min="14" max="14" width="12.85546875" style="2" bestFit="1" customWidth="1"/>
    <col min="15" max="15" width="14.85546875" style="3" customWidth="1"/>
    <col min="16" max="16" width="11.5703125" style="2" bestFit="1" customWidth="1"/>
    <col min="18" max="18" width="19.28515625" customWidth="1"/>
    <col min="19" max="19" width="16.42578125" bestFit="1" customWidth="1"/>
    <col min="21" max="21" width="12.7109375" bestFit="1" customWidth="1"/>
  </cols>
  <sheetData>
    <row r="1" spans="1:21" s="32" customFormat="1" x14ac:dyDescent="0.25">
      <c r="D1" s="3"/>
      <c r="G1" s="1"/>
      <c r="H1" s="3"/>
      <c r="I1" s="3"/>
      <c r="J1" s="2"/>
      <c r="K1" s="2"/>
      <c r="L1" s="2"/>
      <c r="M1" s="2"/>
      <c r="N1" s="2"/>
      <c r="O1" s="3"/>
      <c r="P1" s="2"/>
      <c r="R1" s="52" t="s">
        <v>27</v>
      </c>
      <c r="S1" s="52">
        <v>100000000</v>
      </c>
    </row>
    <row r="2" spans="1:21" s="32" customFormat="1" x14ac:dyDescent="0.25">
      <c r="D2" s="3"/>
      <c r="G2" s="1"/>
      <c r="H2" s="3"/>
      <c r="I2" s="3"/>
      <c r="J2" s="2"/>
      <c r="K2" s="2"/>
      <c r="L2" s="2"/>
      <c r="M2" s="2"/>
      <c r="N2" s="2"/>
      <c r="O2" s="3"/>
      <c r="P2" s="2"/>
      <c r="R2" s="53" t="s">
        <v>10</v>
      </c>
      <c r="S2" s="53">
        <f>SUMIF(O8:O946,"&gt;0")</f>
        <v>2234612.7000000002</v>
      </c>
    </row>
    <row r="3" spans="1:21" x14ac:dyDescent="0.25">
      <c r="R3" s="54" t="s">
        <v>49</v>
      </c>
      <c r="S3" s="54">
        <f>SUMIF(O8:O946,"&lt;0")</f>
        <v>0</v>
      </c>
    </row>
    <row r="4" spans="1:21" x14ac:dyDescent="0.25">
      <c r="R4" s="55" t="s">
        <v>29</v>
      </c>
      <c r="S4" s="55">
        <f>S1-S2-S3</f>
        <v>97765387.299999997</v>
      </c>
    </row>
    <row r="5" spans="1:21" ht="28.5" x14ac:dyDescent="0.45">
      <c r="D5" s="62">
        <f ca="1">TODAY()</f>
        <v>43302</v>
      </c>
      <c r="E5" s="62"/>
      <c r="F5" s="62"/>
      <c r="G5" s="62"/>
      <c r="H5" s="62"/>
      <c r="I5" s="62"/>
      <c r="J5" s="62"/>
      <c r="K5" s="62"/>
      <c r="R5" s="56" t="s">
        <v>28</v>
      </c>
      <c r="S5" s="56">
        <v>7442758</v>
      </c>
      <c r="U5" s="30"/>
    </row>
    <row r="6" spans="1:21" x14ac:dyDescent="0.25">
      <c r="R6" s="58" t="s">
        <v>53</v>
      </c>
      <c r="S6" s="57">
        <f>S5-S2</f>
        <v>5208145.3</v>
      </c>
    </row>
    <row r="7" spans="1:21" ht="36.75" customHeight="1" x14ac:dyDescent="0.25">
      <c r="A7" s="8" t="s">
        <v>0</v>
      </c>
      <c r="B7" s="25" t="s">
        <v>1</v>
      </c>
      <c r="C7" s="25" t="s">
        <v>2</v>
      </c>
      <c r="D7" s="14" t="s">
        <v>3</v>
      </c>
      <c r="E7" s="23" t="s">
        <v>4</v>
      </c>
      <c r="F7" s="25" t="s">
        <v>5</v>
      </c>
      <c r="G7" s="13" t="s">
        <v>6</v>
      </c>
      <c r="H7" s="11" t="s">
        <v>7</v>
      </c>
      <c r="I7" s="11" t="s">
        <v>8</v>
      </c>
      <c r="J7" s="11" t="s">
        <v>50</v>
      </c>
      <c r="K7" s="11" t="s">
        <v>51</v>
      </c>
      <c r="L7" s="14" t="s">
        <v>23</v>
      </c>
      <c r="M7" s="14" t="s">
        <v>52</v>
      </c>
      <c r="N7" s="11" t="s">
        <v>26</v>
      </c>
      <c r="O7" s="11" t="s">
        <v>25</v>
      </c>
      <c r="P7" s="14" t="s">
        <v>24</v>
      </c>
    </row>
    <row r="8" spans="1:21" hidden="1" x14ac:dyDescent="0.25">
      <c r="A8" s="4" t="s">
        <v>11</v>
      </c>
      <c r="B8" s="21">
        <v>43285.553472222222</v>
      </c>
      <c r="C8" s="19">
        <v>993</v>
      </c>
      <c r="D8" s="7">
        <v>2.01807041209E+21</v>
      </c>
      <c r="E8" s="18" t="s">
        <v>10</v>
      </c>
      <c r="F8" s="19">
        <v>203</v>
      </c>
      <c r="G8" s="10">
        <v>30</v>
      </c>
      <c r="H8" s="16">
        <v>4750</v>
      </c>
      <c r="I8" s="22">
        <f t="shared" ref="I8:I18" si="0">G8*H8</f>
        <v>142500</v>
      </c>
      <c r="J8" s="16">
        <f t="shared" ref="J8:J18" si="1">I8*0.3%</f>
        <v>427.5</v>
      </c>
      <c r="K8" s="16">
        <f t="shared" ref="K8:K20" si="2">+I8*0.8%</f>
        <v>1140</v>
      </c>
      <c r="L8" s="7">
        <f t="shared" ref="L8:L11" si="3">+K8*18%</f>
        <v>205.2</v>
      </c>
      <c r="M8" s="7"/>
      <c r="N8" s="16">
        <f t="shared" ref="N8:N11" si="4">+I8+J8+K8+L8</f>
        <v>144272.70000000001</v>
      </c>
      <c r="O8" s="22">
        <v>144495</v>
      </c>
      <c r="P8" s="7">
        <f t="shared" ref="P8:P11" si="5">+O8-N8</f>
        <v>222.29999999998836</v>
      </c>
      <c r="Q8" s="59">
        <f t="shared" ref="Q8:Q21" si="6">P8/N8</f>
        <v>1.5408320493065448E-3</v>
      </c>
    </row>
    <row r="9" spans="1:21" hidden="1" x14ac:dyDescent="0.25">
      <c r="A9" s="4" t="s">
        <v>11</v>
      </c>
      <c r="B9" s="21">
        <v>43285.620138888888</v>
      </c>
      <c r="C9" s="19">
        <v>1101</v>
      </c>
      <c r="D9" s="7">
        <v>2.01807041209E+21</v>
      </c>
      <c r="E9" s="18" t="s">
        <v>10</v>
      </c>
      <c r="F9" s="19">
        <v>203</v>
      </c>
      <c r="G9" s="10">
        <v>5</v>
      </c>
      <c r="H9" s="16">
        <v>4750</v>
      </c>
      <c r="I9" s="22">
        <f t="shared" si="0"/>
        <v>23750</v>
      </c>
      <c r="J9" s="16">
        <f t="shared" si="1"/>
        <v>71.25</v>
      </c>
      <c r="K9" s="16">
        <f t="shared" si="2"/>
        <v>190</v>
      </c>
      <c r="L9" s="7">
        <f t="shared" si="3"/>
        <v>34.199999999999996</v>
      </c>
      <c r="M9" s="7"/>
      <c r="N9" s="16">
        <f t="shared" si="4"/>
        <v>24045.45</v>
      </c>
      <c r="O9" s="22">
        <v>24082.5</v>
      </c>
      <c r="P9" s="7">
        <f t="shared" si="5"/>
        <v>37.049999999999272</v>
      </c>
      <c r="Q9" s="59">
        <f t="shared" si="6"/>
        <v>1.5408320493065953E-3</v>
      </c>
    </row>
    <row r="10" spans="1:21" hidden="1" x14ac:dyDescent="0.25">
      <c r="A10" s="4" t="s">
        <v>11</v>
      </c>
      <c r="B10" s="21">
        <v>43286.448958333334</v>
      </c>
      <c r="C10" s="19">
        <v>1162</v>
      </c>
      <c r="D10" s="7">
        <v>2.01807041209E+21</v>
      </c>
      <c r="E10" s="18" t="s">
        <v>10</v>
      </c>
      <c r="F10" s="19">
        <v>203</v>
      </c>
      <c r="G10" s="10">
        <v>10</v>
      </c>
      <c r="H10" s="16">
        <v>4515</v>
      </c>
      <c r="I10" s="22">
        <f t="shared" si="0"/>
        <v>45150</v>
      </c>
      <c r="J10" s="16">
        <f t="shared" si="1"/>
        <v>135.44999999999999</v>
      </c>
      <c r="K10" s="16">
        <f t="shared" si="2"/>
        <v>361.2</v>
      </c>
      <c r="L10" s="7">
        <f t="shared" si="3"/>
        <v>65.015999999999991</v>
      </c>
      <c r="M10" s="7"/>
      <c r="N10" s="16">
        <f t="shared" si="4"/>
        <v>45711.665999999997</v>
      </c>
      <c r="O10" s="22">
        <v>45782.1</v>
      </c>
      <c r="P10" s="7">
        <f t="shared" si="5"/>
        <v>70.434000000001106</v>
      </c>
      <c r="Q10" s="59">
        <f t="shared" si="6"/>
        <v>1.5408320493066499E-3</v>
      </c>
    </row>
    <row r="11" spans="1:21" hidden="1" x14ac:dyDescent="0.25">
      <c r="A11" s="4" t="s">
        <v>9</v>
      </c>
      <c r="B11" s="21">
        <v>43286.473611111112</v>
      </c>
      <c r="C11" s="19">
        <v>1197</v>
      </c>
      <c r="D11" s="7">
        <v>2.0180704121206601E+21</v>
      </c>
      <c r="E11" s="18" t="s">
        <v>10</v>
      </c>
      <c r="F11" s="19">
        <v>203</v>
      </c>
      <c r="G11" s="10">
        <v>88</v>
      </c>
      <c r="H11" s="16">
        <v>4915</v>
      </c>
      <c r="I11" s="22">
        <f t="shared" si="0"/>
        <v>432520</v>
      </c>
      <c r="J11" s="16">
        <f t="shared" si="1"/>
        <v>1297.56</v>
      </c>
      <c r="K11" s="16">
        <f t="shared" si="2"/>
        <v>3460.16</v>
      </c>
      <c r="L11" s="7">
        <f t="shared" si="3"/>
        <v>622.8288</v>
      </c>
      <c r="M11" s="7"/>
      <c r="N11" s="16">
        <f t="shared" si="4"/>
        <v>437900.54879999999</v>
      </c>
      <c r="O11" s="22">
        <v>438575.3</v>
      </c>
      <c r="P11" s="7">
        <f t="shared" si="5"/>
        <v>674.75119999999879</v>
      </c>
      <c r="Q11" s="59">
        <f t="shared" si="6"/>
        <v>1.5408777217773581E-3</v>
      </c>
    </row>
    <row r="12" spans="1:21" hidden="1" x14ac:dyDescent="0.25">
      <c r="A12" s="4" t="s">
        <v>11</v>
      </c>
      <c r="B12" s="21">
        <v>43286.490624999999</v>
      </c>
      <c r="C12" s="19">
        <v>1225</v>
      </c>
      <c r="D12" s="7">
        <v>2.01807041209E+21</v>
      </c>
      <c r="E12" s="18" t="s">
        <v>10</v>
      </c>
      <c r="F12" s="19">
        <v>203</v>
      </c>
      <c r="G12" s="10">
        <v>55</v>
      </c>
      <c r="H12" s="16">
        <v>4750</v>
      </c>
      <c r="I12" s="22">
        <f t="shared" si="0"/>
        <v>261250</v>
      </c>
      <c r="J12" s="16">
        <f t="shared" si="1"/>
        <v>783.75</v>
      </c>
      <c r="K12" s="16">
        <f t="shared" si="2"/>
        <v>2090</v>
      </c>
      <c r="L12" s="7">
        <f t="shared" ref="L12:L20" si="7">+K12*18%</f>
        <v>376.2</v>
      </c>
      <c r="M12" s="7"/>
      <c r="N12" s="16">
        <f t="shared" ref="N12:N20" si="8">+I12+J12+K12+L12</f>
        <v>264499.95</v>
      </c>
      <c r="O12" s="22">
        <v>264907.5</v>
      </c>
      <c r="P12" s="7">
        <f t="shared" ref="P12:P20" si="9">+O12-N12</f>
        <v>407.54999999998836</v>
      </c>
      <c r="Q12" s="59">
        <f t="shared" si="6"/>
        <v>1.5408320493065814E-3</v>
      </c>
    </row>
    <row r="13" spans="1:21" hidden="1" x14ac:dyDescent="0.25">
      <c r="A13" s="4" t="s">
        <v>9</v>
      </c>
      <c r="B13" s="21">
        <v>43286.513888888891</v>
      </c>
      <c r="C13" s="19">
        <v>1283</v>
      </c>
      <c r="D13" s="7">
        <v>2.0180704121206601E+21</v>
      </c>
      <c r="E13" s="18" t="s">
        <v>10</v>
      </c>
      <c r="F13" s="19">
        <v>203</v>
      </c>
      <c r="G13" s="10">
        <v>12</v>
      </c>
      <c r="H13" s="16">
        <v>4915</v>
      </c>
      <c r="I13" s="22">
        <f t="shared" si="0"/>
        <v>58980</v>
      </c>
      <c r="J13" s="16">
        <f t="shared" si="1"/>
        <v>176.94</v>
      </c>
      <c r="K13" s="16">
        <f t="shared" si="2"/>
        <v>471.84000000000003</v>
      </c>
      <c r="L13" s="7">
        <f t="shared" si="7"/>
        <v>84.931200000000004</v>
      </c>
      <c r="M13" s="7"/>
      <c r="N13" s="16">
        <f t="shared" si="8"/>
        <v>59713.711199999998</v>
      </c>
      <c r="O13" s="22">
        <v>59805.7</v>
      </c>
      <c r="P13" s="7">
        <f t="shared" si="9"/>
        <v>91.988799999999173</v>
      </c>
      <c r="Q13" s="59">
        <f t="shared" si="6"/>
        <v>1.5404971178545536E-3</v>
      </c>
    </row>
    <row r="14" spans="1:21" x14ac:dyDescent="0.25">
      <c r="A14" s="4" t="s">
        <v>12</v>
      </c>
      <c r="B14" s="21">
        <v>43287.496527777781</v>
      </c>
      <c r="C14" s="19">
        <v>1601</v>
      </c>
      <c r="D14" s="7">
        <v>2.0180704323156201E+20</v>
      </c>
      <c r="E14" s="18" t="s">
        <v>10</v>
      </c>
      <c r="F14" s="19">
        <v>203</v>
      </c>
      <c r="G14" s="10">
        <v>29</v>
      </c>
      <c r="H14" s="16">
        <v>3000</v>
      </c>
      <c r="I14" s="22">
        <f t="shared" si="0"/>
        <v>87000</v>
      </c>
      <c r="J14" s="16">
        <f t="shared" si="1"/>
        <v>261</v>
      </c>
      <c r="K14" s="16">
        <f t="shared" si="2"/>
        <v>696</v>
      </c>
      <c r="L14" s="7">
        <f t="shared" si="7"/>
        <v>125.28</v>
      </c>
      <c r="M14" s="7"/>
      <c r="N14" s="16">
        <f t="shared" si="8"/>
        <v>88082.28</v>
      </c>
      <c r="O14" s="22">
        <v>88218</v>
      </c>
      <c r="P14" s="7">
        <f t="shared" si="9"/>
        <v>135.72000000000116</v>
      </c>
      <c r="Q14" s="59"/>
    </row>
    <row r="15" spans="1:21" x14ac:dyDescent="0.25">
      <c r="A15" s="4" t="s">
        <v>12</v>
      </c>
      <c r="B15" s="21">
        <v>43287.527083333334</v>
      </c>
      <c r="C15" s="19">
        <v>1662</v>
      </c>
      <c r="D15" s="7">
        <v>2.0180704323156201E+20</v>
      </c>
      <c r="E15" s="18" t="s">
        <v>10</v>
      </c>
      <c r="F15" s="19">
        <v>203</v>
      </c>
      <c r="G15" s="10">
        <v>8</v>
      </c>
      <c r="H15" s="16">
        <v>2985</v>
      </c>
      <c r="I15" s="22">
        <f t="shared" si="0"/>
        <v>23880</v>
      </c>
      <c r="J15" s="16">
        <f t="shared" si="1"/>
        <v>71.64</v>
      </c>
      <c r="K15" s="16">
        <f t="shared" si="2"/>
        <v>191.04</v>
      </c>
      <c r="L15" s="7">
        <f t="shared" si="7"/>
        <v>34.3872</v>
      </c>
      <c r="M15" s="7"/>
      <c r="N15" s="16">
        <f t="shared" si="8"/>
        <v>24177.067200000001</v>
      </c>
      <c r="O15" s="22">
        <v>24214.3</v>
      </c>
      <c r="P15" s="7">
        <f t="shared" si="9"/>
        <v>37.232799999997951</v>
      </c>
      <c r="Q15" s="59"/>
    </row>
    <row r="16" spans="1:21" x14ac:dyDescent="0.25">
      <c r="A16" s="4" t="s">
        <v>12</v>
      </c>
      <c r="B16" s="21">
        <v>43287.552094907405</v>
      </c>
      <c r="C16" s="19">
        <v>1721</v>
      </c>
      <c r="D16" s="7">
        <v>2.0180704323156201E+20</v>
      </c>
      <c r="E16" s="18" t="s">
        <v>10</v>
      </c>
      <c r="F16" s="19">
        <v>203</v>
      </c>
      <c r="G16" s="10">
        <v>3</v>
      </c>
      <c r="H16" s="16">
        <v>2985</v>
      </c>
      <c r="I16" s="22">
        <f t="shared" si="0"/>
        <v>8955</v>
      </c>
      <c r="J16" s="16">
        <f t="shared" si="1"/>
        <v>26.865000000000002</v>
      </c>
      <c r="K16" s="16">
        <f t="shared" si="2"/>
        <v>71.64</v>
      </c>
      <c r="L16" s="7">
        <f t="shared" si="7"/>
        <v>12.895199999999999</v>
      </c>
      <c r="M16" s="7"/>
      <c r="N16" s="16">
        <f t="shared" si="8"/>
        <v>9066.4002</v>
      </c>
      <c r="O16" s="22">
        <v>9080.4</v>
      </c>
      <c r="P16" s="7">
        <f t="shared" si="9"/>
        <v>13.999799999999595</v>
      </c>
      <c r="Q16" s="59"/>
    </row>
    <row r="17" spans="1:17" x14ac:dyDescent="0.25">
      <c r="A17" s="4" t="s">
        <v>12</v>
      </c>
      <c r="B17" s="21">
        <v>43287.557303240741</v>
      </c>
      <c r="C17" s="19">
        <v>1732</v>
      </c>
      <c r="D17" s="7">
        <v>2.0180704323156201E+20</v>
      </c>
      <c r="E17" s="18" t="s">
        <v>10</v>
      </c>
      <c r="F17" s="19">
        <v>203</v>
      </c>
      <c r="G17" s="10">
        <v>15</v>
      </c>
      <c r="H17" s="16">
        <v>2985</v>
      </c>
      <c r="I17" s="22">
        <f t="shared" si="0"/>
        <v>44775</v>
      </c>
      <c r="J17" s="16">
        <f t="shared" si="1"/>
        <v>134.32499999999999</v>
      </c>
      <c r="K17" s="16">
        <f t="shared" si="2"/>
        <v>358.2</v>
      </c>
      <c r="L17" s="7">
        <f t="shared" si="7"/>
        <v>64.475999999999999</v>
      </c>
      <c r="M17" s="7"/>
      <c r="N17" s="16">
        <f t="shared" si="8"/>
        <v>45332.000999999997</v>
      </c>
      <c r="O17" s="22">
        <v>45401.9</v>
      </c>
      <c r="P17" s="7">
        <f t="shared" si="9"/>
        <v>69.899000000004889</v>
      </c>
      <c r="Q17" s="59"/>
    </row>
    <row r="18" spans="1:17" x14ac:dyDescent="0.25">
      <c r="A18" s="6" t="s">
        <v>12</v>
      </c>
      <c r="B18" s="17">
        <v>43287.582986111112</v>
      </c>
      <c r="C18" s="12">
        <v>1777</v>
      </c>
      <c r="D18" s="9">
        <v>2.0180704323156201E+20</v>
      </c>
      <c r="E18" s="5" t="s">
        <v>10</v>
      </c>
      <c r="F18" s="12">
        <v>203</v>
      </c>
      <c r="G18" s="15">
        <v>20</v>
      </c>
      <c r="H18" s="24">
        <v>3000</v>
      </c>
      <c r="I18" s="20">
        <f t="shared" si="0"/>
        <v>60000</v>
      </c>
      <c r="J18" s="24">
        <f t="shared" si="1"/>
        <v>180</v>
      </c>
      <c r="K18" s="24">
        <f t="shared" si="2"/>
        <v>480</v>
      </c>
      <c r="L18" s="9">
        <f t="shared" si="7"/>
        <v>86.399999999999991</v>
      </c>
      <c r="M18" s="9"/>
      <c r="N18" s="24">
        <f t="shared" si="8"/>
        <v>60746.400000000001</v>
      </c>
      <c r="O18" s="20">
        <v>60840</v>
      </c>
      <c r="P18" s="9">
        <f t="shared" si="9"/>
        <v>93.599999999998545</v>
      </c>
      <c r="Q18" s="59"/>
    </row>
    <row r="19" spans="1:17" s="32" customFormat="1" x14ac:dyDescent="0.25">
      <c r="A19" s="4" t="s">
        <v>12</v>
      </c>
      <c r="B19" s="21">
        <v>43292.612118055556</v>
      </c>
      <c r="C19" s="19">
        <v>2702</v>
      </c>
      <c r="D19" s="7">
        <v>2.0180704323156201E+20</v>
      </c>
      <c r="E19" s="18" t="s">
        <v>10</v>
      </c>
      <c r="F19" s="19">
        <v>203</v>
      </c>
      <c r="G19" s="10">
        <v>10</v>
      </c>
      <c r="H19" s="16">
        <v>3000</v>
      </c>
      <c r="I19" s="22">
        <v>30000</v>
      </c>
      <c r="J19" s="16">
        <f t="shared" ref="J19:J21" si="10">I19*0.3%</f>
        <v>90</v>
      </c>
      <c r="K19" s="16">
        <f t="shared" si="2"/>
        <v>240</v>
      </c>
      <c r="L19" s="16">
        <f t="shared" si="7"/>
        <v>43.199999999999996</v>
      </c>
      <c r="M19" s="16"/>
      <c r="N19" s="16">
        <f t="shared" si="8"/>
        <v>30373.200000000001</v>
      </c>
      <c r="O19" s="22">
        <v>30420</v>
      </c>
      <c r="P19" s="16">
        <f t="shared" si="9"/>
        <v>46.799999999999272</v>
      </c>
      <c r="Q19" s="59"/>
    </row>
    <row r="20" spans="1:17" s="32" customFormat="1" x14ac:dyDescent="0.25">
      <c r="A20" s="6" t="s">
        <v>12</v>
      </c>
      <c r="B20" s="17">
        <v>43292.612268518518</v>
      </c>
      <c r="C20" s="12">
        <v>2718</v>
      </c>
      <c r="D20" s="9">
        <v>2.0180704323156201E+20</v>
      </c>
      <c r="E20" s="5" t="s">
        <v>135</v>
      </c>
      <c r="F20" s="12">
        <v>203</v>
      </c>
      <c r="G20" s="60">
        <f>-15</f>
        <v>-15</v>
      </c>
      <c r="H20" s="24">
        <v>3000</v>
      </c>
      <c r="I20" s="22">
        <f>G20*H20</f>
        <v>-45000</v>
      </c>
      <c r="J20" s="16">
        <f t="shared" si="10"/>
        <v>-135</v>
      </c>
      <c r="K20" s="24">
        <f t="shared" si="2"/>
        <v>-360</v>
      </c>
      <c r="L20" s="24">
        <f t="shared" si="7"/>
        <v>-64.8</v>
      </c>
      <c r="M20" s="24"/>
      <c r="N20" s="24">
        <f t="shared" si="8"/>
        <v>-45559.8</v>
      </c>
      <c r="O20" s="20">
        <v>45630</v>
      </c>
      <c r="P20" s="24">
        <f t="shared" si="9"/>
        <v>91189.8</v>
      </c>
      <c r="Q20" s="59"/>
    </row>
    <row r="21" spans="1:17" hidden="1" x14ac:dyDescent="0.25">
      <c r="A21" s="4" t="s">
        <v>9</v>
      </c>
      <c r="B21" s="21">
        <v>43299.42050925926</v>
      </c>
      <c r="C21" s="19">
        <v>4377</v>
      </c>
      <c r="D21" s="7">
        <v>2.01807164151406E+20</v>
      </c>
      <c r="E21" s="18" t="s">
        <v>10</v>
      </c>
      <c r="F21" s="19">
        <v>203</v>
      </c>
      <c r="G21" s="10">
        <v>200</v>
      </c>
      <c r="H21" s="16">
        <v>4700</v>
      </c>
      <c r="I21" s="22">
        <f t="shared" ref="I21" si="11">G21*H21</f>
        <v>940000</v>
      </c>
      <c r="J21" s="16">
        <f t="shared" si="10"/>
        <v>2820</v>
      </c>
      <c r="K21" s="16">
        <f t="shared" ref="K21" si="12">+I21*0.8%</f>
        <v>7520</v>
      </c>
      <c r="L21" s="7">
        <f t="shared" ref="L21" si="13">+K21*18%</f>
        <v>1353.6</v>
      </c>
      <c r="N21" s="16">
        <f t="shared" ref="N21" si="14">+I21+J21+K21+L21</f>
        <v>951693.6</v>
      </c>
      <c r="O21" s="22">
        <v>953160</v>
      </c>
      <c r="P21" s="7">
        <f t="shared" ref="P21" si="15">O21-I21</f>
        <v>13160</v>
      </c>
      <c r="Q21" s="59">
        <f t="shared" si="6"/>
        <v>1.3827979929674845E-2</v>
      </c>
    </row>
  </sheetData>
  <autoFilter ref="A7:P21">
    <filterColumn colId="0">
      <filters>
        <filter val="BOAM"/>
      </filters>
    </filterColumn>
    <sortState ref="A6:O53">
      <sortCondition ref="B5:B53"/>
    </sortState>
  </autoFilter>
  <mergeCells count="1">
    <mergeCell ref="D5: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"/>
  <sheetViews>
    <sheetView topLeftCell="A7" zoomScale="160" zoomScaleNormal="160" workbookViewId="0">
      <selection activeCell="C9" sqref="C9"/>
    </sheetView>
  </sheetViews>
  <sheetFormatPr baseColWidth="10" defaultRowHeight="15" x14ac:dyDescent="0.25"/>
  <cols>
    <col min="1" max="1" width="9.42578125" customWidth="1"/>
    <col min="2" max="2" width="41.28515625" customWidth="1"/>
    <col min="3" max="3" width="11.140625" style="28" customWidth="1"/>
    <col min="4" max="4" width="9.42578125" style="28" customWidth="1"/>
    <col min="5" max="6" width="16.7109375" style="28" customWidth="1"/>
    <col min="7" max="7" width="11.28515625" customWidth="1"/>
    <col min="8" max="8" width="11.5703125" customWidth="1"/>
    <col min="9" max="9" width="11.28515625" style="32" customWidth="1"/>
    <col min="10" max="10" width="11.140625" style="32" customWidth="1"/>
    <col min="11" max="11" width="9.7109375" style="32" customWidth="1"/>
  </cols>
  <sheetData>
    <row r="1" spans="1:11" s="61" customFormat="1" x14ac:dyDescent="0.25">
      <c r="C1" s="28"/>
      <c r="D1" s="28"/>
      <c r="E1" s="28"/>
      <c r="F1" s="28"/>
    </row>
    <row r="2" spans="1:11" s="61" customFormat="1" x14ac:dyDescent="0.25">
      <c r="C2" s="28"/>
      <c r="D2" s="28"/>
      <c r="E2" s="28"/>
      <c r="F2" s="28"/>
    </row>
    <row r="3" spans="1:11" s="61" customFormat="1" x14ac:dyDescent="0.25">
      <c r="C3" s="28"/>
      <c r="D3" s="28"/>
      <c r="E3" s="28"/>
      <c r="F3" s="28"/>
    </row>
    <row r="4" spans="1:11" s="61" customFormat="1" x14ac:dyDescent="0.25">
      <c r="C4" s="28"/>
      <c r="D4" s="28"/>
      <c r="E4" s="28"/>
      <c r="F4" s="28"/>
    </row>
    <row r="5" spans="1:11" s="61" customFormat="1" x14ac:dyDescent="0.25">
      <c r="C5" s="28"/>
      <c r="D5" s="28"/>
      <c r="E5" s="28"/>
      <c r="F5" s="63" t="s">
        <v>133</v>
      </c>
      <c r="G5" s="63"/>
      <c r="H5" s="63" t="s">
        <v>46</v>
      </c>
      <c r="I5" s="63"/>
      <c r="J5" s="64" t="s">
        <v>48</v>
      </c>
      <c r="K5" s="64"/>
    </row>
    <row r="6" spans="1:11" s="26" customFormat="1" ht="30" customHeight="1" x14ac:dyDescent="0.25">
      <c r="A6" s="65" t="s">
        <v>44</v>
      </c>
      <c r="B6" s="64" t="s">
        <v>43</v>
      </c>
      <c r="C6" s="67" t="s">
        <v>130</v>
      </c>
      <c r="D6" s="67" t="s">
        <v>131</v>
      </c>
      <c r="E6" s="67" t="s">
        <v>132</v>
      </c>
      <c r="F6" s="68" t="s">
        <v>134</v>
      </c>
      <c r="G6" s="68" t="s">
        <v>42</v>
      </c>
      <c r="H6" s="64" t="s">
        <v>47</v>
      </c>
      <c r="I6" s="67" t="s">
        <v>42</v>
      </c>
      <c r="J6" s="64" t="s">
        <v>10</v>
      </c>
      <c r="K6" s="64" t="s">
        <v>49</v>
      </c>
    </row>
    <row r="7" spans="1:11" ht="45" customHeight="1" x14ac:dyDescent="0.25">
      <c r="A7" s="66"/>
      <c r="B7" s="64"/>
      <c r="C7" s="67"/>
      <c r="D7" s="67"/>
      <c r="E7" s="67"/>
      <c r="F7" s="69"/>
      <c r="G7" s="69"/>
      <c r="H7" s="64"/>
      <c r="I7" s="67"/>
      <c r="J7" s="64"/>
      <c r="K7" s="64"/>
    </row>
    <row r="8" spans="1:11" x14ac:dyDescent="0.25">
      <c r="A8" s="47" t="s">
        <v>9</v>
      </c>
      <c r="B8" s="47" t="s">
        <v>30</v>
      </c>
      <c r="C8" s="48">
        <v>100</v>
      </c>
      <c r="D8" s="51">
        <v>4843</v>
      </c>
      <c r="E8" s="48">
        <f>+C8*D8</f>
        <v>484300</v>
      </c>
      <c r="F8" s="48"/>
      <c r="G8" s="49">
        <f>C8*F8</f>
        <v>0</v>
      </c>
      <c r="H8" s="50">
        <f>F8-D8</f>
        <v>-4843</v>
      </c>
      <c r="I8" s="51">
        <f>H8*C8</f>
        <v>-484300</v>
      </c>
      <c r="J8" s="47"/>
      <c r="K8" s="47"/>
    </row>
    <row r="9" spans="1:11" x14ac:dyDescent="0.25">
      <c r="A9" s="47" t="s">
        <v>11</v>
      </c>
      <c r="B9" s="47" t="s">
        <v>31</v>
      </c>
      <c r="C9" s="48">
        <v>100</v>
      </c>
      <c r="D9" s="51">
        <v>4691</v>
      </c>
      <c r="E9" s="48">
        <f t="shared" ref="E9:E10" si="0">+C9*D9</f>
        <v>469100</v>
      </c>
      <c r="F9" s="48"/>
      <c r="G9" s="49">
        <f t="shared" ref="G9:G10" si="1">C9*F9</f>
        <v>0</v>
      </c>
      <c r="H9" s="50">
        <f t="shared" ref="H9:H10" si="2">F9-D9</f>
        <v>-4691</v>
      </c>
      <c r="I9" s="51">
        <f t="shared" ref="I9:I10" si="3">H9*C9</f>
        <v>-469100</v>
      </c>
      <c r="J9" s="47"/>
      <c r="K9" s="47"/>
    </row>
    <row r="10" spans="1:11" x14ac:dyDescent="0.25">
      <c r="A10" s="47" t="s">
        <v>12</v>
      </c>
      <c r="B10" s="47" t="s">
        <v>32</v>
      </c>
      <c r="C10" s="48">
        <v>70</v>
      </c>
      <c r="D10" s="51">
        <v>2994</v>
      </c>
      <c r="E10" s="48">
        <f t="shared" si="0"/>
        <v>209580</v>
      </c>
      <c r="F10" s="48"/>
      <c r="G10" s="49">
        <f t="shared" si="1"/>
        <v>0</v>
      </c>
      <c r="H10" s="50">
        <f t="shared" si="2"/>
        <v>-2994</v>
      </c>
      <c r="I10" s="51">
        <f t="shared" si="3"/>
        <v>-209580</v>
      </c>
      <c r="J10" s="47"/>
      <c r="K10" s="47"/>
    </row>
    <row r="11" spans="1:11" x14ac:dyDescent="0.25">
      <c r="A11" s="47"/>
      <c r="B11" s="47"/>
      <c r="C11" s="48"/>
      <c r="D11" s="51"/>
      <c r="E11" s="48"/>
      <c r="F11" s="48"/>
      <c r="G11" s="49"/>
      <c r="H11" s="50"/>
      <c r="I11" s="51"/>
      <c r="J11" s="47"/>
      <c r="K11" s="47"/>
    </row>
    <row r="12" spans="1:11" x14ac:dyDescent="0.25">
      <c r="A12" s="47"/>
      <c r="B12" s="47"/>
      <c r="C12" s="48"/>
      <c r="D12" s="51"/>
      <c r="E12" s="48"/>
      <c r="F12" s="48"/>
      <c r="G12" s="49"/>
      <c r="H12" s="50"/>
      <c r="I12" s="51"/>
      <c r="J12" s="47"/>
      <c r="K12" s="47"/>
    </row>
    <row r="13" spans="1:11" s="32" customFormat="1" x14ac:dyDescent="0.25">
      <c r="A13" s="47"/>
      <c r="B13" s="47"/>
      <c r="C13" s="48"/>
      <c r="D13" s="51"/>
      <c r="E13" s="48"/>
      <c r="F13" s="48"/>
      <c r="G13" s="49"/>
      <c r="H13" s="50"/>
      <c r="I13" s="51"/>
      <c r="J13" s="47"/>
      <c r="K13" s="47"/>
    </row>
    <row r="14" spans="1:11" x14ac:dyDescent="0.25">
      <c r="A14" s="47"/>
      <c r="B14" s="47"/>
      <c r="C14" s="48"/>
      <c r="D14" s="51"/>
      <c r="E14" s="48"/>
      <c r="F14" s="48"/>
      <c r="G14" s="49"/>
      <c r="H14" s="50"/>
      <c r="I14" s="51"/>
      <c r="J14" s="47"/>
      <c r="K14" s="47"/>
    </row>
    <row r="15" spans="1:11" x14ac:dyDescent="0.25">
      <c r="A15" s="47"/>
      <c r="B15" s="47"/>
      <c r="C15" s="48"/>
      <c r="D15" s="51"/>
      <c r="E15" s="48"/>
      <c r="F15" s="48"/>
      <c r="G15" s="49"/>
      <c r="H15" s="50"/>
      <c r="I15" s="51"/>
      <c r="J15" s="47"/>
      <c r="K15" s="47"/>
    </row>
    <row r="16" spans="1:11" x14ac:dyDescent="0.25">
      <c r="A16" s="47"/>
      <c r="B16" s="47"/>
      <c r="C16" s="48"/>
      <c r="D16" s="51"/>
      <c r="E16" s="48"/>
      <c r="F16" s="48"/>
      <c r="G16" s="49"/>
      <c r="H16" s="50"/>
      <c r="I16" s="51"/>
      <c r="J16" s="47"/>
      <c r="K16" s="47"/>
    </row>
    <row r="17" spans="1:11" x14ac:dyDescent="0.25">
      <c r="A17" s="47"/>
      <c r="B17" s="47"/>
      <c r="C17" s="48"/>
      <c r="D17" s="51"/>
      <c r="E17" s="48"/>
      <c r="F17" s="48"/>
      <c r="G17" s="49"/>
      <c r="H17" s="50"/>
      <c r="I17" s="51"/>
      <c r="J17" s="47"/>
      <c r="K17" s="47"/>
    </row>
    <row r="18" spans="1:11" x14ac:dyDescent="0.25">
      <c r="A18" s="47"/>
      <c r="B18" s="47"/>
      <c r="C18" s="48"/>
      <c r="D18" s="51"/>
      <c r="E18" s="48"/>
      <c r="F18" s="48"/>
      <c r="G18" s="49"/>
      <c r="H18" s="50"/>
      <c r="I18" s="51"/>
      <c r="J18" s="47"/>
      <c r="K18" s="47"/>
    </row>
    <row r="19" spans="1:11" x14ac:dyDescent="0.25">
      <c r="A19" s="47"/>
      <c r="B19" s="47"/>
      <c r="C19" s="48"/>
      <c r="D19" s="51"/>
      <c r="E19" s="48"/>
      <c r="F19" s="48"/>
      <c r="G19" s="49"/>
      <c r="H19" s="50"/>
      <c r="I19" s="51"/>
      <c r="J19" s="47"/>
      <c r="K19" s="47"/>
    </row>
  </sheetData>
  <mergeCells count="14">
    <mergeCell ref="H5:I5"/>
    <mergeCell ref="J5:K5"/>
    <mergeCell ref="B6:B7"/>
    <mergeCell ref="A6:A7"/>
    <mergeCell ref="C6:C7"/>
    <mergeCell ref="D6:D7"/>
    <mergeCell ref="E6:E7"/>
    <mergeCell ref="G6:G7"/>
    <mergeCell ref="H6:H7"/>
    <mergeCell ref="I6:I7"/>
    <mergeCell ref="J6:J7"/>
    <mergeCell ref="K6:K7"/>
    <mergeCell ref="F5:G5"/>
    <mergeCell ref="F6:F7"/>
  </mergeCells>
  <conditionalFormatting sqref="H8:H19">
    <cfRule type="iconSet" priority="5">
      <iconSet iconSet="4RedToBlack">
        <cfvo type="percent" val="0"/>
        <cfvo type="percent" val="25"/>
        <cfvo type="percent" val="50"/>
        <cfvo type="percent" val="75"/>
      </iconSet>
    </cfRule>
  </conditionalFormatting>
  <conditionalFormatting sqref="H8:H1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8:H19">
    <cfRule type="iconSet" priority="3">
      <iconSet>
        <cfvo type="percent" val="0"/>
        <cfvo type="percent" val="33"/>
        <cfvo type="percent" val="67"/>
      </iconSet>
    </cfRule>
  </conditionalFormatting>
  <conditionalFormatting sqref="H8:H1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8:H19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5</xdr:col>
                    <xdr:colOff>752475</xdr:colOff>
                    <xdr:row>1</xdr:row>
                    <xdr:rowOff>47625</xdr:rowOff>
                  </from>
                  <to>
                    <xdr:col>7</xdr:col>
                    <xdr:colOff>257175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tabSelected="1" topLeftCell="A64" workbookViewId="0">
      <selection activeCell="N73" sqref="N73"/>
    </sheetView>
  </sheetViews>
  <sheetFormatPr baseColWidth="10" defaultRowHeight="15" x14ac:dyDescent="0.25"/>
  <cols>
    <col min="1" max="1" width="13.85546875" bestFit="1" customWidth="1"/>
    <col min="2" max="2" width="23.28515625" style="78" customWidth="1"/>
  </cols>
  <sheetData>
    <row r="1" spans="1:2" x14ac:dyDescent="0.25">
      <c r="A1" s="76" t="s">
        <v>59</v>
      </c>
      <c r="B1" s="77" t="s">
        <v>129</v>
      </c>
    </row>
    <row r="2" spans="1:2" x14ac:dyDescent="0.25">
      <c r="A2" s="47" t="s">
        <v>60</v>
      </c>
      <c r="B2" s="77"/>
    </row>
    <row r="3" spans="1:2" x14ac:dyDescent="0.25">
      <c r="A3" s="47" t="s">
        <v>61</v>
      </c>
      <c r="B3" s="77"/>
    </row>
    <row r="4" spans="1:2" x14ac:dyDescent="0.25">
      <c r="A4" s="47" t="s">
        <v>62</v>
      </c>
      <c r="B4" s="77"/>
    </row>
    <row r="5" spans="1:2" x14ac:dyDescent="0.25">
      <c r="A5" s="47" t="s">
        <v>63</v>
      </c>
      <c r="B5" s="77"/>
    </row>
    <row r="6" spans="1:2" x14ac:dyDescent="0.25">
      <c r="A6" s="47" t="s">
        <v>55</v>
      </c>
      <c r="B6" s="77"/>
    </row>
    <row r="7" spans="1:2" x14ac:dyDescent="0.25">
      <c r="A7" s="47" t="s">
        <v>9</v>
      </c>
      <c r="B7" s="77"/>
    </row>
    <row r="8" spans="1:2" x14ac:dyDescent="0.25">
      <c r="A8" s="47" t="s">
        <v>11</v>
      </c>
      <c r="B8" s="77"/>
    </row>
    <row r="9" spans="1:2" x14ac:dyDescent="0.25">
      <c r="A9" s="47" t="s">
        <v>64</v>
      </c>
      <c r="B9" s="77"/>
    </row>
    <row r="10" spans="1:2" x14ac:dyDescent="0.25">
      <c r="A10" s="47" t="s">
        <v>65</v>
      </c>
      <c r="B10" s="77"/>
    </row>
    <row r="11" spans="1:2" x14ac:dyDescent="0.25">
      <c r="A11" s="47" t="s">
        <v>66</v>
      </c>
      <c r="B11" s="77"/>
    </row>
    <row r="12" spans="1:2" x14ac:dyDescent="0.25">
      <c r="A12" s="47" t="s">
        <v>12</v>
      </c>
      <c r="B12" s="77">
        <v>4900</v>
      </c>
    </row>
    <row r="13" spans="1:2" x14ac:dyDescent="0.25">
      <c r="A13" s="47" t="s">
        <v>54</v>
      </c>
      <c r="B13" s="77"/>
    </row>
    <row r="14" spans="1:2" x14ac:dyDescent="0.25">
      <c r="A14" s="47" t="s">
        <v>67</v>
      </c>
      <c r="B14" s="77"/>
    </row>
    <row r="15" spans="1:2" x14ac:dyDescent="0.25">
      <c r="A15" s="47" t="s">
        <v>68</v>
      </c>
      <c r="B15" s="77"/>
    </row>
    <row r="16" spans="1:2" x14ac:dyDescent="0.25">
      <c r="A16" s="47" t="s">
        <v>45</v>
      </c>
      <c r="B16" s="77"/>
    </row>
    <row r="17" spans="1:2" x14ac:dyDescent="0.25">
      <c r="A17" s="47" t="s">
        <v>13</v>
      </c>
      <c r="B17" s="77"/>
    </row>
    <row r="18" spans="1:2" x14ac:dyDescent="0.25">
      <c r="A18" s="47" t="s">
        <v>14</v>
      </c>
      <c r="B18" s="77"/>
    </row>
    <row r="19" spans="1:2" x14ac:dyDescent="0.25">
      <c r="A19" s="47" t="s">
        <v>69</v>
      </c>
      <c r="B19" s="77"/>
    </row>
    <row r="20" spans="1:2" x14ac:dyDescent="0.25">
      <c r="A20" s="47" t="s">
        <v>70</v>
      </c>
      <c r="B20" s="77"/>
    </row>
    <row r="21" spans="1:2" x14ac:dyDescent="0.25">
      <c r="A21" s="47" t="s">
        <v>71</v>
      </c>
      <c r="B21" s="77"/>
    </row>
    <row r="22" spans="1:2" x14ac:dyDescent="0.25">
      <c r="A22" s="47" t="s">
        <v>72</v>
      </c>
      <c r="B22" s="77"/>
    </row>
    <row r="23" spans="1:2" x14ac:dyDescent="0.25">
      <c r="A23" s="47" t="s">
        <v>73</v>
      </c>
      <c r="B23" s="77"/>
    </row>
    <row r="24" spans="1:2" x14ac:dyDescent="0.25">
      <c r="A24" s="47" t="s">
        <v>74</v>
      </c>
      <c r="B24" s="77"/>
    </row>
    <row r="25" spans="1:2" x14ac:dyDescent="0.25">
      <c r="A25" s="47" t="s">
        <v>75</v>
      </c>
      <c r="B25" s="77"/>
    </row>
    <row r="26" spans="1:2" x14ac:dyDescent="0.25">
      <c r="A26" s="47" t="s">
        <v>76</v>
      </c>
      <c r="B26" s="77"/>
    </row>
    <row r="27" spans="1:2" x14ac:dyDescent="0.25">
      <c r="A27" s="47" t="s">
        <v>77</v>
      </c>
      <c r="B27" s="77"/>
    </row>
    <row r="28" spans="1:2" x14ac:dyDescent="0.25">
      <c r="A28" s="47" t="s">
        <v>78</v>
      </c>
      <c r="B28" s="77"/>
    </row>
    <row r="29" spans="1:2" x14ac:dyDescent="0.25">
      <c r="A29" s="47" t="s">
        <v>79</v>
      </c>
      <c r="B29" s="77"/>
    </row>
    <row r="30" spans="1:2" x14ac:dyDescent="0.25">
      <c r="A30" s="47" t="s">
        <v>80</v>
      </c>
      <c r="B30" s="77"/>
    </row>
    <row r="31" spans="1:2" x14ac:dyDescent="0.25">
      <c r="A31" s="47" t="s">
        <v>81</v>
      </c>
      <c r="B31" s="77"/>
    </row>
    <row r="32" spans="1:2" x14ac:dyDescent="0.25">
      <c r="A32" s="47" t="s">
        <v>82</v>
      </c>
      <c r="B32" s="77"/>
    </row>
    <row r="33" spans="1:2" x14ac:dyDescent="0.25">
      <c r="A33" s="47" t="s">
        <v>15</v>
      </c>
      <c r="B33" s="77"/>
    </row>
    <row r="34" spans="1:2" x14ac:dyDescent="0.25">
      <c r="A34" s="47" t="s">
        <v>16</v>
      </c>
      <c r="B34" s="77"/>
    </row>
    <row r="35" spans="1:2" x14ac:dyDescent="0.25">
      <c r="A35" s="47" t="s">
        <v>83</v>
      </c>
      <c r="B35" s="77"/>
    </row>
    <row r="36" spans="1:2" x14ac:dyDescent="0.25">
      <c r="A36" s="47" t="s">
        <v>56</v>
      </c>
      <c r="B36" s="77"/>
    </row>
    <row r="37" spans="1:2" x14ac:dyDescent="0.25">
      <c r="A37" s="47" t="s">
        <v>84</v>
      </c>
      <c r="B37" s="77"/>
    </row>
    <row r="38" spans="1:2" x14ac:dyDescent="0.25">
      <c r="A38" s="47" t="s">
        <v>17</v>
      </c>
      <c r="B38" s="77"/>
    </row>
    <row r="39" spans="1:2" x14ac:dyDescent="0.25">
      <c r="A39" s="47" t="s">
        <v>85</v>
      </c>
      <c r="B39" s="77"/>
    </row>
    <row r="40" spans="1:2" x14ac:dyDescent="0.25">
      <c r="A40" s="47" t="s">
        <v>86</v>
      </c>
      <c r="B40" s="77"/>
    </row>
    <row r="41" spans="1:2" x14ac:dyDescent="0.25">
      <c r="A41" s="47" t="s">
        <v>87</v>
      </c>
      <c r="B41" s="77"/>
    </row>
    <row r="42" spans="1:2" x14ac:dyDescent="0.25">
      <c r="A42" s="47" t="s">
        <v>88</v>
      </c>
      <c r="B42" s="77"/>
    </row>
    <row r="43" spans="1:2" x14ac:dyDescent="0.25">
      <c r="A43" s="47" t="s">
        <v>18</v>
      </c>
      <c r="B43" s="77"/>
    </row>
    <row r="44" spans="1:2" x14ac:dyDescent="0.25">
      <c r="A44" s="47" t="s">
        <v>89</v>
      </c>
      <c r="B44" s="77"/>
    </row>
    <row r="45" spans="1:2" x14ac:dyDescent="0.25">
      <c r="A45" s="47" t="s">
        <v>90</v>
      </c>
      <c r="B45" s="77"/>
    </row>
    <row r="46" spans="1:2" x14ac:dyDescent="0.25">
      <c r="A46" s="47" t="s">
        <v>91</v>
      </c>
      <c r="B46" s="77"/>
    </row>
    <row r="47" spans="1:2" x14ac:dyDescent="0.25">
      <c r="A47" s="47" t="s">
        <v>58</v>
      </c>
      <c r="B47" s="77"/>
    </row>
    <row r="48" spans="1:2" x14ac:dyDescent="0.25">
      <c r="A48" s="47" t="s">
        <v>92</v>
      </c>
      <c r="B48" s="77"/>
    </row>
    <row r="49" spans="1:2" x14ac:dyDescent="0.25">
      <c r="A49" s="47" t="s">
        <v>57</v>
      </c>
      <c r="B49" s="77"/>
    </row>
    <row r="50" spans="1:2" x14ac:dyDescent="0.25">
      <c r="A50" s="47" t="s">
        <v>19</v>
      </c>
      <c r="B50" s="77"/>
    </row>
    <row r="51" spans="1:2" x14ac:dyDescent="0.25">
      <c r="A51" s="47" t="s">
        <v>93</v>
      </c>
      <c r="B51" s="77"/>
    </row>
    <row r="52" spans="1:2" x14ac:dyDescent="0.25">
      <c r="A52" s="47" t="s">
        <v>94</v>
      </c>
      <c r="B52" s="77"/>
    </row>
    <row r="53" spans="1:2" x14ac:dyDescent="0.25">
      <c r="A53" s="47" t="s">
        <v>95</v>
      </c>
      <c r="B53" s="77"/>
    </row>
    <row r="54" spans="1:2" x14ac:dyDescent="0.25">
      <c r="A54" s="47" t="s">
        <v>96</v>
      </c>
      <c r="B54" s="77"/>
    </row>
    <row r="55" spans="1:2" x14ac:dyDescent="0.25">
      <c r="A55" s="47" t="s">
        <v>97</v>
      </c>
      <c r="B55" s="77"/>
    </row>
    <row r="56" spans="1:2" x14ac:dyDescent="0.25">
      <c r="A56" s="47" t="s">
        <v>20</v>
      </c>
      <c r="B56" s="77"/>
    </row>
    <row r="57" spans="1:2" x14ac:dyDescent="0.25">
      <c r="A57" s="47" t="s">
        <v>98</v>
      </c>
      <c r="B57" s="77"/>
    </row>
    <row r="58" spans="1:2" x14ac:dyDescent="0.25">
      <c r="A58" s="47" t="s">
        <v>99</v>
      </c>
      <c r="B58" s="77"/>
    </row>
    <row r="59" spans="1:2" x14ac:dyDescent="0.25">
      <c r="A59" s="47" t="s">
        <v>100</v>
      </c>
      <c r="B59" s="77"/>
    </row>
    <row r="60" spans="1:2" x14ac:dyDescent="0.25">
      <c r="A60" s="47" t="s">
        <v>101</v>
      </c>
      <c r="B60" s="77"/>
    </row>
    <row r="61" spans="1:2" x14ac:dyDescent="0.25">
      <c r="A61" s="47" t="s">
        <v>102</v>
      </c>
      <c r="B61" s="77"/>
    </row>
    <row r="62" spans="1:2" x14ac:dyDescent="0.25">
      <c r="A62" s="47" t="s">
        <v>103</v>
      </c>
      <c r="B62" s="77"/>
    </row>
    <row r="63" spans="1:2" x14ac:dyDescent="0.25">
      <c r="A63" s="47" t="s">
        <v>104</v>
      </c>
      <c r="B63" s="77"/>
    </row>
    <row r="64" spans="1:2" x14ac:dyDescent="0.25">
      <c r="A64" s="47" t="s">
        <v>105</v>
      </c>
      <c r="B64" s="77"/>
    </row>
    <row r="65" spans="1:2" x14ac:dyDescent="0.25">
      <c r="A65" s="47" t="s">
        <v>106</v>
      </c>
      <c r="B65" s="77"/>
    </row>
    <row r="66" spans="1:2" x14ac:dyDescent="0.25">
      <c r="A66" s="47" t="s">
        <v>107</v>
      </c>
      <c r="B66" s="77"/>
    </row>
    <row r="67" spans="1:2" x14ac:dyDescent="0.25">
      <c r="A67" s="47" t="s">
        <v>108</v>
      </c>
      <c r="B67" s="77"/>
    </row>
    <row r="68" spans="1:2" x14ac:dyDescent="0.25">
      <c r="A68" s="47" t="s">
        <v>109</v>
      </c>
      <c r="B68" s="77"/>
    </row>
    <row r="69" spans="1:2" x14ac:dyDescent="0.25">
      <c r="A69" s="47" t="s">
        <v>110</v>
      </c>
      <c r="B69" s="77"/>
    </row>
    <row r="70" spans="1:2" x14ac:dyDescent="0.25">
      <c r="A70" s="47" t="s">
        <v>111</v>
      </c>
      <c r="B70" s="77"/>
    </row>
    <row r="71" spans="1:2" x14ac:dyDescent="0.25">
      <c r="A71" s="47" t="s">
        <v>112</v>
      </c>
      <c r="B71" s="77"/>
    </row>
    <row r="72" spans="1:2" x14ac:dyDescent="0.25">
      <c r="A72" s="47" t="s">
        <v>113</v>
      </c>
      <c r="B72" s="77"/>
    </row>
    <row r="73" spans="1:2" x14ac:dyDescent="0.25">
      <c r="A73" s="47" t="s">
        <v>114</v>
      </c>
      <c r="B73" s="77"/>
    </row>
    <row r="74" spans="1:2" x14ac:dyDescent="0.25">
      <c r="A74" s="47" t="s">
        <v>115</v>
      </c>
      <c r="B74" s="77"/>
    </row>
    <row r="75" spans="1:2" x14ac:dyDescent="0.25">
      <c r="A75" s="47" t="s">
        <v>116</v>
      </c>
      <c r="B75" s="77"/>
    </row>
    <row r="76" spans="1:2" x14ac:dyDescent="0.25">
      <c r="A76" s="47" t="s">
        <v>117</v>
      </c>
      <c r="B76" s="77"/>
    </row>
    <row r="77" spans="1:2" x14ac:dyDescent="0.25">
      <c r="A77" s="47" t="s">
        <v>118</v>
      </c>
      <c r="B77" s="77"/>
    </row>
    <row r="78" spans="1:2" x14ac:dyDescent="0.25">
      <c r="A78" s="47" t="s">
        <v>119</v>
      </c>
      <c r="B78" s="77"/>
    </row>
    <row r="79" spans="1:2" x14ac:dyDescent="0.25">
      <c r="A79" s="47" t="s">
        <v>120</v>
      </c>
      <c r="B79" s="77"/>
    </row>
    <row r="80" spans="1:2" x14ac:dyDescent="0.25">
      <c r="A80" s="47" t="s">
        <v>121</v>
      </c>
      <c r="B80" s="77"/>
    </row>
    <row r="81" spans="1:2" x14ac:dyDescent="0.25">
      <c r="A81" s="47" t="s">
        <v>122</v>
      </c>
      <c r="B81" s="77"/>
    </row>
    <row r="82" spans="1:2" x14ac:dyDescent="0.25">
      <c r="A82" s="47" t="s">
        <v>123</v>
      </c>
      <c r="B82" s="77"/>
    </row>
    <row r="83" spans="1:2" x14ac:dyDescent="0.25">
      <c r="A83" s="47" t="s">
        <v>124</v>
      </c>
      <c r="B83" s="77"/>
    </row>
    <row r="84" spans="1:2" x14ac:dyDescent="0.25">
      <c r="A84" s="47" t="s">
        <v>125</v>
      </c>
      <c r="B84" s="77"/>
    </row>
    <row r="85" spans="1:2" x14ac:dyDescent="0.25">
      <c r="A85" s="47" t="s">
        <v>126</v>
      </c>
      <c r="B85" s="77"/>
    </row>
    <row r="86" spans="1:2" x14ac:dyDescent="0.25">
      <c r="A86" s="47" t="s">
        <v>127</v>
      </c>
      <c r="B86" s="77"/>
    </row>
    <row r="87" spans="1:2" x14ac:dyDescent="0.25">
      <c r="A87" s="47" t="s">
        <v>128</v>
      </c>
      <c r="B87" s="7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C17" sqref="C17"/>
    </sheetView>
  </sheetViews>
  <sheetFormatPr baseColWidth="10" defaultRowHeight="15" x14ac:dyDescent="0.25"/>
  <sheetData>
    <row r="1" spans="1:20" ht="15.75" thickBot="1" x14ac:dyDescent="0.3">
      <c r="A1" s="73" t="s">
        <v>33</v>
      </c>
      <c r="B1" s="74"/>
      <c r="C1" s="74"/>
      <c r="D1" s="74"/>
      <c r="E1" s="74"/>
      <c r="F1" s="74"/>
      <c r="G1" s="74"/>
      <c r="H1" s="75"/>
      <c r="I1" s="32"/>
      <c r="J1" s="32"/>
      <c r="K1" s="31"/>
      <c r="M1" s="70" t="s">
        <v>41</v>
      </c>
      <c r="N1" s="71"/>
      <c r="O1" s="71"/>
      <c r="P1" s="71"/>
      <c r="Q1" s="71"/>
      <c r="R1" s="71"/>
      <c r="S1" s="71"/>
      <c r="T1" s="72"/>
    </row>
    <row r="2" spans="1:20" ht="15.75" thickTop="1" x14ac:dyDescent="0.25">
      <c r="A2" s="29" t="s">
        <v>34</v>
      </c>
      <c r="B2" s="29" t="s">
        <v>35</v>
      </c>
      <c r="C2" s="29" t="s">
        <v>36</v>
      </c>
      <c r="D2" s="29" t="s">
        <v>37</v>
      </c>
      <c r="E2" s="29" t="s">
        <v>21</v>
      </c>
      <c r="F2" s="29" t="s">
        <v>22</v>
      </c>
      <c r="G2" s="29" t="s">
        <v>23</v>
      </c>
      <c r="H2" s="29" t="s">
        <v>38</v>
      </c>
      <c r="I2" s="32"/>
      <c r="J2" s="32"/>
      <c r="K2" s="31"/>
      <c r="M2" s="27" t="s">
        <v>34</v>
      </c>
      <c r="N2" s="27" t="s">
        <v>35</v>
      </c>
      <c r="O2" s="27" t="s">
        <v>36</v>
      </c>
      <c r="P2" s="27" t="s">
        <v>37</v>
      </c>
      <c r="Q2" s="27" t="s">
        <v>21</v>
      </c>
      <c r="R2" s="27" t="s">
        <v>22</v>
      </c>
      <c r="S2" s="27" t="s">
        <v>23</v>
      </c>
      <c r="T2" s="27" t="s">
        <v>38</v>
      </c>
    </row>
    <row r="3" spans="1:20" x14ac:dyDescent="0.25">
      <c r="A3" s="41"/>
      <c r="B3" s="39"/>
      <c r="C3" s="41"/>
      <c r="D3" s="35">
        <f>+B3*C3</f>
        <v>0</v>
      </c>
      <c r="E3" s="35">
        <f>D3*0.3%</f>
        <v>0</v>
      </c>
      <c r="F3" s="35">
        <f>D3*0.8%</f>
        <v>0</v>
      </c>
      <c r="G3" s="35">
        <f>+F3*18%</f>
        <v>0</v>
      </c>
      <c r="H3" s="35">
        <f>+D3+E3+F3+G3</f>
        <v>0</v>
      </c>
      <c r="I3" s="32"/>
      <c r="J3" s="36"/>
      <c r="K3" s="31"/>
      <c r="M3" s="41"/>
      <c r="N3" s="39"/>
      <c r="O3" s="41"/>
      <c r="P3" s="35">
        <f>+N3*O3</f>
        <v>0</v>
      </c>
      <c r="Q3" s="35">
        <f>P3*0.3%</f>
        <v>0</v>
      </c>
      <c r="R3" s="35">
        <f>P3*0.8%</f>
        <v>0</v>
      </c>
      <c r="S3" s="35">
        <f>+R3*18%</f>
        <v>0</v>
      </c>
      <c r="T3" s="35">
        <f>+P3-Q3-R3-S3</f>
        <v>0</v>
      </c>
    </row>
    <row r="4" spans="1:20" x14ac:dyDescent="0.25">
      <c r="A4" s="38" t="s">
        <v>9</v>
      </c>
      <c r="B4" s="39">
        <v>1</v>
      </c>
      <c r="C4" s="38">
        <v>4915</v>
      </c>
      <c r="D4" s="35">
        <f t="shared" ref="D4:D32" si="0">+B4*C4</f>
        <v>4915</v>
      </c>
      <c r="E4" s="35">
        <f t="shared" ref="E4:E32" si="1">D4*0.3%</f>
        <v>14.745000000000001</v>
      </c>
      <c r="F4" s="35">
        <f t="shared" ref="F4:F32" si="2">D4*0.8%</f>
        <v>39.32</v>
      </c>
      <c r="G4" s="35">
        <f t="shared" ref="G4:G32" si="3">+F4*18%</f>
        <v>7.0775999999999994</v>
      </c>
      <c r="H4" s="35">
        <f t="shared" ref="H4:H32" si="4">+D4+E4+F4+G4</f>
        <v>4976.1425999999992</v>
      </c>
      <c r="I4" s="32"/>
      <c r="J4" s="36"/>
      <c r="K4" s="31"/>
      <c r="M4" s="38"/>
      <c r="N4" s="39"/>
      <c r="O4" s="38"/>
      <c r="P4" s="35">
        <f t="shared" ref="P4:P32" si="5">+N4*O4</f>
        <v>0</v>
      </c>
      <c r="Q4" s="35">
        <f t="shared" ref="Q4:Q32" si="6">P4*0.3%</f>
        <v>0</v>
      </c>
      <c r="R4" s="35">
        <f t="shared" ref="R4:R32" si="7">P4*0.8%</f>
        <v>0</v>
      </c>
      <c r="S4" s="35">
        <f t="shared" ref="S4:S32" si="8">+R4*18%</f>
        <v>0</v>
      </c>
      <c r="T4" s="35">
        <f t="shared" ref="T4:T32" si="9">+P4-Q4-R4-S4</f>
        <v>0</v>
      </c>
    </row>
    <row r="5" spans="1:20" x14ac:dyDescent="0.25">
      <c r="A5" s="37" t="s">
        <v>11</v>
      </c>
      <c r="B5" s="39">
        <v>1</v>
      </c>
      <c r="C5" s="37">
        <v>4691</v>
      </c>
      <c r="D5" s="35">
        <f t="shared" si="0"/>
        <v>4691</v>
      </c>
      <c r="E5" s="35">
        <f t="shared" si="1"/>
        <v>14.073</v>
      </c>
      <c r="F5" s="35">
        <f t="shared" si="2"/>
        <v>37.527999999999999</v>
      </c>
      <c r="G5" s="35">
        <f t="shared" si="3"/>
        <v>6.7550399999999993</v>
      </c>
      <c r="H5" s="35">
        <f t="shared" si="4"/>
        <v>4749.3560400000006</v>
      </c>
      <c r="I5" s="32"/>
      <c r="J5" s="36"/>
      <c r="K5" s="31"/>
      <c r="M5" s="37"/>
      <c r="N5" s="39"/>
      <c r="O5" s="37"/>
      <c r="P5" s="35">
        <f t="shared" si="5"/>
        <v>0</v>
      </c>
      <c r="Q5" s="35">
        <f t="shared" si="6"/>
        <v>0</v>
      </c>
      <c r="R5" s="35">
        <f t="shared" si="7"/>
        <v>0</v>
      </c>
      <c r="S5" s="35">
        <f t="shared" si="8"/>
        <v>0</v>
      </c>
      <c r="T5" s="35">
        <f t="shared" si="9"/>
        <v>0</v>
      </c>
    </row>
    <row r="6" spans="1:20" x14ac:dyDescent="0.25">
      <c r="A6" s="41" t="s">
        <v>12</v>
      </c>
      <c r="B6" s="39">
        <v>1</v>
      </c>
      <c r="C6" s="41">
        <v>2994</v>
      </c>
      <c r="D6" s="35">
        <f t="shared" si="0"/>
        <v>2994</v>
      </c>
      <c r="E6" s="35">
        <f t="shared" si="1"/>
        <v>8.9819999999999993</v>
      </c>
      <c r="F6" s="35">
        <f t="shared" si="2"/>
        <v>23.952000000000002</v>
      </c>
      <c r="G6" s="35">
        <f t="shared" si="3"/>
        <v>4.3113600000000005</v>
      </c>
      <c r="H6" s="35">
        <f t="shared" si="4"/>
        <v>3031.2453600000003</v>
      </c>
      <c r="I6" s="32"/>
      <c r="J6" s="36"/>
      <c r="K6" s="31"/>
      <c r="M6" s="41"/>
      <c r="N6" s="39"/>
      <c r="O6" s="41"/>
      <c r="P6" s="35">
        <f t="shared" si="5"/>
        <v>0</v>
      </c>
      <c r="Q6" s="35">
        <f t="shared" si="6"/>
        <v>0</v>
      </c>
      <c r="R6" s="35">
        <f t="shared" si="7"/>
        <v>0</v>
      </c>
      <c r="S6" s="35">
        <f t="shared" si="8"/>
        <v>0</v>
      </c>
      <c r="T6" s="35">
        <f t="shared" si="9"/>
        <v>0</v>
      </c>
    </row>
    <row r="7" spans="1:20" x14ac:dyDescent="0.25">
      <c r="A7" s="38" t="s">
        <v>39</v>
      </c>
      <c r="B7" s="39">
        <v>1</v>
      </c>
      <c r="C7" s="38">
        <v>743</v>
      </c>
      <c r="D7" s="35">
        <f t="shared" si="0"/>
        <v>743</v>
      </c>
      <c r="E7" s="35">
        <f t="shared" si="1"/>
        <v>2.2290000000000001</v>
      </c>
      <c r="F7" s="35">
        <f t="shared" si="2"/>
        <v>5.944</v>
      </c>
      <c r="G7" s="35">
        <f t="shared" si="3"/>
        <v>1.06992</v>
      </c>
      <c r="H7" s="35">
        <f t="shared" si="4"/>
        <v>752.24292000000003</v>
      </c>
      <c r="I7" s="32"/>
      <c r="J7" s="36"/>
      <c r="K7" s="31"/>
      <c r="M7" s="38"/>
      <c r="N7" s="39"/>
      <c r="O7" s="38"/>
      <c r="P7" s="35">
        <f t="shared" si="5"/>
        <v>0</v>
      </c>
      <c r="Q7" s="35">
        <f t="shared" si="6"/>
        <v>0</v>
      </c>
      <c r="R7" s="35">
        <f t="shared" si="7"/>
        <v>0</v>
      </c>
      <c r="S7" s="35">
        <f t="shared" si="8"/>
        <v>0</v>
      </c>
      <c r="T7" s="35">
        <f t="shared" si="9"/>
        <v>0</v>
      </c>
    </row>
    <row r="8" spans="1:20" x14ac:dyDescent="0.25">
      <c r="A8" s="37" t="s">
        <v>14</v>
      </c>
      <c r="B8" s="39">
        <v>1</v>
      </c>
      <c r="C8" s="37">
        <v>1759</v>
      </c>
      <c r="D8" s="35">
        <f t="shared" si="0"/>
        <v>1759</v>
      </c>
      <c r="E8" s="35">
        <f t="shared" si="1"/>
        <v>5.2770000000000001</v>
      </c>
      <c r="F8" s="35">
        <f t="shared" si="2"/>
        <v>14.072000000000001</v>
      </c>
      <c r="G8" s="35">
        <f t="shared" si="3"/>
        <v>2.5329600000000001</v>
      </c>
      <c r="H8" s="35">
        <f t="shared" si="4"/>
        <v>1780.8819599999999</v>
      </c>
      <c r="I8" s="32"/>
      <c r="J8" s="36"/>
      <c r="K8" s="31"/>
      <c r="M8" s="37"/>
      <c r="N8" s="39"/>
      <c r="O8" s="37"/>
      <c r="P8" s="35">
        <f t="shared" si="5"/>
        <v>0</v>
      </c>
      <c r="Q8" s="35">
        <f t="shared" si="6"/>
        <v>0</v>
      </c>
      <c r="R8" s="35">
        <f t="shared" si="7"/>
        <v>0</v>
      </c>
      <c r="S8" s="35">
        <f t="shared" si="8"/>
        <v>0</v>
      </c>
      <c r="T8" s="35">
        <f t="shared" si="9"/>
        <v>0</v>
      </c>
    </row>
    <row r="9" spans="1:20" s="32" customFormat="1" x14ac:dyDescent="0.25">
      <c r="A9" s="37" t="s">
        <v>45</v>
      </c>
      <c r="B9" s="39">
        <v>1</v>
      </c>
      <c r="C9" s="37">
        <v>8500</v>
      </c>
      <c r="D9" s="35">
        <f t="shared" ref="D9" si="10">+B9*C9</f>
        <v>8500</v>
      </c>
      <c r="E9" s="35">
        <f t="shared" ref="E9" si="11">D9*0.3%</f>
        <v>25.5</v>
      </c>
      <c r="F9" s="35">
        <f t="shared" ref="F9" si="12">D9*0.8%</f>
        <v>68</v>
      </c>
      <c r="G9" s="35">
        <f t="shared" ref="G9" si="13">+F9*18%</f>
        <v>12.24</v>
      </c>
      <c r="H9" s="35">
        <f t="shared" ref="H9" si="14">+D9+E9+F9+G9</f>
        <v>8605.74</v>
      </c>
      <c r="J9" s="36"/>
      <c r="M9" s="37"/>
      <c r="N9" s="39"/>
      <c r="O9" s="37"/>
      <c r="P9" s="35"/>
      <c r="Q9" s="35"/>
      <c r="R9" s="35"/>
      <c r="S9" s="35"/>
      <c r="T9" s="35"/>
    </row>
    <row r="10" spans="1:20" x14ac:dyDescent="0.25">
      <c r="A10" s="41" t="s">
        <v>15</v>
      </c>
      <c r="B10" s="39">
        <v>1</v>
      </c>
      <c r="C10" s="41">
        <v>22</v>
      </c>
      <c r="D10" s="35">
        <f t="shared" si="0"/>
        <v>22</v>
      </c>
      <c r="E10" s="35">
        <f t="shared" si="1"/>
        <v>6.6000000000000003E-2</v>
      </c>
      <c r="F10" s="35">
        <f t="shared" si="2"/>
        <v>0.17599999999999999</v>
      </c>
      <c r="G10" s="35">
        <f t="shared" si="3"/>
        <v>3.168E-2</v>
      </c>
      <c r="H10" s="35">
        <f t="shared" si="4"/>
        <v>22.273679999999999</v>
      </c>
      <c r="I10" s="32"/>
      <c r="J10" s="36"/>
      <c r="K10" s="31"/>
      <c r="M10" s="41"/>
      <c r="N10" s="39"/>
      <c r="O10" s="41"/>
      <c r="P10" s="35">
        <f t="shared" si="5"/>
        <v>0</v>
      </c>
      <c r="Q10" s="35">
        <f t="shared" si="6"/>
        <v>0</v>
      </c>
      <c r="R10" s="35">
        <f t="shared" si="7"/>
        <v>0</v>
      </c>
      <c r="S10" s="35">
        <f t="shared" si="8"/>
        <v>0</v>
      </c>
      <c r="T10" s="35">
        <f t="shared" si="9"/>
        <v>0</v>
      </c>
    </row>
    <row r="11" spans="1:20" x14ac:dyDescent="0.25">
      <c r="A11" s="38" t="s">
        <v>16</v>
      </c>
      <c r="B11" s="39">
        <v>1</v>
      </c>
      <c r="C11" s="38">
        <v>3425</v>
      </c>
      <c r="D11" s="35">
        <f t="shared" si="0"/>
        <v>3425</v>
      </c>
      <c r="E11" s="35">
        <f t="shared" si="1"/>
        <v>10.275</v>
      </c>
      <c r="F11" s="35">
        <f t="shared" si="2"/>
        <v>27.400000000000002</v>
      </c>
      <c r="G11" s="35">
        <f t="shared" si="3"/>
        <v>4.9320000000000004</v>
      </c>
      <c r="H11" s="35">
        <f t="shared" si="4"/>
        <v>3467.607</v>
      </c>
      <c r="I11" s="32"/>
      <c r="J11" s="36"/>
      <c r="K11" s="31"/>
      <c r="M11" s="38"/>
      <c r="N11" s="39"/>
      <c r="O11" s="38"/>
      <c r="P11" s="35">
        <f t="shared" si="5"/>
        <v>0</v>
      </c>
      <c r="Q11" s="35">
        <f t="shared" si="6"/>
        <v>0</v>
      </c>
      <c r="R11" s="35">
        <f t="shared" si="7"/>
        <v>0</v>
      </c>
      <c r="S11" s="35">
        <f t="shared" si="8"/>
        <v>0</v>
      </c>
      <c r="T11" s="35">
        <f t="shared" si="9"/>
        <v>0</v>
      </c>
    </row>
    <row r="12" spans="1:20" x14ac:dyDescent="0.25">
      <c r="A12" s="37" t="s">
        <v>17</v>
      </c>
      <c r="B12" s="39">
        <v>1</v>
      </c>
      <c r="C12" s="37">
        <v>7830</v>
      </c>
      <c r="D12" s="35">
        <f t="shared" si="0"/>
        <v>7830</v>
      </c>
      <c r="E12" s="35">
        <f t="shared" si="1"/>
        <v>23.490000000000002</v>
      </c>
      <c r="F12" s="35">
        <f t="shared" si="2"/>
        <v>62.64</v>
      </c>
      <c r="G12" s="35">
        <f t="shared" si="3"/>
        <v>11.2752</v>
      </c>
      <c r="H12" s="35">
        <f t="shared" si="4"/>
        <v>7927.4052000000001</v>
      </c>
      <c r="I12" s="32"/>
      <c r="J12" s="36"/>
      <c r="K12" s="31"/>
      <c r="M12" s="37"/>
      <c r="N12" s="39"/>
      <c r="O12" s="37"/>
      <c r="P12" s="35">
        <f t="shared" si="5"/>
        <v>0</v>
      </c>
      <c r="Q12" s="35">
        <f t="shared" si="6"/>
        <v>0</v>
      </c>
      <c r="R12" s="35">
        <f t="shared" si="7"/>
        <v>0</v>
      </c>
      <c r="S12" s="35">
        <f t="shared" si="8"/>
        <v>0</v>
      </c>
      <c r="T12" s="35">
        <f t="shared" si="9"/>
        <v>0</v>
      </c>
    </row>
    <row r="13" spans="1:20" x14ac:dyDescent="0.25">
      <c r="A13" s="41" t="s">
        <v>18</v>
      </c>
      <c r="B13" s="39">
        <v>1</v>
      </c>
      <c r="C13" s="41">
        <v>1151</v>
      </c>
      <c r="D13" s="35">
        <f t="shared" si="0"/>
        <v>1151</v>
      </c>
      <c r="E13" s="35">
        <f t="shared" si="1"/>
        <v>3.4530000000000003</v>
      </c>
      <c r="F13" s="35">
        <f t="shared" si="2"/>
        <v>9.2080000000000002</v>
      </c>
      <c r="G13" s="35">
        <f t="shared" si="3"/>
        <v>1.65744</v>
      </c>
      <c r="H13" s="35">
        <f t="shared" si="4"/>
        <v>1165.31844</v>
      </c>
      <c r="I13" s="32"/>
      <c r="J13" s="36"/>
      <c r="K13" s="31"/>
      <c r="M13" s="41"/>
      <c r="N13" s="39"/>
      <c r="O13" s="41"/>
      <c r="P13" s="35">
        <f t="shared" si="5"/>
        <v>0</v>
      </c>
      <c r="Q13" s="35">
        <f t="shared" si="6"/>
        <v>0</v>
      </c>
      <c r="R13" s="35">
        <f t="shared" si="7"/>
        <v>0</v>
      </c>
      <c r="S13" s="35">
        <f t="shared" si="8"/>
        <v>0</v>
      </c>
      <c r="T13" s="35">
        <f t="shared" si="9"/>
        <v>0</v>
      </c>
    </row>
    <row r="14" spans="1:20" x14ac:dyDescent="0.25">
      <c r="A14" s="38" t="s">
        <v>19</v>
      </c>
      <c r="B14" s="39">
        <v>1</v>
      </c>
      <c r="C14" s="38">
        <v>3280</v>
      </c>
      <c r="D14" s="35">
        <f t="shared" si="0"/>
        <v>3280</v>
      </c>
      <c r="E14" s="35">
        <f t="shared" si="1"/>
        <v>9.84</v>
      </c>
      <c r="F14" s="35">
        <f t="shared" si="2"/>
        <v>26.240000000000002</v>
      </c>
      <c r="G14" s="35">
        <f t="shared" si="3"/>
        <v>4.7232000000000003</v>
      </c>
      <c r="H14" s="35">
        <f t="shared" si="4"/>
        <v>3320.8031999999998</v>
      </c>
      <c r="I14" s="32"/>
      <c r="J14" s="36"/>
      <c r="K14" s="31"/>
      <c r="M14" s="38"/>
      <c r="N14" s="39"/>
      <c r="O14" s="38"/>
      <c r="P14" s="35">
        <f t="shared" si="5"/>
        <v>0</v>
      </c>
      <c r="Q14" s="35">
        <f t="shared" si="6"/>
        <v>0</v>
      </c>
      <c r="R14" s="35">
        <f t="shared" si="7"/>
        <v>0</v>
      </c>
      <c r="S14" s="35">
        <f t="shared" si="8"/>
        <v>0</v>
      </c>
      <c r="T14" s="35">
        <f t="shared" si="9"/>
        <v>0</v>
      </c>
    </row>
    <row r="15" spans="1:20" x14ac:dyDescent="0.25">
      <c r="A15" s="37" t="s">
        <v>20</v>
      </c>
      <c r="B15" s="39">
        <v>1</v>
      </c>
      <c r="C15" s="37">
        <v>21955</v>
      </c>
      <c r="D15" s="35">
        <f t="shared" si="0"/>
        <v>21955</v>
      </c>
      <c r="E15" s="35">
        <f t="shared" si="1"/>
        <v>65.864999999999995</v>
      </c>
      <c r="F15" s="35">
        <f t="shared" si="2"/>
        <v>175.64000000000001</v>
      </c>
      <c r="G15" s="35">
        <f t="shared" si="3"/>
        <v>31.615200000000002</v>
      </c>
      <c r="H15" s="35">
        <f t="shared" si="4"/>
        <v>22228.120200000001</v>
      </c>
      <c r="I15" s="32"/>
      <c r="J15" s="36"/>
      <c r="K15" s="31"/>
      <c r="M15" s="37"/>
      <c r="N15" s="39"/>
      <c r="O15" s="37"/>
      <c r="P15" s="35">
        <f t="shared" si="5"/>
        <v>0</v>
      </c>
      <c r="Q15" s="35">
        <f t="shared" si="6"/>
        <v>0</v>
      </c>
      <c r="R15" s="35">
        <f t="shared" si="7"/>
        <v>0</v>
      </c>
      <c r="S15" s="35">
        <f t="shared" si="8"/>
        <v>0</v>
      </c>
      <c r="T15" s="35">
        <f t="shared" si="9"/>
        <v>0</v>
      </c>
    </row>
    <row r="16" spans="1:20" x14ac:dyDescent="0.25">
      <c r="A16" s="41"/>
      <c r="B16" s="39"/>
      <c r="C16" s="43"/>
      <c r="D16" s="35">
        <f t="shared" si="0"/>
        <v>0</v>
      </c>
      <c r="E16" s="35">
        <f t="shared" si="1"/>
        <v>0</v>
      </c>
      <c r="F16" s="35">
        <f t="shared" si="2"/>
        <v>0</v>
      </c>
      <c r="G16" s="35">
        <f t="shared" si="3"/>
        <v>0</v>
      </c>
      <c r="H16" s="35">
        <f t="shared" si="4"/>
        <v>0</v>
      </c>
      <c r="I16" s="32"/>
      <c r="J16" s="36"/>
      <c r="K16" s="31"/>
      <c r="M16" s="41"/>
      <c r="N16" s="39"/>
      <c r="O16" s="43"/>
      <c r="P16" s="35">
        <f t="shared" si="5"/>
        <v>0</v>
      </c>
      <c r="Q16" s="35">
        <f t="shared" si="6"/>
        <v>0</v>
      </c>
      <c r="R16" s="35">
        <f t="shared" si="7"/>
        <v>0</v>
      </c>
      <c r="S16" s="35">
        <f t="shared" si="8"/>
        <v>0</v>
      </c>
      <c r="T16" s="35">
        <f t="shared" si="9"/>
        <v>0</v>
      </c>
    </row>
    <row r="17" spans="1:20" x14ac:dyDescent="0.25">
      <c r="A17" s="38"/>
      <c r="B17" s="39"/>
      <c r="C17" s="33"/>
      <c r="D17" s="35">
        <f t="shared" si="0"/>
        <v>0</v>
      </c>
      <c r="E17" s="35">
        <f t="shared" si="1"/>
        <v>0</v>
      </c>
      <c r="F17" s="35">
        <f t="shared" si="2"/>
        <v>0</v>
      </c>
      <c r="G17" s="35">
        <f t="shared" si="3"/>
        <v>0</v>
      </c>
      <c r="H17" s="35">
        <f t="shared" si="4"/>
        <v>0</v>
      </c>
      <c r="I17" s="32"/>
      <c r="J17" s="36"/>
      <c r="K17" s="31"/>
      <c r="M17" s="38"/>
      <c r="N17" s="39"/>
      <c r="O17" s="33"/>
      <c r="P17" s="35">
        <f t="shared" si="5"/>
        <v>0</v>
      </c>
      <c r="Q17" s="35">
        <f t="shared" si="6"/>
        <v>0</v>
      </c>
      <c r="R17" s="35">
        <f t="shared" si="7"/>
        <v>0</v>
      </c>
      <c r="S17" s="35">
        <f t="shared" si="8"/>
        <v>0</v>
      </c>
      <c r="T17" s="35">
        <f t="shared" si="9"/>
        <v>0</v>
      </c>
    </row>
    <row r="18" spans="1:20" x14ac:dyDescent="0.25">
      <c r="A18" s="37"/>
      <c r="B18" s="39"/>
      <c r="C18" s="39"/>
      <c r="D18" s="35">
        <f t="shared" si="0"/>
        <v>0</v>
      </c>
      <c r="E18" s="35">
        <f t="shared" si="1"/>
        <v>0</v>
      </c>
      <c r="F18" s="35">
        <f t="shared" si="2"/>
        <v>0</v>
      </c>
      <c r="G18" s="35">
        <f t="shared" si="3"/>
        <v>0</v>
      </c>
      <c r="H18" s="35">
        <f t="shared" si="4"/>
        <v>0</v>
      </c>
      <c r="I18" s="32"/>
      <c r="J18" s="36"/>
      <c r="K18" s="32"/>
      <c r="M18" s="37"/>
      <c r="N18" s="39"/>
      <c r="O18" s="39"/>
      <c r="P18" s="35">
        <f t="shared" si="5"/>
        <v>0</v>
      </c>
      <c r="Q18" s="35">
        <f t="shared" si="6"/>
        <v>0</v>
      </c>
      <c r="R18" s="35">
        <f t="shared" si="7"/>
        <v>0</v>
      </c>
      <c r="S18" s="35">
        <f t="shared" si="8"/>
        <v>0</v>
      </c>
      <c r="T18" s="35">
        <f t="shared" si="9"/>
        <v>0</v>
      </c>
    </row>
    <row r="19" spans="1:20" x14ac:dyDescent="0.25">
      <c r="A19" s="41"/>
      <c r="B19" s="42"/>
      <c r="C19" s="44"/>
      <c r="D19" s="35">
        <f t="shared" si="0"/>
        <v>0</v>
      </c>
      <c r="E19" s="35">
        <f t="shared" si="1"/>
        <v>0</v>
      </c>
      <c r="F19" s="35">
        <f t="shared" si="2"/>
        <v>0</v>
      </c>
      <c r="G19" s="35">
        <f t="shared" si="3"/>
        <v>0</v>
      </c>
      <c r="H19" s="35">
        <f t="shared" si="4"/>
        <v>0</v>
      </c>
      <c r="I19" s="32"/>
      <c r="J19" s="36"/>
      <c r="K19" s="32"/>
      <c r="M19" s="41"/>
      <c r="N19" s="42"/>
      <c r="O19" s="44"/>
      <c r="P19" s="35">
        <f t="shared" si="5"/>
        <v>0</v>
      </c>
      <c r="Q19" s="35">
        <f t="shared" si="6"/>
        <v>0</v>
      </c>
      <c r="R19" s="35">
        <f t="shared" si="7"/>
        <v>0</v>
      </c>
      <c r="S19" s="35">
        <f t="shared" si="8"/>
        <v>0</v>
      </c>
      <c r="T19" s="35">
        <f t="shared" si="9"/>
        <v>0</v>
      </c>
    </row>
    <row r="20" spans="1:20" x14ac:dyDescent="0.25">
      <c r="A20" s="34"/>
      <c r="B20" s="45"/>
      <c r="C20" s="45"/>
      <c r="D20" s="35">
        <f t="shared" si="0"/>
        <v>0</v>
      </c>
      <c r="E20" s="35">
        <f t="shared" si="1"/>
        <v>0</v>
      </c>
      <c r="F20" s="35">
        <f t="shared" si="2"/>
        <v>0</v>
      </c>
      <c r="G20" s="35">
        <f t="shared" si="3"/>
        <v>0</v>
      </c>
      <c r="H20" s="35">
        <f t="shared" si="4"/>
        <v>0</v>
      </c>
      <c r="I20" s="32"/>
      <c r="J20" s="36"/>
      <c r="K20" s="32"/>
      <c r="M20" s="34"/>
      <c r="N20" s="45"/>
      <c r="O20" s="45"/>
      <c r="P20" s="35">
        <f t="shared" si="5"/>
        <v>0</v>
      </c>
      <c r="Q20" s="35">
        <f t="shared" si="6"/>
        <v>0</v>
      </c>
      <c r="R20" s="35">
        <f t="shared" si="7"/>
        <v>0</v>
      </c>
      <c r="S20" s="35">
        <f t="shared" si="8"/>
        <v>0</v>
      </c>
      <c r="T20" s="35">
        <f t="shared" si="9"/>
        <v>0</v>
      </c>
    </row>
    <row r="21" spans="1:20" x14ac:dyDescent="0.25">
      <c r="A21" s="34"/>
      <c r="B21" s="45"/>
      <c r="C21" s="45"/>
      <c r="D21" s="35">
        <f t="shared" si="0"/>
        <v>0</v>
      </c>
      <c r="E21" s="35">
        <f t="shared" si="1"/>
        <v>0</v>
      </c>
      <c r="F21" s="35">
        <f t="shared" si="2"/>
        <v>0</v>
      </c>
      <c r="G21" s="35">
        <f t="shared" si="3"/>
        <v>0</v>
      </c>
      <c r="H21" s="35">
        <f t="shared" si="4"/>
        <v>0</v>
      </c>
      <c r="I21" s="32"/>
      <c r="J21" s="36"/>
      <c r="K21" s="32"/>
      <c r="M21" s="34"/>
      <c r="N21" s="45"/>
      <c r="O21" s="45"/>
      <c r="P21" s="35">
        <f t="shared" si="5"/>
        <v>0</v>
      </c>
      <c r="Q21" s="35">
        <f t="shared" si="6"/>
        <v>0</v>
      </c>
      <c r="R21" s="35">
        <f t="shared" si="7"/>
        <v>0</v>
      </c>
      <c r="S21" s="35">
        <f t="shared" si="8"/>
        <v>0</v>
      </c>
      <c r="T21" s="35">
        <f t="shared" si="9"/>
        <v>0</v>
      </c>
    </row>
    <row r="22" spans="1:20" x14ac:dyDescent="0.25">
      <c r="A22" s="34"/>
      <c r="B22" s="45"/>
      <c r="C22" s="45"/>
      <c r="D22" s="35">
        <f t="shared" si="0"/>
        <v>0</v>
      </c>
      <c r="E22" s="35">
        <f t="shared" si="1"/>
        <v>0</v>
      </c>
      <c r="F22" s="35">
        <f t="shared" si="2"/>
        <v>0</v>
      </c>
      <c r="G22" s="35">
        <f t="shared" si="3"/>
        <v>0</v>
      </c>
      <c r="H22" s="35">
        <f t="shared" si="4"/>
        <v>0</v>
      </c>
      <c r="I22" s="32"/>
      <c r="J22" s="36"/>
      <c r="K22" s="32"/>
      <c r="M22" s="34"/>
      <c r="N22" s="45"/>
      <c r="O22" s="45"/>
      <c r="P22" s="35">
        <f t="shared" si="5"/>
        <v>0</v>
      </c>
      <c r="Q22" s="35">
        <f t="shared" si="6"/>
        <v>0</v>
      </c>
      <c r="R22" s="35">
        <f t="shared" si="7"/>
        <v>0</v>
      </c>
      <c r="S22" s="35">
        <f t="shared" si="8"/>
        <v>0</v>
      </c>
      <c r="T22" s="35">
        <f t="shared" si="9"/>
        <v>0</v>
      </c>
    </row>
    <row r="23" spans="1:20" x14ac:dyDescent="0.25">
      <c r="A23" s="34"/>
      <c r="B23" s="45"/>
      <c r="C23" s="45"/>
      <c r="D23" s="35">
        <f t="shared" si="0"/>
        <v>0</v>
      </c>
      <c r="E23" s="35">
        <f t="shared" si="1"/>
        <v>0</v>
      </c>
      <c r="F23" s="35">
        <f t="shared" si="2"/>
        <v>0</v>
      </c>
      <c r="G23" s="35">
        <f t="shared" si="3"/>
        <v>0</v>
      </c>
      <c r="H23" s="35">
        <f t="shared" si="4"/>
        <v>0</v>
      </c>
      <c r="I23" s="32"/>
      <c r="J23" s="36"/>
      <c r="K23" s="32"/>
      <c r="M23" s="34"/>
      <c r="N23" s="45"/>
      <c r="O23" s="45"/>
      <c r="P23" s="35">
        <f t="shared" si="5"/>
        <v>0</v>
      </c>
      <c r="Q23" s="35">
        <f t="shared" si="6"/>
        <v>0</v>
      </c>
      <c r="R23" s="35">
        <f t="shared" si="7"/>
        <v>0</v>
      </c>
      <c r="S23" s="35">
        <f t="shared" si="8"/>
        <v>0</v>
      </c>
      <c r="T23" s="35">
        <f t="shared" si="9"/>
        <v>0</v>
      </c>
    </row>
    <row r="24" spans="1:20" x14ac:dyDescent="0.25">
      <c r="A24" s="34"/>
      <c r="B24" s="45"/>
      <c r="C24" s="45"/>
      <c r="D24" s="35">
        <f t="shared" si="0"/>
        <v>0</v>
      </c>
      <c r="E24" s="35">
        <f t="shared" si="1"/>
        <v>0</v>
      </c>
      <c r="F24" s="35">
        <f t="shared" si="2"/>
        <v>0</v>
      </c>
      <c r="G24" s="35">
        <f t="shared" si="3"/>
        <v>0</v>
      </c>
      <c r="H24" s="35">
        <f t="shared" si="4"/>
        <v>0</v>
      </c>
      <c r="I24" s="32"/>
      <c r="J24" s="36"/>
      <c r="K24" s="32"/>
      <c r="M24" s="34"/>
      <c r="N24" s="45"/>
      <c r="O24" s="45"/>
      <c r="P24" s="35">
        <f t="shared" si="5"/>
        <v>0</v>
      </c>
      <c r="Q24" s="35">
        <f t="shared" si="6"/>
        <v>0</v>
      </c>
      <c r="R24" s="35">
        <f t="shared" si="7"/>
        <v>0</v>
      </c>
      <c r="S24" s="35">
        <f t="shared" si="8"/>
        <v>0</v>
      </c>
      <c r="T24" s="35">
        <f t="shared" si="9"/>
        <v>0</v>
      </c>
    </row>
    <row r="25" spans="1:20" x14ac:dyDescent="0.25">
      <c r="A25" s="34"/>
      <c r="B25" s="46"/>
      <c r="C25" s="46"/>
      <c r="D25" s="35">
        <f t="shared" si="0"/>
        <v>0</v>
      </c>
      <c r="E25" s="35">
        <f t="shared" si="1"/>
        <v>0</v>
      </c>
      <c r="F25" s="35">
        <f t="shared" si="2"/>
        <v>0</v>
      </c>
      <c r="G25" s="35">
        <f t="shared" si="3"/>
        <v>0</v>
      </c>
      <c r="H25" s="35">
        <f t="shared" si="4"/>
        <v>0</v>
      </c>
      <c r="I25" s="32"/>
      <c r="J25" s="36"/>
      <c r="K25" s="32"/>
      <c r="M25" s="34"/>
      <c r="N25" s="46"/>
      <c r="O25" s="46"/>
      <c r="P25" s="35">
        <f t="shared" si="5"/>
        <v>0</v>
      </c>
      <c r="Q25" s="35">
        <f t="shared" si="6"/>
        <v>0</v>
      </c>
      <c r="R25" s="35">
        <f t="shared" si="7"/>
        <v>0</v>
      </c>
      <c r="S25" s="35">
        <f t="shared" si="8"/>
        <v>0</v>
      </c>
      <c r="T25" s="35">
        <f t="shared" si="9"/>
        <v>0</v>
      </c>
    </row>
    <row r="26" spans="1:20" x14ac:dyDescent="0.25">
      <c r="A26" s="34"/>
      <c r="B26" s="46"/>
      <c r="C26" s="46"/>
      <c r="D26" s="35">
        <f t="shared" si="0"/>
        <v>0</v>
      </c>
      <c r="E26" s="35">
        <f t="shared" si="1"/>
        <v>0</v>
      </c>
      <c r="F26" s="35">
        <f t="shared" si="2"/>
        <v>0</v>
      </c>
      <c r="G26" s="35">
        <f t="shared" si="3"/>
        <v>0</v>
      </c>
      <c r="H26" s="35">
        <f t="shared" si="4"/>
        <v>0</v>
      </c>
      <c r="I26" s="32"/>
      <c r="J26" s="36"/>
      <c r="K26" s="32"/>
      <c r="M26" s="34"/>
      <c r="N26" s="46"/>
      <c r="O26" s="46"/>
      <c r="P26" s="35">
        <f t="shared" si="5"/>
        <v>0</v>
      </c>
      <c r="Q26" s="35">
        <f t="shared" si="6"/>
        <v>0</v>
      </c>
      <c r="R26" s="35">
        <f t="shared" si="7"/>
        <v>0</v>
      </c>
      <c r="S26" s="35">
        <f t="shared" si="8"/>
        <v>0</v>
      </c>
      <c r="T26" s="35">
        <f t="shared" si="9"/>
        <v>0</v>
      </c>
    </row>
    <row r="27" spans="1:20" x14ac:dyDescent="0.25">
      <c r="A27" s="34"/>
      <c r="B27" s="46"/>
      <c r="C27" s="46"/>
      <c r="D27" s="35">
        <f t="shared" si="0"/>
        <v>0</v>
      </c>
      <c r="E27" s="35">
        <f t="shared" si="1"/>
        <v>0</v>
      </c>
      <c r="F27" s="35">
        <f t="shared" si="2"/>
        <v>0</v>
      </c>
      <c r="G27" s="35">
        <f t="shared" si="3"/>
        <v>0</v>
      </c>
      <c r="H27" s="35">
        <f t="shared" si="4"/>
        <v>0</v>
      </c>
      <c r="I27" s="32"/>
      <c r="J27" s="36"/>
      <c r="K27" s="32"/>
      <c r="M27" s="34"/>
      <c r="N27" s="46"/>
      <c r="O27" s="46"/>
      <c r="P27" s="35">
        <f t="shared" si="5"/>
        <v>0</v>
      </c>
      <c r="Q27" s="35">
        <f t="shared" si="6"/>
        <v>0</v>
      </c>
      <c r="R27" s="35">
        <f t="shared" si="7"/>
        <v>0</v>
      </c>
      <c r="S27" s="35">
        <f t="shared" si="8"/>
        <v>0</v>
      </c>
      <c r="T27" s="35">
        <f t="shared" si="9"/>
        <v>0</v>
      </c>
    </row>
    <row r="28" spans="1:20" x14ac:dyDescent="0.25">
      <c r="A28" s="34"/>
      <c r="B28" s="41"/>
      <c r="C28" s="39"/>
      <c r="D28" s="35">
        <f t="shared" si="0"/>
        <v>0</v>
      </c>
      <c r="E28" s="35">
        <f t="shared" si="1"/>
        <v>0</v>
      </c>
      <c r="F28" s="35">
        <f t="shared" si="2"/>
        <v>0</v>
      </c>
      <c r="G28" s="35">
        <f t="shared" si="3"/>
        <v>0</v>
      </c>
      <c r="H28" s="35">
        <f t="shared" si="4"/>
        <v>0</v>
      </c>
      <c r="I28" s="32"/>
      <c r="J28" s="36"/>
      <c r="K28" s="32"/>
      <c r="M28" s="34"/>
      <c r="N28" s="41"/>
      <c r="O28" s="39"/>
      <c r="P28" s="35">
        <f t="shared" si="5"/>
        <v>0</v>
      </c>
      <c r="Q28" s="35">
        <f t="shared" si="6"/>
        <v>0</v>
      </c>
      <c r="R28" s="35">
        <f t="shared" si="7"/>
        <v>0</v>
      </c>
      <c r="S28" s="35">
        <f t="shared" si="8"/>
        <v>0</v>
      </c>
      <c r="T28" s="35">
        <f t="shared" si="9"/>
        <v>0</v>
      </c>
    </row>
    <row r="29" spans="1:20" x14ac:dyDescent="0.25">
      <c r="A29" s="34"/>
      <c r="B29" s="41"/>
      <c r="C29" s="39"/>
      <c r="D29" s="35">
        <f t="shared" si="0"/>
        <v>0</v>
      </c>
      <c r="E29" s="35">
        <f t="shared" si="1"/>
        <v>0</v>
      </c>
      <c r="F29" s="35">
        <f t="shared" si="2"/>
        <v>0</v>
      </c>
      <c r="G29" s="35">
        <f t="shared" si="3"/>
        <v>0</v>
      </c>
      <c r="H29" s="35">
        <f t="shared" si="4"/>
        <v>0</v>
      </c>
      <c r="I29" s="32"/>
      <c r="J29" s="36"/>
      <c r="K29" s="32"/>
      <c r="M29" s="34"/>
      <c r="N29" s="41"/>
      <c r="O29" s="39"/>
      <c r="P29" s="35">
        <f t="shared" si="5"/>
        <v>0</v>
      </c>
      <c r="Q29" s="35">
        <f t="shared" si="6"/>
        <v>0</v>
      </c>
      <c r="R29" s="35">
        <f t="shared" si="7"/>
        <v>0</v>
      </c>
      <c r="S29" s="35">
        <f t="shared" si="8"/>
        <v>0</v>
      </c>
      <c r="T29" s="35">
        <f t="shared" si="9"/>
        <v>0</v>
      </c>
    </row>
    <row r="30" spans="1:20" x14ac:dyDescent="0.25">
      <c r="A30" s="34"/>
      <c r="B30" s="41"/>
      <c r="C30" s="39"/>
      <c r="D30" s="35">
        <f t="shared" si="0"/>
        <v>0</v>
      </c>
      <c r="E30" s="35">
        <f t="shared" si="1"/>
        <v>0</v>
      </c>
      <c r="F30" s="35">
        <f t="shared" si="2"/>
        <v>0</v>
      </c>
      <c r="G30" s="35">
        <f t="shared" si="3"/>
        <v>0</v>
      </c>
      <c r="H30" s="35">
        <f t="shared" si="4"/>
        <v>0</v>
      </c>
      <c r="I30" s="32"/>
      <c r="J30" s="36"/>
      <c r="K30" s="32"/>
      <c r="M30" s="34"/>
      <c r="N30" s="41"/>
      <c r="O30" s="39"/>
      <c r="P30" s="35">
        <f t="shared" si="5"/>
        <v>0</v>
      </c>
      <c r="Q30" s="35">
        <f t="shared" si="6"/>
        <v>0</v>
      </c>
      <c r="R30" s="35">
        <f t="shared" si="7"/>
        <v>0</v>
      </c>
      <c r="S30" s="35">
        <f t="shared" si="8"/>
        <v>0</v>
      </c>
      <c r="T30" s="35">
        <f t="shared" si="9"/>
        <v>0</v>
      </c>
    </row>
    <row r="31" spans="1:20" x14ac:dyDescent="0.25">
      <c r="A31" s="40"/>
      <c r="B31" s="38"/>
      <c r="C31" s="39"/>
      <c r="D31" s="35">
        <f t="shared" si="0"/>
        <v>0</v>
      </c>
      <c r="E31" s="35">
        <f t="shared" si="1"/>
        <v>0</v>
      </c>
      <c r="F31" s="35">
        <f t="shared" si="2"/>
        <v>0</v>
      </c>
      <c r="G31" s="35">
        <f t="shared" si="3"/>
        <v>0</v>
      </c>
      <c r="H31" s="35">
        <f t="shared" si="4"/>
        <v>0</v>
      </c>
      <c r="I31" s="32"/>
      <c r="J31" s="36"/>
      <c r="K31" s="32"/>
      <c r="M31" s="40"/>
      <c r="N31" s="38"/>
      <c r="O31" s="39"/>
      <c r="P31" s="35">
        <f t="shared" si="5"/>
        <v>0</v>
      </c>
      <c r="Q31" s="35">
        <f t="shared" si="6"/>
        <v>0</v>
      </c>
      <c r="R31" s="35">
        <f t="shared" si="7"/>
        <v>0</v>
      </c>
      <c r="S31" s="35">
        <f t="shared" si="8"/>
        <v>0</v>
      </c>
      <c r="T31" s="35">
        <f t="shared" si="9"/>
        <v>0</v>
      </c>
    </row>
    <row r="32" spans="1:20" x14ac:dyDescent="0.25">
      <c r="A32" s="34"/>
      <c r="B32" s="37"/>
      <c r="C32" s="39"/>
      <c r="D32" s="35">
        <f t="shared" si="0"/>
        <v>0</v>
      </c>
      <c r="E32" s="35">
        <f t="shared" si="1"/>
        <v>0</v>
      </c>
      <c r="F32" s="35">
        <f t="shared" si="2"/>
        <v>0</v>
      </c>
      <c r="G32" s="35">
        <f t="shared" si="3"/>
        <v>0</v>
      </c>
      <c r="H32" s="35">
        <f t="shared" si="4"/>
        <v>0</v>
      </c>
      <c r="I32" s="32"/>
      <c r="J32" s="32"/>
      <c r="K32" s="36"/>
      <c r="M32" s="34"/>
      <c r="N32" s="37"/>
      <c r="O32" s="39"/>
      <c r="P32" s="35">
        <f t="shared" si="5"/>
        <v>0</v>
      </c>
      <c r="Q32" s="35">
        <f t="shared" si="6"/>
        <v>0</v>
      </c>
      <c r="R32" s="35">
        <f t="shared" si="7"/>
        <v>0</v>
      </c>
      <c r="S32" s="35">
        <f t="shared" si="8"/>
        <v>0</v>
      </c>
      <c r="T32" s="35">
        <f t="shared" si="9"/>
        <v>0</v>
      </c>
    </row>
    <row r="33" spans="1:20" x14ac:dyDescent="0.25">
      <c r="A33" s="35" t="s">
        <v>40</v>
      </c>
      <c r="B33" s="35">
        <v>11</v>
      </c>
      <c r="C33" s="35"/>
      <c r="D33" s="35">
        <v>52762</v>
      </c>
      <c r="E33" s="35">
        <v>158.286</v>
      </c>
      <c r="F33" s="35">
        <v>422.096</v>
      </c>
      <c r="G33" s="35">
        <v>75.977280000000007</v>
      </c>
      <c r="H33" s="35">
        <v>53418.359279999997</v>
      </c>
      <c r="I33" s="32"/>
      <c r="J33" s="32"/>
      <c r="K33" s="32"/>
      <c r="M33" s="35" t="s">
        <v>40</v>
      </c>
      <c r="N33" s="35">
        <v>11</v>
      </c>
      <c r="O33" s="35"/>
      <c r="P33" s="35">
        <v>52762</v>
      </c>
      <c r="Q33" s="35">
        <v>158.286</v>
      </c>
      <c r="R33" s="35">
        <v>422.096</v>
      </c>
      <c r="S33" s="35">
        <v>75.977280000000007</v>
      </c>
      <c r="T33" s="35">
        <v>53418.359279999997</v>
      </c>
    </row>
    <row r="34" spans="1:20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20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6"/>
    </row>
  </sheetData>
  <mergeCells count="2">
    <mergeCell ref="M1:T1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Transactions</vt:lpstr>
      <vt:lpstr>Valorisation</vt:lpstr>
      <vt:lpstr>Cours de la veille</vt:lpstr>
      <vt:lpstr>Simulation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 M. OUEDRAOGO</dc:creator>
  <cp:lastModifiedBy>Abdoul  M. OUEDRAOGO</cp:lastModifiedBy>
  <dcterms:created xsi:type="dcterms:W3CDTF">2018-07-10T07:35:12Z</dcterms:created>
  <dcterms:modified xsi:type="dcterms:W3CDTF">2018-07-21T13:25:43Z</dcterms:modified>
</cp:coreProperties>
</file>