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AIN\Desktop\Projet Connexion\"/>
    </mc:Choice>
  </mc:AlternateContent>
  <bookViews>
    <workbookView xWindow="0" yWindow="0" windowWidth="20490" windowHeight="6945" activeTab="2"/>
  </bookViews>
  <sheets>
    <sheet name="Cycle1Seq1" sheetId="10" r:id="rId1"/>
    <sheet name="Cycle1Seq2" sheetId="11" r:id="rId2"/>
    <sheet name="Cycle1" sheetId="12" r:id="rId3"/>
  </sheets>
  <externalReferences>
    <externalReference r:id="rId4"/>
    <externalReference r:id="rId5"/>
  </externalReferences>
  <definedNames>
    <definedName name="_xlnm._FilterDatabase" localSheetId="0" hidden="1">Cycle1Seq1!$A$6:$BI$147</definedName>
    <definedName name="_xlnm._FilterDatabase" localSheetId="1" hidden="1">Cycle1Seq2!$A$6:$CH$147</definedName>
    <definedName name="_xlnm.Criteria" localSheetId="0">Cycle1Seq1!$B$3:$B$4</definedName>
    <definedName name="_xlnm.Criteria" localSheetId="1">Cycle1Seq2!$B$3:$B$4</definedName>
    <definedName name="Cycle" localSheetId="2">[1]Config!$C$1:$D$1</definedName>
    <definedName name="Cycle">[2]Config!$C$1:$D$1</definedName>
    <definedName name="Cycle1" localSheetId="2">[1]Config!$C$2:$C$5</definedName>
    <definedName name="Cycle1">[2]Config!$C$2:$C$5</definedName>
    <definedName name="Cycle1_Seq1" localSheetId="2">[1]Cycle1Seq1!$A$6:$S$147</definedName>
    <definedName name="Cycle1_Seq1">Cycle1Seq1!$A$6:$S$147</definedName>
    <definedName name="Cycle1_Seq2" localSheetId="2">[1]Cycle1Seq2!$A$6:$CH$147</definedName>
    <definedName name="Cycle1_Seq2">Cycle1Seq2!$A$6:$CH$147</definedName>
    <definedName name="Cycle2" localSheetId="2">[1]Config!$D$2:$D$6</definedName>
    <definedName name="Cycle2">[2]Config!$D$2:$D$6</definedName>
    <definedName name="Cycle2_Seq1">[1]Cycle2Seq1!$A$6:$Q$107</definedName>
    <definedName name="Cycle2_Seq2">[1]Cycle2Seq2!$A$6:$BX$147</definedName>
    <definedName name="_xlnm.Extract" localSheetId="0">Cycle1Seq1!$A$6:$C$6</definedName>
    <definedName name="_xlnm.Extract" localSheetId="1">Cycle1Seq2!$A$6:$C$6</definedName>
    <definedName name="mat" localSheetId="1">Cycle1Seq2!$A$7:$CE$42</definedName>
    <definedName name="mat">Cycle1Seq1!$A$7:$S$42</definedName>
    <definedName name="mat_coef">[1]Config!$G$2:$J$17</definedName>
    <definedName name="mat_coef2">[1]Config!$M$2:$Q$15</definedName>
    <definedName name="mat_cycle1">[1]Config!$F$2:$F$17</definedName>
    <definedName name="mat_cycle2">[1]Config!$L$2:$L$15</definedName>
    <definedName name="matclass" localSheetId="1">Cycle1Seq2!$A$7:$A$42</definedName>
    <definedName name="matclass">Cycle1Seq1!$A$7:$A$42</definedName>
    <definedName name="Moy_Trim1">Cycle1Seq2!$CF$7:$CF$147</definedName>
    <definedName name="No_Matricule">Cycle1!$D$6</definedName>
    <definedName name="Note_Anglais1" localSheetId="1">Cycle1Seq2!$BD$7:$BD$147</definedName>
    <definedName name="Note_Anglais1">#REF!</definedName>
    <definedName name="Note_Correcortho" localSheetId="1">Cycle1Seq2!$F$7:$F$147</definedName>
    <definedName name="Note_Correcortho">Cycle1Seq1!$D$7:$D$47</definedName>
    <definedName name="Note_Ecm1" localSheetId="1">Cycle1Seq2!$AE$7:$AE$147</definedName>
    <definedName name="Note_Ecm1">#REF!</definedName>
    <definedName name="Note_Eps1" localSheetId="1">Cycle1Seq2!$BX$7:$BX$147</definedName>
    <definedName name="Note_Eps1">#REF!</definedName>
    <definedName name="Note_Espa1" localSheetId="1">Cycle1Seq2!$Z$7:$Z$147</definedName>
    <definedName name="Note_Espa1">#REF!</definedName>
    <definedName name="Note_Exporal" localSheetId="1">Cycle1Seq2!$U$7:$U$147</definedName>
    <definedName name="Note_Exporal">Cycle1Seq1!$G$7:$G$49</definedName>
    <definedName name="Note_Geo1" localSheetId="1">Cycle1Seq2!$AO$7:$AO$147</definedName>
    <definedName name="Note_Geo1">#REF!</definedName>
    <definedName name="Note_Hist1" localSheetId="1">Cycle1Seq2!$AJ$7:$AJ$147</definedName>
    <definedName name="Note_Hist1">#REF!</definedName>
    <definedName name="Note_Info1" localSheetId="1">Cycle1Seq2!$BI$7:$BI$147</definedName>
    <definedName name="Note_info1">#REF!</definedName>
    <definedName name="Note_Maths1" localSheetId="1">Cycle1Seq2!$AY$7:$AY$147</definedName>
    <definedName name="Note_Maths1">#REF!</definedName>
    <definedName name="Note_Ortho">#REF!</definedName>
    <definedName name="Note_Pct" localSheetId="1">Cycle1Seq2!$BS$7:$BS$147</definedName>
    <definedName name="Note_Pct">Cycle1Seq1!$Q$7:$Q$49</definedName>
    <definedName name="Note_Redac" localSheetId="1">Cycle1Seq2!$K$7:$K$147</definedName>
    <definedName name="Note_Redac">#REF!</definedName>
    <definedName name="Note_SceTechno" localSheetId="1">Cycle1Seq2!$BN$7:$BN$147</definedName>
    <definedName name="Note_SceTechno">Cycle1Seq1!$P$7:$P$47</definedName>
    <definedName name="Note_Seq2" localSheetId="1">Cycle1Seq2!$CF$7:$CF$47</definedName>
    <definedName name="Note_st">#REF!</definedName>
    <definedName name="Note_Svt1" localSheetId="1">Cycle1Seq2!$AT$7:$AT$147</definedName>
    <definedName name="Note_Svt1">Cycle1Seq1!$L$7:$L$49</definedName>
    <definedName name="Note_texte" localSheetId="1">Cycle1Seq2!$P$7:$P$147</definedName>
    <definedName name="Note_texte">#REF!</definedName>
    <definedName name="Note_Tm1" localSheetId="1">Cycle1Seq2!$CC$7:$CC$147</definedName>
    <definedName name="Note_Tm1">#REF!</definedName>
    <definedName name="rg" localSheetId="1">Cycle1Seq2!$E$6:$BZ$6</definedName>
    <definedName name="rg">Cycle1Seq1!$D$6:$R$6</definedName>
    <definedName name="Sixième" localSheetId="1">Cycle1Seq2!$A$6:$DC$49</definedName>
    <definedName name="Sixième">Cycle1Seq1!$A$6:$AS$49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1" i="12" l="1"/>
  <c r="O29" i="12"/>
  <c r="O28" i="12"/>
  <c r="M26" i="12"/>
  <c r="K26" i="12"/>
  <c r="J26" i="12"/>
  <c r="L26" i="12" s="1"/>
  <c r="I26" i="12"/>
  <c r="H26" i="12"/>
  <c r="M25" i="12"/>
  <c r="K25" i="12"/>
  <c r="K27" i="12" s="1"/>
  <c r="J25" i="12"/>
  <c r="J27" i="12" s="1"/>
  <c r="I25" i="12"/>
  <c r="I27" i="12" s="1"/>
  <c r="H25" i="12"/>
  <c r="H27" i="12" s="1"/>
  <c r="M23" i="12"/>
  <c r="K23" i="12"/>
  <c r="J23" i="12"/>
  <c r="L23" i="12" s="1"/>
  <c r="I23" i="12"/>
  <c r="H23" i="12"/>
  <c r="M22" i="12"/>
  <c r="K22" i="12"/>
  <c r="J22" i="12"/>
  <c r="L22" i="12" s="1"/>
  <c r="I22" i="12"/>
  <c r="H22" i="12"/>
  <c r="M21" i="12"/>
  <c r="K21" i="12"/>
  <c r="J21" i="12"/>
  <c r="L21" i="12" s="1"/>
  <c r="I21" i="12"/>
  <c r="H21" i="12"/>
  <c r="M20" i="12"/>
  <c r="K20" i="12"/>
  <c r="J20" i="12"/>
  <c r="L20" i="12" s="1"/>
  <c r="I20" i="12"/>
  <c r="H20" i="12"/>
  <c r="M19" i="12"/>
  <c r="K19" i="12"/>
  <c r="J19" i="12"/>
  <c r="L19" i="12" s="1"/>
  <c r="I19" i="12"/>
  <c r="H19" i="12"/>
  <c r="M18" i="12"/>
  <c r="K18" i="12"/>
  <c r="K24" i="12" s="1"/>
  <c r="J18" i="12"/>
  <c r="J24" i="12" s="1"/>
  <c r="I18" i="12"/>
  <c r="I24" i="12" s="1"/>
  <c r="H18" i="12"/>
  <c r="H24" i="12" s="1"/>
  <c r="M16" i="12"/>
  <c r="K16" i="12"/>
  <c r="J16" i="12"/>
  <c r="L16" i="12" s="1"/>
  <c r="I16" i="12"/>
  <c r="H16" i="12"/>
  <c r="M15" i="12"/>
  <c r="K15" i="12"/>
  <c r="J15" i="12"/>
  <c r="L15" i="12" s="1"/>
  <c r="I15" i="12"/>
  <c r="H15" i="12"/>
  <c r="M14" i="12"/>
  <c r="K14" i="12"/>
  <c r="J14" i="12"/>
  <c r="L14" i="12" s="1"/>
  <c r="I14" i="12"/>
  <c r="H14" i="12"/>
  <c r="M13" i="12"/>
  <c r="K13" i="12"/>
  <c r="J13" i="12"/>
  <c r="L13" i="12" s="1"/>
  <c r="I13" i="12"/>
  <c r="H13" i="12"/>
  <c r="M12" i="12"/>
  <c r="K12" i="12"/>
  <c r="J12" i="12"/>
  <c r="L12" i="12" s="1"/>
  <c r="I12" i="12"/>
  <c r="H12" i="12"/>
  <c r="M11" i="12"/>
  <c r="K11" i="12"/>
  <c r="J11" i="12"/>
  <c r="L11" i="12" s="1"/>
  <c r="I11" i="12"/>
  <c r="H11" i="12"/>
  <c r="M10" i="12"/>
  <c r="K10" i="12"/>
  <c r="J10" i="12"/>
  <c r="L10" i="12" s="1"/>
  <c r="I10" i="12"/>
  <c r="H10" i="12"/>
  <c r="M9" i="12"/>
  <c r="K9" i="12"/>
  <c r="K17" i="12" s="1"/>
  <c r="K28" i="12" s="1"/>
  <c r="J9" i="12"/>
  <c r="J17" i="12" s="1"/>
  <c r="I9" i="12"/>
  <c r="I17" i="12" s="1"/>
  <c r="H9" i="12"/>
  <c r="H17" i="12" s="1"/>
  <c r="N6" i="12"/>
  <c r="H6" i="12"/>
  <c r="O5" i="12"/>
  <c r="K5" i="12"/>
  <c r="F5" i="12"/>
  <c r="F4" i="12"/>
  <c r="I3" i="12"/>
  <c r="O3" i="12" s="1"/>
  <c r="D3" i="12"/>
  <c r="L2" i="12"/>
  <c r="CA147" i="11"/>
  <c r="CC147" i="11" s="1"/>
  <c r="BZ147" i="11"/>
  <c r="BX147" i="11"/>
  <c r="BQ147" i="11"/>
  <c r="BS147" i="11" s="1"/>
  <c r="BL147" i="11"/>
  <c r="BN147" i="11" s="1"/>
  <c r="BG147" i="11"/>
  <c r="BI147" i="11" s="1"/>
  <c r="BB147" i="11"/>
  <c r="BD147" i="11" s="1"/>
  <c r="AW147" i="11"/>
  <c r="AY147" i="11" s="1"/>
  <c r="AR147" i="11"/>
  <c r="AT147" i="11" s="1"/>
  <c r="AM147" i="11"/>
  <c r="AO147" i="11" s="1"/>
  <c r="AH147" i="11"/>
  <c r="AJ147" i="11" s="1"/>
  <c r="AC147" i="11"/>
  <c r="AE147" i="11" s="1"/>
  <c r="X147" i="11"/>
  <c r="Z147" i="11" s="1"/>
  <c r="U147" i="11"/>
  <c r="S147" i="11"/>
  <c r="P147" i="11"/>
  <c r="N147" i="11"/>
  <c r="K147" i="11"/>
  <c r="I147" i="11"/>
  <c r="F147" i="11"/>
  <c r="CA146" i="11"/>
  <c r="CC146" i="11" s="1"/>
  <c r="BZ146" i="11"/>
  <c r="BX146" i="11"/>
  <c r="BS146" i="11"/>
  <c r="BQ146" i="11"/>
  <c r="BL146" i="11"/>
  <c r="BN146" i="11" s="1"/>
  <c r="BG146" i="11"/>
  <c r="BI146" i="11" s="1"/>
  <c r="BB146" i="11"/>
  <c r="BD146" i="11" s="1"/>
  <c r="AW146" i="11"/>
  <c r="AY146" i="11" s="1"/>
  <c r="AR146" i="11"/>
  <c r="AT146" i="11" s="1"/>
  <c r="AM146" i="11"/>
  <c r="AO146" i="11" s="1"/>
  <c r="AJ146" i="11"/>
  <c r="AH146" i="11"/>
  <c r="AE146" i="11"/>
  <c r="AC146" i="11"/>
  <c r="X146" i="11"/>
  <c r="Z146" i="11" s="1"/>
  <c r="S146" i="11"/>
  <c r="U146" i="11" s="1"/>
  <c r="N146" i="11"/>
  <c r="P146" i="11" s="1"/>
  <c r="I146" i="11"/>
  <c r="K146" i="11" s="1"/>
  <c r="F146" i="11"/>
  <c r="CC145" i="11"/>
  <c r="CA145" i="11"/>
  <c r="BZ145" i="11"/>
  <c r="BX145" i="11"/>
  <c r="BQ145" i="11"/>
  <c r="BS145" i="11" s="1"/>
  <c r="BL145" i="11"/>
  <c r="BN145" i="11" s="1"/>
  <c r="BG145" i="11"/>
  <c r="BI145" i="11" s="1"/>
  <c r="BB145" i="11"/>
  <c r="BD145" i="11" s="1"/>
  <c r="AW145" i="11"/>
  <c r="AY145" i="11" s="1"/>
  <c r="AR145" i="11"/>
  <c r="AT145" i="11" s="1"/>
  <c r="AM145" i="11"/>
  <c r="AO145" i="11" s="1"/>
  <c r="AH145" i="11"/>
  <c r="AJ145" i="11" s="1"/>
  <c r="AC145" i="11"/>
  <c r="AE145" i="11" s="1"/>
  <c r="X145" i="11"/>
  <c r="Z145" i="11" s="1"/>
  <c r="U145" i="11"/>
  <c r="S145" i="11"/>
  <c r="P145" i="11"/>
  <c r="N145" i="11"/>
  <c r="K145" i="11"/>
  <c r="I145" i="11"/>
  <c r="F145" i="11"/>
  <c r="CA144" i="11"/>
  <c r="CC144" i="11" s="1"/>
  <c r="BZ144" i="11"/>
  <c r="BX144" i="11"/>
  <c r="BS144" i="11"/>
  <c r="BQ144" i="11"/>
  <c r="BL144" i="11"/>
  <c r="BN144" i="11" s="1"/>
  <c r="BG144" i="11"/>
  <c r="BI144" i="11" s="1"/>
  <c r="BB144" i="11"/>
  <c r="BD144" i="11" s="1"/>
  <c r="AW144" i="11"/>
  <c r="AY144" i="11" s="1"/>
  <c r="AR144" i="11"/>
  <c r="AT144" i="11" s="1"/>
  <c r="AM144" i="11"/>
  <c r="AO144" i="11" s="1"/>
  <c r="AH144" i="11"/>
  <c r="AJ144" i="11" s="1"/>
  <c r="AC144" i="11"/>
  <c r="AE144" i="11" s="1"/>
  <c r="X144" i="11"/>
  <c r="Z144" i="11" s="1"/>
  <c r="S144" i="11"/>
  <c r="U144" i="11" s="1"/>
  <c r="N144" i="11"/>
  <c r="P144" i="11" s="1"/>
  <c r="I144" i="11"/>
  <c r="K144" i="11" s="1"/>
  <c r="F144" i="11"/>
  <c r="CA143" i="11"/>
  <c r="CC143" i="11" s="1"/>
  <c r="BZ143" i="11"/>
  <c r="BX143" i="11"/>
  <c r="BQ143" i="11"/>
  <c r="BS143" i="11" s="1"/>
  <c r="BL143" i="11"/>
  <c r="BN143" i="11" s="1"/>
  <c r="BG143" i="11"/>
  <c r="BI143" i="11" s="1"/>
  <c r="BB143" i="11"/>
  <c r="BD143" i="11" s="1"/>
  <c r="AW143" i="11"/>
  <c r="AY143" i="11" s="1"/>
  <c r="AR143" i="11"/>
  <c r="AT143" i="11" s="1"/>
  <c r="AM143" i="11"/>
  <c r="AO143" i="11" s="1"/>
  <c r="AJ143" i="11"/>
  <c r="AH143" i="11"/>
  <c r="AE143" i="11"/>
  <c r="AC143" i="11"/>
  <c r="Z143" i="11"/>
  <c r="X143" i="11"/>
  <c r="S143" i="11"/>
  <c r="U143" i="11" s="1"/>
  <c r="N143" i="11"/>
  <c r="P143" i="11" s="1"/>
  <c r="I143" i="11"/>
  <c r="K143" i="11" s="1"/>
  <c r="F143" i="11"/>
  <c r="CA142" i="11"/>
  <c r="CC142" i="11" s="1"/>
  <c r="BZ142" i="11"/>
  <c r="BX142" i="11"/>
  <c r="BQ142" i="11"/>
  <c r="BS142" i="11" s="1"/>
  <c r="BL142" i="11"/>
  <c r="BN142" i="11" s="1"/>
  <c r="BG142" i="11"/>
  <c r="BI142" i="11" s="1"/>
  <c r="BB142" i="11"/>
  <c r="BD142" i="11" s="1"/>
  <c r="AW142" i="11"/>
  <c r="AY142" i="11" s="1"/>
  <c r="AR142" i="11"/>
  <c r="AT142" i="11" s="1"/>
  <c r="AM142" i="11"/>
  <c r="AO142" i="11" s="1"/>
  <c r="AH142" i="11"/>
  <c r="AJ142" i="11" s="1"/>
  <c r="AC142" i="11"/>
  <c r="AE142" i="11" s="1"/>
  <c r="X142" i="11"/>
  <c r="Z142" i="11" s="1"/>
  <c r="S142" i="11"/>
  <c r="U142" i="11" s="1"/>
  <c r="N142" i="11"/>
  <c r="P142" i="11" s="1"/>
  <c r="I142" i="11"/>
  <c r="K142" i="11" s="1"/>
  <c r="F142" i="11"/>
  <c r="CA141" i="11"/>
  <c r="CC141" i="11" s="1"/>
  <c r="BZ141" i="11"/>
  <c r="BX141" i="11"/>
  <c r="BQ141" i="11"/>
  <c r="BS141" i="11" s="1"/>
  <c r="BN141" i="11"/>
  <c r="BL141" i="11"/>
  <c r="BI141" i="11"/>
  <c r="BG141" i="11"/>
  <c r="BD141" i="11"/>
  <c r="BB141" i="11"/>
  <c r="AY141" i="11"/>
  <c r="AW141" i="11"/>
  <c r="AT141" i="11"/>
  <c r="AR141" i="11"/>
  <c r="AO141" i="11"/>
  <c r="AM141" i="11"/>
  <c r="AH141" i="11"/>
  <c r="AJ141" i="11" s="1"/>
  <c r="AC141" i="11"/>
  <c r="AE141" i="11" s="1"/>
  <c r="X141" i="11"/>
  <c r="Z141" i="11" s="1"/>
  <c r="S141" i="11"/>
  <c r="U141" i="11" s="1"/>
  <c r="N141" i="11"/>
  <c r="P141" i="11" s="1"/>
  <c r="I141" i="11"/>
  <c r="K141" i="11" s="1"/>
  <c r="F141" i="11"/>
  <c r="CC140" i="11"/>
  <c r="CA140" i="11"/>
  <c r="BZ140" i="11"/>
  <c r="BX140" i="11"/>
  <c r="BQ140" i="11"/>
  <c r="BS140" i="11" s="1"/>
  <c r="BL140" i="11"/>
  <c r="BN140" i="11" s="1"/>
  <c r="BG140" i="11"/>
  <c r="BI140" i="11" s="1"/>
  <c r="BB140" i="11"/>
  <c r="BD140" i="11" s="1"/>
  <c r="AW140" i="11"/>
  <c r="AY140" i="11" s="1"/>
  <c r="AR140" i="11"/>
  <c r="AT140" i="11" s="1"/>
  <c r="AM140" i="11"/>
  <c r="AO140" i="11" s="1"/>
  <c r="AH140" i="11"/>
  <c r="AJ140" i="11" s="1"/>
  <c r="AC140" i="11"/>
  <c r="AE140" i="11" s="1"/>
  <c r="X140" i="11"/>
  <c r="Z140" i="11" s="1"/>
  <c r="U140" i="11"/>
  <c r="S140" i="11"/>
  <c r="P140" i="11"/>
  <c r="N140" i="11"/>
  <c r="K140" i="11"/>
  <c r="I140" i="11"/>
  <c r="F140" i="11"/>
  <c r="CA139" i="11"/>
  <c r="CC139" i="11" s="1"/>
  <c r="BZ139" i="11"/>
  <c r="BX139" i="11"/>
  <c r="BQ139" i="11"/>
  <c r="BS139" i="11" s="1"/>
  <c r="BN139" i="11"/>
  <c r="BL139" i="11"/>
  <c r="BI139" i="11"/>
  <c r="BG139" i="11"/>
  <c r="BB139" i="11"/>
  <c r="BD139" i="11" s="1"/>
  <c r="AW139" i="11"/>
  <c r="AY139" i="11" s="1"/>
  <c r="AR139" i="11"/>
  <c r="AT139" i="11" s="1"/>
  <c r="AM139" i="11"/>
  <c r="AO139" i="11" s="1"/>
  <c r="AJ139" i="11"/>
  <c r="AH139" i="11"/>
  <c r="AE139" i="11"/>
  <c r="AC139" i="11"/>
  <c r="Z139" i="11"/>
  <c r="X139" i="11"/>
  <c r="S139" i="11"/>
  <c r="U139" i="11" s="1"/>
  <c r="N139" i="11"/>
  <c r="P139" i="11" s="1"/>
  <c r="I139" i="11"/>
  <c r="K139" i="11" s="1"/>
  <c r="F139" i="11"/>
  <c r="CA138" i="11"/>
  <c r="CC138" i="11" s="1"/>
  <c r="BZ138" i="11"/>
  <c r="BX138" i="11"/>
  <c r="BQ138" i="11"/>
  <c r="BS138" i="11" s="1"/>
  <c r="BL138" i="11"/>
  <c r="BN138" i="11" s="1"/>
  <c r="BG138" i="11"/>
  <c r="BI138" i="11" s="1"/>
  <c r="BB138" i="11"/>
  <c r="BD138" i="11" s="1"/>
  <c r="AW138" i="11"/>
  <c r="AY138" i="11" s="1"/>
  <c r="AR138" i="11"/>
  <c r="AT138" i="11" s="1"/>
  <c r="AM138" i="11"/>
  <c r="AO138" i="11" s="1"/>
  <c r="AH138" i="11"/>
  <c r="AJ138" i="11" s="1"/>
  <c r="AC138" i="11"/>
  <c r="AE138" i="11" s="1"/>
  <c r="X138" i="11"/>
  <c r="Z138" i="11" s="1"/>
  <c r="U138" i="11"/>
  <c r="S138" i="11"/>
  <c r="P138" i="11"/>
  <c r="N138" i="11"/>
  <c r="K138" i="11"/>
  <c r="I138" i="11"/>
  <c r="F138" i="11"/>
  <c r="CA137" i="11"/>
  <c r="CC137" i="11" s="1"/>
  <c r="BZ137" i="11"/>
  <c r="BX137" i="11"/>
  <c r="BQ137" i="11"/>
  <c r="BS137" i="11" s="1"/>
  <c r="BN137" i="11"/>
  <c r="BL137" i="11"/>
  <c r="BI137" i="11"/>
  <c r="BG137" i="11"/>
  <c r="BD137" i="11"/>
  <c r="BB137" i="11"/>
  <c r="AY137" i="11"/>
  <c r="AW137" i="11"/>
  <c r="AT137" i="11"/>
  <c r="AR137" i="11"/>
  <c r="AO137" i="11"/>
  <c r="AM137" i="11"/>
  <c r="AH137" i="11"/>
  <c r="AJ137" i="11" s="1"/>
  <c r="AC137" i="11"/>
  <c r="AE137" i="11" s="1"/>
  <c r="X137" i="11"/>
  <c r="Z137" i="11" s="1"/>
  <c r="S137" i="11"/>
  <c r="U137" i="11" s="1"/>
  <c r="N137" i="11"/>
  <c r="P137" i="11" s="1"/>
  <c r="I137" i="11"/>
  <c r="K137" i="11" s="1"/>
  <c r="F137" i="11"/>
  <c r="CC136" i="11"/>
  <c r="CA136" i="11"/>
  <c r="BZ136" i="11"/>
  <c r="BX136" i="11"/>
  <c r="BQ136" i="11"/>
  <c r="BS136" i="11" s="1"/>
  <c r="BL136" i="11"/>
  <c r="BN136" i="11" s="1"/>
  <c r="BG136" i="11"/>
  <c r="BI136" i="11" s="1"/>
  <c r="BB136" i="11"/>
  <c r="BD136" i="11" s="1"/>
  <c r="AW136" i="11"/>
  <c r="AY136" i="11" s="1"/>
  <c r="AR136" i="11"/>
  <c r="AT136" i="11" s="1"/>
  <c r="AM136" i="11"/>
  <c r="AO136" i="11" s="1"/>
  <c r="AH136" i="11"/>
  <c r="AJ136" i="11" s="1"/>
  <c r="AC136" i="11"/>
  <c r="AE136" i="11" s="1"/>
  <c r="X136" i="11"/>
  <c r="Z136" i="11" s="1"/>
  <c r="U136" i="11"/>
  <c r="S136" i="11"/>
  <c r="P136" i="11"/>
  <c r="N136" i="11"/>
  <c r="K136" i="11"/>
  <c r="I136" i="11"/>
  <c r="F136" i="11"/>
  <c r="CA135" i="11"/>
  <c r="CC135" i="11" s="1"/>
  <c r="BZ135" i="11"/>
  <c r="BX135" i="11"/>
  <c r="BQ135" i="11"/>
  <c r="BS135" i="11" s="1"/>
  <c r="BN135" i="11"/>
  <c r="BL135" i="11"/>
  <c r="BI135" i="11"/>
  <c r="BG135" i="11"/>
  <c r="BD135" i="11"/>
  <c r="BB135" i="11"/>
  <c r="AY135" i="11"/>
  <c r="AW135" i="11"/>
  <c r="AT135" i="11"/>
  <c r="AR135" i="11"/>
  <c r="AO135" i="11"/>
  <c r="AM135" i="11"/>
  <c r="AH135" i="11"/>
  <c r="AJ135" i="11" s="1"/>
  <c r="AC135" i="11"/>
  <c r="AE135" i="11" s="1"/>
  <c r="X135" i="11"/>
  <c r="Z135" i="11" s="1"/>
  <c r="S135" i="11"/>
  <c r="U135" i="11" s="1"/>
  <c r="N135" i="11"/>
  <c r="P135" i="11" s="1"/>
  <c r="I135" i="11"/>
  <c r="K135" i="11" s="1"/>
  <c r="F135" i="11"/>
  <c r="CC134" i="11"/>
  <c r="CA134" i="11"/>
  <c r="BZ134" i="11"/>
  <c r="BX134" i="11"/>
  <c r="BQ134" i="11"/>
  <c r="BS134" i="11" s="1"/>
  <c r="BL134" i="11"/>
  <c r="BN134" i="11" s="1"/>
  <c r="BG134" i="11"/>
  <c r="BI134" i="11" s="1"/>
  <c r="BB134" i="11"/>
  <c r="BD134" i="11" s="1"/>
  <c r="AW134" i="11"/>
  <c r="AY134" i="11" s="1"/>
  <c r="AR134" i="11"/>
  <c r="AT134" i="11" s="1"/>
  <c r="AM134" i="11"/>
  <c r="AO134" i="11" s="1"/>
  <c r="AH134" i="11"/>
  <c r="AJ134" i="11" s="1"/>
  <c r="AC134" i="11"/>
  <c r="AE134" i="11" s="1"/>
  <c r="X134" i="11"/>
  <c r="Z134" i="11" s="1"/>
  <c r="U134" i="11"/>
  <c r="S134" i="11"/>
  <c r="P134" i="11"/>
  <c r="N134" i="11"/>
  <c r="K134" i="11"/>
  <c r="I134" i="11"/>
  <c r="F134" i="11"/>
  <c r="CA133" i="11"/>
  <c r="CC133" i="11" s="1"/>
  <c r="BZ133" i="11"/>
  <c r="BX133" i="11"/>
  <c r="BQ133" i="11"/>
  <c r="BS133" i="11" s="1"/>
  <c r="BN133" i="11"/>
  <c r="BL133" i="11"/>
  <c r="BI133" i="11"/>
  <c r="BG133" i="11"/>
  <c r="BD133" i="11"/>
  <c r="BB133" i="11"/>
  <c r="AY133" i="11"/>
  <c r="AW133" i="11"/>
  <c r="AT133" i="11"/>
  <c r="AR133" i="11"/>
  <c r="AO133" i="11"/>
  <c r="AM133" i="11"/>
  <c r="AH133" i="11"/>
  <c r="AJ133" i="11" s="1"/>
  <c r="AC133" i="11"/>
  <c r="AE133" i="11" s="1"/>
  <c r="X133" i="11"/>
  <c r="Z133" i="11" s="1"/>
  <c r="S133" i="11"/>
  <c r="U133" i="11" s="1"/>
  <c r="N133" i="11"/>
  <c r="P133" i="11" s="1"/>
  <c r="I133" i="11"/>
  <c r="K133" i="11" s="1"/>
  <c r="F133" i="11"/>
  <c r="CC132" i="11"/>
  <c r="CA132" i="11"/>
  <c r="BZ132" i="11"/>
  <c r="BX132" i="11"/>
  <c r="BQ132" i="11"/>
  <c r="BS132" i="11" s="1"/>
  <c r="BL132" i="11"/>
  <c r="BN132" i="11" s="1"/>
  <c r="BG132" i="11"/>
  <c r="BI132" i="11" s="1"/>
  <c r="BB132" i="11"/>
  <c r="BD132" i="11" s="1"/>
  <c r="AW132" i="11"/>
  <c r="AY132" i="11" s="1"/>
  <c r="AR132" i="11"/>
  <c r="AT132" i="11" s="1"/>
  <c r="AM132" i="11"/>
  <c r="AO132" i="11" s="1"/>
  <c r="AH132" i="11"/>
  <c r="AJ132" i="11" s="1"/>
  <c r="AC132" i="11"/>
  <c r="AE132" i="11" s="1"/>
  <c r="X132" i="11"/>
  <c r="Z132" i="11" s="1"/>
  <c r="U132" i="11"/>
  <c r="S132" i="11"/>
  <c r="P132" i="11"/>
  <c r="N132" i="11"/>
  <c r="K132" i="11"/>
  <c r="I132" i="11"/>
  <c r="F132" i="11"/>
  <c r="CA131" i="11"/>
  <c r="CC131" i="11" s="1"/>
  <c r="BZ131" i="11"/>
  <c r="BX131" i="11"/>
  <c r="BQ131" i="11"/>
  <c r="BS131" i="11" s="1"/>
  <c r="BN131" i="11"/>
  <c r="BL131" i="11"/>
  <c r="BI131" i="11"/>
  <c r="BG131" i="11"/>
  <c r="BD131" i="11"/>
  <c r="BB131" i="11"/>
  <c r="AY131" i="11"/>
  <c r="AW131" i="11"/>
  <c r="AT131" i="11"/>
  <c r="AR131" i="11"/>
  <c r="AO131" i="11"/>
  <c r="AM131" i="11"/>
  <c r="AH131" i="11"/>
  <c r="AJ131" i="11" s="1"/>
  <c r="AC131" i="11"/>
  <c r="AE131" i="11" s="1"/>
  <c r="X131" i="11"/>
  <c r="Z131" i="11" s="1"/>
  <c r="S131" i="11"/>
  <c r="U131" i="11" s="1"/>
  <c r="N131" i="11"/>
  <c r="P131" i="11" s="1"/>
  <c r="I131" i="11"/>
  <c r="K131" i="11" s="1"/>
  <c r="F131" i="11"/>
  <c r="CC130" i="11"/>
  <c r="CA130" i="11"/>
  <c r="BZ130" i="11"/>
  <c r="BX130" i="11"/>
  <c r="BQ130" i="11"/>
  <c r="BS130" i="11" s="1"/>
  <c r="BL130" i="11"/>
  <c r="BN130" i="11" s="1"/>
  <c r="BG130" i="11"/>
  <c r="BI130" i="11" s="1"/>
  <c r="BB130" i="11"/>
  <c r="BD130" i="11" s="1"/>
  <c r="AW130" i="11"/>
  <c r="AY130" i="11" s="1"/>
  <c r="AR130" i="11"/>
  <c r="AT130" i="11" s="1"/>
  <c r="AM130" i="11"/>
  <c r="AO130" i="11" s="1"/>
  <c r="AH130" i="11"/>
  <c r="AJ130" i="11" s="1"/>
  <c r="AC130" i="11"/>
  <c r="AE130" i="11" s="1"/>
  <c r="X130" i="11"/>
  <c r="Z130" i="11" s="1"/>
  <c r="U130" i="11"/>
  <c r="S130" i="11"/>
  <c r="P130" i="11"/>
  <c r="N130" i="11"/>
  <c r="K130" i="11"/>
  <c r="I130" i="11"/>
  <c r="F130" i="11"/>
  <c r="CA129" i="11"/>
  <c r="CC129" i="11" s="1"/>
  <c r="BZ129" i="11"/>
  <c r="BX129" i="11"/>
  <c r="BQ129" i="11"/>
  <c r="BS129" i="11" s="1"/>
  <c r="BN129" i="11"/>
  <c r="BL129" i="11"/>
  <c r="BI129" i="11"/>
  <c r="BG129" i="11"/>
  <c r="BD129" i="11"/>
  <c r="BB129" i="11"/>
  <c r="AY129" i="11"/>
  <c r="AW129" i="11"/>
  <c r="AT129" i="11"/>
  <c r="AR129" i="11"/>
  <c r="AO129" i="11"/>
  <c r="AM129" i="11"/>
  <c r="AH129" i="11"/>
  <c r="AJ129" i="11" s="1"/>
  <c r="AC129" i="11"/>
  <c r="AE129" i="11" s="1"/>
  <c r="X129" i="11"/>
  <c r="Z129" i="11" s="1"/>
  <c r="S129" i="11"/>
  <c r="U129" i="11" s="1"/>
  <c r="N129" i="11"/>
  <c r="P129" i="11" s="1"/>
  <c r="I129" i="11"/>
  <c r="K129" i="11" s="1"/>
  <c r="F129" i="11"/>
  <c r="CC128" i="11"/>
  <c r="CA128" i="11"/>
  <c r="BZ128" i="11"/>
  <c r="BX128" i="11"/>
  <c r="BQ128" i="11"/>
  <c r="BS128" i="11" s="1"/>
  <c r="BL128" i="11"/>
  <c r="BN128" i="11" s="1"/>
  <c r="BG128" i="11"/>
  <c r="BI128" i="11" s="1"/>
  <c r="BB128" i="11"/>
  <c r="BD128" i="11" s="1"/>
  <c r="AW128" i="11"/>
  <c r="AY128" i="11" s="1"/>
  <c r="AR128" i="11"/>
  <c r="AT128" i="11" s="1"/>
  <c r="AM128" i="11"/>
  <c r="AO128" i="11" s="1"/>
  <c r="AH128" i="11"/>
  <c r="AJ128" i="11" s="1"/>
  <c r="AC128" i="11"/>
  <c r="AE128" i="11" s="1"/>
  <c r="X128" i="11"/>
  <c r="Z128" i="11" s="1"/>
  <c r="U128" i="11"/>
  <c r="S128" i="11"/>
  <c r="N128" i="11"/>
  <c r="P128" i="11" s="1"/>
  <c r="I128" i="11"/>
  <c r="K128" i="11" s="1"/>
  <c r="F128" i="11"/>
  <c r="CC127" i="11"/>
  <c r="CA127" i="11"/>
  <c r="BZ127" i="11"/>
  <c r="BX127" i="11"/>
  <c r="BQ127" i="11"/>
  <c r="BS127" i="11" s="1"/>
  <c r="BL127" i="11"/>
  <c r="BN127" i="11" s="1"/>
  <c r="BG127" i="11"/>
  <c r="BI127" i="11" s="1"/>
  <c r="BB127" i="11"/>
  <c r="BD127" i="11" s="1"/>
  <c r="AW127" i="11"/>
  <c r="AY127" i="11" s="1"/>
  <c r="AR127" i="11"/>
  <c r="AT127" i="11" s="1"/>
  <c r="AM127" i="11"/>
  <c r="AO127" i="11" s="1"/>
  <c r="AH127" i="11"/>
  <c r="AJ127" i="11" s="1"/>
  <c r="AC127" i="11"/>
  <c r="AE127" i="11" s="1"/>
  <c r="X127" i="11"/>
  <c r="Z127" i="11" s="1"/>
  <c r="U127" i="11"/>
  <c r="S127" i="11"/>
  <c r="P127" i="11"/>
  <c r="N127" i="11"/>
  <c r="K127" i="11"/>
  <c r="I127" i="11"/>
  <c r="F127" i="11"/>
  <c r="CA126" i="11"/>
  <c r="CC126" i="11" s="1"/>
  <c r="BZ126" i="11"/>
  <c r="BX126" i="11"/>
  <c r="BQ126" i="11"/>
  <c r="BS126" i="11" s="1"/>
  <c r="BN126" i="11"/>
  <c r="BL126" i="11"/>
  <c r="BI126" i="11"/>
  <c r="BG126" i="11"/>
  <c r="BD126" i="11"/>
  <c r="BB126" i="11"/>
  <c r="AW126" i="11"/>
  <c r="AY126" i="11" s="1"/>
  <c r="AR126" i="11"/>
  <c r="AT126" i="11" s="1"/>
  <c r="AM126" i="11"/>
  <c r="AO126" i="11" s="1"/>
  <c r="AH126" i="11"/>
  <c r="AJ126" i="11" s="1"/>
  <c r="AC126" i="11"/>
  <c r="AE126" i="11" s="1"/>
  <c r="X126" i="11"/>
  <c r="Z126" i="11" s="1"/>
  <c r="U126" i="11"/>
  <c r="S126" i="11"/>
  <c r="N126" i="11"/>
  <c r="P126" i="11" s="1"/>
  <c r="I126" i="11"/>
  <c r="K126" i="11" s="1"/>
  <c r="F126" i="11"/>
  <c r="CC125" i="11"/>
  <c r="CA125" i="11"/>
  <c r="BZ125" i="11"/>
  <c r="BX125" i="11"/>
  <c r="BQ125" i="11"/>
  <c r="BS125" i="11" s="1"/>
  <c r="BL125" i="11"/>
  <c r="BN125" i="11" s="1"/>
  <c r="BG125" i="11"/>
  <c r="BI125" i="11" s="1"/>
  <c r="BB125" i="11"/>
  <c r="BD125" i="11" s="1"/>
  <c r="AW125" i="11"/>
  <c r="AY125" i="11" s="1"/>
  <c r="AR125" i="11"/>
  <c r="AT125" i="11" s="1"/>
  <c r="AM125" i="11"/>
  <c r="AO125" i="11" s="1"/>
  <c r="AH125" i="11"/>
  <c r="AJ125" i="11" s="1"/>
  <c r="AC125" i="11"/>
  <c r="AE125" i="11" s="1"/>
  <c r="X125" i="11"/>
  <c r="Z125" i="11" s="1"/>
  <c r="U125" i="11"/>
  <c r="S125" i="11"/>
  <c r="P125" i="11"/>
  <c r="N125" i="11"/>
  <c r="K125" i="11"/>
  <c r="I125" i="11"/>
  <c r="F125" i="11"/>
  <c r="CA124" i="11"/>
  <c r="CC124" i="11" s="1"/>
  <c r="BZ124" i="11"/>
  <c r="BX124" i="11"/>
  <c r="BQ124" i="11"/>
  <c r="BS124" i="11" s="1"/>
  <c r="BN124" i="11"/>
  <c r="BL124" i="11"/>
  <c r="BI124" i="11"/>
  <c r="BG124" i="11"/>
  <c r="BD124" i="11"/>
  <c r="BB124" i="11"/>
  <c r="AW124" i="11"/>
  <c r="AY124" i="11" s="1"/>
  <c r="AR124" i="11"/>
  <c r="AT124" i="11" s="1"/>
  <c r="AM124" i="11"/>
  <c r="AO124" i="11" s="1"/>
  <c r="AH124" i="11"/>
  <c r="AJ124" i="11" s="1"/>
  <c r="AC124" i="11"/>
  <c r="AE124" i="11" s="1"/>
  <c r="X124" i="11"/>
  <c r="Z124" i="11" s="1"/>
  <c r="U124" i="11"/>
  <c r="S124" i="11"/>
  <c r="N124" i="11"/>
  <c r="P124" i="11" s="1"/>
  <c r="I124" i="11"/>
  <c r="K124" i="11" s="1"/>
  <c r="F124" i="11"/>
  <c r="CC123" i="11"/>
  <c r="CA123" i="11"/>
  <c r="BZ123" i="11"/>
  <c r="BX123" i="11"/>
  <c r="BQ123" i="11"/>
  <c r="BS123" i="11" s="1"/>
  <c r="BL123" i="11"/>
  <c r="BN123" i="11" s="1"/>
  <c r="BG123" i="11"/>
  <c r="BI123" i="11" s="1"/>
  <c r="BB123" i="11"/>
  <c r="BD123" i="11" s="1"/>
  <c r="AW123" i="11"/>
  <c r="AY123" i="11" s="1"/>
  <c r="AR123" i="11"/>
  <c r="AT123" i="11" s="1"/>
  <c r="AM123" i="11"/>
  <c r="AO123" i="11" s="1"/>
  <c r="AH123" i="11"/>
  <c r="AJ123" i="11" s="1"/>
  <c r="AC123" i="11"/>
  <c r="AE123" i="11" s="1"/>
  <c r="X123" i="11"/>
  <c r="Z123" i="11" s="1"/>
  <c r="U123" i="11"/>
  <c r="S123" i="11"/>
  <c r="P123" i="11"/>
  <c r="N123" i="11"/>
  <c r="K123" i="11"/>
  <c r="I123" i="11"/>
  <c r="F123" i="11"/>
  <c r="CA122" i="11"/>
  <c r="CC122" i="11" s="1"/>
  <c r="BZ122" i="11"/>
  <c r="BX122" i="11"/>
  <c r="BQ122" i="11"/>
  <c r="BS122" i="11" s="1"/>
  <c r="BN122" i="11"/>
  <c r="BL122" i="11"/>
  <c r="BI122" i="11"/>
  <c r="BG122" i="11"/>
  <c r="BD122" i="11"/>
  <c r="BB122" i="11"/>
  <c r="AW122" i="11"/>
  <c r="AY122" i="11" s="1"/>
  <c r="AR122" i="11"/>
  <c r="AT122" i="11" s="1"/>
  <c r="AM122" i="11"/>
  <c r="AO122" i="11" s="1"/>
  <c r="AH122" i="11"/>
  <c r="AJ122" i="11" s="1"/>
  <c r="AC122" i="11"/>
  <c r="AE122" i="11" s="1"/>
  <c r="X122" i="11"/>
  <c r="Z122" i="11" s="1"/>
  <c r="U122" i="11"/>
  <c r="S122" i="11"/>
  <c r="P122" i="11"/>
  <c r="N122" i="11"/>
  <c r="K122" i="11"/>
  <c r="I122" i="11"/>
  <c r="F122" i="11"/>
  <c r="CA121" i="11"/>
  <c r="CC121" i="11" s="1"/>
  <c r="BZ121" i="11"/>
  <c r="BX121" i="11"/>
  <c r="BQ121" i="11"/>
  <c r="BS121" i="11" s="1"/>
  <c r="BL121" i="11"/>
  <c r="BN121" i="11" s="1"/>
  <c r="BG121" i="11"/>
  <c r="BI121" i="11" s="1"/>
  <c r="BB121" i="11"/>
  <c r="BD121" i="11" s="1"/>
  <c r="AW121" i="11"/>
  <c r="AY121" i="11" s="1"/>
  <c r="AR121" i="11"/>
  <c r="AT121" i="11" s="1"/>
  <c r="AM121" i="11"/>
  <c r="AO121" i="11" s="1"/>
  <c r="AH121" i="11"/>
  <c r="AJ121" i="11" s="1"/>
  <c r="AC121" i="11"/>
  <c r="AE121" i="11" s="1"/>
  <c r="X121" i="11"/>
  <c r="Z121" i="11" s="1"/>
  <c r="U121" i="11"/>
  <c r="S121" i="11"/>
  <c r="P121" i="11"/>
  <c r="N121" i="11"/>
  <c r="I121" i="11"/>
  <c r="K121" i="11" s="1"/>
  <c r="F121" i="11"/>
  <c r="CC120" i="11"/>
  <c r="CA120" i="11"/>
  <c r="BZ120" i="11"/>
  <c r="BX120" i="11"/>
  <c r="BQ120" i="11"/>
  <c r="BS120" i="11" s="1"/>
  <c r="BL120" i="11"/>
  <c r="BN120" i="11" s="1"/>
  <c r="BG120" i="11"/>
  <c r="BI120" i="11" s="1"/>
  <c r="BB120" i="11"/>
  <c r="BD120" i="11" s="1"/>
  <c r="AW120" i="11"/>
  <c r="AY120" i="11" s="1"/>
  <c r="AR120" i="11"/>
  <c r="AT120" i="11" s="1"/>
  <c r="AM120" i="11"/>
  <c r="AO120" i="11" s="1"/>
  <c r="AH120" i="11"/>
  <c r="AJ120" i="11" s="1"/>
  <c r="AC120" i="11"/>
  <c r="AE120" i="11" s="1"/>
  <c r="X120" i="11"/>
  <c r="Z120" i="11" s="1"/>
  <c r="U120" i="11"/>
  <c r="S120" i="11"/>
  <c r="P120" i="11"/>
  <c r="N120" i="11"/>
  <c r="K120" i="11"/>
  <c r="I120" i="11"/>
  <c r="F120" i="11"/>
  <c r="CA119" i="11"/>
  <c r="CC119" i="11" s="1"/>
  <c r="BZ119" i="11"/>
  <c r="BX119" i="11"/>
  <c r="BQ119" i="11"/>
  <c r="BS119" i="11" s="1"/>
  <c r="BN119" i="11"/>
  <c r="BL119" i="11"/>
  <c r="BI119" i="11"/>
  <c r="BG119" i="11"/>
  <c r="BD119" i="11"/>
  <c r="BB119" i="11"/>
  <c r="AY119" i="11"/>
  <c r="AW119" i="11"/>
  <c r="AT119" i="11"/>
  <c r="AR119" i="11"/>
  <c r="AO119" i="11"/>
  <c r="AM119" i="11"/>
  <c r="AH119" i="11"/>
  <c r="AJ119" i="11" s="1"/>
  <c r="AC119" i="11"/>
  <c r="AE119" i="11" s="1"/>
  <c r="X119" i="11"/>
  <c r="Z119" i="11" s="1"/>
  <c r="S119" i="11"/>
  <c r="U119" i="11" s="1"/>
  <c r="N119" i="11"/>
  <c r="P119" i="11" s="1"/>
  <c r="I119" i="11"/>
  <c r="K119" i="11" s="1"/>
  <c r="F119" i="11"/>
  <c r="CC118" i="11"/>
  <c r="CA118" i="11"/>
  <c r="BZ118" i="11"/>
  <c r="BX118" i="11"/>
  <c r="BQ118" i="11"/>
  <c r="BS118" i="11" s="1"/>
  <c r="BL118" i="11"/>
  <c r="BN118" i="11" s="1"/>
  <c r="BG118" i="11"/>
  <c r="BI118" i="11" s="1"/>
  <c r="BB118" i="11"/>
  <c r="BD118" i="11" s="1"/>
  <c r="AW118" i="11"/>
  <c r="AY118" i="11" s="1"/>
  <c r="AR118" i="11"/>
  <c r="AT118" i="11" s="1"/>
  <c r="AM118" i="11"/>
  <c r="AO118" i="11" s="1"/>
  <c r="AH118" i="11"/>
  <c r="AJ118" i="11" s="1"/>
  <c r="AC118" i="11"/>
  <c r="AE118" i="11" s="1"/>
  <c r="X118" i="11"/>
  <c r="Z118" i="11" s="1"/>
  <c r="U118" i="11"/>
  <c r="S118" i="11"/>
  <c r="P118" i="11"/>
  <c r="N118" i="11"/>
  <c r="K118" i="11"/>
  <c r="I118" i="11"/>
  <c r="F118" i="11"/>
  <c r="CA117" i="11"/>
  <c r="CC117" i="11" s="1"/>
  <c r="BZ117" i="11"/>
  <c r="BX117" i="11"/>
  <c r="BQ117" i="11"/>
  <c r="BS117" i="11" s="1"/>
  <c r="BN117" i="11"/>
  <c r="BL117" i="11"/>
  <c r="BI117" i="11"/>
  <c r="BG117" i="11"/>
  <c r="BD117" i="11"/>
  <c r="BB117" i="11"/>
  <c r="AY117" i="11"/>
  <c r="AW117" i="11"/>
  <c r="AT117" i="11"/>
  <c r="AR117" i="11"/>
  <c r="AO117" i="11"/>
  <c r="AM117" i="11"/>
  <c r="AH117" i="11"/>
  <c r="AJ117" i="11" s="1"/>
  <c r="AC117" i="11"/>
  <c r="AE117" i="11" s="1"/>
  <c r="X117" i="11"/>
  <c r="Z117" i="11" s="1"/>
  <c r="S117" i="11"/>
  <c r="U117" i="11" s="1"/>
  <c r="N117" i="11"/>
  <c r="P117" i="11" s="1"/>
  <c r="I117" i="11"/>
  <c r="K117" i="11" s="1"/>
  <c r="F117" i="11"/>
  <c r="CC116" i="11"/>
  <c r="CA116" i="11"/>
  <c r="BZ116" i="11"/>
  <c r="BX116" i="11"/>
  <c r="BQ116" i="11"/>
  <c r="BS116" i="11" s="1"/>
  <c r="BL116" i="11"/>
  <c r="BN116" i="11" s="1"/>
  <c r="BG116" i="11"/>
  <c r="BI116" i="11" s="1"/>
  <c r="BB116" i="11"/>
  <c r="BD116" i="11" s="1"/>
  <c r="AW116" i="11"/>
  <c r="AY116" i="11" s="1"/>
  <c r="AR116" i="11"/>
  <c r="AT116" i="11" s="1"/>
  <c r="AM116" i="11"/>
  <c r="AO116" i="11" s="1"/>
  <c r="AH116" i="11"/>
  <c r="AJ116" i="11" s="1"/>
  <c r="AC116" i="11"/>
  <c r="AE116" i="11" s="1"/>
  <c r="X116" i="11"/>
  <c r="Z116" i="11" s="1"/>
  <c r="U116" i="11"/>
  <c r="S116" i="11"/>
  <c r="P116" i="11"/>
  <c r="N116" i="11"/>
  <c r="K116" i="11"/>
  <c r="I116" i="11"/>
  <c r="F116" i="11"/>
  <c r="CA115" i="11"/>
  <c r="CC115" i="11" s="1"/>
  <c r="BZ115" i="11"/>
  <c r="BX115" i="11"/>
  <c r="BQ115" i="11"/>
  <c r="BS115" i="11" s="1"/>
  <c r="BN115" i="11"/>
  <c r="BL115" i="11"/>
  <c r="BI115" i="11"/>
  <c r="BG115" i="11"/>
  <c r="BD115" i="11"/>
  <c r="BB115" i="11"/>
  <c r="AY115" i="11"/>
  <c r="AW115" i="11"/>
  <c r="AT115" i="11"/>
  <c r="AR115" i="11"/>
  <c r="AO115" i="11"/>
  <c r="AM115" i="11"/>
  <c r="AH115" i="11"/>
  <c r="AJ115" i="11" s="1"/>
  <c r="AC115" i="11"/>
  <c r="AE115" i="11" s="1"/>
  <c r="X115" i="11"/>
  <c r="Z115" i="11" s="1"/>
  <c r="S115" i="11"/>
  <c r="U115" i="11" s="1"/>
  <c r="N115" i="11"/>
  <c r="P115" i="11" s="1"/>
  <c r="I115" i="11"/>
  <c r="K115" i="11" s="1"/>
  <c r="F115" i="11"/>
  <c r="CC114" i="11"/>
  <c r="CA114" i="11"/>
  <c r="BZ114" i="11"/>
  <c r="BX114" i="11"/>
  <c r="BQ114" i="11"/>
  <c r="BS114" i="11" s="1"/>
  <c r="BL114" i="11"/>
  <c r="BN114" i="11" s="1"/>
  <c r="BG114" i="11"/>
  <c r="BI114" i="11" s="1"/>
  <c r="BB114" i="11"/>
  <c r="BD114" i="11" s="1"/>
  <c r="AW114" i="11"/>
  <c r="AY114" i="11" s="1"/>
  <c r="AR114" i="11"/>
  <c r="AT114" i="11" s="1"/>
  <c r="AM114" i="11"/>
  <c r="AO114" i="11" s="1"/>
  <c r="AH114" i="11"/>
  <c r="AJ114" i="11" s="1"/>
  <c r="AC114" i="11"/>
  <c r="AE114" i="11" s="1"/>
  <c r="X114" i="11"/>
  <c r="Z114" i="11" s="1"/>
  <c r="U114" i="11"/>
  <c r="S114" i="11"/>
  <c r="P114" i="11"/>
  <c r="N114" i="11"/>
  <c r="K114" i="11"/>
  <c r="I114" i="11"/>
  <c r="F114" i="11"/>
  <c r="CA113" i="11"/>
  <c r="CC113" i="11" s="1"/>
  <c r="BZ113" i="11"/>
  <c r="BX113" i="11"/>
  <c r="BQ113" i="11"/>
  <c r="BS113" i="11" s="1"/>
  <c r="BN113" i="11"/>
  <c r="BL113" i="11"/>
  <c r="BI113" i="11"/>
  <c r="BG113" i="11"/>
  <c r="BD113" i="11"/>
  <c r="BB113" i="11"/>
  <c r="AW113" i="11"/>
  <c r="AY113" i="11" s="1"/>
  <c r="AR113" i="11"/>
  <c r="AT113" i="11" s="1"/>
  <c r="AM113" i="11"/>
  <c r="AO113" i="11" s="1"/>
  <c r="AH113" i="11"/>
  <c r="AJ113" i="11" s="1"/>
  <c r="AC113" i="11"/>
  <c r="AE113" i="11" s="1"/>
  <c r="X113" i="11"/>
  <c r="Z113" i="11" s="1"/>
  <c r="S113" i="11"/>
  <c r="U113" i="11" s="1"/>
  <c r="N113" i="11"/>
  <c r="P113" i="11" s="1"/>
  <c r="I113" i="11"/>
  <c r="K113" i="11" s="1"/>
  <c r="F113" i="11"/>
  <c r="CA112" i="11"/>
  <c r="CC112" i="11" s="1"/>
  <c r="BZ112" i="11"/>
  <c r="BX112" i="11"/>
  <c r="BQ112" i="11"/>
  <c r="BS112" i="11" s="1"/>
  <c r="BL112" i="11"/>
  <c r="BN112" i="11" s="1"/>
  <c r="BG112" i="11"/>
  <c r="BI112" i="11" s="1"/>
  <c r="BB112" i="11"/>
  <c r="BD112" i="11" s="1"/>
  <c r="AW112" i="11"/>
  <c r="AY112" i="11" s="1"/>
  <c r="AR112" i="11"/>
  <c r="AT112" i="11" s="1"/>
  <c r="AM112" i="11"/>
  <c r="AO112" i="11" s="1"/>
  <c r="AJ112" i="11"/>
  <c r="AH112" i="11"/>
  <c r="AE112" i="11"/>
  <c r="AC112" i="11"/>
  <c r="Z112" i="11"/>
  <c r="X112" i="11"/>
  <c r="S112" i="11"/>
  <c r="U112" i="11" s="1"/>
  <c r="N112" i="11"/>
  <c r="P112" i="11" s="1"/>
  <c r="I112" i="11"/>
  <c r="K112" i="11" s="1"/>
  <c r="F112" i="11"/>
  <c r="CA111" i="11"/>
  <c r="CC111" i="11" s="1"/>
  <c r="BZ111" i="11"/>
  <c r="BX111" i="11"/>
  <c r="BQ111" i="11"/>
  <c r="BS111" i="11" s="1"/>
  <c r="BL111" i="11"/>
  <c r="BN111" i="11" s="1"/>
  <c r="BG111" i="11"/>
  <c r="BI111" i="11" s="1"/>
  <c r="BB111" i="11"/>
  <c r="BD111" i="11" s="1"/>
  <c r="AW111" i="11"/>
  <c r="AY111" i="11" s="1"/>
  <c r="AR111" i="11"/>
  <c r="AT111" i="11" s="1"/>
  <c r="AM111" i="11"/>
  <c r="AO111" i="11" s="1"/>
  <c r="AH111" i="11"/>
  <c r="AJ111" i="11" s="1"/>
  <c r="AC111" i="11"/>
  <c r="AE111" i="11" s="1"/>
  <c r="X111" i="11"/>
  <c r="Z111" i="11" s="1"/>
  <c r="S111" i="11"/>
  <c r="U111" i="11" s="1"/>
  <c r="N111" i="11"/>
  <c r="P111" i="11" s="1"/>
  <c r="I111" i="11"/>
  <c r="K111" i="11" s="1"/>
  <c r="F111" i="11"/>
  <c r="CA110" i="11"/>
  <c r="CC110" i="11" s="1"/>
  <c r="BZ110" i="11"/>
  <c r="BX110" i="11"/>
  <c r="BS110" i="11"/>
  <c r="BQ110" i="11"/>
  <c r="BL110" i="11"/>
  <c r="BN110" i="11" s="1"/>
  <c r="BG110" i="11"/>
  <c r="BI110" i="11" s="1"/>
  <c r="BB110" i="11"/>
  <c r="BD110" i="11" s="1"/>
  <c r="AW110" i="11"/>
  <c r="AY110" i="11" s="1"/>
  <c r="AR110" i="11"/>
  <c r="AT110" i="11" s="1"/>
  <c r="AM110" i="11"/>
  <c r="AO110" i="11" s="1"/>
  <c r="AJ110" i="11"/>
  <c r="AH110" i="11"/>
  <c r="AE110" i="11"/>
  <c r="AC110" i="11"/>
  <c r="Z110" i="11"/>
  <c r="X110" i="11"/>
  <c r="S110" i="11"/>
  <c r="U110" i="11" s="1"/>
  <c r="N110" i="11"/>
  <c r="P110" i="11" s="1"/>
  <c r="I110" i="11"/>
  <c r="K110" i="11" s="1"/>
  <c r="F110" i="11"/>
  <c r="CA109" i="11"/>
  <c r="CC109" i="11" s="1"/>
  <c r="BZ109" i="11"/>
  <c r="BX109" i="11"/>
  <c r="BQ109" i="11"/>
  <c r="BS109" i="11" s="1"/>
  <c r="BL109" i="11"/>
  <c r="BN109" i="11" s="1"/>
  <c r="BG109" i="11"/>
  <c r="BI109" i="11" s="1"/>
  <c r="BB109" i="11"/>
  <c r="BD109" i="11" s="1"/>
  <c r="AW109" i="11"/>
  <c r="AY109" i="11" s="1"/>
  <c r="AR109" i="11"/>
  <c r="AT109" i="11" s="1"/>
  <c r="AM109" i="11"/>
  <c r="AO109" i="11" s="1"/>
  <c r="AH109" i="11"/>
  <c r="AJ109" i="11" s="1"/>
  <c r="AC109" i="11"/>
  <c r="AE109" i="11" s="1"/>
  <c r="X109" i="11"/>
  <c r="Z109" i="11" s="1"/>
  <c r="S109" i="11"/>
  <c r="U109" i="11" s="1"/>
  <c r="N109" i="11"/>
  <c r="P109" i="11" s="1"/>
  <c r="I109" i="11"/>
  <c r="K109" i="11" s="1"/>
  <c r="F109" i="11"/>
  <c r="CA108" i="11"/>
  <c r="CC108" i="11" s="1"/>
  <c r="BZ108" i="11"/>
  <c r="BX108" i="11"/>
  <c r="BS108" i="11"/>
  <c r="BQ108" i="11"/>
  <c r="BL108" i="11"/>
  <c r="BN108" i="11" s="1"/>
  <c r="BG108" i="11"/>
  <c r="BI108" i="11" s="1"/>
  <c r="BB108" i="11"/>
  <c r="BD108" i="11" s="1"/>
  <c r="AW108" i="11"/>
  <c r="AY108" i="11" s="1"/>
  <c r="AR108" i="11"/>
  <c r="AT108" i="11" s="1"/>
  <c r="AM108" i="11"/>
  <c r="AO108" i="11" s="1"/>
  <c r="AJ108" i="11"/>
  <c r="AH108" i="11"/>
  <c r="AE108" i="11"/>
  <c r="AC108" i="11"/>
  <c r="Z108" i="11"/>
  <c r="X108" i="11"/>
  <c r="S108" i="11"/>
  <c r="U108" i="11" s="1"/>
  <c r="N108" i="11"/>
  <c r="P108" i="11" s="1"/>
  <c r="I108" i="11"/>
  <c r="K108" i="11" s="1"/>
  <c r="F108" i="11"/>
  <c r="CA107" i="11"/>
  <c r="CC107" i="11" s="1"/>
  <c r="BZ107" i="11"/>
  <c r="BX107" i="11"/>
  <c r="BQ107" i="11"/>
  <c r="BS107" i="11" s="1"/>
  <c r="BN107" i="11"/>
  <c r="BL107" i="11"/>
  <c r="BI107" i="11"/>
  <c r="BG107" i="11"/>
  <c r="BD107" i="11"/>
  <c r="BB107" i="11"/>
  <c r="AY107" i="11"/>
  <c r="AW107" i="11"/>
  <c r="AT107" i="11"/>
  <c r="AR107" i="11"/>
  <c r="AO107" i="11"/>
  <c r="AM107" i="11"/>
  <c r="AH107" i="11"/>
  <c r="AJ107" i="11" s="1"/>
  <c r="AC107" i="11"/>
  <c r="AE107" i="11" s="1"/>
  <c r="X107" i="11"/>
  <c r="Z107" i="11" s="1"/>
  <c r="S107" i="11"/>
  <c r="U107" i="11" s="1"/>
  <c r="N107" i="11"/>
  <c r="P107" i="11" s="1"/>
  <c r="I107" i="11"/>
  <c r="K107" i="11" s="1"/>
  <c r="F107" i="11"/>
  <c r="CC106" i="11"/>
  <c r="CA106" i="11"/>
  <c r="BZ106" i="11"/>
  <c r="BX106" i="11"/>
  <c r="BQ106" i="11"/>
  <c r="BS106" i="11" s="1"/>
  <c r="BL106" i="11"/>
  <c r="BN106" i="11" s="1"/>
  <c r="BG106" i="11"/>
  <c r="BI106" i="11" s="1"/>
  <c r="BB106" i="11"/>
  <c r="BD106" i="11" s="1"/>
  <c r="AW106" i="11"/>
  <c r="AY106" i="11" s="1"/>
  <c r="AR106" i="11"/>
  <c r="AT106" i="11" s="1"/>
  <c r="AM106" i="11"/>
  <c r="AO106" i="11" s="1"/>
  <c r="AH106" i="11"/>
  <c r="AJ106" i="11" s="1"/>
  <c r="AC106" i="11"/>
  <c r="AE106" i="11" s="1"/>
  <c r="X106" i="11"/>
  <c r="Z106" i="11" s="1"/>
  <c r="U106" i="11"/>
  <c r="S106" i="11"/>
  <c r="P106" i="11"/>
  <c r="N106" i="11"/>
  <c r="K106" i="11"/>
  <c r="I106" i="11"/>
  <c r="F106" i="11"/>
  <c r="CA105" i="11"/>
  <c r="CC105" i="11" s="1"/>
  <c r="BZ105" i="11"/>
  <c r="BX105" i="11"/>
  <c r="BQ105" i="11"/>
  <c r="BS105" i="11" s="1"/>
  <c r="BL105" i="11"/>
  <c r="BN105" i="11" s="1"/>
  <c r="BG105" i="11"/>
  <c r="BI105" i="11" s="1"/>
  <c r="BB105" i="11"/>
  <c r="BD105" i="11" s="1"/>
  <c r="AW105" i="11"/>
  <c r="AY105" i="11" s="1"/>
  <c r="AR105" i="11"/>
  <c r="AT105" i="11" s="1"/>
  <c r="AM105" i="11"/>
  <c r="AO105" i="11" s="1"/>
  <c r="AJ105" i="11"/>
  <c r="AH105" i="11"/>
  <c r="AE105" i="11"/>
  <c r="AC105" i="11"/>
  <c r="Z105" i="11"/>
  <c r="X105" i="11"/>
  <c r="S105" i="11"/>
  <c r="U105" i="11" s="1"/>
  <c r="N105" i="11"/>
  <c r="P105" i="11" s="1"/>
  <c r="I105" i="11"/>
  <c r="K105" i="11" s="1"/>
  <c r="F105" i="11"/>
  <c r="CA104" i="11"/>
  <c r="CC104" i="11" s="1"/>
  <c r="BZ104" i="11"/>
  <c r="BX104" i="11"/>
  <c r="BQ104" i="11"/>
  <c r="BS104" i="11" s="1"/>
  <c r="BL104" i="11"/>
  <c r="BN104" i="11" s="1"/>
  <c r="BG104" i="11"/>
  <c r="BI104" i="11" s="1"/>
  <c r="BB104" i="11"/>
  <c r="BD104" i="11" s="1"/>
  <c r="AW104" i="11"/>
  <c r="AY104" i="11" s="1"/>
  <c r="AR104" i="11"/>
  <c r="AT104" i="11" s="1"/>
  <c r="AM104" i="11"/>
  <c r="AO104" i="11" s="1"/>
  <c r="AH104" i="11"/>
  <c r="AJ104" i="11" s="1"/>
  <c r="AC104" i="11"/>
  <c r="AE104" i="11" s="1"/>
  <c r="X104" i="11"/>
  <c r="Z104" i="11" s="1"/>
  <c r="S104" i="11"/>
  <c r="U104" i="11" s="1"/>
  <c r="N104" i="11"/>
  <c r="P104" i="11" s="1"/>
  <c r="I104" i="11"/>
  <c r="K104" i="11" s="1"/>
  <c r="F104" i="11"/>
  <c r="CA103" i="11"/>
  <c r="CC103" i="11" s="1"/>
  <c r="BZ103" i="11"/>
  <c r="BX103" i="11"/>
  <c r="BS103" i="11"/>
  <c r="BQ103" i="11"/>
  <c r="BL103" i="11"/>
  <c r="BN103" i="11" s="1"/>
  <c r="BG103" i="11"/>
  <c r="BI103" i="11" s="1"/>
  <c r="BB103" i="11"/>
  <c r="BD103" i="11" s="1"/>
  <c r="AW103" i="11"/>
  <c r="AY103" i="11" s="1"/>
  <c r="AR103" i="11"/>
  <c r="AT103" i="11" s="1"/>
  <c r="AM103" i="11"/>
  <c r="AO103" i="11" s="1"/>
  <c r="AJ103" i="11"/>
  <c r="AH103" i="11"/>
  <c r="AE103" i="11"/>
  <c r="AC103" i="11"/>
  <c r="Z103" i="11"/>
  <c r="X103" i="11"/>
  <c r="S103" i="11"/>
  <c r="U103" i="11" s="1"/>
  <c r="N103" i="11"/>
  <c r="P103" i="11" s="1"/>
  <c r="I103" i="11"/>
  <c r="K103" i="11" s="1"/>
  <c r="F103" i="11"/>
  <c r="CA102" i="11"/>
  <c r="CC102" i="11" s="1"/>
  <c r="BZ102" i="11"/>
  <c r="BX102" i="11"/>
  <c r="BQ102" i="11"/>
  <c r="BS102" i="11" s="1"/>
  <c r="BL102" i="11"/>
  <c r="BN102" i="11" s="1"/>
  <c r="BG102" i="11"/>
  <c r="BI102" i="11" s="1"/>
  <c r="BB102" i="11"/>
  <c r="BD102" i="11" s="1"/>
  <c r="AW102" i="11"/>
  <c r="AY102" i="11" s="1"/>
  <c r="AR102" i="11"/>
  <c r="AT102" i="11" s="1"/>
  <c r="AM102" i="11"/>
  <c r="AO102" i="11" s="1"/>
  <c r="AH102" i="11"/>
  <c r="AJ102" i="11" s="1"/>
  <c r="AC102" i="11"/>
  <c r="AE102" i="11" s="1"/>
  <c r="X102" i="11"/>
  <c r="Z102" i="11" s="1"/>
  <c r="S102" i="11"/>
  <c r="U102" i="11" s="1"/>
  <c r="N102" i="11"/>
  <c r="P102" i="11" s="1"/>
  <c r="I102" i="11"/>
  <c r="K102" i="11" s="1"/>
  <c r="F102" i="11"/>
  <c r="CA101" i="11"/>
  <c r="CC101" i="11" s="1"/>
  <c r="BZ101" i="11"/>
  <c r="BX101" i="11"/>
  <c r="BS101" i="11"/>
  <c r="BQ101" i="11"/>
  <c r="BL101" i="11"/>
  <c r="BN101" i="11" s="1"/>
  <c r="BG101" i="11"/>
  <c r="BI101" i="11" s="1"/>
  <c r="BB101" i="11"/>
  <c r="BD101" i="11" s="1"/>
  <c r="AW101" i="11"/>
  <c r="AY101" i="11" s="1"/>
  <c r="AR101" i="11"/>
  <c r="AT101" i="11" s="1"/>
  <c r="AM101" i="11"/>
  <c r="AO101" i="11" s="1"/>
  <c r="AJ101" i="11"/>
  <c r="AH101" i="11"/>
  <c r="AE101" i="11"/>
  <c r="AC101" i="11"/>
  <c r="Z101" i="11"/>
  <c r="X101" i="11"/>
  <c r="S101" i="11"/>
  <c r="U101" i="11" s="1"/>
  <c r="N101" i="11"/>
  <c r="P101" i="11" s="1"/>
  <c r="I101" i="11"/>
  <c r="K101" i="11" s="1"/>
  <c r="F101" i="11"/>
  <c r="CA100" i="11"/>
  <c r="CC100" i="11" s="1"/>
  <c r="BZ100" i="11"/>
  <c r="BX100" i="11"/>
  <c r="BQ100" i="11"/>
  <c r="BS100" i="11" s="1"/>
  <c r="BL100" i="11"/>
  <c r="BN100" i="11" s="1"/>
  <c r="BG100" i="11"/>
  <c r="BI100" i="11" s="1"/>
  <c r="BB100" i="11"/>
  <c r="BD100" i="11" s="1"/>
  <c r="AW100" i="11"/>
  <c r="AY100" i="11" s="1"/>
  <c r="AR100" i="11"/>
  <c r="AT100" i="11" s="1"/>
  <c r="AM100" i="11"/>
  <c r="AO100" i="11" s="1"/>
  <c r="AH100" i="11"/>
  <c r="AJ100" i="11" s="1"/>
  <c r="AC100" i="11"/>
  <c r="AE100" i="11" s="1"/>
  <c r="X100" i="11"/>
  <c r="Z100" i="11" s="1"/>
  <c r="S100" i="11"/>
  <c r="U100" i="11" s="1"/>
  <c r="N100" i="11"/>
  <c r="P100" i="11" s="1"/>
  <c r="I100" i="11"/>
  <c r="K100" i="11" s="1"/>
  <c r="F100" i="11"/>
  <c r="CA99" i="11"/>
  <c r="CC99" i="11" s="1"/>
  <c r="BZ99" i="11"/>
  <c r="BX99" i="11"/>
  <c r="BS99" i="11"/>
  <c r="BQ99" i="11"/>
  <c r="BL99" i="11"/>
  <c r="BN99" i="11" s="1"/>
  <c r="BG99" i="11"/>
  <c r="BI99" i="11" s="1"/>
  <c r="BB99" i="11"/>
  <c r="BD99" i="11" s="1"/>
  <c r="AW99" i="11"/>
  <c r="AY99" i="11" s="1"/>
  <c r="AR99" i="11"/>
  <c r="AT99" i="11" s="1"/>
  <c r="AM99" i="11"/>
  <c r="AO99" i="11" s="1"/>
  <c r="AJ99" i="11"/>
  <c r="AH99" i="11"/>
  <c r="AE99" i="11"/>
  <c r="AC99" i="11"/>
  <c r="Z99" i="11"/>
  <c r="X99" i="11"/>
  <c r="S99" i="11"/>
  <c r="U99" i="11" s="1"/>
  <c r="N99" i="11"/>
  <c r="P99" i="11" s="1"/>
  <c r="I99" i="11"/>
  <c r="K99" i="11" s="1"/>
  <c r="F99" i="11"/>
  <c r="CA98" i="11"/>
  <c r="CC98" i="11" s="1"/>
  <c r="BZ98" i="11"/>
  <c r="BX98" i="11"/>
  <c r="BQ98" i="11"/>
  <c r="BS98" i="11" s="1"/>
  <c r="BL98" i="11"/>
  <c r="BN98" i="11" s="1"/>
  <c r="BG98" i="11"/>
  <c r="BI98" i="11" s="1"/>
  <c r="BB98" i="11"/>
  <c r="BD98" i="11" s="1"/>
  <c r="AW98" i="11"/>
  <c r="AY98" i="11" s="1"/>
  <c r="AR98" i="11"/>
  <c r="AT98" i="11" s="1"/>
  <c r="AM98" i="11"/>
  <c r="AO98" i="11" s="1"/>
  <c r="AH98" i="11"/>
  <c r="AJ98" i="11" s="1"/>
  <c r="AC98" i="11"/>
  <c r="AE98" i="11" s="1"/>
  <c r="X98" i="11"/>
  <c r="Z98" i="11" s="1"/>
  <c r="S98" i="11"/>
  <c r="U98" i="11" s="1"/>
  <c r="N98" i="11"/>
  <c r="P98" i="11" s="1"/>
  <c r="I98" i="11"/>
  <c r="K98" i="11" s="1"/>
  <c r="F98" i="11"/>
  <c r="CA97" i="11"/>
  <c r="CC97" i="11" s="1"/>
  <c r="BZ97" i="11"/>
  <c r="BX97" i="11"/>
  <c r="BS97" i="11"/>
  <c r="BQ97" i="11"/>
  <c r="BL97" i="11"/>
  <c r="BN97" i="11" s="1"/>
  <c r="BG97" i="11"/>
  <c r="BI97" i="11" s="1"/>
  <c r="BB97" i="11"/>
  <c r="BD97" i="11" s="1"/>
  <c r="AW97" i="11"/>
  <c r="AY97" i="11" s="1"/>
  <c r="AR97" i="11"/>
  <c r="AT97" i="11" s="1"/>
  <c r="AM97" i="11"/>
  <c r="AO97" i="11" s="1"/>
  <c r="AJ97" i="11"/>
  <c r="AH97" i="11"/>
  <c r="AE97" i="11"/>
  <c r="AC97" i="11"/>
  <c r="Z97" i="11"/>
  <c r="X97" i="11"/>
  <c r="S97" i="11"/>
  <c r="U97" i="11" s="1"/>
  <c r="N97" i="11"/>
  <c r="P97" i="11" s="1"/>
  <c r="I97" i="11"/>
  <c r="K97" i="11" s="1"/>
  <c r="F97" i="11"/>
  <c r="CA96" i="11"/>
  <c r="CC96" i="11" s="1"/>
  <c r="BZ96" i="11"/>
  <c r="BX96" i="11"/>
  <c r="BQ96" i="11"/>
  <c r="BS96" i="11" s="1"/>
  <c r="BL96" i="11"/>
  <c r="BN96" i="11" s="1"/>
  <c r="BG96" i="11"/>
  <c r="BI96" i="11" s="1"/>
  <c r="BB96" i="11"/>
  <c r="BD96" i="11" s="1"/>
  <c r="AW96" i="11"/>
  <c r="AY96" i="11" s="1"/>
  <c r="AR96" i="11"/>
  <c r="AT96" i="11" s="1"/>
  <c r="AM96" i="11"/>
  <c r="AO96" i="11" s="1"/>
  <c r="AJ96" i="11"/>
  <c r="AH96" i="11"/>
  <c r="AE96" i="11"/>
  <c r="AC96" i="11"/>
  <c r="Z96" i="11"/>
  <c r="X96" i="11"/>
  <c r="S96" i="11"/>
  <c r="U96" i="11" s="1"/>
  <c r="N96" i="11"/>
  <c r="P96" i="11" s="1"/>
  <c r="I96" i="11"/>
  <c r="K96" i="11" s="1"/>
  <c r="F96" i="11"/>
  <c r="CA95" i="11"/>
  <c r="CC95" i="11" s="1"/>
  <c r="BZ95" i="11"/>
  <c r="BX95" i="11"/>
  <c r="BQ95" i="11"/>
  <c r="BS95" i="11" s="1"/>
  <c r="BL95" i="11"/>
  <c r="BN95" i="11" s="1"/>
  <c r="BG95" i="11"/>
  <c r="BI95" i="11" s="1"/>
  <c r="BB95" i="11"/>
  <c r="BD95" i="11" s="1"/>
  <c r="AW95" i="11"/>
  <c r="AY95" i="11" s="1"/>
  <c r="AR95" i="11"/>
  <c r="AT95" i="11" s="1"/>
  <c r="AM95" i="11"/>
  <c r="AO95" i="11" s="1"/>
  <c r="AH95" i="11"/>
  <c r="AJ95" i="11" s="1"/>
  <c r="AC95" i="11"/>
  <c r="AE95" i="11" s="1"/>
  <c r="X95" i="11"/>
  <c r="Z95" i="11" s="1"/>
  <c r="S95" i="11"/>
  <c r="U95" i="11" s="1"/>
  <c r="N95" i="11"/>
  <c r="P95" i="11" s="1"/>
  <c r="I95" i="11"/>
  <c r="K95" i="11" s="1"/>
  <c r="F95" i="11"/>
  <c r="CA94" i="11"/>
  <c r="CC94" i="11" s="1"/>
  <c r="BZ94" i="11"/>
  <c r="BX94" i="11"/>
  <c r="BS94" i="11"/>
  <c r="BQ94" i="11"/>
  <c r="BL94" i="11"/>
  <c r="BN94" i="11" s="1"/>
  <c r="BG94" i="11"/>
  <c r="BI94" i="11" s="1"/>
  <c r="BB94" i="11"/>
  <c r="BD94" i="11" s="1"/>
  <c r="AW94" i="11"/>
  <c r="AY94" i="11" s="1"/>
  <c r="AR94" i="11"/>
  <c r="AT94" i="11" s="1"/>
  <c r="AM94" i="11"/>
  <c r="AO94" i="11" s="1"/>
  <c r="AJ94" i="11"/>
  <c r="AH94" i="11"/>
  <c r="AE94" i="11"/>
  <c r="AC94" i="11"/>
  <c r="Z94" i="11"/>
  <c r="X94" i="11"/>
  <c r="S94" i="11"/>
  <c r="U94" i="11" s="1"/>
  <c r="N94" i="11"/>
  <c r="P94" i="11" s="1"/>
  <c r="I94" i="11"/>
  <c r="K94" i="11" s="1"/>
  <c r="F94" i="11"/>
  <c r="CA93" i="11"/>
  <c r="CC93" i="11" s="1"/>
  <c r="BZ93" i="11"/>
  <c r="BX93" i="11"/>
  <c r="BQ93" i="11"/>
  <c r="BS93" i="11" s="1"/>
  <c r="BL93" i="11"/>
  <c r="BN93" i="11" s="1"/>
  <c r="BG93" i="11"/>
  <c r="BI93" i="11" s="1"/>
  <c r="BB93" i="11"/>
  <c r="BD93" i="11" s="1"/>
  <c r="AW93" i="11"/>
  <c r="AY93" i="11" s="1"/>
  <c r="AR93" i="11"/>
  <c r="AT93" i="11" s="1"/>
  <c r="AM93" i="11"/>
  <c r="AO93" i="11" s="1"/>
  <c r="AH93" i="11"/>
  <c r="AJ93" i="11" s="1"/>
  <c r="AC93" i="11"/>
  <c r="AE93" i="11" s="1"/>
  <c r="X93" i="11"/>
  <c r="Z93" i="11" s="1"/>
  <c r="S93" i="11"/>
  <c r="U93" i="11" s="1"/>
  <c r="N93" i="11"/>
  <c r="P93" i="11" s="1"/>
  <c r="I93" i="11"/>
  <c r="K93" i="11" s="1"/>
  <c r="F93" i="11"/>
  <c r="CA92" i="11"/>
  <c r="CC92" i="11" s="1"/>
  <c r="BZ92" i="11"/>
  <c r="BX92" i="11"/>
  <c r="BS92" i="11"/>
  <c r="BQ92" i="11"/>
  <c r="BL92" i="11"/>
  <c r="BN92" i="11" s="1"/>
  <c r="BG92" i="11"/>
  <c r="BI92" i="11" s="1"/>
  <c r="BB92" i="11"/>
  <c r="BD92" i="11" s="1"/>
  <c r="AW92" i="11"/>
  <c r="AY92" i="11" s="1"/>
  <c r="AR92" i="11"/>
  <c r="AT92" i="11" s="1"/>
  <c r="AM92" i="11"/>
  <c r="AO92" i="11" s="1"/>
  <c r="AJ92" i="11"/>
  <c r="AH92" i="11"/>
  <c r="AE92" i="11"/>
  <c r="AC92" i="11"/>
  <c r="Z92" i="11"/>
  <c r="X92" i="11"/>
  <c r="S92" i="11"/>
  <c r="U92" i="11" s="1"/>
  <c r="N92" i="11"/>
  <c r="P92" i="11" s="1"/>
  <c r="I92" i="11"/>
  <c r="K92" i="11" s="1"/>
  <c r="F92" i="11"/>
  <c r="CA91" i="11"/>
  <c r="CC91" i="11" s="1"/>
  <c r="BZ91" i="11"/>
  <c r="BX91" i="11"/>
  <c r="BQ91" i="11"/>
  <c r="BS91" i="11" s="1"/>
  <c r="BL91" i="11"/>
  <c r="BN91" i="11" s="1"/>
  <c r="BG91" i="11"/>
  <c r="BI91" i="11" s="1"/>
  <c r="BB91" i="11"/>
  <c r="BD91" i="11" s="1"/>
  <c r="AW91" i="11"/>
  <c r="AY91" i="11" s="1"/>
  <c r="AR91" i="11"/>
  <c r="AT91" i="11" s="1"/>
  <c r="AM91" i="11"/>
  <c r="AO91" i="11" s="1"/>
  <c r="AH91" i="11"/>
  <c r="AJ91" i="11" s="1"/>
  <c r="AC91" i="11"/>
  <c r="AE91" i="11" s="1"/>
  <c r="X91" i="11"/>
  <c r="Z91" i="11" s="1"/>
  <c r="S91" i="11"/>
  <c r="U91" i="11" s="1"/>
  <c r="N91" i="11"/>
  <c r="P91" i="11" s="1"/>
  <c r="I91" i="11"/>
  <c r="K91" i="11" s="1"/>
  <c r="F91" i="11"/>
  <c r="CA90" i="11"/>
  <c r="CC90" i="11" s="1"/>
  <c r="BZ90" i="11"/>
  <c r="BX90" i="11"/>
  <c r="BS90" i="11"/>
  <c r="BQ90" i="11"/>
  <c r="BL90" i="11"/>
  <c r="BN90" i="11" s="1"/>
  <c r="BG90" i="11"/>
  <c r="BI90" i="11" s="1"/>
  <c r="BB90" i="11"/>
  <c r="BD90" i="11" s="1"/>
  <c r="AW90" i="11"/>
  <c r="AY90" i="11" s="1"/>
  <c r="AR90" i="11"/>
  <c r="AT90" i="11" s="1"/>
  <c r="AM90" i="11"/>
  <c r="AO90" i="11" s="1"/>
  <c r="AJ90" i="11"/>
  <c r="AH90" i="11"/>
  <c r="AE90" i="11"/>
  <c r="AC90" i="11"/>
  <c r="Z90" i="11"/>
  <c r="X90" i="11"/>
  <c r="S90" i="11"/>
  <c r="U90" i="11" s="1"/>
  <c r="N90" i="11"/>
  <c r="P90" i="11" s="1"/>
  <c r="I90" i="11"/>
  <c r="K90" i="11" s="1"/>
  <c r="F90" i="11"/>
  <c r="CA89" i="11"/>
  <c r="CC89" i="11" s="1"/>
  <c r="BZ89" i="11"/>
  <c r="BX89" i="11"/>
  <c r="BQ89" i="11"/>
  <c r="BS89" i="11" s="1"/>
  <c r="BL89" i="11"/>
  <c r="BN89" i="11" s="1"/>
  <c r="BG89" i="11"/>
  <c r="BI89" i="11" s="1"/>
  <c r="BB89" i="11"/>
  <c r="BD89" i="11" s="1"/>
  <c r="AW89" i="11"/>
  <c r="AY89" i="11" s="1"/>
  <c r="AR89" i="11"/>
  <c r="AT89" i="11" s="1"/>
  <c r="AM89" i="11"/>
  <c r="AO89" i="11" s="1"/>
  <c r="AH89" i="11"/>
  <c r="AJ89" i="11" s="1"/>
  <c r="AC89" i="11"/>
  <c r="AE89" i="11" s="1"/>
  <c r="X89" i="11"/>
  <c r="Z89" i="11" s="1"/>
  <c r="S89" i="11"/>
  <c r="U89" i="11" s="1"/>
  <c r="N89" i="11"/>
  <c r="P89" i="11" s="1"/>
  <c r="I89" i="11"/>
  <c r="K89" i="11" s="1"/>
  <c r="F89" i="11"/>
  <c r="CA88" i="11"/>
  <c r="CC88" i="11" s="1"/>
  <c r="BZ88" i="11"/>
  <c r="BX88" i="11"/>
  <c r="BS88" i="11"/>
  <c r="BQ88" i="11"/>
  <c r="BL88" i="11"/>
  <c r="BN88" i="11" s="1"/>
  <c r="BG88" i="11"/>
  <c r="BI88" i="11" s="1"/>
  <c r="BB88" i="11"/>
  <c r="BD88" i="11" s="1"/>
  <c r="AW88" i="11"/>
  <c r="AY88" i="11" s="1"/>
  <c r="AR88" i="11"/>
  <c r="AT88" i="11" s="1"/>
  <c r="AM88" i="11"/>
  <c r="AO88" i="11" s="1"/>
  <c r="AJ88" i="11"/>
  <c r="AH88" i="11"/>
  <c r="AE88" i="11"/>
  <c r="AC88" i="11"/>
  <c r="Z88" i="11"/>
  <c r="X88" i="11"/>
  <c r="S88" i="11"/>
  <c r="U88" i="11" s="1"/>
  <c r="N88" i="11"/>
  <c r="P88" i="11" s="1"/>
  <c r="I88" i="11"/>
  <c r="K88" i="11" s="1"/>
  <c r="F88" i="11"/>
  <c r="CA87" i="11"/>
  <c r="CC87" i="11" s="1"/>
  <c r="BZ87" i="11"/>
  <c r="BX87" i="11"/>
  <c r="BQ87" i="11"/>
  <c r="BS87" i="11" s="1"/>
  <c r="BU87" i="11" s="1"/>
  <c r="BL87" i="11"/>
  <c r="BN87" i="11" s="1"/>
  <c r="BG87" i="11"/>
  <c r="BI87" i="11" s="1"/>
  <c r="BB87" i="11"/>
  <c r="BD87" i="11" s="1"/>
  <c r="AW87" i="11"/>
  <c r="AY87" i="11" s="1"/>
  <c r="AR87" i="11"/>
  <c r="AT87" i="11" s="1"/>
  <c r="AM87" i="11"/>
  <c r="AO87" i="11" s="1"/>
  <c r="AH87" i="11"/>
  <c r="AJ87" i="11" s="1"/>
  <c r="AC87" i="11"/>
  <c r="AE87" i="11" s="1"/>
  <c r="X87" i="11"/>
  <c r="Z87" i="11" s="1"/>
  <c r="S87" i="11"/>
  <c r="U87" i="11" s="1"/>
  <c r="N87" i="11"/>
  <c r="P87" i="11" s="1"/>
  <c r="I87" i="11"/>
  <c r="K87" i="11" s="1"/>
  <c r="F87" i="11"/>
  <c r="CA86" i="11"/>
  <c r="CC86" i="11" s="1"/>
  <c r="BZ86" i="11"/>
  <c r="BX86" i="11"/>
  <c r="BQ86" i="11"/>
  <c r="BS86" i="11" s="1"/>
  <c r="BL86" i="11"/>
  <c r="BN86" i="11" s="1"/>
  <c r="BG86" i="11"/>
  <c r="BI86" i="11" s="1"/>
  <c r="BB86" i="11"/>
  <c r="BD86" i="11" s="1"/>
  <c r="AW86" i="11"/>
  <c r="AY86" i="11" s="1"/>
  <c r="AR86" i="11"/>
  <c r="AT86" i="11" s="1"/>
  <c r="AM86" i="11"/>
  <c r="AO86" i="11" s="1"/>
  <c r="AH86" i="11"/>
  <c r="AJ86" i="11" s="1"/>
  <c r="AC86" i="11"/>
  <c r="AE86" i="11" s="1"/>
  <c r="Z86" i="11"/>
  <c r="AB86" i="11" s="1"/>
  <c r="X86" i="11"/>
  <c r="S86" i="11"/>
  <c r="U86" i="11" s="1"/>
  <c r="N86" i="11"/>
  <c r="P86" i="11" s="1"/>
  <c r="I86" i="11"/>
  <c r="K86" i="11" s="1"/>
  <c r="F86" i="11"/>
  <c r="CA85" i="11"/>
  <c r="CC85" i="11" s="1"/>
  <c r="BZ85" i="11"/>
  <c r="BX85" i="11"/>
  <c r="BS85" i="11"/>
  <c r="BQ85" i="11"/>
  <c r="BL85" i="11"/>
  <c r="BN85" i="11" s="1"/>
  <c r="BG85" i="11"/>
  <c r="BI85" i="11" s="1"/>
  <c r="BB85" i="11"/>
  <c r="BD85" i="11" s="1"/>
  <c r="AW85" i="11"/>
  <c r="AY85" i="11" s="1"/>
  <c r="AR85" i="11"/>
  <c r="AT85" i="11" s="1"/>
  <c r="AM85" i="11"/>
  <c r="AO85" i="11" s="1"/>
  <c r="AJ85" i="11"/>
  <c r="AH85" i="11"/>
  <c r="AE85" i="11"/>
  <c r="AC85" i="11"/>
  <c r="X85" i="11"/>
  <c r="Z85" i="11" s="1"/>
  <c r="S85" i="11"/>
  <c r="U85" i="11" s="1"/>
  <c r="N85" i="11"/>
  <c r="P85" i="11" s="1"/>
  <c r="I85" i="11"/>
  <c r="K85" i="11" s="1"/>
  <c r="F85" i="11"/>
  <c r="CA84" i="11"/>
  <c r="CC84" i="11" s="1"/>
  <c r="BZ84" i="11"/>
  <c r="BX84" i="11"/>
  <c r="BQ84" i="11"/>
  <c r="BS84" i="11" s="1"/>
  <c r="BL84" i="11"/>
  <c r="BN84" i="11" s="1"/>
  <c r="BG84" i="11"/>
  <c r="BI84" i="11" s="1"/>
  <c r="BB84" i="11"/>
  <c r="BD84" i="11" s="1"/>
  <c r="AW84" i="11"/>
  <c r="AY84" i="11" s="1"/>
  <c r="AR84" i="11"/>
  <c r="AT84" i="11" s="1"/>
  <c r="AM84" i="11"/>
  <c r="AO84" i="11" s="1"/>
  <c r="AH84" i="11"/>
  <c r="AJ84" i="11" s="1"/>
  <c r="AC84" i="11"/>
  <c r="AE84" i="11" s="1"/>
  <c r="Z84" i="11"/>
  <c r="AB84" i="11" s="1"/>
  <c r="X84" i="11"/>
  <c r="S84" i="11"/>
  <c r="U84" i="11" s="1"/>
  <c r="N84" i="11"/>
  <c r="P84" i="11" s="1"/>
  <c r="I84" i="11"/>
  <c r="K84" i="11" s="1"/>
  <c r="F84" i="11"/>
  <c r="CA83" i="11"/>
  <c r="CC83" i="11" s="1"/>
  <c r="BZ83" i="11"/>
  <c r="BX83" i="11"/>
  <c r="BS83" i="11"/>
  <c r="BQ83" i="11"/>
  <c r="BL83" i="11"/>
  <c r="BN83" i="11" s="1"/>
  <c r="BG83" i="11"/>
  <c r="BI83" i="11" s="1"/>
  <c r="BB83" i="11"/>
  <c r="BD83" i="11" s="1"/>
  <c r="AW83" i="11"/>
  <c r="AY83" i="11" s="1"/>
  <c r="AR83" i="11"/>
  <c r="AT83" i="11" s="1"/>
  <c r="AM83" i="11"/>
  <c r="AO83" i="11" s="1"/>
  <c r="AJ83" i="11"/>
  <c r="AH83" i="11"/>
  <c r="AE83" i="11"/>
  <c r="AC83" i="11"/>
  <c r="X83" i="11"/>
  <c r="Z83" i="11" s="1"/>
  <c r="S83" i="11"/>
  <c r="U83" i="11" s="1"/>
  <c r="N83" i="11"/>
  <c r="P83" i="11" s="1"/>
  <c r="I83" i="11"/>
  <c r="K83" i="11" s="1"/>
  <c r="F83" i="11"/>
  <c r="CA82" i="11"/>
  <c r="CC82" i="11" s="1"/>
  <c r="BZ82" i="11"/>
  <c r="BX82" i="11"/>
  <c r="BQ82" i="11"/>
  <c r="BS82" i="11" s="1"/>
  <c r="BL82" i="11"/>
  <c r="BN82" i="11" s="1"/>
  <c r="BG82" i="11"/>
  <c r="BI82" i="11" s="1"/>
  <c r="BB82" i="11"/>
  <c r="BD82" i="11" s="1"/>
  <c r="AW82" i="11"/>
  <c r="AY82" i="11" s="1"/>
  <c r="AR82" i="11"/>
  <c r="AT82" i="11" s="1"/>
  <c r="AM82" i="11"/>
  <c r="AO82" i="11" s="1"/>
  <c r="AH82" i="11"/>
  <c r="AJ82" i="11" s="1"/>
  <c r="AC82" i="11"/>
  <c r="AE82" i="11" s="1"/>
  <c r="Z82" i="11"/>
  <c r="AB82" i="11" s="1"/>
  <c r="X82" i="11"/>
  <c r="S82" i="11"/>
  <c r="U82" i="11" s="1"/>
  <c r="N82" i="11"/>
  <c r="P82" i="11" s="1"/>
  <c r="I82" i="11"/>
  <c r="K82" i="11" s="1"/>
  <c r="F82" i="11"/>
  <c r="CA81" i="11"/>
  <c r="CC81" i="11" s="1"/>
  <c r="CE81" i="11" s="1"/>
  <c r="BZ81" i="11"/>
  <c r="BX81" i="11"/>
  <c r="BS81" i="11"/>
  <c r="BQ81" i="11"/>
  <c r="BL81" i="11"/>
  <c r="BN81" i="11" s="1"/>
  <c r="BG81" i="11"/>
  <c r="BI81" i="11" s="1"/>
  <c r="BB81" i="11"/>
  <c r="BD81" i="11" s="1"/>
  <c r="BF81" i="11" s="1"/>
  <c r="AW81" i="11"/>
  <c r="AY81" i="11" s="1"/>
  <c r="AR81" i="11"/>
  <c r="AT81" i="11" s="1"/>
  <c r="AV81" i="11" s="1"/>
  <c r="AM81" i="11"/>
  <c r="AO81" i="11" s="1"/>
  <c r="AJ81" i="11"/>
  <c r="AH81" i="11"/>
  <c r="AE81" i="11"/>
  <c r="AC81" i="11"/>
  <c r="X81" i="11"/>
  <c r="Z81" i="11" s="1"/>
  <c r="S81" i="11"/>
  <c r="U81" i="11" s="1"/>
  <c r="N81" i="11"/>
  <c r="P81" i="11" s="1"/>
  <c r="R81" i="11" s="1"/>
  <c r="I81" i="11"/>
  <c r="K81" i="11" s="1"/>
  <c r="F81" i="11"/>
  <c r="CA80" i="11"/>
  <c r="CC80" i="11" s="1"/>
  <c r="BZ80" i="11"/>
  <c r="BX80" i="11"/>
  <c r="BS80" i="11"/>
  <c r="BQ80" i="11"/>
  <c r="BL80" i="11"/>
  <c r="BN80" i="11" s="1"/>
  <c r="BG80" i="11"/>
  <c r="BI80" i="11" s="1"/>
  <c r="BB80" i="11"/>
  <c r="BD80" i="11" s="1"/>
  <c r="AW80" i="11"/>
  <c r="AY80" i="11" s="1"/>
  <c r="AR80" i="11"/>
  <c r="AT80" i="11" s="1"/>
  <c r="AM80" i="11"/>
  <c r="AO80" i="11" s="1"/>
  <c r="AJ80" i="11"/>
  <c r="AH80" i="11"/>
  <c r="AE80" i="11"/>
  <c r="AC80" i="11"/>
  <c r="Z80" i="11"/>
  <c r="X80" i="11"/>
  <c r="S80" i="11"/>
  <c r="U80" i="11" s="1"/>
  <c r="N80" i="11"/>
  <c r="P80" i="11" s="1"/>
  <c r="I80" i="11"/>
  <c r="K80" i="11" s="1"/>
  <c r="D80" i="11"/>
  <c r="F80" i="11" s="1"/>
  <c r="CC79" i="11"/>
  <c r="CA79" i="11"/>
  <c r="BZ79" i="11"/>
  <c r="BX79" i="11"/>
  <c r="BQ79" i="11"/>
  <c r="BS79" i="11" s="1"/>
  <c r="BL79" i="11"/>
  <c r="BN79" i="11" s="1"/>
  <c r="BG79" i="11"/>
  <c r="BI79" i="11" s="1"/>
  <c r="BB79" i="11"/>
  <c r="BD79" i="11" s="1"/>
  <c r="AW79" i="11"/>
  <c r="AY79" i="11" s="1"/>
  <c r="AR79" i="11"/>
  <c r="AT79" i="11" s="1"/>
  <c r="AM79" i="11"/>
  <c r="AO79" i="11" s="1"/>
  <c r="AH79" i="11"/>
  <c r="AJ79" i="11" s="1"/>
  <c r="AC79" i="11"/>
  <c r="AE79" i="11" s="1"/>
  <c r="X79" i="11"/>
  <c r="Z79" i="11" s="1"/>
  <c r="U79" i="11"/>
  <c r="S79" i="11"/>
  <c r="N79" i="11"/>
  <c r="P79" i="11" s="1"/>
  <c r="I79" i="11"/>
  <c r="K79" i="11" s="1"/>
  <c r="D79" i="11"/>
  <c r="F79" i="11" s="1"/>
  <c r="CA78" i="11"/>
  <c r="CC78" i="11" s="1"/>
  <c r="BZ78" i="11"/>
  <c r="BX78" i="11"/>
  <c r="BQ78" i="11"/>
  <c r="BS78" i="11" s="1"/>
  <c r="BN78" i="11"/>
  <c r="BL78" i="11"/>
  <c r="BI78" i="11"/>
  <c r="BG78" i="11"/>
  <c r="BD78" i="11"/>
  <c r="BB78" i="11"/>
  <c r="AY78" i="11"/>
  <c r="AW78" i="11"/>
  <c r="AT78" i="11"/>
  <c r="AR78" i="11"/>
  <c r="AO78" i="11"/>
  <c r="AM78" i="11"/>
  <c r="AH78" i="11"/>
  <c r="AJ78" i="11" s="1"/>
  <c r="AC78" i="11"/>
  <c r="AE78" i="11" s="1"/>
  <c r="X78" i="11"/>
  <c r="Z78" i="11" s="1"/>
  <c r="S78" i="11"/>
  <c r="U78" i="11" s="1"/>
  <c r="N78" i="11"/>
  <c r="P78" i="11" s="1"/>
  <c r="I78" i="11"/>
  <c r="K78" i="11" s="1"/>
  <c r="D78" i="11"/>
  <c r="F78" i="11" s="1"/>
  <c r="CA77" i="11"/>
  <c r="CC77" i="11" s="1"/>
  <c r="BZ77" i="11"/>
  <c r="BX77" i="11"/>
  <c r="BS77" i="11"/>
  <c r="BQ77" i="11"/>
  <c r="BL77" i="11"/>
  <c r="BN77" i="11" s="1"/>
  <c r="BG77" i="11"/>
  <c r="BI77" i="11" s="1"/>
  <c r="BB77" i="11"/>
  <c r="BD77" i="11" s="1"/>
  <c r="AW77" i="11"/>
  <c r="AY77" i="11" s="1"/>
  <c r="AR77" i="11"/>
  <c r="AT77" i="11" s="1"/>
  <c r="AM77" i="11"/>
  <c r="AO77" i="11" s="1"/>
  <c r="AJ77" i="11"/>
  <c r="AH77" i="11"/>
  <c r="AE77" i="11"/>
  <c r="AC77" i="11"/>
  <c r="Z77" i="11"/>
  <c r="X77" i="11"/>
  <c r="S77" i="11"/>
  <c r="U77" i="11" s="1"/>
  <c r="N77" i="11"/>
  <c r="P77" i="11" s="1"/>
  <c r="I77" i="11"/>
  <c r="K77" i="11" s="1"/>
  <c r="D77" i="11"/>
  <c r="F77" i="11" s="1"/>
  <c r="CC76" i="11"/>
  <c r="CA76" i="11"/>
  <c r="BZ76" i="11"/>
  <c r="BX76" i="11"/>
  <c r="BQ76" i="11"/>
  <c r="BS76" i="11" s="1"/>
  <c r="BL76" i="11"/>
  <c r="BN76" i="11" s="1"/>
  <c r="BG76" i="11"/>
  <c r="BI76" i="11" s="1"/>
  <c r="BB76" i="11"/>
  <c r="BD76" i="11" s="1"/>
  <c r="AW76" i="11"/>
  <c r="AY76" i="11" s="1"/>
  <c r="AR76" i="11"/>
  <c r="AT76" i="11" s="1"/>
  <c r="AM76" i="11"/>
  <c r="AO76" i="11" s="1"/>
  <c r="AH76" i="11"/>
  <c r="AJ76" i="11" s="1"/>
  <c r="AC76" i="11"/>
  <c r="AE76" i="11" s="1"/>
  <c r="X76" i="11"/>
  <c r="Z76" i="11" s="1"/>
  <c r="U76" i="11"/>
  <c r="S76" i="11"/>
  <c r="P76" i="11"/>
  <c r="N76" i="11"/>
  <c r="K76" i="11"/>
  <c r="I76" i="11"/>
  <c r="F76" i="11"/>
  <c r="D76" i="11"/>
  <c r="CA75" i="11"/>
  <c r="CC75" i="11" s="1"/>
  <c r="BZ75" i="11"/>
  <c r="BX75" i="11"/>
  <c r="BQ75" i="11"/>
  <c r="BS75" i="11" s="1"/>
  <c r="BL75" i="11"/>
  <c r="BN75" i="11" s="1"/>
  <c r="BG75" i="11"/>
  <c r="BI75" i="11" s="1"/>
  <c r="BB75" i="11"/>
  <c r="BD75" i="11" s="1"/>
  <c r="AW75" i="11"/>
  <c r="AY75" i="11" s="1"/>
  <c r="AR75" i="11"/>
  <c r="AT75" i="11" s="1"/>
  <c r="AM75" i="11"/>
  <c r="AO75" i="11" s="1"/>
  <c r="AH75" i="11"/>
  <c r="AJ75" i="11" s="1"/>
  <c r="AC75" i="11"/>
  <c r="AE75" i="11" s="1"/>
  <c r="X75" i="11"/>
  <c r="Z75" i="11" s="1"/>
  <c r="S75" i="11"/>
  <c r="U75" i="11" s="1"/>
  <c r="N75" i="11"/>
  <c r="P75" i="11" s="1"/>
  <c r="I75" i="11"/>
  <c r="K75" i="11" s="1"/>
  <c r="D75" i="11"/>
  <c r="F75" i="11" s="1"/>
  <c r="CA74" i="11"/>
  <c r="CC74" i="11" s="1"/>
  <c r="BZ74" i="11"/>
  <c r="BX74" i="11"/>
  <c r="BQ74" i="11"/>
  <c r="BS74" i="11" s="1"/>
  <c r="BN74" i="11"/>
  <c r="BL74" i="11"/>
  <c r="BI74" i="11"/>
  <c r="BG74" i="11"/>
  <c r="BD74" i="11"/>
  <c r="BB74" i="11"/>
  <c r="AY74" i="11"/>
  <c r="AW74" i="11"/>
  <c r="AT74" i="11"/>
  <c r="AR74" i="11"/>
  <c r="AO74" i="11"/>
  <c r="AM74" i="11"/>
  <c r="AH74" i="11"/>
  <c r="AJ74" i="11" s="1"/>
  <c r="AC74" i="11"/>
  <c r="AE74" i="11" s="1"/>
  <c r="X74" i="11"/>
  <c r="Z74" i="11" s="1"/>
  <c r="S74" i="11"/>
  <c r="U74" i="11" s="1"/>
  <c r="N74" i="11"/>
  <c r="P74" i="11" s="1"/>
  <c r="I74" i="11"/>
  <c r="K74" i="11" s="1"/>
  <c r="D74" i="11"/>
  <c r="F74" i="11" s="1"/>
  <c r="CA73" i="11"/>
  <c r="CC73" i="11" s="1"/>
  <c r="BZ73" i="11"/>
  <c r="BX73" i="11"/>
  <c r="BS73" i="11"/>
  <c r="BQ73" i="11"/>
  <c r="BL73" i="11"/>
  <c r="BN73" i="11" s="1"/>
  <c r="BG73" i="11"/>
  <c r="BI73" i="11" s="1"/>
  <c r="BB73" i="11"/>
  <c r="BD73" i="11" s="1"/>
  <c r="AW73" i="11"/>
  <c r="AY73" i="11" s="1"/>
  <c r="AR73" i="11"/>
  <c r="AT73" i="11" s="1"/>
  <c r="AM73" i="11"/>
  <c r="AO73" i="11" s="1"/>
  <c r="AJ73" i="11"/>
  <c r="AH73" i="11"/>
  <c r="AE73" i="11"/>
  <c r="AC73" i="11"/>
  <c r="Z73" i="11"/>
  <c r="X73" i="11"/>
  <c r="S73" i="11"/>
  <c r="U73" i="11" s="1"/>
  <c r="N73" i="11"/>
  <c r="P73" i="11" s="1"/>
  <c r="I73" i="11"/>
  <c r="K73" i="11" s="1"/>
  <c r="D73" i="11"/>
  <c r="F73" i="11" s="1"/>
  <c r="CC72" i="11"/>
  <c r="CA72" i="11"/>
  <c r="BZ72" i="11"/>
  <c r="BX72" i="11"/>
  <c r="BQ72" i="11"/>
  <c r="BS72" i="11" s="1"/>
  <c r="BL72" i="11"/>
  <c r="BN72" i="11" s="1"/>
  <c r="BG72" i="11"/>
  <c r="BI72" i="11" s="1"/>
  <c r="BB72" i="11"/>
  <c r="BD72" i="11" s="1"/>
  <c r="AW72" i="11"/>
  <c r="AY72" i="11" s="1"/>
  <c r="AR72" i="11"/>
  <c r="AT72" i="11" s="1"/>
  <c r="AM72" i="11"/>
  <c r="AO72" i="11" s="1"/>
  <c r="AH72" i="11"/>
  <c r="AJ72" i="11" s="1"/>
  <c r="AC72" i="11"/>
  <c r="AE72" i="11" s="1"/>
  <c r="X72" i="11"/>
  <c r="Z72" i="11" s="1"/>
  <c r="U72" i="11"/>
  <c r="S72" i="11"/>
  <c r="P72" i="11"/>
  <c r="N72" i="11"/>
  <c r="K72" i="11"/>
  <c r="I72" i="11"/>
  <c r="F72" i="11"/>
  <c r="D72" i="11"/>
  <c r="CA71" i="11"/>
  <c r="CC71" i="11" s="1"/>
  <c r="BZ71" i="11"/>
  <c r="BX71" i="11"/>
  <c r="BQ71" i="11"/>
  <c r="BS71" i="11" s="1"/>
  <c r="BL71" i="11"/>
  <c r="BN71" i="11" s="1"/>
  <c r="BG71" i="11"/>
  <c r="BI71" i="11" s="1"/>
  <c r="BB71" i="11"/>
  <c r="BD71" i="11" s="1"/>
  <c r="AW71" i="11"/>
  <c r="AY71" i="11" s="1"/>
  <c r="AR71" i="11"/>
  <c r="AT71" i="11" s="1"/>
  <c r="AM71" i="11"/>
  <c r="AO71" i="11" s="1"/>
  <c r="AH71" i="11"/>
  <c r="AJ71" i="11" s="1"/>
  <c r="AC71" i="11"/>
  <c r="AE71" i="11" s="1"/>
  <c r="X71" i="11"/>
  <c r="Z71" i="11" s="1"/>
  <c r="S71" i="11"/>
  <c r="U71" i="11" s="1"/>
  <c r="N71" i="11"/>
  <c r="P71" i="11" s="1"/>
  <c r="I71" i="11"/>
  <c r="K71" i="11" s="1"/>
  <c r="D71" i="11"/>
  <c r="F71" i="11" s="1"/>
  <c r="CA70" i="11"/>
  <c r="CC70" i="11" s="1"/>
  <c r="BZ70" i="11"/>
  <c r="BX70" i="11"/>
  <c r="BQ70" i="11"/>
  <c r="BS70" i="11" s="1"/>
  <c r="BN70" i="11"/>
  <c r="BL70" i="11"/>
  <c r="BI70" i="11"/>
  <c r="BG70" i="11"/>
  <c r="BD70" i="11"/>
  <c r="BB70" i="11"/>
  <c r="AY70" i="11"/>
  <c r="AW70" i="11"/>
  <c r="AT70" i="11"/>
  <c r="AR70" i="11"/>
  <c r="AO70" i="11"/>
  <c r="AM70" i="11"/>
  <c r="AH70" i="11"/>
  <c r="AJ70" i="11" s="1"/>
  <c r="AC70" i="11"/>
  <c r="AE70" i="11" s="1"/>
  <c r="X70" i="11"/>
  <c r="Z70" i="11" s="1"/>
  <c r="S70" i="11"/>
  <c r="U70" i="11" s="1"/>
  <c r="N70" i="11"/>
  <c r="P70" i="11" s="1"/>
  <c r="I70" i="11"/>
  <c r="K70" i="11" s="1"/>
  <c r="D70" i="11"/>
  <c r="F70" i="11" s="1"/>
  <c r="CA69" i="11"/>
  <c r="CC69" i="11" s="1"/>
  <c r="BZ69" i="11"/>
  <c r="BX69" i="11"/>
  <c r="BS69" i="11"/>
  <c r="BQ69" i="11"/>
  <c r="BL69" i="11"/>
  <c r="BN69" i="11" s="1"/>
  <c r="BG69" i="11"/>
  <c r="BI69" i="11" s="1"/>
  <c r="BB69" i="11"/>
  <c r="BD69" i="11" s="1"/>
  <c r="AW69" i="11"/>
  <c r="AY69" i="11" s="1"/>
  <c r="AR69" i="11"/>
  <c r="AT69" i="11" s="1"/>
  <c r="AM69" i="11"/>
  <c r="AO69" i="11" s="1"/>
  <c r="AJ69" i="11"/>
  <c r="AH69" i="11"/>
  <c r="AE69" i="11"/>
  <c r="AC69" i="11"/>
  <c r="Z69" i="11"/>
  <c r="X69" i="11"/>
  <c r="S69" i="11"/>
  <c r="U69" i="11" s="1"/>
  <c r="N69" i="11"/>
  <c r="P69" i="11" s="1"/>
  <c r="I69" i="11"/>
  <c r="K69" i="11" s="1"/>
  <c r="D69" i="11"/>
  <c r="F69" i="11" s="1"/>
  <c r="CC68" i="11"/>
  <c r="CA68" i="11"/>
  <c r="BZ68" i="11"/>
  <c r="BX68" i="11"/>
  <c r="BQ68" i="11"/>
  <c r="BS68" i="11" s="1"/>
  <c r="BL68" i="11"/>
  <c r="BN68" i="11" s="1"/>
  <c r="BG68" i="11"/>
  <c r="BI68" i="11" s="1"/>
  <c r="BB68" i="11"/>
  <c r="BD68" i="11" s="1"/>
  <c r="AW68" i="11"/>
  <c r="AY68" i="11" s="1"/>
  <c r="AR68" i="11"/>
  <c r="AT68" i="11" s="1"/>
  <c r="AM68" i="11"/>
  <c r="AO68" i="11" s="1"/>
  <c r="AH68" i="11"/>
  <c r="AJ68" i="11" s="1"/>
  <c r="AC68" i="11"/>
  <c r="AE68" i="11" s="1"/>
  <c r="X68" i="11"/>
  <c r="Z68" i="11" s="1"/>
  <c r="U68" i="11"/>
  <c r="S68" i="11"/>
  <c r="P68" i="11"/>
  <c r="N68" i="11"/>
  <c r="K68" i="11"/>
  <c r="I68" i="11"/>
  <c r="F68" i="11"/>
  <c r="D68" i="11"/>
  <c r="CA67" i="11"/>
  <c r="CC67" i="11" s="1"/>
  <c r="BZ67" i="11"/>
  <c r="BX67" i="11"/>
  <c r="BQ67" i="11"/>
  <c r="BS67" i="11" s="1"/>
  <c r="BL67" i="11"/>
  <c r="BN67" i="11" s="1"/>
  <c r="BG67" i="11"/>
  <c r="BI67" i="11" s="1"/>
  <c r="BB67" i="11"/>
  <c r="BD67" i="11" s="1"/>
  <c r="AW67" i="11"/>
  <c r="AY67" i="11" s="1"/>
  <c r="AR67" i="11"/>
  <c r="AT67" i="11" s="1"/>
  <c r="AM67" i="11"/>
  <c r="AO67" i="11" s="1"/>
  <c r="AH67" i="11"/>
  <c r="AJ67" i="11" s="1"/>
  <c r="AC67" i="11"/>
  <c r="AE67" i="11" s="1"/>
  <c r="X67" i="11"/>
  <c r="Z67" i="11" s="1"/>
  <c r="S67" i="11"/>
  <c r="U67" i="11" s="1"/>
  <c r="N67" i="11"/>
  <c r="P67" i="11" s="1"/>
  <c r="I67" i="11"/>
  <c r="K67" i="11" s="1"/>
  <c r="D67" i="11"/>
  <c r="F67" i="11" s="1"/>
  <c r="CA66" i="11"/>
  <c r="CC66" i="11" s="1"/>
  <c r="BZ66" i="11"/>
  <c r="BX66" i="11"/>
  <c r="BQ66" i="11"/>
  <c r="BS66" i="11" s="1"/>
  <c r="BN66" i="11"/>
  <c r="BL66" i="11"/>
  <c r="BI66" i="11"/>
  <c r="BG66" i="11"/>
  <c r="BD66" i="11"/>
  <c r="BB66" i="11"/>
  <c r="AY66" i="11"/>
  <c r="AW66" i="11"/>
  <c r="AT66" i="11"/>
  <c r="AR66" i="11"/>
  <c r="AO66" i="11"/>
  <c r="AM66" i="11"/>
  <c r="AH66" i="11"/>
  <c r="AJ66" i="11" s="1"/>
  <c r="AC66" i="11"/>
  <c r="AE66" i="11" s="1"/>
  <c r="X66" i="11"/>
  <c r="Z66" i="11" s="1"/>
  <c r="S66" i="11"/>
  <c r="U66" i="11" s="1"/>
  <c r="N66" i="11"/>
  <c r="P66" i="11" s="1"/>
  <c r="I66" i="11"/>
  <c r="K66" i="11" s="1"/>
  <c r="D66" i="11"/>
  <c r="F66" i="11" s="1"/>
  <c r="CA65" i="11"/>
  <c r="CC65" i="11" s="1"/>
  <c r="BZ65" i="11"/>
  <c r="BX65" i="11"/>
  <c r="BS65" i="11"/>
  <c r="BQ65" i="11"/>
  <c r="BL65" i="11"/>
  <c r="BN65" i="11" s="1"/>
  <c r="BG65" i="11"/>
  <c r="BI65" i="11" s="1"/>
  <c r="BB65" i="11"/>
  <c r="BD65" i="11" s="1"/>
  <c r="AW65" i="11"/>
  <c r="AY65" i="11" s="1"/>
  <c r="AR65" i="11"/>
  <c r="AT65" i="11" s="1"/>
  <c r="AM65" i="11"/>
  <c r="AO65" i="11" s="1"/>
  <c r="AJ65" i="11"/>
  <c r="AH65" i="11"/>
  <c r="AE65" i="11"/>
  <c r="AC65" i="11"/>
  <c r="Z65" i="11"/>
  <c r="X65" i="11"/>
  <c r="S65" i="11"/>
  <c r="U65" i="11" s="1"/>
  <c r="N65" i="11"/>
  <c r="P65" i="11" s="1"/>
  <c r="I65" i="11"/>
  <c r="K65" i="11" s="1"/>
  <c r="D65" i="11"/>
  <c r="F65" i="11" s="1"/>
  <c r="CC64" i="11"/>
  <c r="CA64" i="11"/>
  <c r="BZ64" i="11"/>
  <c r="BX64" i="11"/>
  <c r="BQ64" i="11"/>
  <c r="BS64" i="11" s="1"/>
  <c r="BL64" i="11"/>
  <c r="BN64" i="11" s="1"/>
  <c r="BG64" i="11"/>
  <c r="BI64" i="11" s="1"/>
  <c r="BB64" i="11"/>
  <c r="BD64" i="11" s="1"/>
  <c r="AW64" i="11"/>
  <c r="AY64" i="11" s="1"/>
  <c r="AR64" i="11"/>
  <c r="AT64" i="11" s="1"/>
  <c r="AM64" i="11"/>
  <c r="AO64" i="11" s="1"/>
  <c r="AH64" i="11"/>
  <c r="AJ64" i="11" s="1"/>
  <c r="AC64" i="11"/>
  <c r="AE64" i="11" s="1"/>
  <c r="X64" i="11"/>
  <c r="Z64" i="11" s="1"/>
  <c r="U64" i="11"/>
  <c r="S64" i="11"/>
  <c r="P64" i="11"/>
  <c r="N64" i="11"/>
  <c r="K64" i="11"/>
  <c r="I64" i="11"/>
  <c r="F64" i="11"/>
  <c r="D64" i="11"/>
  <c r="CA63" i="11"/>
  <c r="CC63" i="11" s="1"/>
  <c r="BZ63" i="11"/>
  <c r="BX63" i="11"/>
  <c r="BQ63" i="11"/>
  <c r="BS63" i="11" s="1"/>
  <c r="BL63" i="11"/>
  <c r="BN63" i="11" s="1"/>
  <c r="BG63" i="11"/>
  <c r="BI63" i="11" s="1"/>
  <c r="BB63" i="11"/>
  <c r="BD63" i="11" s="1"/>
  <c r="AW63" i="11"/>
  <c r="AY63" i="11" s="1"/>
  <c r="AR63" i="11"/>
  <c r="AT63" i="11" s="1"/>
  <c r="AM63" i="11"/>
  <c r="AO63" i="11" s="1"/>
  <c r="AH63" i="11"/>
  <c r="AJ63" i="11" s="1"/>
  <c r="AC63" i="11"/>
  <c r="AE63" i="11" s="1"/>
  <c r="X63" i="11"/>
  <c r="Z63" i="11" s="1"/>
  <c r="S63" i="11"/>
  <c r="U63" i="11" s="1"/>
  <c r="N63" i="11"/>
  <c r="P63" i="11" s="1"/>
  <c r="I63" i="11"/>
  <c r="K63" i="11" s="1"/>
  <c r="D63" i="11"/>
  <c r="F63" i="11" s="1"/>
  <c r="CA62" i="11"/>
  <c r="CC62" i="11" s="1"/>
  <c r="BZ62" i="11"/>
  <c r="BX62" i="11"/>
  <c r="BQ62" i="11"/>
  <c r="BS62" i="11" s="1"/>
  <c r="BN62" i="11"/>
  <c r="BL62" i="11"/>
  <c r="BI62" i="11"/>
  <c r="BG62" i="11"/>
  <c r="BD62" i="11"/>
  <c r="BB62" i="11"/>
  <c r="AY62" i="11"/>
  <c r="AW62" i="11"/>
  <c r="AT62" i="11"/>
  <c r="AR62" i="11"/>
  <c r="AO62" i="11"/>
  <c r="AM62" i="11"/>
  <c r="AH62" i="11"/>
  <c r="AJ62" i="11" s="1"/>
  <c r="AC62" i="11"/>
  <c r="AE62" i="11" s="1"/>
  <c r="X62" i="11"/>
  <c r="Z62" i="11" s="1"/>
  <c r="S62" i="11"/>
  <c r="U62" i="11" s="1"/>
  <c r="N62" i="11"/>
  <c r="P62" i="11" s="1"/>
  <c r="I62" i="11"/>
  <c r="K62" i="11" s="1"/>
  <c r="D62" i="11"/>
  <c r="F62" i="11" s="1"/>
  <c r="CA61" i="11"/>
  <c r="CC61" i="11" s="1"/>
  <c r="BZ61" i="11"/>
  <c r="BX61" i="11"/>
  <c r="BS61" i="11"/>
  <c r="BQ61" i="11"/>
  <c r="BL61" i="11"/>
  <c r="BN61" i="11" s="1"/>
  <c r="BG61" i="11"/>
  <c r="BI61" i="11" s="1"/>
  <c r="BB61" i="11"/>
  <c r="BD61" i="11" s="1"/>
  <c r="AW61" i="11"/>
  <c r="AY61" i="11" s="1"/>
  <c r="AR61" i="11"/>
  <c r="AT61" i="11" s="1"/>
  <c r="AM61" i="11"/>
  <c r="AO61" i="11" s="1"/>
  <c r="AJ61" i="11"/>
  <c r="AH61" i="11"/>
  <c r="AE61" i="11"/>
  <c r="AC61" i="11"/>
  <c r="Z61" i="11"/>
  <c r="X61" i="11"/>
  <c r="S61" i="11"/>
  <c r="U61" i="11" s="1"/>
  <c r="N61" i="11"/>
  <c r="P61" i="11" s="1"/>
  <c r="I61" i="11"/>
  <c r="K61" i="11" s="1"/>
  <c r="D61" i="11"/>
  <c r="F61" i="11" s="1"/>
  <c r="CC60" i="11"/>
  <c r="CA60" i="11"/>
  <c r="BZ60" i="11"/>
  <c r="BX60" i="11"/>
  <c r="BQ60" i="11"/>
  <c r="BS60" i="11" s="1"/>
  <c r="BL60" i="11"/>
  <c r="BN60" i="11" s="1"/>
  <c r="BG60" i="11"/>
  <c r="BI60" i="11" s="1"/>
  <c r="BB60" i="11"/>
  <c r="BD60" i="11" s="1"/>
  <c r="AW60" i="11"/>
  <c r="AY60" i="11" s="1"/>
  <c r="AR60" i="11"/>
  <c r="AT60" i="11" s="1"/>
  <c r="AM60" i="11"/>
  <c r="AO60" i="11" s="1"/>
  <c r="AH60" i="11"/>
  <c r="AJ60" i="11" s="1"/>
  <c r="AC60" i="11"/>
  <c r="AE60" i="11" s="1"/>
  <c r="X60" i="11"/>
  <c r="Z60" i="11" s="1"/>
  <c r="U60" i="11"/>
  <c r="S60" i="11"/>
  <c r="P60" i="11"/>
  <c r="N60" i="11"/>
  <c r="K60" i="11"/>
  <c r="I60" i="11"/>
  <c r="F60" i="11"/>
  <c r="D60" i="11"/>
  <c r="CA59" i="11"/>
  <c r="CC59" i="11" s="1"/>
  <c r="BZ59" i="11"/>
  <c r="BX59" i="11"/>
  <c r="BQ59" i="11"/>
  <c r="BS59" i="11" s="1"/>
  <c r="BL59" i="11"/>
  <c r="BN59" i="11" s="1"/>
  <c r="BG59" i="11"/>
  <c r="BI59" i="11" s="1"/>
  <c r="BB59" i="11"/>
  <c r="BD59" i="11" s="1"/>
  <c r="AW59" i="11"/>
  <c r="AY59" i="11" s="1"/>
  <c r="AR59" i="11"/>
  <c r="AT59" i="11" s="1"/>
  <c r="AM59" i="11"/>
  <c r="AO59" i="11" s="1"/>
  <c r="AH59" i="11"/>
  <c r="AJ59" i="11" s="1"/>
  <c r="AC59" i="11"/>
  <c r="AE59" i="11" s="1"/>
  <c r="X59" i="11"/>
  <c r="Z59" i="11" s="1"/>
  <c r="S59" i="11"/>
  <c r="U59" i="11" s="1"/>
  <c r="N59" i="11"/>
  <c r="P59" i="11" s="1"/>
  <c r="I59" i="11"/>
  <c r="K59" i="11" s="1"/>
  <c r="D59" i="11"/>
  <c r="F59" i="11" s="1"/>
  <c r="CA58" i="11"/>
  <c r="CC58" i="11" s="1"/>
  <c r="BZ58" i="11"/>
  <c r="BX58" i="11"/>
  <c r="BQ58" i="11"/>
  <c r="BS58" i="11" s="1"/>
  <c r="BN58" i="11"/>
  <c r="BL58" i="11"/>
  <c r="BI58" i="11"/>
  <c r="BG58" i="11"/>
  <c r="BD58" i="11"/>
  <c r="BB58" i="11"/>
  <c r="AY58" i="11"/>
  <c r="AW58" i="11"/>
  <c r="AT58" i="11"/>
  <c r="AR58" i="11"/>
  <c r="AO58" i="11"/>
  <c r="AM58" i="11"/>
  <c r="AH58" i="11"/>
  <c r="AJ58" i="11" s="1"/>
  <c r="AC58" i="11"/>
  <c r="AE58" i="11" s="1"/>
  <c r="X58" i="11"/>
  <c r="Z58" i="11" s="1"/>
  <c r="S58" i="11"/>
  <c r="U58" i="11" s="1"/>
  <c r="N58" i="11"/>
  <c r="P58" i="11" s="1"/>
  <c r="I58" i="11"/>
  <c r="K58" i="11" s="1"/>
  <c r="D58" i="11"/>
  <c r="F58" i="11" s="1"/>
  <c r="CA57" i="11"/>
  <c r="CC57" i="11" s="1"/>
  <c r="BZ57" i="11"/>
  <c r="BX57" i="11"/>
  <c r="BS57" i="11"/>
  <c r="BQ57" i="11"/>
  <c r="BL57" i="11"/>
  <c r="BN57" i="11" s="1"/>
  <c r="BG57" i="11"/>
  <c r="BI57" i="11" s="1"/>
  <c r="BB57" i="11"/>
  <c r="BD57" i="11" s="1"/>
  <c r="AW57" i="11"/>
  <c r="AY57" i="11" s="1"/>
  <c r="AR57" i="11"/>
  <c r="AT57" i="11" s="1"/>
  <c r="AM57" i="11"/>
  <c r="AO57" i="11" s="1"/>
  <c r="AJ57" i="11"/>
  <c r="AH57" i="11"/>
  <c r="AE57" i="11"/>
  <c r="AC57" i="11"/>
  <c r="Z57" i="11"/>
  <c r="X57" i="11"/>
  <c r="S57" i="11"/>
  <c r="U57" i="11" s="1"/>
  <c r="N57" i="11"/>
  <c r="P57" i="11" s="1"/>
  <c r="I57" i="11"/>
  <c r="K57" i="11" s="1"/>
  <c r="D57" i="11"/>
  <c r="F57" i="11" s="1"/>
  <c r="CC56" i="11"/>
  <c r="CA56" i="11"/>
  <c r="BZ56" i="11"/>
  <c r="BX56" i="11"/>
  <c r="BQ56" i="11"/>
  <c r="BS56" i="11" s="1"/>
  <c r="BL56" i="11"/>
  <c r="BN56" i="11" s="1"/>
  <c r="BG56" i="11"/>
  <c r="BI56" i="11" s="1"/>
  <c r="BB56" i="11"/>
  <c r="BD56" i="11" s="1"/>
  <c r="AW56" i="11"/>
  <c r="AY56" i="11" s="1"/>
  <c r="AR56" i="11"/>
  <c r="AT56" i="11" s="1"/>
  <c r="AM56" i="11"/>
  <c r="AO56" i="11" s="1"/>
  <c r="AH56" i="11"/>
  <c r="AJ56" i="11" s="1"/>
  <c r="AC56" i="11"/>
  <c r="AE56" i="11" s="1"/>
  <c r="X56" i="11"/>
  <c r="Z56" i="11" s="1"/>
  <c r="U56" i="11"/>
  <c r="S56" i="11"/>
  <c r="P56" i="11"/>
  <c r="N56" i="11"/>
  <c r="K56" i="11"/>
  <c r="I56" i="11"/>
  <c r="F56" i="11"/>
  <c r="D56" i="11"/>
  <c r="CA55" i="11"/>
  <c r="CC55" i="11" s="1"/>
  <c r="BZ55" i="11"/>
  <c r="BX55" i="11"/>
  <c r="BQ55" i="11"/>
  <c r="BS55" i="11" s="1"/>
  <c r="BL55" i="11"/>
  <c r="BN55" i="11" s="1"/>
  <c r="BG55" i="11"/>
  <c r="BI55" i="11" s="1"/>
  <c r="BB55" i="11"/>
  <c r="BD55" i="11" s="1"/>
  <c r="AW55" i="11"/>
  <c r="AY55" i="11" s="1"/>
  <c r="AR55" i="11"/>
  <c r="AT55" i="11" s="1"/>
  <c r="AM55" i="11"/>
  <c r="AO55" i="11" s="1"/>
  <c r="AH55" i="11"/>
  <c r="AJ55" i="11" s="1"/>
  <c r="AC55" i="11"/>
  <c r="AE55" i="11" s="1"/>
  <c r="X55" i="11"/>
  <c r="Z55" i="11" s="1"/>
  <c r="S55" i="11"/>
  <c r="U55" i="11" s="1"/>
  <c r="N55" i="11"/>
  <c r="P55" i="11" s="1"/>
  <c r="I55" i="11"/>
  <c r="K55" i="11" s="1"/>
  <c r="D55" i="11"/>
  <c r="F55" i="11" s="1"/>
  <c r="CA54" i="11"/>
  <c r="CC54" i="11" s="1"/>
  <c r="BZ54" i="11"/>
  <c r="BX54" i="11"/>
  <c r="BQ54" i="11"/>
  <c r="BS54" i="11" s="1"/>
  <c r="BN54" i="11"/>
  <c r="BL54" i="11"/>
  <c r="BI54" i="11"/>
  <c r="BG54" i="11"/>
  <c r="BD54" i="11"/>
  <c r="BB54" i="11"/>
  <c r="AY54" i="11"/>
  <c r="AW54" i="11"/>
  <c r="AT54" i="11"/>
  <c r="AR54" i="11"/>
  <c r="AO54" i="11"/>
  <c r="AM54" i="11"/>
  <c r="AH54" i="11"/>
  <c r="AJ54" i="11" s="1"/>
  <c r="AC54" i="11"/>
  <c r="AE54" i="11" s="1"/>
  <c r="X54" i="11"/>
  <c r="Z54" i="11" s="1"/>
  <c r="S54" i="11"/>
  <c r="U54" i="11" s="1"/>
  <c r="N54" i="11"/>
  <c r="P54" i="11" s="1"/>
  <c r="I54" i="11"/>
  <c r="K54" i="11" s="1"/>
  <c r="D54" i="11"/>
  <c r="F54" i="11" s="1"/>
  <c r="CA53" i="11"/>
  <c r="CC53" i="11" s="1"/>
  <c r="BZ53" i="11"/>
  <c r="BX53" i="11"/>
  <c r="BS53" i="11"/>
  <c r="BQ53" i="11"/>
  <c r="BL53" i="11"/>
  <c r="BN53" i="11" s="1"/>
  <c r="BG53" i="11"/>
  <c r="BI53" i="11" s="1"/>
  <c r="BB53" i="11"/>
  <c r="BD53" i="11" s="1"/>
  <c r="AW53" i="11"/>
  <c r="AY53" i="11" s="1"/>
  <c r="AR53" i="11"/>
  <c r="AT53" i="11" s="1"/>
  <c r="AM53" i="11"/>
  <c r="AO53" i="11" s="1"/>
  <c r="AJ53" i="11"/>
  <c r="AH53" i="11"/>
  <c r="AE53" i="11"/>
  <c r="AC53" i="11"/>
  <c r="Z53" i="11"/>
  <c r="X53" i="11"/>
  <c r="S53" i="11"/>
  <c r="U53" i="11" s="1"/>
  <c r="N53" i="11"/>
  <c r="P53" i="11" s="1"/>
  <c r="I53" i="11"/>
  <c r="K53" i="11" s="1"/>
  <c r="D53" i="11"/>
  <c r="F53" i="11" s="1"/>
  <c r="CC52" i="11"/>
  <c r="CA52" i="11"/>
  <c r="BZ52" i="11"/>
  <c r="BX52" i="11"/>
  <c r="BQ52" i="11"/>
  <c r="BS52" i="11" s="1"/>
  <c r="BL52" i="11"/>
  <c r="BN52" i="11" s="1"/>
  <c r="BG52" i="11"/>
  <c r="BI52" i="11" s="1"/>
  <c r="BB52" i="11"/>
  <c r="BD52" i="11" s="1"/>
  <c r="AW52" i="11"/>
  <c r="AY52" i="11" s="1"/>
  <c r="AR52" i="11"/>
  <c r="AT52" i="11" s="1"/>
  <c r="AM52" i="11"/>
  <c r="AO52" i="11" s="1"/>
  <c r="AH52" i="11"/>
  <c r="AJ52" i="11" s="1"/>
  <c r="AC52" i="11"/>
  <c r="AE52" i="11" s="1"/>
  <c r="X52" i="11"/>
  <c r="Z52" i="11" s="1"/>
  <c r="U52" i="11"/>
  <c r="S52" i="11"/>
  <c r="P52" i="11"/>
  <c r="N52" i="11"/>
  <c r="K52" i="11"/>
  <c r="I52" i="11"/>
  <c r="F52" i="11"/>
  <c r="D52" i="11"/>
  <c r="CA51" i="11"/>
  <c r="CC51" i="11" s="1"/>
  <c r="BZ51" i="11"/>
  <c r="BX51" i="11"/>
  <c r="BQ51" i="11"/>
  <c r="BS51" i="11" s="1"/>
  <c r="BL51" i="11"/>
  <c r="BN51" i="11" s="1"/>
  <c r="BG51" i="11"/>
  <c r="BI51" i="11" s="1"/>
  <c r="BB51" i="11"/>
  <c r="BD51" i="11" s="1"/>
  <c r="AW51" i="11"/>
  <c r="AY51" i="11" s="1"/>
  <c r="AR51" i="11"/>
  <c r="AT51" i="11" s="1"/>
  <c r="AM51" i="11"/>
  <c r="AO51" i="11" s="1"/>
  <c r="AH51" i="11"/>
  <c r="AJ51" i="11" s="1"/>
  <c r="AC51" i="11"/>
  <c r="AE51" i="11" s="1"/>
  <c r="X51" i="11"/>
  <c r="Z51" i="11" s="1"/>
  <c r="S51" i="11"/>
  <c r="U51" i="11" s="1"/>
  <c r="N51" i="11"/>
  <c r="P51" i="11" s="1"/>
  <c r="I51" i="11"/>
  <c r="K51" i="11" s="1"/>
  <c r="D51" i="11"/>
  <c r="F51" i="11" s="1"/>
  <c r="CA50" i="11"/>
  <c r="CC50" i="11" s="1"/>
  <c r="BZ50" i="11"/>
  <c r="BX50" i="11"/>
  <c r="BQ50" i="11"/>
  <c r="BS50" i="11" s="1"/>
  <c r="BN50" i="11"/>
  <c r="BL50" i="11"/>
  <c r="BI50" i="11"/>
  <c r="BG50" i="11"/>
  <c r="BD50" i="11"/>
  <c r="BB50" i="11"/>
  <c r="AY50" i="11"/>
  <c r="AW50" i="11"/>
  <c r="AT50" i="11"/>
  <c r="AR50" i="11"/>
  <c r="AO50" i="11"/>
  <c r="AM50" i="11"/>
  <c r="AH50" i="11"/>
  <c r="AJ50" i="11" s="1"/>
  <c r="AC50" i="11"/>
  <c r="AE50" i="11" s="1"/>
  <c r="X50" i="11"/>
  <c r="Z50" i="11" s="1"/>
  <c r="S50" i="11"/>
  <c r="U50" i="11" s="1"/>
  <c r="N50" i="11"/>
  <c r="P50" i="11" s="1"/>
  <c r="I50" i="11"/>
  <c r="K50" i="11" s="1"/>
  <c r="D50" i="11"/>
  <c r="F50" i="11" s="1"/>
  <c r="CA49" i="11"/>
  <c r="CC49" i="11" s="1"/>
  <c r="BZ49" i="11"/>
  <c r="BX49" i="11"/>
  <c r="BS49" i="11"/>
  <c r="BQ49" i="11"/>
  <c r="BN49" i="11"/>
  <c r="BL49" i="11"/>
  <c r="BI49" i="11"/>
  <c r="BG49" i="11"/>
  <c r="BD49" i="11"/>
  <c r="BB49" i="11"/>
  <c r="AY49" i="11"/>
  <c r="AW49" i="11"/>
  <c r="AT49" i="11"/>
  <c r="AR49" i="11"/>
  <c r="AO49" i="11"/>
  <c r="AM49" i="11"/>
  <c r="AJ49" i="11"/>
  <c r="AH49" i="11"/>
  <c r="AE49" i="11"/>
  <c r="AC49" i="11"/>
  <c r="Z49" i="11"/>
  <c r="X49" i="11"/>
  <c r="U49" i="11"/>
  <c r="S49" i="11"/>
  <c r="P49" i="11"/>
  <c r="N49" i="11"/>
  <c r="K49" i="11"/>
  <c r="I49" i="11"/>
  <c r="F49" i="11"/>
  <c r="D49" i="11"/>
  <c r="CA48" i="11"/>
  <c r="CC48" i="11" s="1"/>
  <c r="BZ48" i="11"/>
  <c r="BX48" i="11"/>
  <c r="BQ48" i="11"/>
  <c r="BS48" i="11" s="1"/>
  <c r="BU77" i="11" s="1"/>
  <c r="BL48" i="11"/>
  <c r="BN48" i="11" s="1"/>
  <c r="BG48" i="11"/>
  <c r="BI48" i="11" s="1"/>
  <c r="BK48" i="11" s="1"/>
  <c r="BB48" i="11"/>
  <c r="BD48" i="11" s="1"/>
  <c r="BF78" i="11" s="1"/>
  <c r="AW48" i="11"/>
  <c r="AY48" i="11" s="1"/>
  <c r="BA48" i="11" s="1"/>
  <c r="AR48" i="11"/>
  <c r="AT48" i="11" s="1"/>
  <c r="AV79" i="11" s="1"/>
  <c r="AO48" i="11"/>
  <c r="AQ48" i="11" s="1"/>
  <c r="AM48" i="11"/>
  <c r="AJ48" i="11"/>
  <c r="AL78" i="11" s="1"/>
  <c r="AH48" i="11"/>
  <c r="AE48" i="11"/>
  <c r="AG48" i="11" s="1"/>
  <c r="AC48" i="11"/>
  <c r="Z48" i="11"/>
  <c r="AB80" i="11" s="1"/>
  <c r="X48" i="11"/>
  <c r="U48" i="11"/>
  <c r="W48" i="11" s="1"/>
  <c r="S48" i="11"/>
  <c r="P48" i="11"/>
  <c r="R78" i="11" s="1"/>
  <c r="N48" i="11"/>
  <c r="K48" i="11"/>
  <c r="M48" i="11" s="1"/>
  <c r="I48" i="11"/>
  <c r="F48" i="11"/>
  <c r="D48" i="11"/>
  <c r="CA47" i="11"/>
  <c r="CC47" i="11" s="1"/>
  <c r="BZ47" i="11"/>
  <c r="BX47" i="11"/>
  <c r="BQ47" i="11"/>
  <c r="BS47" i="11" s="1"/>
  <c r="BU144" i="11" s="1"/>
  <c r="BL47" i="11"/>
  <c r="BN47" i="11" s="1"/>
  <c r="BP47" i="11" s="1"/>
  <c r="BG47" i="11"/>
  <c r="BI47" i="11" s="1"/>
  <c r="BB47" i="11"/>
  <c r="BD47" i="11" s="1"/>
  <c r="AW47" i="11"/>
  <c r="AY47" i="11" s="1"/>
  <c r="AR47" i="11"/>
  <c r="AT47" i="11" s="1"/>
  <c r="AM47" i="11"/>
  <c r="AO47" i="11" s="1"/>
  <c r="AH47" i="11"/>
  <c r="AJ47" i="11" s="1"/>
  <c r="AC47" i="11"/>
  <c r="AE47" i="11" s="1"/>
  <c r="AG47" i="11" s="1"/>
  <c r="X47" i="11"/>
  <c r="Z47" i="11" s="1"/>
  <c r="AB142" i="11" s="1"/>
  <c r="S47" i="11"/>
  <c r="U47" i="11" s="1"/>
  <c r="W47" i="11" s="1"/>
  <c r="N47" i="11"/>
  <c r="P47" i="11" s="1"/>
  <c r="I47" i="11"/>
  <c r="K47" i="11" s="1"/>
  <c r="D47" i="11"/>
  <c r="F47" i="11" s="1"/>
  <c r="CA46" i="11"/>
  <c r="CC46" i="11" s="1"/>
  <c r="BX46" i="11"/>
  <c r="BQ46" i="11"/>
  <c r="BS46" i="11" s="1"/>
  <c r="BL46" i="11"/>
  <c r="BN46" i="11" s="1"/>
  <c r="BG46" i="11"/>
  <c r="BI46" i="11" s="1"/>
  <c r="BB46" i="11"/>
  <c r="BD46" i="11" s="1"/>
  <c r="AW46" i="11"/>
  <c r="AY46" i="11" s="1"/>
  <c r="AR46" i="11"/>
  <c r="AT46" i="11" s="1"/>
  <c r="AM46" i="11"/>
  <c r="AO46" i="11" s="1"/>
  <c r="AH46" i="11"/>
  <c r="AJ46" i="11" s="1"/>
  <c r="AC46" i="11"/>
  <c r="AE46" i="11" s="1"/>
  <c r="X46" i="11"/>
  <c r="Z46" i="11" s="1"/>
  <c r="S46" i="11"/>
  <c r="U46" i="11" s="1"/>
  <c r="N46" i="11"/>
  <c r="P46" i="11" s="1"/>
  <c r="I46" i="11"/>
  <c r="K46" i="11" s="1"/>
  <c r="D46" i="11"/>
  <c r="F46" i="11" s="1"/>
  <c r="CA45" i="11"/>
  <c r="CC45" i="11" s="1"/>
  <c r="BX45" i="11"/>
  <c r="BQ45" i="11"/>
  <c r="BS45" i="11" s="1"/>
  <c r="BL45" i="11"/>
  <c r="BN45" i="11" s="1"/>
  <c r="BG45" i="11"/>
  <c r="BI45" i="11" s="1"/>
  <c r="BB45" i="11"/>
  <c r="BD45" i="11" s="1"/>
  <c r="AW45" i="11"/>
  <c r="AY45" i="11" s="1"/>
  <c r="AR45" i="11"/>
  <c r="AT45" i="11" s="1"/>
  <c r="AM45" i="11"/>
  <c r="AO45" i="11" s="1"/>
  <c r="AH45" i="11"/>
  <c r="AJ45" i="11" s="1"/>
  <c r="AC45" i="11"/>
  <c r="AE45" i="11" s="1"/>
  <c r="X45" i="11"/>
  <c r="Z45" i="11" s="1"/>
  <c r="S45" i="11"/>
  <c r="U45" i="11" s="1"/>
  <c r="N45" i="11"/>
  <c r="P45" i="11" s="1"/>
  <c r="I45" i="11"/>
  <c r="K45" i="11" s="1"/>
  <c r="D45" i="11"/>
  <c r="F45" i="11" s="1"/>
  <c r="CA44" i="11"/>
  <c r="CC44" i="11" s="1"/>
  <c r="BX44" i="11"/>
  <c r="BQ44" i="11"/>
  <c r="BS44" i="11" s="1"/>
  <c r="BL44" i="11"/>
  <c r="BN44" i="11" s="1"/>
  <c r="BG44" i="11"/>
  <c r="BI44" i="11" s="1"/>
  <c r="BB44" i="11"/>
  <c r="BD44" i="11" s="1"/>
  <c r="AW44" i="11"/>
  <c r="AY44" i="11" s="1"/>
  <c r="AR44" i="11"/>
  <c r="AT44" i="11" s="1"/>
  <c r="AM44" i="11"/>
  <c r="AO44" i="11" s="1"/>
  <c r="AH44" i="11"/>
  <c r="AJ44" i="11" s="1"/>
  <c r="AC44" i="11"/>
  <c r="AE44" i="11" s="1"/>
  <c r="X44" i="11"/>
  <c r="Z44" i="11" s="1"/>
  <c r="S44" i="11"/>
  <c r="U44" i="11" s="1"/>
  <c r="N44" i="11"/>
  <c r="P44" i="11" s="1"/>
  <c r="I44" i="11"/>
  <c r="K44" i="11" s="1"/>
  <c r="D44" i="11"/>
  <c r="F44" i="11" s="1"/>
  <c r="CA43" i="11"/>
  <c r="CC43" i="11" s="1"/>
  <c r="BX43" i="11"/>
  <c r="BQ43" i="11"/>
  <c r="BS43" i="11" s="1"/>
  <c r="BL43" i="11"/>
  <c r="BN43" i="11" s="1"/>
  <c r="BG43" i="11"/>
  <c r="BI43" i="11" s="1"/>
  <c r="BB43" i="11"/>
  <c r="BD43" i="11" s="1"/>
  <c r="AW43" i="11"/>
  <c r="AY43" i="11" s="1"/>
  <c r="AR43" i="11"/>
  <c r="AT43" i="11" s="1"/>
  <c r="AM43" i="11"/>
  <c r="AO43" i="11" s="1"/>
  <c r="AH43" i="11"/>
  <c r="AJ43" i="11" s="1"/>
  <c r="AC43" i="11"/>
  <c r="AE43" i="11" s="1"/>
  <c r="X43" i="11"/>
  <c r="Z43" i="11" s="1"/>
  <c r="S43" i="11"/>
  <c r="U43" i="11" s="1"/>
  <c r="N43" i="11"/>
  <c r="P43" i="11" s="1"/>
  <c r="I43" i="11"/>
  <c r="K43" i="11" s="1"/>
  <c r="D43" i="11"/>
  <c r="F43" i="11" s="1"/>
  <c r="CA42" i="11"/>
  <c r="CC42" i="11" s="1"/>
  <c r="BX42" i="11"/>
  <c r="BQ42" i="11"/>
  <c r="BS42" i="11" s="1"/>
  <c r="BL42" i="11"/>
  <c r="BN42" i="11" s="1"/>
  <c r="BG42" i="11"/>
  <c r="BI42" i="11" s="1"/>
  <c r="BB42" i="11"/>
  <c r="BD42" i="11" s="1"/>
  <c r="AW42" i="11"/>
  <c r="AY42" i="11" s="1"/>
  <c r="AR42" i="11"/>
  <c r="AT42" i="11" s="1"/>
  <c r="AM42" i="11"/>
  <c r="AO42" i="11" s="1"/>
  <c r="AH42" i="11"/>
  <c r="AJ42" i="11" s="1"/>
  <c r="AC42" i="11"/>
  <c r="AE42" i="11" s="1"/>
  <c r="X42" i="11"/>
  <c r="Z42" i="11" s="1"/>
  <c r="S42" i="11"/>
  <c r="U42" i="11" s="1"/>
  <c r="N42" i="11"/>
  <c r="P42" i="11" s="1"/>
  <c r="I42" i="11"/>
  <c r="K42" i="11" s="1"/>
  <c r="D42" i="11"/>
  <c r="F42" i="11" s="1"/>
  <c r="CA41" i="11"/>
  <c r="CC41" i="11" s="1"/>
  <c r="BX41" i="11"/>
  <c r="BQ41" i="11"/>
  <c r="BS41" i="11" s="1"/>
  <c r="BL41" i="11"/>
  <c r="BN41" i="11" s="1"/>
  <c r="BG41" i="11"/>
  <c r="BI41" i="11" s="1"/>
  <c r="BB41" i="11"/>
  <c r="BD41" i="11" s="1"/>
  <c r="AW41" i="11"/>
  <c r="AY41" i="11" s="1"/>
  <c r="AR41" i="11"/>
  <c r="AT41" i="11" s="1"/>
  <c r="AM41" i="11"/>
  <c r="AO41" i="11" s="1"/>
  <c r="AH41" i="11"/>
  <c r="AJ41" i="11" s="1"/>
  <c r="AC41" i="11"/>
  <c r="AE41" i="11" s="1"/>
  <c r="X41" i="11"/>
  <c r="Z41" i="11" s="1"/>
  <c r="S41" i="11"/>
  <c r="U41" i="11" s="1"/>
  <c r="N41" i="11"/>
  <c r="P41" i="11" s="1"/>
  <c r="I41" i="11"/>
  <c r="K41" i="11" s="1"/>
  <c r="D41" i="11"/>
  <c r="F41" i="11" s="1"/>
  <c r="CA40" i="11"/>
  <c r="CC40" i="11" s="1"/>
  <c r="BX40" i="11"/>
  <c r="BQ40" i="11"/>
  <c r="BS40" i="11" s="1"/>
  <c r="BL40" i="11"/>
  <c r="BN40" i="11" s="1"/>
  <c r="BG40" i="11"/>
  <c r="BI40" i="11" s="1"/>
  <c r="BB40" i="11"/>
  <c r="BD40" i="11" s="1"/>
  <c r="AW40" i="11"/>
  <c r="AY40" i="11" s="1"/>
  <c r="AR40" i="11"/>
  <c r="AT40" i="11" s="1"/>
  <c r="AM40" i="11"/>
  <c r="AO40" i="11" s="1"/>
  <c r="AH40" i="11"/>
  <c r="AJ40" i="11" s="1"/>
  <c r="AC40" i="11"/>
  <c r="AE40" i="11" s="1"/>
  <c r="X40" i="11"/>
  <c r="Z40" i="11" s="1"/>
  <c r="S40" i="11"/>
  <c r="U40" i="11" s="1"/>
  <c r="N40" i="11"/>
  <c r="P40" i="11" s="1"/>
  <c r="I40" i="11"/>
  <c r="K40" i="11" s="1"/>
  <c r="D40" i="11"/>
  <c r="F40" i="11" s="1"/>
  <c r="CA39" i="11"/>
  <c r="CC39" i="11" s="1"/>
  <c r="BX39" i="11"/>
  <c r="BQ39" i="11"/>
  <c r="BS39" i="11" s="1"/>
  <c r="BL39" i="11"/>
  <c r="BN39" i="11" s="1"/>
  <c r="BG39" i="11"/>
  <c r="BI39" i="11" s="1"/>
  <c r="BB39" i="11"/>
  <c r="BD39" i="11" s="1"/>
  <c r="AW39" i="11"/>
  <c r="AY39" i="11" s="1"/>
  <c r="AR39" i="11"/>
  <c r="AT39" i="11" s="1"/>
  <c r="AM39" i="11"/>
  <c r="AO39" i="11" s="1"/>
  <c r="AH39" i="11"/>
  <c r="AJ39" i="11" s="1"/>
  <c r="AC39" i="11"/>
  <c r="AE39" i="11" s="1"/>
  <c r="X39" i="11"/>
  <c r="Z39" i="11" s="1"/>
  <c r="S39" i="11"/>
  <c r="U39" i="11" s="1"/>
  <c r="N39" i="11"/>
  <c r="P39" i="11" s="1"/>
  <c r="I39" i="11"/>
  <c r="K39" i="11" s="1"/>
  <c r="D39" i="11"/>
  <c r="F39" i="11" s="1"/>
  <c r="CA38" i="11"/>
  <c r="CC38" i="11" s="1"/>
  <c r="BX38" i="11"/>
  <c r="BS38" i="11"/>
  <c r="BQ38" i="11"/>
  <c r="BN38" i="11"/>
  <c r="BL38" i="11"/>
  <c r="BI38" i="11"/>
  <c r="BG38" i="11"/>
  <c r="BD38" i="11"/>
  <c r="BB38" i="11"/>
  <c r="AY38" i="11"/>
  <c r="AW38" i="11"/>
  <c r="AT38" i="11"/>
  <c r="AR38" i="11"/>
  <c r="AO38" i="11"/>
  <c r="AM38" i="11"/>
  <c r="AJ38" i="11"/>
  <c r="AH38" i="11"/>
  <c r="AE38" i="11"/>
  <c r="AC38" i="11"/>
  <c r="Z38" i="11"/>
  <c r="X38" i="11"/>
  <c r="U38" i="11"/>
  <c r="S38" i="11"/>
  <c r="P38" i="11"/>
  <c r="N38" i="11"/>
  <c r="K38" i="11"/>
  <c r="I38" i="11"/>
  <c r="F38" i="11"/>
  <c r="D38" i="11"/>
  <c r="CA37" i="11"/>
  <c r="CC37" i="11" s="1"/>
  <c r="BX37" i="11"/>
  <c r="BQ37" i="11"/>
  <c r="BS37" i="11" s="1"/>
  <c r="BL37" i="11"/>
  <c r="BN37" i="11" s="1"/>
  <c r="BG37" i="11"/>
  <c r="BI37" i="11" s="1"/>
  <c r="BB37" i="11"/>
  <c r="BD37" i="11" s="1"/>
  <c r="AW37" i="11"/>
  <c r="AY37" i="11" s="1"/>
  <c r="AR37" i="11"/>
  <c r="AT37" i="11" s="1"/>
  <c r="AM37" i="11"/>
  <c r="AO37" i="11" s="1"/>
  <c r="AH37" i="11"/>
  <c r="AJ37" i="11" s="1"/>
  <c r="AC37" i="11"/>
  <c r="AE37" i="11" s="1"/>
  <c r="Z37" i="11"/>
  <c r="X37" i="11"/>
  <c r="U37" i="11"/>
  <c r="S37" i="11"/>
  <c r="P37" i="11"/>
  <c r="N37" i="11"/>
  <c r="K37" i="11"/>
  <c r="I37" i="11"/>
  <c r="F37" i="11"/>
  <c r="D37" i="11"/>
  <c r="CA36" i="11"/>
  <c r="CC36" i="11" s="1"/>
  <c r="BX36" i="11"/>
  <c r="BQ36" i="11"/>
  <c r="BS36" i="11" s="1"/>
  <c r="BL36" i="11"/>
  <c r="BN36" i="11" s="1"/>
  <c r="BG36" i="11"/>
  <c r="BI36" i="11" s="1"/>
  <c r="BB36" i="11"/>
  <c r="BD36" i="11" s="1"/>
  <c r="AW36" i="11"/>
  <c r="AY36" i="11" s="1"/>
  <c r="AR36" i="11"/>
  <c r="AT36" i="11" s="1"/>
  <c r="AM36" i="11"/>
  <c r="AO36" i="11" s="1"/>
  <c r="AH36" i="11"/>
  <c r="AJ36" i="11" s="1"/>
  <c r="AC36" i="11"/>
  <c r="AE36" i="11" s="1"/>
  <c r="X36" i="11"/>
  <c r="Z36" i="11" s="1"/>
  <c r="S36" i="11"/>
  <c r="U36" i="11" s="1"/>
  <c r="N36" i="11"/>
  <c r="P36" i="11" s="1"/>
  <c r="I36" i="11"/>
  <c r="K36" i="11" s="1"/>
  <c r="D36" i="11"/>
  <c r="F36" i="11" s="1"/>
  <c r="CA35" i="11"/>
  <c r="CC35" i="11" s="1"/>
  <c r="BX35" i="11"/>
  <c r="BS35" i="11"/>
  <c r="BQ35" i="11"/>
  <c r="BN35" i="11"/>
  <c r="BL35" i="11"/>
  <c r="BI35" i="11"/>
  <c r="BG35" i="11"/>
  <c r="BD35" i="11"/>
  <c r="BB35" i="11"/>
  <c r="AY35" i="11"/>
  <c r="AW35" i="11"/>
  <c r="AT35" i="11"/>
  <c r="AR35" i="11"/>
  <c r="AO35" i="11"/>
  <c r="AM35" i="11"/>
  <c r="AJ35" i="11"/>
  <c r="AH35" i="11"/>
  <c r="AE35" i="11"/>
  <c r="AC35" i="11"/>
  <c r="Z35" i="11"/>
  <c r="X35" i="11"/>
  <c r="U35" i="11"/>
  <c r="S35" i="11"/>
  <c r="P35" i="11"/>
  <c r="N35" i="11"/>
  <c r="K35" i="11"/>
  <c r="I35" i="11"/>
  <c r="F35" i="11"/>
  <c r="D35" i="11"/>
  <c r="CA34" i="11"/>
  <c r="CC34" i="11" s="1"/>
  <c r="BX34" i="11"/>
  <c r="BQ34" i="11"/>
  <c r="BS34" i="11" s="1"/>
  <c r="BL34" i="11"/>
  <c r="BN34" i="11" s="1"/>
  <c r="BG34" i="11"/>
  <c r="BI34" i="11" s="1"/>
  <c r="BB34" i="11"/>
  <c r="BD34" i="11" s="1"/>
  <c r="AW34" i="11"/>
  <c r="AY34" i="11" s="1"/>
  <c r="AR34" i="11"/>
  <c r="AT34" i="11" s="1"/>
  <c r="AM34" i="11"/>
  <c r="AO34" i="11" s="1"/>
  <c r="AH34" i="11"/>
  <c r="AJ34" i="11" s="1"/>
  <c r="AC34" i="11"/>
  <c r="AE34" i="11" s="1"/>
  <c r="X34" i="11"/>
  <c r="Z34" i="11" s="1"/>
  <c r="S34" i="11"/>
  <c r="U34" i="11" s="1"/>
  <c r="N34" i="11"/>
  <c r="P34" i="11" s="1"/>
  <c r="I34" i="11"/>
  <c r="K34" i="11" s="1"/>
  <c r="D34" i="11"/>
  <c r="F34" i="11" s="1"/>
  <c r="CA33" i="11"/>
  <c r="CC33" i="11" s="1"/>
  <c r="BX33" i="11"/>
  <c r="BS33" i="11"/>
  <c r="BQ33" i="11"/>
  <c r="BN33" i="11"/>
  <c r="BL33" i="11"/>
  <c r="BI33" i="11"/>
  <c r="BG33" i="11"/>
  <c r="BD33" i="11"/>
  <c r="BB33" i="11"/>
  <c r="AY33" i="11"/>
  <c r="AW33" i="11"/>
  <c r="AT33" i="11"/>
  <c r="AR33" i="11"/>
  <c r="AO33" i="11"/>
  <c r="AM33" i="11"/>
  <c r="AJ33" i="11"/>
  <c r="AH33" i="11"/>
  <c r="AE33" i="11"/>
  <c r="AC33" i="11"/>
  <c r="Z33" i="11"/>
  <c r="X33" i="11"/>
  <c r="U33" i="11"/>
  <c r="S33" i="11"/>
  <c r="P33" i="11"/>
  <c r="N33" i="11"/>
  <c r="K33" i="11"/>
  <c r="I33" i="11"/>
  <c r="F33" i="11"/>
  <c r="D33" i="11"/>
  <c r="CA32" i="11"/>
  <c r="CC32" i="11" s="1"/>
  <c r="BX32" i="11"/>
  <c r="BQ32" i="11"/>
  <c r="BS32" i="11" s="1"/>
  <c r="BL32" i="11"/>
  <c r="BN32" i="11" s="1"/>
  <c r="BG32" i="11"/>
  <c r="BI32" i="11" s="1"/>
  <c r="BB32" i="11"/>
  <c r="BD32" i="11" s="1"/>
  <c r="AW32" i="11"/>
  <c r="AY32" i="11" s="1"/>
  <c r="AR32" i="11"/>
  <c r="AT32" i="11" s="1"/>
  <c r="AM32" i="11"/>
  <c r="AO32" i="11" s="1"/>
  <c r="AH32" i="11"/>
  <c r="AJ32" i="11" s="1"/>
  <c r="AC32" i="11"/>
  <c r="AE32" i="11" s="1"/>
  <c r="X32" i="11"/>
  <c r="Z32" i="11" s="1"/>
  <c r="S32" i="11"/>
  <c r="U32" i="11" s="1"/>
  <c r="N32" i="11"/>
  <c r="P32" i="11" s="1"/>
  <c r="I32" i="11"/>
  <c r="K32" i="11" s="1"/>
  <c r="D32" i="11"/>
  <c r="F32" i="11" s="1"/>
  <c r="CA31" i="11"/>
  <c r="CC31" i="11" s="1"/>
  <c r="BX31" i="11"/>
  <c r="BS31" i="11"/>
  <c r="BQ31" i="11"/>
  <c r="BN31" i="11"/>
  <c r="BL31" i="11"/>
  <c r="BI31" i="11"/>
  <c r="BG31" i="11"/>
  <c r="BD31" i="11"/>
  <c r="BB31" i="11"/>
  <c r="AY31" i="11"/>
  <c r="AW31" i="11"/>
  <c r="AT31" i="11"/>
  <c r="AR31" i="11"/>
  <c r="AO31" i="11"/>
  <c r="AM31" i="11"/>
  <c r="AJ31" i="11"/>
  <c r="AH31" i="11"/>
  <c r="AE31" i="11"/>
  <c r="AC31" i="11"/>
  <c r="Z31" i="11"/>
  <c r="X31" i="11"/>
  <c r="U31" i="11"/>
  <c r="S31" i="11"/>
  <c r="P31" i="11"/>
  <c r="N31" i="11"/>
  <c r="K31" i="11"/>
  <c r="I31" i="11"/>
  <c r="F31" i="11"/>
  <c r="D31" i="11"/>
  <c r="CA30" i="11"/>
  <c r="CC30" i="11" s="1"/>
  <c r="BX30" i="11"/>
  <c r="BQ30" i="11"/>
  <c r="BS30" i="11" s="1"/>
  <c r="BL30" i="11"/>
  <c r="BN30" i="11" s="1"/>
  <c r="BG30" i="11"/>
  <c r="BI30" i="11" s="1"/>
  <c r="BB30" i="11"/>
  <c r="BD30" i="11" s="1"/>
  <c r="AW30" i="11"/>
  <c r="AY30" i="11" s="1"/>
  <c r="AR30" i="11"/>
  <c r="AT30" i="11" s="1"/>
  <c r="AM30" i="11"/>
  <c r="AO30" i="11" s="1"/>
  <c r="AH30" i="11"/>
  <c r="AJ30" i="11" s="1"/>
  <c r="AC30" i="11"/>
  <c r="AE30" i="11" s="1"/>
  <c r="X30" i="11"/>
  <c r="Z30" i="11" s="1"/>
  <c r="S30" i="11"/>
  <c r="U30" i="11" s="1"/>
  <c r="N30" i="11"/>
  <c r="P30" i="11" s="1"/>
  <c r="I30" i="11"/>
  <c r="K30" i="11" s="1"/>
  <c r="D30" i="11"/>
  <c r="F30" i="11" s="1"/>
  <c r="CA29" i="11"/>
  <c r="CC29" i="11" s="1"/>
  <c r="BX29" i="11"/>
  <c r="BS29" i="11"/>
  <c r="BQ29" i="11"/>
  <c r="BN29" i="11"/>
  <c r="BL29" i="11"/>
  <c r="BI29" i="11"/>
  <c r="BG29" i="11"/>
  <c r="BD29" i="11"/>
  <c r="BB29" i="11"/>
  <c r="AY29" i="11"/>
  <c r="AW29" i="11"/>
  <c r="AT29" i="11"/>
  <c r="AR29" i="11"/>
  <c r="AO29" i="11"/>
  <c r="AM29" i="11"/>
  <c r="AJ29" i="11"/>
  <c r="AH29" i="11"/>
  <c r="AE29" i="11"/>
  <c r="AC29" i="11"/>
  <c r="Z29" i="11"/>
  <c r="X29" i="11"/>
  <c r="U29" i="11"/>
  <c r="S29" i="11"/>
  <c r="P29" i="11"/>
  <c r="N29" i="11"/>
  <c r="K29" i="11"/>
  <c r="I29" i="11"/>
  <c r="F29" i="11"/>
  <c r="D29" i="11"/>
  <c r="CA28" i="11"/>
  <c r="CC28" i="11" s="1"/>
  <c r="BX28" i="11"/>
  <c r="BQ28" i="11"/>
  <c r="BS28" i="11" s="1"/>
  <c r="BL28" i="11"/>
  <c r="BN28" i="11" s="1"/>
  <c r="BG28" i="11"/>
  <c r="BI28" i="11" s="1"/>
  <c r="BB28" i="11"/>
  <c r="BD28" i="11" s="1"/>
  <c r="AW28" i="11"/>
  <c r="AY28" i="11" s="1"/>
  <c r="AR28" i="11"/>
  <c r="AT28" i="11" s="1"/>
  <c r="AM28" i="11"/>
  <c r="AO28" i="11" s="1"/>
  <c r="AH28" i="11"/>
  <c r="AJ28" i="11" s="1"/>
  <c r="AC28" i="11"/>
  <c r="AE28" i="11" s="1"/>
  <c r="X28" i="11"/>
  <c r="Z28" i="11" s="1"/>
  <c r="S28" i="11"/>
  <c r="U28" i="11" s="1"/>
  <c r="N28" i="11"/>
  <c r="P28" i="11" s="1"/>
  <c r="I28" i="11"/>
  <c r="K28" i="11" s="1"/>
  <c r="D28" i="11"/>
  <c r="F28" i="11" s="1"/>
  <c r="CA27" i="11"/>
  <c r="CC27" i="11" s="1"/>
  <c r="BX27" i="11"/>
  <c r="BS27" i="11"/>
  <c r="BQ27" i="11"/>
  <c r="BN27" i="11"/>
  <c r="BL27" i="11"/>
  <c r="BI27" i="11"/>
  <c r="BG27" i="11"/>
  <c r="BD27" i="11"/>
  <c r="BB27" i="11"/>
  <c r="AY27" i="11"/>
  <c r="AW27" i="11"/>
  <c r="AT27" i="11"/>
  <c r="AR27" i="11"/>
  <c r="AO27" i="11"/>
  <c r="AM27" i="11"/>
  <c r="AJ27" i="11"/>
  <c r="AH27" i="11"/>
  <c r="AE27" i="11"/>
  <c r="AC27" i="11"/>
  <c r="Z27" i="11"/>
  <c r="X27" i="11"/>
  <c r="U27" i="11"/>
  <c r="S27" i="11"/>
  <c r="P27" i="11"/>
  <c r="N27" i="11"/>
  <c r="K27" i="11"/>
  <c r="I27" i="11"/>
  <c r="F27" i="11"/>
  <c r="D27" i="11"/>
  <c r="CA26" i="11"/>
  <c r="CC26" i="11" s="1"/>
  <c r="BX26" i="11"/>
  <c r="BQ26" i="11"/>
  <c r="BS26" i="11" s="1"/>
  <c r="BL26" i="11"/>
  <c r="BN26" i="11" s="1"/>
  <c r="BG26" i="11"/>
  <c r="BI26" i="11" s="1"/>
  <c r="BB26" i="11"/>
  <c r="BD26" i="11" s="1"/>
  <c r="AW26" i="11"/>
  <c r="AY26" i="11" s="1"/>
  <c r="AR26" i="11"/>
  <c r="AT26" i="11" s="1"/>
  <c r="AM26" i="11"/>
  <c r="AO26" i="11" s="1"/>
  <c r="AH26" i="11"/>
  <c r="AJ26" i="11" s="1"/>
  <c r="AC26" i="11"/>
  <c r="AE26" i="11" s="1"/>
  <c r="X26" i="11"/>
  <c r="Z26" i="11" s="1"/>
  <c r="S26" i="11"/>
  <c r="U26" i="11" s="1"/>
  <c r="N26" i="11"/>
  <c r="P26" i="11" s="1"/>
  <c r="I26" i="11"/>
  <c r="K26" i="11" s="1"/>
  <c r="D26" i="11"/>
  <c r="F26" i="11" s="1"/>
  <c r="CA25" i="11"/>
  <c r="CC25" i="11" s="1"/>
  <c r="BX25" i="11"/>
  <c r="BS25" i="11"/>
  <c r="BQ25" i="11"/>
  <c r="BN25" i="11"/>
  <c r="BL25" i="11"/>
  <c r="BI25" i="11"/>
  <c r="BG25" i="11"/>
  <c r="BD25" i="11"/>
  <c r="BB25" i="11"/>
  <c r="AY25" i="11"/>
  <c r="AW25" i="11"/>
  <c r="AT25" i="11"/>
  <c r="AR25" i="11"/>
  <c r="AO25" i="11"/>
  <c r="AM25" i="11"/>
  <c r="AJ25" i="11"/>
  <c r="AH25" i="11"/>
  <c r="AE25" i="11"/>
  <c r="AC25" i="11"/>
  <c r="Z25" i="11"/>
  <c r="X25" i="11"/>
  <c r="U25" i="11"/>
  <c r="S25" i="11"/>
  <c r="P25" i="11"/>
  <c r="N25" i="11"/>
  <c r="K25" i="11"/>
  <c r="I25" i="11"/>
  <c r="F25" i="11"/>
  <c r="D25" i="11"/>
  <c r="CA24" i="11"/>
  <c r="CC24" i="11" s="1"/>
  <c r="BX24" i="11"/>
  <c r="BQ24" i="11"/>
  <c r="BS24" i="11" s="1"/>
  <c r="BL24" i="11"/>
  <c r="BN24" i="11" s="1"/>
  <c r="BG24" i="11"/>
  <c r="BI24" i="11" s="1"/>
  <c r="BB24" i="11"/>
  <c r="BD24" i="11" s="1"/>
  <c r="AW24" i="11"/>
  <c r="AY24" i="11" s="1"/>
  <c r="AR24" i="11"/>
  <c r="AT24" i="11" s="1"/>
  <c r="AM24" i="11"/>
  <c r="AO24" i="11" s="1"/>
  <c r="AH24" i="11"/>
  <c r="AJ24" i="11" s="1"/>
  <c r="AC24" i="11"/>
  <c r="AE24" i="11" s="1"/>
  <c r="X24" i="11"/>
  <c r="Z24" i="11" s="1"/>
  <c r="S24" i="11"/>
  <c r="U24" i="11" s="1"/>
  <c r="N24" i="11"/>
  <c r="P24" i="11" s="1"/>
  <c r="I24" i="11"/>
  <c r="K24" i="11" s="1"/>
  <c r="D24" i="11"/>
  <c r="F24" i="11" s="1"/>
  <c r="CA23" i="11"/>
  <c r="CC23" i="11" s="1"/>
  <c r="BX23" i="11"/>
  <c r="BQ23" i="11"/>
  <c r="BS23" i="11" s="1"/>
  <c r="BL23" i="11"/>
  <c r="BN23" i="11" s="1"/>
  <c r="BI23" i="11"/>
  <c r="BG23" i="11"/>
  <c r="BD23" i="11"/>
  <c r="BB23" i="11"/>
  <c r="AW23" i="11"/>
  <c r="AY23" i="11" s="1"/>
  <c r="AR23" i="11"/>
  <c r="AT23" i="11" s="1"/>
  <c r="AO23" i="11"/>
  <c r="AM23" i="11"/>
  <c r="AJ23" i="11"/>
  <c r="AH23" i="11"/>
  <c r="AC23" i="11"/>
  <c r="AE23" i="11" s="1"/>
  <c r="X23" i="11"/>
  <c r="Z23" i="11" s="1"/>
  <c r="U23" i="11"/>
  <c r="S23" i="11"/>
  <c r="P23" i="11"/>
  <c r="N23" i="11"/>
  <c r="I23" i="11"/>
  <c r="K23" i="11" s="1"/>
  <c r="D23" i="11"/>
  <c r="F23" i="11" s="1"/>
  <c r="CA22" i="11"/>
  <c r="CC22" i="11" s="1"/>
  <c r="BX22" i="11"/>
  <c r="BS22" i="11"/>
  <c r="BQ22" i="11"/>
  <c r="BN22" i="11"/>
  <c r="BL22" i="11"/>
  <c r="BG22" i="11"/>
  <c r="BI22" i="11" s="1"/>
  <c r="BB22" i="11"/>
  <c r="BD22" i="11" s="1"/>
  <c r="AY22" i="11"/>
  <c r="AW22" i="11"/>
  <c r="AT22" i="11"/>
  <c r="AR22" i="11"/>
  <c r="AM22" i="11"/>
  <c r="AO22" i="11" s="1"/>
  <c r="AH22" i="11"/>
  <c r="AJ22" i="11" s="1"/>
  <c r="AE22" i="11"/>
  <c r="AC22" i="11"/>
  <c r="Z22" i="11"/>
  <c r="X22" i="11"/>
  <c r="S22" i="11"/>
  <c r="U22" i="11" s="1"/>
  <c r="N22" i="11"/>
  <c r="P22" i="11" s="1"/>
  <c r="K22" i="11"/>
  <c r="I22" i="11"/>
  <c r="F22" i="11"/>
  <c r="D22" i="11"/>
  <c r="CA21" i="11"/>
  <c r="CC21" i="11" s="1"/>
  <c r="BX21" i="11"/>
  <c r="BQ21" i="11"/>
  <c r="BS21" i="11" s="1"/>
  <c r="BL21" i="11"/>
  <c r="BN21" i="11" s="1"/>
  <c r="BI21" i="11"/>
  <c r="BG21" i="11"/>
  <c r="BD21" i="11"/>
  <c r="BB21" i="11"/>
  <c r="AW21" i="11"/>
  <c r="AY21" i="11" s="1"/>
  <c r="AR21" i="11"/>
  <c r="AT21" i="11" s="1"/>
  <c r="AO21" i="11"/>
  <c r="AM21" i="11"/>
  <c r="AJ21" i="11"/>
  <c r="AH21" i="11"/>
  <c r="AC21" i="11"/>
  <c r="AE21" i="11" s="1"/>
  <c r="X21" i="11"/>
  <c r="Z21" i="11" s="1"/>
  <c r="U21" i="11"/>
  <c r="S21" i="11"/>
  <c r="P21" i="11"/>
  <c r="N21" i="11"/>
  <c r="I21" i="11"/>
  <c r="K21" i="11" s="1"/>
  <c r="D21" i="11"/>
  <c r="F21" i="11" s="1"/>
  <c r="CA20" i="11"/>
  <c r="CC20" i="11" s="1"/>
  <c r="BX20" i="11"/>
  <c r="BS20" i="11"/>
  <c r="BQ20" i="11"/>
  <c r="BN20" i="11"/>
  <c r="BL20" i="11"/>
  <c r="BG20" i="11"/>
  <c r="BI20" i="11" s="1"/>
  <c r="BB20" i="11"/>
  <c r="BD20" i="11" s="1"/>
  <c r="AY20" i="11"/>
  <c r="AW20" i="11"/>
  <c r="AT20" i="11"/>
  <c r="AR20" i="11"/>
  <c r="AM20" i="11"/>
  <c r="AO20" i="11" s="1"/>
  <c r="AH20" i="11"/>
  <c r="AJ20" i="11" s="1"/>
  <c r="AE20" i="11"/>
  <c r="AC20" i="11"/>
  <c r="Z20" i="11"/>
  <c r="X20" i="11"/>
  <c r="S20" i="11"/>
  <c r="U20" i="11" s="1"/>
  <c r="N20" i="11"/>
  <c r="P20" i="11" s="1"/>
  <c r="K20" i="11"/>
  <c r="I20" i="11"/>
  <c r="F20" i="11"/>
  <c r="D20" i="11"/>
  <c r="CA19" i="11"/>
  <c r="CC19" i="11" s="1"/>
  <c r="BX19" i="11"/>
  <c r="BQ19" i="11"/>
  <c r="BS19" i="11" s="1"/>
  <c r="BL19" i="11"/>
  <c r="BN19" i="11" s="1"/>
  <c r="BI19" i="11"/>
  <c r="BG19" i="11"/>
  <c r="BD19" i="11"/>
  <c r="BB19" i="11"/>
  <c r="AW19" i="11"/>
  <c r="AY19" i="11" s="1"/>
  <c r="AR19" i="11"/>
  <c r="AT19" i="11" s="1"/>
  <c r="AO19" i="11"/>
  <c r="AM19" i="11"/>
  <c r="AJ19" i="11"/>
  <c r="AH19" i="11"/>
  <c r="AC19" i="11"/>
  <c r="AE19" i="11" s="1"/>
  <c r="X19" i="11"/>
  <c r="Z19" i="11" s="1"/>
  <c r="U19" i="11"/>
  <c r="S19" i="11"/>
  <c r="P19" i="11"/>
  <c r="N19" i="11"/>
  <c r="I19" i="11"/>
  <c r="K19" i="11" s="1"/>
  <c r="D19" i="11"/>
  <c r="F19" i="11" s="1"/>
  <c r="CA18" i="11"/>
  <c r="CC18" i="11" s="1"/>
  <c r="BX18" i="11"/>
  <c r="BS18" i="11"/>
  <c r="BQ18" i="11"/>
  <c r="BN18" i="11"/>
  <c r="BL18" i="11"/>
  <c r="BG18" i="11"/>
  <c r="BI18" i="11" s="1"/>
  <c r="BB18" i="11"/>
  <c r="BD18" i="11" s="1"/>
  <c r="AY18" i="11"/>
  <c r="AW18" i="11"/>
  <c r="AT18" i="11"/>
  <c r="AR18" i="11"/>
  <c r="AM18" i="11"/>
  <c r="AO18" i="11" s="1"/>
  <c r="AH18" i="11"/>
  <c r="AJ18" i="11" s="1"/>
  <c r="AE18" i="11"/>
  <c r="AC18" i="11"/>
  <c r="Z18" i="11"/>
  <c r="X18" i="11"/>
  <c r="S18" i="11"/>
  <c r="U18" i="11" s="1"/>
  <c r="N18" i="11"/>
  <c r="P18" i="11" s="1"/>
  <c r="K18" i="11"/>
  <c r="I18" i="11"/>
  <c r="F18" i="11"/>
  <c r="D18" i="11"/>
  <c r="CA17" i="11"/>
  <c r="CC17" i="11" s="1"/>
  <c r="BY17" i="11"/>
  <c r="BX17" i="11"/>
  <c r="BQ17" i="11"/>
  <c r="BS17" i="11" s="1"/>
  <c r="BL17" i="11"/>
  <c r="BN17" i="11" s="1"/>
  <c r="BI17" i="11"/>
  <c r="BG17" i="11"/>
  <c r="BD17" i="11"/>
  <c r="BB17" i="11"/>
  <c r="AW17" i="11"/>
  <c r="AY17" i="11" s="1"/>
  <c r="AR17" i="11"/>
  <c r="AT17" i="11" s="1"/>
  <c r="AO17" i="11"/>
  <c r="AM17" i="11"/>
  <c r="AJ17" i="11"/>
  <c r="AH17" i="11"/>
  <c r="AC17" i="11"/>
  <c r="AE17" i="11" s="1"/>
  <c r="X17" i="11"/>
  <c r="Z17" i="11" s="1"/>
  <c r="U17" i="11"/>
  <c r="S17" i="11"/>
  <c r="P17" i="11"/>
  <c r="N17" i="11"/>
  <c r="I17" i="11"/>
  <c r="K17" i="11" s="1"/>
  <c r="D17" i="11"/>
  <c r="F17" i="11" s="1"/>
  <c r="CA16" i="11"/>
  <c r="CC16" i="11" s="1"/>
  <c r="BX16" i="11"/>
  <c r="BS16" i="11"/>
  <c r="BQ16" i="11"/>
  <c r="BN16" i="11"/>
  <c r="BL16" i="11"/>
  <c r="BG16" i="11"/>
  <c r="BI16" i="11" s="1"/>
  <c r="BB16" i="11"/>
  <c r="BD16" i="11" s="1"/>
  <c r="AY16" i="11"/>
  <c r="AW16" i="11"/>
  <c r="AT16" i="11"/>
  <c r="AR16" i="11"/>
  <c r="AM16" i="11"/>
  <c r="AO16" i="11" s="1"/>
  <c r="AH16" i="11"/>
  <c r="AJ16" i="11" s="1"/>
  <c r="AE16" i="11"/>
  <c r="AC16" i="11"/>
  <c r="Z16" i="11"/>
  <c r="X16" i="11"/>
  <c r="S16" i="11"/>
  <c r="U16" i="11" s="1"/>
  <c r="N16" i="11"/>
  <c r="P16" i="11" s="1"/>
  <c r="K16" i="11"/>
  <c r="I16" i="11"/>
  <c r="F16" i="11"/>
  <c r="D16" i="11"/>
  <c r="CA15" i="11"/>
  <c r="CC15" i="11" s="1"/>
  <c r="BY15" i="11"/>
  <c r="BX15" i="11"/>
  <c r="BQ15" i="11"/>
  <c r="BS15" i="11" s="1"/>
  <c r="BL15" i="11"/>
  <c r="BN15" i="11" s="1"/>
  <c r="BI15" i="11"/>
  <c r="BG15" i="11"/>
  <c r="BD15" i="11"/>
  <c r="BB15" i="11"/>
  <c r="AW15" i="11"/>
  <c r="AY15" i="11" s="1"/>
  <c r="AR15" i="11"/>
  <c r="AT15" i="11" s="1"/>
  <c r="AO15" i="11"/>
  <c r="AM15" i="11"/>
  <c r="AJ15" i="11"/>
  <c r="AH15" i="11"/>
  <c r="AC15" i="11"/>
  <c r="AE15" i="11" s="1"/>
  <c r="X15" i="11"/>
  <c r="Z15" i="11" s="1"/>
  <c r="U15" i="11"/>
  <c r="S15" i="11"/>
  <c r="P15" i="11"/>
  <c r="N15" i="11"/>
  <c r="I15" i="11"/>
  <c r="K15" i="11" s="1"/>
  <c r="D15" i="11"/>
  <c r="F15" i="11" s="1"/>
  <c r="CA14" i="11"/>
  <c r="CC14" i="11" s="1"/>
  <c r="BX14" i="11"/>
  <c r="BS14" i="11"/>
  <c r="BQ14" i="11"/>
  <c r="BN14" i="11"/>
  <c r="BL14" i="11"/>
  <c r="BG14" i="11"/>
  <c r="BI14" i="11" s="1"/>
  <c r="BB14" i="11"/>
  <c r="BD14" i="11" s="1"/>
  <c r="AY14" i="11"/>
  <c r="AW14" i="11"/>
  <c r="AT14" i="11"/>
  <c r="AR14" i="11"/>
  <c r="AM14" i="11"/>
  <c r="AO14" i="11" s="1"/>
  <c r="AH14" i="11"/>
  <c r="AJ14" i="11" s="1"/>
  <c r="AE14" i="11"/>
  <c r="AC14" i="11"/>
  <c r="Z14" i="11"/>
  <c r="X14" i="11"/>
  <c r="S14" i="11"/>
  <c r="U14" i="11" s="1"/>
  <c r="N14" i="11"/>
  <c r="P14" i="11" s="1"/>
  <c r="K14" i="11"/>
  <c r="I14" i="11"/>
  <c r="F14" i="11"/>
  <c r="D14" i="11"/>
  <c r="CA13" i="11"/>
  <c r="CC13" i="11" s="1"/>
  <c r="BY13" i="11"/>
  <c r="BX13" i="11"/>
  <c r="BQ13" i="11"/>
  <c r="BS13" i="11" s="1"/>
  <c r="BL13" i="11"/>
  <c r="BN13" i="11" s="1"/>
  <c r="BI13" i="11"/>
  <c r="BG13" i="11"/>
  <c r="BD13" i="11"/>
  <c r="BB13" i="11"/>
  <c r="AW13" i="11"/>
  <c r="AY13" i="11" s="1"/>
  <c r="AR13" i="11"/>
  <c r="AT13" i="11" s="1"/>
  <c r="AO13" i="11"/>
  <c r="AM13" i="11"/>
  <c r="AJ13" i="11"/>
  <c r="AH13" i="11"/>
  <c r="AC13" i="11"/>
  <c r="AE13" i="11" s="1"/>
  <c r="X13" i="11"/>
  <c r="Z13" i="11" s="1"/>
  <c r="U13" i="11"/>
  <c r="S13" i="11"/>
  <c r="P13" i="11"/>
  <c r="N13" i="11"/>
  <c r="I13" i="11"/>
  <c r="K13" i="11" s="1"/>
  <c r="D13" i="11"/>
  <c r="F13" i="11" s="1"/>
  <c r="CA12" i="11"/>
  <c r="CC12" i="11" s="1"/>
  <c r="BX12" i="11"/>
  <c r="BS12" i="11"/>
  <c r="BQ12" i="11"/>
  <c r="BN12" i="11"/>
  <c r="BL12" i="11"/>
  <c r="BG12" i="11"/>
  <c r="BI12" i="11" s="1"/>
  <c r="BB12" i="11"/>
  <c r="BD12" i="11" s="1"/>
  <c r="AY12" i="11"/>
  <c r="AW12" i="11"/>
  <c r="AT12" i="11"/>
  <c r="AR12" i="11"/>
  <c r="AM12" i="11"/>
  <c r="AO12" i="11" s="1"/>
  <c r="AH12" i="11"/>
  <c r="AJ12" i="11" s="1"/>
  <c r="AE12" i="11"/>
  <c r="AC12" i="11"/>
  <c r="Z12" i="11"/>
  <c r="X12" i="11"/>
  <c r="S12" i="11"/>
  <c r="U12" i="11" s="1"/>
  <c r="N12" i="11"/>
  <c r="P12" i="11" s="1"/>
  <c r="K12" i="11"/>
  <c r="I12" i="11"/>
  <c r="F12" i="11"/>
  <c r="D12" i="11"/>
  <c r="CA11" i="11"/>
  <c r="CC11" i="11" s="1"/>
  <c r="BY11" i="11"/>
  <c r="BX11" i="11"/>
  <c r="BQ11" i="11"/>
  <c r="BS11" i="11" s="1"/>
  <c r="BU11" i="11" s="1"/>
  <c r="BL11" i="11"/>
  <c r="BN11" i="11" s="1"/>
  <c r="BI11" i="11"/>
  <c r="BG11" i="11"/>
  <c r="BD11" i="11"/>
  <c r="BB11" i="11"/>
  <c r="AW11" i="11"/>
  <c r="AY11" i="11" s="1"/>
  <c r="BA11" i="11" s="1"/>
  <c r="AR11" i="11"/>
  <c r="AT11" i="11" s="1"/>
  <c r="AO11" i="11"/>
  <c r="AM11" i="11"/>
  <c r="AJ11" i="11"/>
  <c r="AH11" i="11"/>
  <c r="AC11" i="11"/>
  <c r="AE11" i="11" s="1"/>
  <c r="AG11" i="11" s="1"/>
  <c r="X11" i="11"/>
  <c r="Z11" i="11" s="1"/>
  <c r="U11" i="11"/>
  <c r="S11" i="11"/>
  <c r="P11" i="11"/>
  <c r="N11" i="11"/>
  <c r="I11" i="11"/>
  <c r="K11" i="11" s="1"/>
  <c r="M11" i="11" s="1"/>
  <c r="D11" i="11"/>
  <c r="F11" i="11" s="1"/>
  <c r="CA10" i="11"/>
  <c r="CC10" i="11" s="1"/>
  <c r="BX10" i="11"/>
  <c r="BS10" i="11"/>
  <c r="BU10" i="11" s="1"/>
  <c r="BQ10" i="11"/>
  <c r="BN10" i="11"/>
  <c r="BL10" i="11"/>
  <c r="BG10" i="11"/>
  <c r="BI10" i="11" s="1"/>
  <c r="BK10" i="11" s="1"/>
  <c r="BB10" i="11"/>
  <c r="BD10" i="11" s="1"/>
  <c r="AY10" i="11"/>
  <c r="BA10" i="11" s="1"/>
  <c r="AW10" i="11"/>
  <c r="AT10" i="11"/>
  <c r="AR10" i="11"/>
  <c r="AM10" i="11"/>
  <c r="AO10" i="11" s="1"/>
  <c r="AQ10" i="11" s="1"/>
  <c r="AH10" i="11"/>
  <c r="AJ10" i="11" s="1"/>
  <c r="AE10" i="11"/>
  <c r="AG10" i="11" s="1"/>
  <c r="AC10" i="11"/>
  <c r="Z10" i="11"/>
  <c r="X10" i="11"/>
  <c r="S10" i="11"/>
  <c r="U10" i="11" s="1"/>
  <c r="W10" i="11" s="1"/>
  <c r="N10" i="11"/>
  <c r="P10" i="11" s="1"/>
  <c r="K10" i="11"/>
  <c r="M10" i="11" s="1"/>
  <c r="I10" i="11"/>
  <c r="F10" i="11"/>
  <c r="D10" i="11"/>
  <c r="CA9" i="11"/>
  <c r="CC9" i="11" s="1"/>
  <c r="BY9" i="11"/>
  <c r="BX9" i="11"/>
  <c r="BQ9" i="11"/>
  <c r="BS9" i="11" s="1"/>
  <c r="BL9" i="11"/>
  <c r="BN9" i="11" s="1"/>
  <c r="BP9" i="11" s="1"/>
  <c r="BI9" i="11"/>
  <c r="BG9" i="11"/>
  <c r="BD9" i="11"/>
  <c r="BB9" i="11"/>
  <c r="AW9" i="11"/>
  <c r="AY9" i="11" s="1"/>
  <c r="AR9" i="11"/>
  <c r="AT9" i="11" s="1"/>
  <c r="AV9" i="11" s="1"/>
  <c r="AO9" i="11"/>
  <c r="AM9" i="11"/>
  <c r="AJ9" i="11"/>
  <c r="AH9" i="11"/>
  <c r="AC9" i="11"/>
  <c r="AE9" i="11" s="1"/>
  <c r="X9" i="11"/>
  <c r="Z9" i="11" s="1"/>
  <c r="AB9" i="11" s="1"/>
  <c r="U9" i="11"/>
  <c r="S9" i="11"/>
  <c r="P9" i="11"/>
  <c r="N9" i="11"/>
  <c r="I9" i="11"/>
  <c r="K9" i="11" s="1"/>
  <c r="D9" i="11"/>
  <c r="F9" i="11" s="1"/>
  <c r="CA8" i="11"/>
  <c r="CC8" i="11" s="1"/>
  <c r="BX8" i="11"/>
  <c r="BS8" i="11"/>
  <c r="BU8" i="11" s="1"/>
  <c r="BQ8" i="11"/>
  <c r="BN8" i="11"/>
  <c r="BL8" i="11"/>
  <c r="BG8" i="11"/>
  <c r="BI8" i="11" s="1"/>
  <c r="BB8" i="11"/>
  <c r="BD8" i="11" s="1"/>
  <c r="BF8" i="11" s="1"/>
  <c r="AY8" i="11"/>
  <c r="BA8" i="11" s="1"/>
  <c r="AW8" i="11"/>
  <c r="AT8" i="11"/>
  <c r="AR8" i="11"/>
  <c r="AM8" i="11"/>
  <c r="AO8" i="11" s="1"/>
  <c r="AH8" i="11"/>
  <c r="AJ8" i="11" s="1"/>
  <c r="AL8" i="11" s="1"/>
  <c r="AE8" i="11"/>
  <c r="AG8" i="11" s="1"/>
  <c r="AC8" i="11"/>
  <c r="Z8" i="11"/>
  <c r="X8" i="11"/>
  <c r="S8" i="11"/>
  <c r="U8" i="11" s="1"/>
  <c r="N8" i="11"/>
  <c r="P8" i="11" s="1"/>
  <c r="R8" i="11" s="1"/>
  <c r="K8" i="11"/>
  <c r="M8" i="11" s="1"/>
  <c r="I8" i="11"/>
  <c r="F8" i="11"/>
  <c r="D8" i="11"/>
  <c r="CA7" i="11"/>
  <c r="CC7" i="11" s="1"/>
  <c r="BY7" i="11"/>
  <c r="BV7" i="11"/>
  <c r="BX7" i="11" s="1"/>
  <c r="BQ7" i="11"/>
  <c r="BS7" i="11" s="1"/>
  <c r="BO7" i="11"/>
  <c r="BL7" i="11"/>
  <c r="BN7" i="11" s="1"/>
  <c r="BG7" i="11"/>
  <c r="BI7" i="11" s="1"/>
  <c r="BE7" i="11"/>
  <c r="BB7" i="11"/>
  <c r="BD7" i="11" s="1"/>
  <c r="AW7" i="11"/>
  <c r="AY7" i="11" s="1"/>
  <c r="AU7" i="11"/>
  <c r="AR7" i="11"/>
  <c r="AT7" i="11" s="1"/>
  <c r="AM7" i="11"/>
  <c r="AO7" i="11" s="1"/>
  <c r="AK7" i="11"/>
  <c r="AH7" i="11"/>
  <c r="AJ7" i="11" s="1"/>
  <c r="AC7" i="11"/>
  <c r="AE7" i="11" s="1"/>
  <c r="AA7" i="11"/>
  <c r="X7" i="11"/>
  <c r="Z7" i="11" s="1"/>
  <c r="S7" i="11"/>
  <c r="U7" i="11" s="1"/>
  <c r="Q7" i="11"/>
  <c r="N7" i="11"/>
  <c r="P7" i="11" s="1"/>
  <c r="I7" i="11"/>
  <c r="K7" i="11" s="1"/>
  <c r="G7" i="11"/>
  <c r="D7" i="11"/>
  <c r="F7" i="11" s="1"/>
  <c r="CA5" i="11"/>
  <c r="CD38" i="11" s="1"/>
  <c r="BV5" i="11"/>
  <c r="BY21" i="11" s="1"/>
  <c r="BQ5" i="11"/>
  <c r="BT7" i="11" s="1"/>
  <c r="BL5" i="11"/>
  <c r="BG5" i="11"/>
  <c r="BJ7" i="11" s="1"/>
  <c r="BB5" i="11"/>
  <c r="AW5" i="11"/>
  <c r="AZ7" i="11" s="1"/>
  <c r="AR5" i="11"/>
  <c r="AM5" i="11"/>
  <c r="AP7" i="11" s="1"/>
  <c r="AH5" i="11"/>
  <c r="AC5" i="11"/>
  <c r="AF7" i="11" s="1"/>
  <c r="X5" i="11"/>
  <c r="S5" i="11"/>
  <c r="V49" i="11" s="1"/>
  <c r="N5" i="11"/>
  <c r="I5" i="11"/>
  <c r="L7" i="11" s="1"/>
  <c r="D5" i="11"/>
  <c r="B1" i="11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D6" i="10"/>
  <c r="B1" i="10"/>
  <c r="W11" i="11" l="1"/>
  <c r="AQ11" i="11"/>
  <c r="BK11" i="11"/>
  <c r="R12" i="11"/>
  <c r="AL12" i="11"/>
  <c r="BF12" i="11"/>
  <c r="AB13" i="11"/>
  <c r="AV13" i="11"/>
  <c r="BP13" i="11"/>
  <c r="M14" i="11"/>
  <c r="W14" i="11"/>
  <c r="AG14" i="11"/>
  <c r="AQ14" i="11"/>
  <c r="BA14" i="11"/>
  <c r="BK14" i="11"/>
  <c r="BU14" i="11"/>
  <c r="M15" i="11"/>
  <c r="W15" i="11"/>
  <c r="AG15" i="11"/>
  <c r="AQ15" i="11"/>
  <c r="BA15" i="11"/>
  <c r="BK15" i="11"/>
  <c r="BU15" i="11"/>
  <c r="R16" i="11"/>
  <c r="AL16" i="11"/>
  <c r="BF16" i="11"/>
  <c r="AB17" i="11"/>
  <c r="AV17" i="11"/>
  <c r="BP17" i="11"/>
  <c r="M18" i="11"/>
  <c r="W18" i="11"/>
  <c r="AG18" i="11"/>
  <c r="AQ18" i="11"/>
  <c r="BA18" i="11"/>
  <c r="BK18" i="11"/>
  <c r="BU18" i="11"/>
  <c r="M19" i="11"/>
  <c r="W19" i="11"/>
  <c r="AG19" i="11"/>
  <c r="AQ19" i="11"/>
  <c r="BA19" i="11"/>
  <c r="BK19" i="11"/>
  <c r="BU19" i="11"/>
  <c r="M20" i="11"/>
  <c r="W20" i="11"/>
  <c r="AG20" i="11"/>
  <c r="AQ20" i="11"/>
  <c r="BA20" i="11"/>
  <c r="BK20" i="11"/>
  <c r="BU20" i="11"/>
  <c r="M21" i="11"/>
  <c r="W21" i="11"/>
  <c r="AG21" i="11"/>
  <c r="AQ21" i="11"/>
  <c r="BA21" i="11"/>
  <c r="BK21" i="11"/>
  <c r="BU21" i="11"/>
  <c r="M22" i="11"/>
  <c r="W22" i="11"/>
  <c r="AG22" i="11"/>
  <c r="AQ22" i="11"/>
  <c r="BA22" i="11"/>
  <c r="BK22" i="11"/>
  <c r="BU22" i="11"/>
  <c r="M23" i="11"/>
  <c r="W23" i="11"/>
  <c r="AG23" i="11"/>
  <c r="AQ23" i="11"/>
  <c r="BA23" i="11"/>
  <c r="BK23" i="11"/>
  <c r="BU23" i="11"/>
  <c r="W8" i="11"/>
  <c r="AQ8" i="11"/>
  <c r="BK8" i="11"/>
  <c r="M9" i="11"/>
  <c r="W9" i="11"/>
  <c r="AG9" i="11"/>
  <c r="AQ9" i="11"/>
  <c r="BA9" i="11"/>
  <c r="BK9" i="11"/>
  <c r="BU9" i="11"/>
  <c r="R10" i="11"/>
  <c r="AL10" i="11"/>
  <c r="BF10" i="11"/>
  <c r="AB11" i="11"/>
  <c r="AV11" i="11"/>
  <c r="BP11" i="11"/>
  <c r="M12" i="11"/>
  <c r="W12" i="11"/>
  <c r="AG12" i="11"/>
  <c r="AQ12" i="11"/>
  <c r="BA12" i="11"/>
  <c r="BK12" i="11"/>
  <c r="BU12" i="11"/>
  <c r="M13" i="11"/>
  <c r="W13" i="11"/>
  <c r="AG13" i="11"/>
  <c r="AQ13" i="11"/>
  <c r="BA13" i="11"/>
  <c r="BK13" i="11"/>
  <c r="BU13" i="11"/>
  <c r="R14" i="11"/>
  <c r="AL14" i="11"/>
  <c r="BF14" i="11"/>
  <c r="AB15" i="11"/>
  <c r="AV15" i="11"/>
  <c r="BP15" i="11"/>
  <c r="M16" i="11"/>
  <c r="W16" i="11"/>
  <c r="AG16" i="11"/>
  <c r="AQ16" i="11"/>
  <c r="BA16" i="11"/>
  <c r="BK16" i="11"/>
  <c r="BU16" i="11"/>
  <c r="M17" i="11"/>
  <c r="W17" i="11"/>
  <c r="AG17" i="11"/>
  <c r="AQ17" i="11"/>
  <c r="BA17" i="11"/>
  <c r="BK17" i="11"/>
  <c r="BU17" i="11"/>
  <c r="R18" i="11"/>
  <c r="AL18" i="11"/>
  <c r="BF18" i="11"/>
  <c r="AB19" i="11"/>
  <c r="AV19" i="11"/>
  <c r="BP19" i="11"/>
  <c r="R20" i="11"/>
  <c r="AL20" i="11"/>
  <c r="BF20" i="11"/>
  <c r="AB21" i="11"/>
  <c r="AV21" i="11"/>
  <c r="BP21" i="11"/>
  <c r="R22" i="11"/>
  <c r="AL22" i="11"/>
  <c r="BF22" i="11"/>
  <c r="AB23" i="11"/>
  <c r="AV23" i="11"/>
  <c r="BP23" i="11"/>
  <c r="CD7" i="11"/>
  <c r="AV8" i="11"/>
  <c r="BP8" i="11"/>
  <c r="AL9" i="11"/>
  <c r="CD9" i="11"/>
  <c r="AB10" i="11"/>
  <c r="AV10" i="11"/>
  <c r="BP10" i="11"/>
  <c r="CD11" i="11"/>
  <c r="AV12" i="11"/>
  <c r="BP12" i="11"/>
  <c r="AL13" i="11"/>
  <c r="BF13" i="11"/>
  <c r="AB14" i="11"/>
  <c r="R15" i="11"/>
  <c r="BF15" i="11"/>
  <c r="AB16" i="11"/>
  <c r="BP16" i="11"/>
  <c r="R17" i="11"/>
  <c r="M7" i="11"/>
  <c r="W7" i="11"/>
  <c r="AG7" i="11"/>
  <c r="AQ7" i="11"/>
  <c r="BA7" i="11"/>
  <c r="BK7" i="11"/>
  <c r="BU7" i="11"/>
  <c r="BY8" i="11"/>
  <c r="CD8" i="11"/>
  <c r="BY10" i="11"/>
  <c r="CD10" i="11"/>
  <c r="BY12" i="11"/>
  <c r="CD12" i="11"/>
  <c r="BY14" i="11"/>
  <c r="CD14" i="11"/>
  <c r="BY16" i="11"/>
  <c r="CD16" i="11"/>
  <c r="BY18" i="11"/>
  <c r="CD18" i="11"/>
  <c r="BY20" i="11"/>
  <c r="CD20" i="11"/>
  <c r="BY22" i="11"/>
  <c r="CD22" i="11"/>
  <c r="CD23" i="11"/>
  <c r="CD25" i="11"/>
  <c r="CD27" i="11"/>
  <c r="CD29" i="11"/>
  <c r="CD31" i="11"/>
  <c r="CD33" i="11"/>
  <c r="CD35" i="11"/>
  <c r="V7" i="11"/>
  <c r="AB8" i="11"/>
  <c r="R9" i="11"/>
  <c r="BF9" i="11"/>
  <c r="R11" i="11"/>
  <c r="AL11" i="11"/>
  <c r="BF11" i="11"/>
  <c r="AB12" i="11"/>
  <c r="R13" i="11"/>
  <c r="CD13" i="11"/>
  <c r="AV14" i="11"/>
  <c r="BP14" i="11"/>
  <c r="AL15" i="11"/>
  <c r="CD15" i="11"/>
  <c r="AV16" i="11"/>
  <c r="AL17" i="11"/>
  <c r="BF17" i="11"/>
  <c r="CD17" i="11"/>
  <c r="AB18" i="11"/>
  <c r="AV18" i="11"/>
  <c r="BP18" i="11"/>
  <c r="R19" i="11"/>
  <c r="AL19" i="11"/>
  <c r="BF19" i="11"/>
  <c r="BY19" i="11"/>
  <c r="CD19" i="11"/>
  <c r="AB20" i="11"/>
  <c r="AV20" i="11"/>
  <c r="BP20" i="11"/>
  <c r="R21" i="11"/>
  <c r="AL21" i="11"/>
  <c r="BF21" i="11"/>
  <c r="CD21" i="11"/>
  <c r="AB22" i="11"/>
  <c r="AV22" i="11"/>
  <c r="BP22" i="11"/>
  <c r="R23" i="11"/>
  <c r="AL23" i="11"/>
  <c r="BF23" i="11"/>
  <c r="CE23" i="11"/>
  <c r="CD24" i="11"/>
  <c r="M25" i="11"/>
  <c r="W25" i="11"/>
  <c r="AG25" i="11"/>
  <c r="AQ25" i="11"/>
  <c r="BA25" i="11"/>
  <c r="BK25" i="11"/>
  <c r="BU25" i="11"/>
  <c r="CD26" i="11"/>
  <c r="M27" i="11"/>
  <c r="W27" i="11"/>
  <c r="AG27" i="11"/>
  <c r="AQ27" i="11"/>
  <c r="BA27" i="11"/>
  <c r="BK27" i="11"/>
  <c r="BU27" i="11"/>
  <c r="CD28" i="11"/>
  <c r="M29" i="11"/>
  <c r="W29" i="11"/>
  <c r="AG29" i="11"/>
  <c r="AQ29" i="11"/>
  <c r="BA29" i="11"/>
  <c r="BK29" i="11"/>
  <c r="BU29" i="11"/>
  <c r="CD30" i="11"/>
  <c r="M31" i="11"/>
  <c r="W31" i="11"/>
  <c r="AG31" i="11"/>
  <c r="AQ31" i="11"/>
  <c r="BA31" i="11"/>
  <c r="BK31" i="11"/>
  <c r="BU31" i="11"/>
  <c r="CD32" i="11"/>
  <c r="M33" i="11"/>
  <c r="W33" i="11"/>
  <c r="AG33" i="11"/>
  <c r="AQ33" i="11"/>
  <c r="BA33" i="11"/>
  <c r="BK33" i="11"/>
  <c r="BU33" i="11"/>
  <c r="CD34" i="11"/>
  <c r="CD36" i="11"/>
  <c r="CD37" i="11"/>
  <c r="M50" i="11"/>
  <c r="W50" i="11"/>
  <c r="R51" i="11"/>
  <c r="BU89" i="11"/>
  <c r="BP48" i="11"/>
  <c r="M49" i="11"/>
  <c r="R49" i="11"/>
  <c r="W49" i="11"/>
  <c r="AB49" i="11"/>
  <c r="AG49" i="11"/>
  <c r="AL49" i="11"/>
  <c r="AQ49" i="11"/>
  <c r="AV49" i="11"/>
  <c r="BA49" i="11"/>
  <c r="BF49" i="11"/>
  <c r="BK49" i="11"/>
  <c r="BP49" i="11"/>
  <c r="BU49" i="11"/>
  <c r="R50" i="11"/>
  <c r="AB50" i="11"/>
  <c r="AL50" i="11"/>
  <c r="AQ50" i="11"/>
  <c r="AV50" i="11"/>
  <c r="BA50" i="11"/>
  <c r="BF50" i="11"/>
  <c r="BK50" i="11"/>
  <c r="AQ51" i="11"/>
  <c r="BA51" i="11"/>
  <c r="BK51" i="11"/>
  <c r="AB87" i="11"/>
  <c r="AB81" i="11"/>
  <c r="BU81" i="11"/>
  <c r="BU82" i="11"/>
  <c r="AB83" i="11"/>
  <c r="BU83" i="11"/>
  <c r="BU84" i="11"/>
  <c r="AB85" i="11"/>
  <c r="BU85" i="11"/>
  <c r="BU86" i="11"/>
  <c r="AB89" i="11"/>
  <c r="AG50" i="11"/>
  <c r="BU50" i="11"/>
  <c r="M51" i="11"/>
  <c r="W51" i="11"/>
  <c r="AV51" i="11"/>
  <c r="BF51" i="11"/>
  <c r="M81" i="11"/>
  <c r="AQ81" i="11"/>
  <c r="BA81" i="11"/>
  <c r="BK81" i="11"/>
  <c r="AL81" i="11"/>
  <c r="AB88" i="11"/>
  <c r="BU88" i="11"/>
  <c r="AB90" i="11"/>
  <c r="R25" i="11"/>
  <c r="AL25" i="11"/>
  <c r="BF25" i="11"/>
  <c r="CE25" i="11"/>
  <c r="AB27" i="11"/>
  <c r="AV27" i="11"/>
  <c r="BP27" i="11"/>
  <c r="CE27" i="11"/>
  <c r="AB29" i="11"/>
  <c r="AV29" i="11"/>
  <c r="BP29" i="11"/>
  <c r="R31" i="11"/>
  <c r="AL31" i="11"/>
  <c r="BF31" i="11"/>
  <c r="R33" i="11"/>
  <c r="AL33" i="11"/>
  <c r="BF33" i="11"/>
  <c r="BP33" i="11"/>
  <c r="CE33" i="11"/>
  <c r="M35" i="11"/>
  <c r="R35" i="11"/>
  <c r="W35" i="11"/>
  <c r="AB35" i="11"/>
  <c r="AG35" i="11"/>
  <c r="AL35" i="11"/>
  <c r="AQ35" i="11"/>
  <c r="AV35" i="11"/>
  <c r="BA35" i="11"/>
  <c r="BF35" i="11"/>
  <c r="BK35" i="11"/>
  <c r="BP35" i="11"/>
  <c r="BU35" i="11"/>
  <c r="CE35" i="11"/>
  <c r="M37" i="11"/>
  <c r="R37" i="11"/>
  <c r="W37" i="11"/>
  <c r="AB37" i="11"/>
  <c r="AG37" i="11"/>
  <c r="AL37" i="11"/>
  <c r="AQ37" i="11"/>
  <c r="AV37" i="11"/>
  <c r="BA37" i="11"/>
  <c r="BF37" i="11"/>
  <c r="BK37" i="11"/>
  <c r="BP37" i="11"/>
  <c r="BU37" i="11"/>
  <c r="CE37" i="11"/>
  <c r="M39" i="11"/>
  <c r="R39" i="11"/>
  <c r="W39" i="11"/>
  <c r="AB39" i="11"/>
  <c r="AG39" i="11"/>
  <c r="AL39" i="11"/>
  <c r="AQ39" i="11"/>
  <c r="AV39" i="11"/>
  <c r="BA39" i="11"/>
  <c r="BF39" i="11"/>
  <c r="BK39" i="11"/>
  <c r="BP39" i="11"/>
  <c r="BU39" i="11"/>
  <c r="CE39" i="11"/>
  <c r="M40" i="11"/>
  <c r="R40" i="11"/>
  <c r="W40" i="11"/>
  <c r="AB40" i="11"/>
  <c r="AG40" i="11"/>
  <c r="AL40" i="11"/>
  <c r="AQ40" i="11"/>
  <c r="AV40" i="11"/>
  <c r="BA40" i="11"/>
  <c r="BF40" i="11"/>
  <c r="BK40" i="11"/>
  <c r="BP40" i="11"/>
  <c r="BU40" i="11"/>
  <c r="CE40" i="11"/>
  <c r="M41" i="11"/>
  <c r="R41" i="11"/>
  <c r="W41" i="11"/>
  <c r="AB41" i="11"/>
  <c r="AG41" i="11"/>
  <c r="AL41" i="11"/>
  <c r="AQ41" i="11"/>
  <c r="AV41" i="11"/>
  <c r="BA41" i="11"/>
  <c r="BF41" i="11"/>
  <c r="BK41" i="11"/>
  <c r="BP41" i="11"/>
  <c r="BU41" i="11"/>
  <c r="CE41" i="11"/>
  <c r="M42" i="11"/>
  <c r="R42" i="11"/>
  <c r="W42" i="11"/>
  <c r="AB42" i="11"/>
  <c r="AG42" i="11"/>
  <c r="AL42" i="11"/>
  <c r="AQ42" i="11"/>
  <c r="AV42" i="11"/>
  <c r="BA42" i="11"/>
  <c r="BF42" i="11"/>
  <c r="BK42" i="11"/>
  <c r="BP42" i="11"/>
  <c r="BU42" i="11"/>
  <c r="CE42" i="11"/>
  <c r="M43" i="11"/>
  <c r="R43" i="11"/>
  <c r="W43" i="11"/>
  <c r="AB43" i="11"/>
  <c r="AG43" i="11"/>
  <c r="AL43" i="11"/>
  <c r="AQ43" i="11"/>
  <c r="AV43" i="11"/>
  <c r="BA43" i="11"/>
  <c r="BF43" i="11"/>
  <c r="BK43" i="11"/>
  <c r="BP43" i="11"/>
  <c r="BU43" i="11"/>
  <c r="CE43" i="11"/>
  <c r="M44" i="11"/>
  <c r="R44" i="11"/>
  <c r="W44" i="11"/>
  <c r="AB44" i="11"/>
  <c r="AG44" i="11"/>
  <c r="AL44" i="11"/>
  <c r="AQ44" i="11"/>
  <c r="AV44" i="11"/>
  <c r="BA44" i="11"/>
  <c r="BF44" i="11"/>
  <c r="BK44" i="11"/>
  <c r="BP44" i="11"/>
  <c r="BU44" i="11"/>
  <c r="CE44" i="11"/>
  <c r="M45" i="11"/>
  <c r="R45" i="11"/>
  <c r="W45" i="11"/>
  <c r="AB45" i="11"/>
  <c r="AG45" i="11"/>
  <c r="AL45" i="11"/>
  <c r="AQ45" i="11"/>
  <c r="AV45" i="11"/>
  <c r="BA45" i="11"/>
  <c r="BF45" i="11"/>
  <c r="BK45" i="11"/>
  <c r="BP45" i="11"/>
  <c r="BU45" i="11"/>
  <c r="CE45" i="11"/>
  <c r="M46" i="11"/>
  <c r="R46" i="11"/>
  <c r="W46" i="11"/>
  <c r="AB46" i="11"/>
  <c r="AG46" i="11"/>
  <c r="AL46" i="11"/>
  <c r="AQ46" i="11"/>
  <c r="AV46" i="11"/>
  <c r="BA46" i="11"/>
  <c r="BF46" i="11"/>
  <c r="BK46" i="11"/>
  <c r="BP46" i="11"/>
  <c r="BU46" i="11"/>
  <c r="CE46" i="11"/>
  <c r="CE78" i="11"/>
  <c r="CE76" i="11"/>
  <c r="CE74" i="11"/>
  <c r="CE72" i="11"/>
  <c r="CE70" i="11"/>
  <c r="CE68" i="11"/>
  <c r="CE66" i="11"/>
  <c r="CE64" i="11"/>
  <c r="CE62" i="11"/>
  <c r="CE60" i="11"/>
  <c r="CE79" i="11"/>
  <c r="CE48" i="11"/>
  <c r="H51" i="11"/>
  <c r="CE51" i="11"/>
  <c r="H52" i="11"/>
  <c r="M52" i="11"/>
  <c r="R52" i="11"/>
  <c r="W52" i="11"/>
  <c r="AG52" i="11"/>
  <c r="BU52" i="11"/>
  <c r="CE52" i="11"/>
  <c r="M53" i="11"/>
  <c r="W53" i="11"/>
  <c r="AB53" i="11"/>
  <c r="AG53" i="11"/>
  <c r="AL53" i="11"/>
  <c r="AV53" i="11"/>
  <c r="BF53" i="11"/>
  <c r="BU53" i="11"/>
  <c r="AB54" i="11"/>
  <c r="AL54" i="11"/>
  <c r="AQ54" i="11"/>
  <c r="AV54" i="11"/>
  <c r="BA54" i="11"/>
  <c r="BF54" i="11"/>
  <c r="BK54" i="11"/>
  <c r="H55" i="11"/>
  <c r="R55" i="11"/>
  <c r="AQ55" i="11"/>
  <c r="BA55" i="11"/>
  <c r="BK55" i="11"/>
  <c r="CE55" i="11"/>
  <c r="H56" i="11"/>
  <c r="M56" i="11"/>
  <c r="R56" i="11"/>
  <c r="W56" i="11"/>
  <c r="AG56" i="11"/>
  <c r="BU56" i="11"/>
  <c r="CE56" i="11"/>
  <c r="M57" i="11"/>
  <c r="W57" i="11"/>
  <c r="AB57" i="11"/>
  <c r="AG57" i="11"/>
  <c r="AL57" i="11"/>
  <c r="AV57" i="11"/>
  <c r="BF57" i="11"/>
  <c r="BU57" i="11"/>
  <c r="AB58" i="11"/>
  <c r="AL58" i="11"/>
  <c r="AQ58" i="11"/>
  <c r="AV58" i="11"/>
  <c r="BA58" i="11"/>
  <c r="BF58" i="11"/>
  <c r="BK58" i="11"/>
  <c r="H59" i="11"/>
  <c r="R59" i="11"/>
  <c r="AQ59" i="11"/>
  <c r="BA59" i="11"/>
  <c r="BK59" i="11"/>
  <c r="CE59" i="11"/>
  <c r="M60" i="11"/>
  <c r="R60" i="11"/>
  <c r="W61" i="11"/>
  <c r="AG61" i="11"/>
  <c r="AQ62" i="11"/>
  <c r="BA62" i="11"/>
  <c r="BK62" i="11"/>
  <c r="M64" i="11"/>
  <c r="W65" i="11"/>
  <c r="AG65" i="11"/>
  <c r="AQ66" i="11"/>
  <c r="BA66" i="11"/>
  <c r="BK66" i="11"/>
  <c r="M68" i="11"/>
  <c r="W69" i="11"/>
  <c r="AG69" i="11"/>
  <c r="AQ70" i="11"/>
  <c r="BA70" i="11"/>
  <c r="BK70" i="11"/>
  <c r="M72" i="11"/>
  <c r="W73" i="11"/>
  <c r="AG73" i="11"/>
  <c r="AQ74" i="11"/>
  <c r="BA74" i="11"/>
  <c r="BK74" i="11"/>
  <c r="M76" i="11"/>
  <c r="W77" i="11"/>
  <c r="AG77" i="11"/>
  <c r="AQ78" i="11"/>
  <c r="BA78" i="11"/>
  <c r="BK78" i="11"/>
  <c r="R79" i="11"/>
  <c r="AB25" i="11"/>
  <c r="AV25" i="11"/>
  <c r="BP25" i="11"/>
  <c r="R27" i="11"/>
  <c r="AL27" i="11"/>
  <c r="BF27" i="11"/>
  <c r="R29" i="11"/>
  <c r="AL29" i="11"/>
  <c r="BF29" i="11"/>
  <c r="CE29" i="11"/>
  <c r="AB31" i="11"/>
  <c r="AV31" i="11"/>
  <c r="BP31" i="11"/>
  <c r="CE31" i="11"/>
  <c r="AB33" i="11"/>
  <c r="AV33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105" i="11"/>
  <c r="G104" i="11"/>
  <c r="G90" i="11"/>
  <c r="G89" i="11"/>
  <c r="G88" i="11"/>
  <c r="G87" i="11"/>
  <c r="G86" i="11"/>
  <c r="G85" i="11"/>
  <c r="G84" i="11"/>
  <c r="G83" i="11"/>
  <c r="G82" i="11"/>
  <c r="G81" i="11"/>
  <c r="G80" i="11"/>
  <c r="G78" i="11"/>
  <c r="G76" i="11"/>
  <c r="G74" i="11"/>
  <c r="G72" i="11"/>
  <c r="G70" i="11"/>
  <c r="G68" i="11"/>
  <c r="G66" i="11"/>
  <c r="G64" i="11"/>
  <c r="G62" i="11"/>
  <c r="G59" i="11"/>
  <c r="G57" i="11"/>
  <c r="G55" i="11"/>
  <c r="G53" i="11"/>
  <c r="G51" i="11"/>
  <c r="G79" i="11"/>
  <c r="G77" i="11"/>
  <c r="G75" i="11"/>
  <c r="G73" i="11"/>
  <c r="G71" i="11"/>
  <c r="G69" i="11"/>
  <c r="G67" i="11"/>
  <c r="G65" i="11"/>
  <c r="G63" i="11"/>
  <c r="G61" i="11"/>
  <c r="G60" i="11"/>
  <c r="G58" i="11"/>
  <c r="G56" i="11"/>
  <c r="G54" i="11"/>
  <c r="G52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Q147" i="11"/>
  <c r="Q145" i="11"/>
  <c r="Q146" i="11"/>
  <c r="Q144" i="11"/>
  <c r="Q143" i="11"/>
  <c r="Q142" i="11"/>
  <c r="Q141" i="11"/>
  <c r="Q140" i="11"/>
  <c r="Q139" i="11"/>
  <c r="Q138" i="11"/>
  <c r="Q137" i="11"/>
  <c r="Q136" i="11"/>
  <c r="Q135" i="11"/>
  <c r="Q134" i="11"/>
  <c r="Q133" i="11"/>
  <c r="Q132" i="11"/>
  <c r="Q131" i="11"/>
  <c r="Q130" i="11"/>
  <c r="Q129" i="11"/>
  <c r="Q128" i="11"/>
  <c r="Q127" i="11"/>
  <c r="Q126" i="11"/>
  <c r="Q125" i="11"/>
  <c r="Q124" i="11"/>
  <c r="Q123" i="11"/>
  <c r="Q122" i="11"/>
  <c r="Q121" i="11"/>
  <c r="Q120" i="11"/>
  <c r="Q119" i="11"/>
  <c r="Q118" i="11"/>
  <c r="Q117" i="11"/>
  <c r="Q116" i="11"/>
  <c r="Q115" i="11"/>
  <c r="Q114" i="11"/>
  <c r="Q113" i="11"/>
  <c r="Q112" i="11"/>
  <c r="Q111" i="11"/>
  <c r="Q110" i="11"/>
  <c r="Q109" i="11"/>
  <c r="Q108" i="11"/>
  <c r="Q107" i="11"/>
  <c r="Q106" i="11"/>
  <c r="Q103" i="11"/>
  <c r="Q102" i="11"/>
  <c r="Q101" i="11"/>
  <c r="Q100" i="11"/>
  <c r="Q99" i="11"/>
  <c r="Q98" i="11"/>
  <c r="Q97" i="11"/>
  <c r="Q96" i="11"/>
  <c r="Q95" i="11"/>
  <c r="Q94" i="11"/>
  <c r="Q93" i="11"/>
  <c r="Q92" i="11"/>
  <c r="Q91" i="11"/>
  <c r="Q105" i="11"/>
  <c r="Q104" i="11"/>
  <c r="Q79" i="11"/>
  <c r="Q90" i="11"/>
  <c r="Q89" i="11"/>
  <c r="Q88" i="11"/>
  <c r="Q87" i="11"/>
  <c r="Q86" i="11"/>
  <c r="Q85" i="11"/>
  <c r="Q84" i="11"/>
  <c r="Q83" i="11"/>
  <c r="Q82" i="11"/>
  <c r="Q81" i="11"/>
  <c r="Q80" i="11"/>
  <c r="Q78" i="11"/>
  <c r="Q76" i="11"/>
  <c r="Q74" i="11"/>
  <c r="Q72" i="11"/>
  <c r="Q70" i="11"/>
  <c r="Q68" i="11"/>
  <c r="Q66" i="11"/>
  <c r="Q64" i="11"/>
  <c r="Q62" i="11"/>
  <c r="Q59" i="11"/>
  <c r="Q57" i="11"/>
  <c r="Q55" i="11"/>
  <c r="Q53" i="11"/>
  <c r="Q51" i="11"/>
  <c r="Q77" i="11"/>
  <c r="Q75" i="11"/>
  <c r="Q73" i="11"/>
  <c r="Q71" i="11"/>
  <c r="Q69" i="11"/>
  <c r="Q67" i="11"/>
  <c r="Q65" i="11"/>
  <c r="Q63" i="11"/>
  <c r="Q61" i="11"/>
  <c r="Q60" i="11"/>
  <c r="Q58" i="11"/>
  <c r="Q56" i="11"/>
  <c r="Q54" i="11"/>
  <c r="Q52" i="11"/>
  <c r="Q50" i="11"/>
  <c r="Q49" i="11"/>
  <c r="Q48" i="11"/>
  <c r="Q47" i="11"/>
  <c r="Q46" i="11"/>
  <c r="Q45" i="11"/>
  <c r="Q44" i="11"/>
  <c r="Q43" i="11"/>
  <c r="Q42" i="11"/>
  <c r="Q41" i="11"/>
  <c r="Q40" i="11"/>
  <c r="Q39" i="11"/>
  <c r="Q38" i="11"/>
  <c r="Q37" i="11"/>
  <c r="Q36" i="11"/>
  <c r="Q35" i="11"/>
  <c r="Q34" i="11"/>
  <c r="Q33" i="11"/>
  <c r="Q32" i="11"/>
  <c r="Q31" i="11"/>
  <c r="Q30" i="11"/>
  <c r="Q29" i="11"/>
  <c r="Q28" i="11"/>
  <c r="Q27" i="11"/>
  <c r="Q26" i="11"/>
  <c r="Q25" i="11"/>
  <c r="Q24" i="11"/>
  <c r="Q23" i="11"/>
  <c r="Q22" i="11"/>
  <c r="Q21" i="11"/>
  <c r="Q20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AA146" i="11"/>
  <c r="AA147" i="11"/>
  <c r="AA145" i="11"/>
  <c r="AA144" i="11"/>
  <c r="AA143" i="11"/>
  <c r="AA142" i="11"/>
  <c r="AA141" i="11"/>
  <c r="AA140" i="11"/>
  <c r="AA139" i="11"/>
  <c r="AA138" i="11"/>
  <c r="AA136" i="11"/>
  <c r="AA134" i="11"/>
  <c r="AA133" i="11"/>
  <c r="AA132" i="11"/>
  <c r="AA137" i="11"/>
  <c r="AA135" i="11"/>
  <c r="AA130" i="11"/>
  <c r="AA131" i="11"/>
  <c r="AA129" i="11"/>
  <c r="AA128" i="11"/>
  <c r="AA127" i="11"/>
  <c r="AA126" i="11"/>
  <c r="AA125" i="11"/>
  <c r="AA124" i="11"/>
  <c r="AA123" i="11"/>
  <c r="AA122" i="11"/>
  <c r="AA121" i="11"/>
  <c r="AA120" i="11"/>
  <c r="AA119" i="11"/>
  <c r="AA118" i="11"/>
  <c r="AA117" i="11"/>
  <c r="AA116" i="11"/>
  <c r="AA115" i="11"/>
  <c r="AA114" i="11"/>
  <c r="AA113" i="11"/>
  <c r="AA112" i="11"/>
  <c r="AA111" i="11"/>
  <c r="AA110" i="11"/>
  <c r="AA109" i="11"/>
  <c r="AA108" i="11"/>
  <c r="AA107" i="11"/>
  <c r="AA106" i="11"/>
  <c r="AA105" i="11"/>
  <c r="AA104" i="11"/>
  <c r="AA103" i="11"/>
  <c r="AA102" i="11"/>
  <c r="AA101" i="11"/>
  <c r="AA100" i="11"/>
  <c r="AA99" i="11"/>
  <c r="AA98" i="11"/>
  <c r="AA97" i="11"/>
  <c r="AA96" i="11"/>
  <c r="AA95" i="11"/>
  <c r="AA94" i="11"/>
  <c r="AA93" i="11"/>
  <c r="AA92" i="11"/>
  <c r="AA91" i="11"/>
  <c r="AA90" i="11"/>
  <c r="AA89" i="11"/>
  <c r="AA88" i="11"/>
  <c r="AA87" i="11"/>
  <c r="AA86" i="11"/>
  <c r="AA85" i="11"/>
  <c r="AA84" i="11"/>
  <c r="AA83" i="11"/>
  <c r="AA82" i="11"/>
  <c r="AA81" i="11"/>
  <c r="AA80" i="11"/>
  <c r="AA77" i="11"/>
  <c r="AA75" i="11"/>
  <c r="AA73" i="11"/>
  <c r="AA71" i="11"/>
  <c r="AA69" i="11"/>
  <c r="AA67" i="11"/>
  <c r="AA65" i="11"/>
  <c r="AA63" i="11"/>
  <c r="AA61" i="11"/>
  <c r="AA78" i="11"/>
  <c r="AA76" i="11"/>
  <c r="AA74" i="11"/>
  <c r="AA72" i="11"/>
  <c r="AA70" i="11"/>
  <c r="AA68" i="11"/>
  <c r="AA66" i="11"/>
  <c r="AA64" i="11"/>
  <c r="AA62" i="11"/>
  <c r="AA60" i="11"/>
  <c r="AA58" i="11"/>
  <c r="AA56" i="11"/>
  <c r="AA54" i="11"/>
  <c r="AA52" i="11"/>
  <c r="AA50" i="11"/>
  <c r="AA79" i="11"/>
  <c r="AA59" i="11"/>
  <c r="AA57" i="11"/>
  <c r="AA55" i="11"/>
  <c r="AA53" i="11"/>
  <c r="AA51" i="11"/>
  <c r="AA49" i="11"/>
  <c r="AA48" i="11"/>
  <c r="AA47" i="11"/>
  <c r="AA46" i="11"/>
  <c r="AA45" i="11"/>
  <c r="AA44" i="11"/>
  <c r="AA43" i="11"/>
  <c r="AA42" i="11"/>
  <c r="AA41" i="11"/>
  <c r="AA40" i="11"/>
  <c r="AA39" i="11"/>
  <c r="AA38" i="11"/>
  <c r="AA37" i="11"/>
  <c r="AA36" i="11"/>
  <c r="AA35" i="11"/>
  <c r="AA34" i="11"/>
  <c r="AA33" i="11"/>
  <c r="AA32" i="11"/>
  <c r="AA31" i="11"/>
  <c r="AA30" i="11"/>
  <c r="AA29" i="11"/>
  <c r="AA28" i="11"/>
  <c r="AA27" i="11"/>
  <c r="AA26" i="11"/>
  <c r="AA25" i="11"/>
  <c r="AA24" i="11"/>
  <c r="AA23" i="11"/>
  <c r="AA22" i="11"/>
  <c r="AA21" i="11"/>
  <c r="AA20" i="11"/>
  <c r="AA19" i="11"/>
  <c r="AA18" i="11"/>
  <c r="AA17" i="11"/>
  <c r="AA16" i="11"/>
  <c r="AA15" i="11"/>
  <c r="AA14" i="11"/>
  <c r="AA13" i="11"/>
  <c r="AA12" i="11"/>
  <c r="AA11" i="11"/>
  <c r="AA10" i="11"/>
  <c r="AA9" i="11"/>
  <c r="AA8" i="11"/>
  <c r="AK49" i="11"/>
  <c r="AK48" i="11"/>
  <c r="AK47" i="11"/>
  <c r="AK46" i="11"/>
  <c r="AK45" i="11"/>
  <c r="AK44" i="11"/>
  <c r="AK43" i="11"/>
  <c r="AK42" i="11"/>
  <c r="AK41" i="11"/>
  <c r="AK40" i="11"/>
  <c r="AK39" i="11"/>
  <c r="AK38" i="11"/>
  <c r="AK37" i="11"/>
  <c r="AK36" i="11"/>
  <c r="AK35" i="11"/>
  <c r="AK34" i="11"/>
  <c r="AK33" i="11"/>
  <c r="AK32" i="11"/>
  <c r="AK31" i="11"/>
  <c r="AK30" i="11"/>
  <c r="AK29" i="11"/>
  <c r="AK28" i="11"/>
  <c r="AK27" i="11"/>
  <c r="AK26" i="11"/>
  <c r="AK25" i="11"/>
  <c r="AK24" i="11"/>
  <c r="AK23" i="11"/>
  <c r="AK22" i="11"/>
  <c r="AK21" i="11"/>
  <c r="AK20" i="11"/>
  <c r="AK19" i="11"/>
  <c r="AK18" i="11"/>
  <c r="AK17" i="11"/>
  <c r="AK16" i="11"/>
  <c r="AK15" i="11"/>
  <c r="AK14" i="11"/>
  <c r="AK13" i="11"/>
  <c r="AK12" i="11"/>
  <c r="AK11" i="11"/>
  <c r="AK10" i="11"/>
  <c r="AK9" i="11"/>
  <c r="AK8" i="11"/>
  <c r="AU147" i="11"/>
  <c r="AU145" i="11"/>
  <c r="AU146" i="11"/>
  <c r="AU144" i="11"/>
  <c r="AU143" i="11"/>
  <c r="AU142" i="11"/>
  <c r="AU141" i="11"/>
  <c r="AU140" i="11"/>
  <c r="AU139" i="11"/>
  <c r="AU138" i="11"/>
  <c r="AU137" i="11"/>
  <c r="AU136" i="11"/>
  <c r="AU135" i="11"/>
  <c r="AU134" i="11"/>
  <c r="AU133" i="11"/>
  <c r="AU132" i="11"/>
  <c r="AU131" i="11"/>
  <c r="AU130" i="11"/>
  <c r="AU129" i="11"/>
  <c r="AU128" i="11"/>
  <c r="AU127" i="11"/>
  <c r="AU126" i="11"/>
  <c r="AU125" i="11"/>
  <c r="AU124" i="11"/>
  <c r="AU123" i="11"/>
  <c r="AU122" i="11"/>
  <c r="AU121" i="11"/>
  <c r="AU120" i="11"/>
  <c r="AU119" i="11"/>
  <c r="AU118" i="11"/>
  <c r="AU117" i="11"/>
  <c r="AU116" i="11"/>
  <c r="AU115" i="11"/>
  <c r="AU114" i="11"/>
  <c r="AU113" i="11"/>
  <c r="AU112" i="11"/>
  <c r="AU111" i="11"/>
  <c r="AU110" i="11"/>
  <c r="AU109" i="11"/>
  <c r="AU108" i="11"/>
  <c r="AU107" i="11"/>
  <c r="AU106" i="11"/>
  <c r="AU103" i="11"/>
  <c r="AU102" i="11"/>
  <c r="AU101" i="11"/>
  <c r="AU100" i="11"/>
  <c r="AU99" i="11"/>
  <c r="AU98" i="11"/>
  <c r="AU97" i="11"/>
  <c r="AU96" i="11"/>
  <c r="AU95" i="11"/>
  <c r="AU94" i="11"/>
  <c r="AU93" i="11"/>
  <c r="AU92" i="11"/>
  <c r="AU91" i="11"/>
  <c r="AU105" i="11"/>
  <c r="AU104" i="11"/>
  <c r="AU79" i="11"/>
  <c r="AU90" i="11"/>
  <c r="AU89" i="11"/>
  <c r="AU88" i="11"/>
  <c r="AU87" i="11"/>
  <c r="AU86" i="11"/>
  <c r="AU85" i="11"/>
  <c r="AU84" i="11"/>
  <c r="AU83" i="11"/>
  <c r="AU82" i="11"/>
  <c r="AU81" i="11"/>
  <c r="AU80" i="11"/>
  <c r="AU78" i="11"/>
  <c r="AU76" i="11"/>
  <c r="AU74" i="11"/>
  <c r="AU72" i="11"/>
  <c r="AU70" i="11"/>
  <c r="AU68" i="11"/>
  <c r="AU66" i="11"/>
  <c r="AU64" i="11"/>
  <c r="AU62" i="11"/>
  <c r="AU60" i="11"/>
  <c r="AU59" i="11"/>
  <c r="AU57" i="11"/>
  <c r="AU55" i="11"/>
  <c r="AU53" i="11"/>
  <c r="AU51" i="11"/>
  <c r="AU77" i="11"/>
  <c r="AU75" i="11"/>
  <c r="AU73" i="11"/>
  <c r="AU71" i="11"/>
  <c r="AU69" i="11"/>
  <c r="AU67" i="11"/>
  <c r="AU65" i="11"/>
  <c r="AU63" i="11"/>
  <c r="AU61" i="11"/>
  <c r="AU58" i="11"/>
  <c r="AU56" i="11"/>
  <c r="AU54" i="11"/>
  <c r="AU52" i="11"/>
  <c r="AU50" i="11"/>
  <c r="AU49" i="11"/>
  <c r="AU48" i="11"/>
  <c r="AU47" i="11"/>
  <c r="AU46" i="11"/>
  <c r="AU45" i="11"/>
  <c r="AU44" i="11"/>
  <c r="AU43" i="11"/>
  <c r="AU42" i="11"/>
  <c r="AU41" i="11"/>
  <c r="AU40" i="11"/>
  <c r="AU39" i="11"/>
  <c r="AU38" i="11"/>
  <c r="AU37" i="11"/>
  <c r="AU36" i="11"/>
  <c r="AU35" i="11"/>
  <c r="AU34" i="11"/>
  <c r="AU33" i="11"/>
  <c r="AU32" i="11"/>
  <c r="AU31" i="11"/>
  <c r="AU30" i="11"/>
  <c r="AU29" i="11"/>
  <c r="AU28" i="11"/>
  <c r="AU27" i="11"/>
  <c r="AU26" i="11"/>
  <c r="AU25" i="11"/>
  <c r="AU24" i="11"/>
  <c r="AU23" i="11"/>
  <c r="AU22" i="11"/>
  <c r="AU21" i="11"/>
  <c r="AU20" i="11"/>
  <c r="AU19" i="11"/>
  <c r="AU18" i="11"/>
  <c r="AU17" i="11"/>
  <c r="AU16" i="11"/>
  <c r="AU15" i="11"/>
  <c r="AU14" i="11"/>
  <c r="AU13" i="11"/>
  <c r="AU12" i="11"/>
  <c r="AU11" i="11"/>
  <c r="AU10" i="11"/>
  <c r="AU9" i="11"/>
  <c r="AU8" i="11"/>
  <c r="BE147" i="11"/>
  <c r="BE145" i="11"/>
  <c r="BE146" i="11"/>
  <c r="BE144" i="11"/>
  <c r="BE143" i="11"/>
  <c r="BE142" i="11"/>
  <c r="BE141" i="11"/>
  <c r="BE140" i="11"/>
  <c r="BE139" i="11"/>
  <c r="BE138" i="11"/>
  <c r="BE137" i="11"/>
  <c r="BE136" i="11"/>
  <c r="BE135" i="11"/>
  <c r="BE134" i="11"/>
  <c r="BE133" i="11"/>
  <c r="BE132" i="11"/>
  <c r="BE131" i="11"/>
  <c r="BE130" i="11"/>
  <c r="BE129" i="11"/>
  <c r="BE128" i="11"/>
  <c r="BE127" i="11"/>
  <c r="BE126" i="11"/>
  <c r="BE125" i="11"/>
  <c r="BE124" i="11"/>
  <c r="BE123" i="11"/>
  <c r="BE122" i="11"/>
  <c r="BE121" i="11"/>
  <c r="BE120" i="11"/>
  <c r="BE119" i="11"/>
  <c r="BE118" i="11"/>
  <c r="BE117" i="11"/>
  <c r="BE116" i="11"/>
  <c r="BE115" i="11"/>
  <c r="BE114" i="11"/>
  <c r="BE113" i="11"/>
  <c r="BE112" i="11"/>
  <c r="BE111" i="11"/>
  <c r="BE110" i="11"/>
  <c r="BE109" i="11"/>
  <c r="BE108" i="11"/>
  <c r="BE107" i="11"/>
  <c r="BE106" i="11"/>
  <c r="BE103" i="11"/>
  <c r="BE102" i="11"/>
  <c r="BE101" i="11"/>
  <c r="BE100" i="11"/>
  <c r="BE99" i="11"/>
  <c r="BE98" i="11"/>
  <c r="BE97" i="11"/>
  <c r="BE96" i="11"/>
  <c r="BE95" i="11"/>
  <c r="BE94" i="11"/>
  <c r="BE93" i="11"/>
  <c r="BE92" i="11"/>
  <c r="BE91" i="11"/>
  <c r="BE105" i="11"/>
  <c r="BE104" i="11"/>
  <c r="BE79" i="11"/>
  <c r="BE90" i="11"/>
  <c r="BE89" i="11"/>
  <c r="BE88" i="11"/>
  <c r="BE87" i="11"/>
  <c r="BE86" i="11"/>
  <c r="BE85" i="11"/>
  <c r="BE84" i="11"/>
  <c r="BE83" i="11"/>
  <c r="BE82" i="11"/>
  <c r="BE81" i="11"/>
  <c r="BE80" i="11"/>
  <c r="BE78" i="11"/>
  <c r="BE76" i="11"/>
  <c r="BE74" i="11"/>
  <c r="BE72" i="11"/>
  <c r="BE70" i="11"/>
  <c r="BE68" i="11"/>
  <c r="BE66" i="11"/>
  <c r="BE64" i="11"/>
  <c r="BE62" i="11"/>
  <c r="BE60" i="11"/>
  <c r="BE59" i="11"/>
  <c r="BE57" i="11"/>
  <c r="BE55" i="11"/>
  <c r="BE53" i="11"/>
  <c r="BE51" i="11"/>
  <c r="BE77" i="11"/>
  <c r="BE75" i="11"/>
  <c r="BE73" i="11"/>
  <c r="BE71" i="11"/>
  <c r="BE69" i="11"/>
  <c r="BE67" i="11"/>
  <c r="BE65" i="11"/>
  <c r="BE63" i="11"/>
  <c r="BE61" i="11"/>
  <c r="BE58" i="11"/>
  <c r="BE56" i="11"/>
  <c r="BE54" i="11"/>
  <c r="BE52" i="11"/>
  <c r="BE50" i="11"/>
  <c r="BE49" i="11"/>
  <c r="BE48" i="11"/>
  <c r="BE47" i="11"/>
  <c r="BE46" i="11"/>
  <c r="BE45" i="11"/>
  <c r="BE44" i="11"/>
  <c r="BE43" i="11"/>
  <c r="BE42" i="11"/>
  <c r="BE41" i="11"/>
  <c r="BE40" i="11"/>
  <c r="BE39" i="11"/>
  <c r="BE38" i="11"/>
  <c r="BE37" i="11"/>
  <c r="BE36" i="11"/>
  <c r="BE35" i="11"/>
  <c r="BE34" i="11"/>
  <c r="BE33" i="11"/>
  <c r="BE32" i="11"/>
  <c r="BE31" i="11"/>
  <c r="BE30" i="11"/>
  <c r="BE29" i="11"/>
  <c r="BE28" i="11"/>
  <c r="BE27" i="11"/>
  <c r="BE26" i="11"/>
  <c r="BE25" i="11"/>
  <c r="BE24" i="11"/>
  <c r="BE23" i="11"/>
  <c r="BE22" i="11"/>
  <c r="BE21" i="11"/>
  <c r="BE20" i="11"/>
  <c r="BE19" i="11"/>
  <c r="BE18" i="11"/>
  <c r="BE17" i="11"/>
  <c r="BE16" i="11"/>
  <c r="BE15" i="11"/>
  <c r="BE14" i="11"/>
  <c r="BE13" i="11"/>
  <c r="BE12" i="11"/>
  <c r="BE11" i="11"/>
  <c r="BE10" i="11"/>
  <c r="BE9" i="11"/>
  <c r="BE8" i="11"/>
  <c r="BO147" i="11"/>
  <c r="BO145" i="11"/>
  <c r="BO146" i="11"/>
  <c r="BO144" i="11"/>
  <c r="BO143" i="11"/>
  <c r="BO142" i="11"/>
  <c r="BO141" i="11"/>
  <c r="BO140" i="11"/>
  <c r="BO139" i="11"/>
  <c r="BO138" i="11"/>
  <c r="BO137" i="11"/>
  <c r="BO136" i="11"/>
  <c r="BO135" i="11"/>
  <c r="BO134" i="11"/>
  <c r="BO133" i="11"/>
  <c r="BO132" i="11"/>
  <c r="BO131" i="11"/>
  <c r="BO130" i="11"/>
  <c r="BO129" i="11"/>
  <c r="BO128" i="11"/>
  <c r="BO127" i="11"/>
  <c r="BO126" i="11"/>
  <c r="BO125" i="11"/>
  <c r="BO124" i="11"/>
  <c r="BO123" i="11"/>
  <c r="BO122" i="11"/>
  <c r="BO121" i="11"/>
  <c r="BO120" i="11"/>
  <c r="BO119" i="11"/>
  <c r="BO118" i="11"/>
  <c r="BO117" i="11"/>
  <c r="BO116" i="11"/>
  <c r="BO115" i="11"/>
  <c r="BO114" i="11"/>
  <c r="BO113" i="11"/>
  <c r="BO112" i="11"/>
  <c r="BO111" i="11"/>
  <c r="BO110" i="11"/>
  <c r="BO109" i="11"/>
  <c r="BO108" i="11"/>
  <c r="BO107" i="11"/>
  <c r="BO106" i="11"/>
  <c r="BO105" i="11"/>
  <c r="BO102" i="11"/>
  <c r="BO101" i="11"/>
  <c r="BO100" i="11"/>
  <c r="BO99" i="11"/>
  <c r="BO98" i="11"/>
  <c r="BO97" i="11"/>
  <c r="BO96" i="11"/>
  <c r="BO95" i="11"/>
  <c r="BO94" i="11"/>
  <c r="BO93" i="11"/>
  <c r="BO92" i="11"/>
  <c r="BO91" i="11"/>
  <c r="BO90" i="11"/>
  <c r="BO104" i="11"/>
  <c r="BO103" i="11"/>
  <c r="BO79" i="11"/>
  <c r="BO89" i="11"/>
  <c r="BO88" i="11"/>
  <c r="BO87" i="11"/>
  <c r="BO86" i="11"/>
  <c r="BO85" i="11"/>
  <c r="BO84" i="11"/>
  <c r="BO83" i="11"/>
  <c r="BO82" i="11"/>
  <c r="BO81" i="11"/>
  <c r="BO80" i="11"/>
  <c r="BO78" i="11"/>
  <c r="BO76" i="11"/>
  <c r="BO74" i="11"/>
  <c r="BO72" i="11"/>
  <c r="BO70" i="11"/>
  <c r="BO68" i="11"/>
  <c r="BO66" i="11"/>
  <c r="BO64" i="11"/>
  <c r="BO62" i="11"/>
  <c r="BO60" i="11"/>
  <c r="BO59" i="11"/>
  <c r="BO57" i="11"/>
  <c r="BO55" i="11"/>
  <c r="BO53" i="11"/>
  <c r="BO51" i="11"/>
  <c r="BO77" i="11"/>
  <c r="BO75" i="11"/>
  <c r="BO73" i="11"/>
  <c r="BO71" i="11"/>
  <c r="BO69" i="11"/>
  <c r="BO67" i="11"/>
  <c r="BO65" i="11"/>
  <c r="BO63" i="11"/>
  <c r="BO61" i="11"/>
  <c r="BO58" i="11"/>
  <c r="BO56" i="11"/>
  <c r="BO54" i="11"/>
  <c r="BO52" i="11"/>
  <c r="BO50" i="11"/>
  <c r="BO49" i="11"/>
  <c r="BO48" i="11"/>
  <c r="BO47" i="11"/>
  <c r="BO46" i="11"/>
  <c r="BO45" i="11"/>
  <c r="BO44" i="11"/>
  <c r="BO43" i="11"/>
  <c r="BO42" i="11"/>
  <c r="BO41" i="11"/>
  <c r="BO40" i="11"/>
  <c r="BO39" i="11"/>
  <c r="BO38" i="11"/>
  <c r="BO37" i="11"/>
  <c r="BO36" i="11"/>
  <c r="BO35" i="11"/>
  <c r="BO34" i="11"/>
  <c r="BO33" i="11"/>
  <c r="BO32" i="11"/>
  <c r="BO31" i="11"/>
  <c r="BO30" i="11"/>
  <c r="BO29" i="11"/>
  <c r="BO28" i="11"/>
  <c r="BO27" i="11"/>
  <c r="BO26" i="11"/>
  <c r="BO25" i="11"/>
  <c r="BO24" i="11"/>
  <c r="BO23" i="11"/>
  <c r="BO22" i="11"/>
  <c r="BO21" i="11"/>
  <c r="BO20" i="11"/>
  <c r="BO19" i="11"/>
  <c r="BO18" i="11"/>
  <c r="BO17" i="11"/>
  <c r="BO16" i="11"/>
  <c r="BO15" i="11"/>
  <c r="BO14" i="11"/>
  <c r="BO13" i="11"/>
  <c r="BO12" i="11"/>
  <c r="BO11" i="11"/>
  <c r="BO10" i="11"/>
  <c r="BO9" i="11"/>
  <c r="BO8" i="11"/>
  <c r="BY147" i="11"/>
  <c r="BY145" i="11"/>
  <c r="BY146" i="11"/>
  <c r="BY143" i="11"/>
  <c r="BY142" i="11"/>
  <c r="BY144" i="11"/>
  <c r="BY141" i="11"/>
  <c r="BY140" i="11"/>
  <c r="BY139" i="11"/>
  <c r="BY138" i="11"/>
  <c r="BY137" i="11"/>
  <c r="BY136" i="11"/>
  <c r="BY135" i="11"/>
  <c r="BY134" i="11"/>
  <c r="BY133" i="11"/>
  <c r="BY132" i="11"/>
  <c r="BY131" i="11"/>
  <c r="BY130" i="11"/>
  <c r="BY129" i="11"/>
  <c r="BY128" i="11"/>
  <c r="BY127" i="11"/>
  <c r="BY126" i="11"/>
  <c r="BY125" i="11"/>
  <c r="BY124" i="11"/>
  <c r="BY123" i="11"/>
  <c r="BY122" i="11"/>
  <c r="BY121" i="11"/>
  <c r="BY120" i="11"/>
  <c r="BY119" i="11"/>
  <c r="BY118" i="11"/>
  <c r="BY117" i="11"/>
  <c r="BY116" i="11"/>
  <c r="BY115" i="11"/>
  <c r="BY114" i="11"/>
  <c r="BY113" i="11"/>
  <c r="BY112" i="11"/>
  <c r="BY111" i="11"/>
  <c r="BY110" i="11"/>
  <c r="BY109" i="11"/>
  <c r="BY108" i="11"/>
  <c r="BY107" i="11"/>
  <c r="BY106" i="11"/>
  <c r="BY105" i="11"/>
  <c r="BY104" i="11"/>
  <c r="BY103" i="11"/>
  <c r="BY102" i="11"/>
  <c r="BY101" i="11"/>
  <c r="BY100" i="11"/>
  <c r="BY99" i="11"/>
  <c r="BY98" i="11"/>
  <c r="BY97" i="11"/>
  <c r="BY96" i="11"/>
  <c r="BY95" i="11"/>
  <c r="BY94" i="11"/>
  <c r="BY93" i="11"/>
  <c r="BY92" i="11"/>
  <c r="BY91" i="11"/>
  <c r="BY90" i="11"/>
  <c r="BY79" i="11"/>
  <c r="BY78" i="11"/>
  <c r="BY76" i="11"/>
  <c r="BY74" i="11"/>
  <c r="BY72" i="11"/>
  <c r="BY70" i="11"/>
  <c r="BY68" i="11"/>
  <c r="BY66" i="11"/>
  <c r="BY64" i="11"/>
  <c r="BY62" i="11"/>
  <c r="BY60" i="11"/>
  <c r="BY89" i="11"/>
  <c r="BY88" i="11"/>
  <c r="BY87" i="11"/>
  <c r="BY86" i="11"/>
  <c r="BY85" i="11"/>
  <c r="BY84" i="11"/>
  <c r="BY83" i="11"/>
  <c r="BY82" i="11"/>
  <c r="BY81" i="11"/>
  <c r="BY77" i="11"/>
  <c r="BY75" i="11"/>
  <c r="BY73" i="11"/>
  <c r="BY71" i="11"/>
  <c r="BY69" i="11"/>
  <c r="BY67" i="11"/>
  <c r="BY65" i="11"/>
  <c r="BY63" i="11"/>
  <c r="BY61" i="11"/>
  <c r="BY59" i="11"/>
  <c r="BY57" i="11"/>
  <c r="BY55" i="11"/>
  <c r="BY53" i="11"/>
  <c r="BY51" i="11"/>
  <c r="BY49" i="11"/>
  <c r="BY48" i="11"/>
  <c r="BY47" i="11"/>
  <c r="BY46" i="11"/>
  <c r="BY45" i="11"/>
  <c r="BY44" i="11"/>
  <c r="BY43" i="11"/>
  <c r="BY42" i="11"/>
  <c r="BY41" i="11"/>
  <c r="BY40" i="11"/>
  <c r="BY39" i="11"/>
  <c r="BY38" i="11"/>
  <c r="BY35" i="11"/>
  <c r="BY34" i="11"/>
  <c r="BY31" i="11"/>
  <c r="BY30" i="11"/>
  <c r="BY29" i="11"/>
  <c r="BY28" i="11"/>
  <c r="BY25" i="11"/>
  <c r="BY24" i="11"/>
  <c r="BY80" i="11"/>
  <c r="BY58" i="11"/>
  <c r="BY56" i="11"/>
  <c r="BY54" i="11"/>
  <c r="BY52" i="11"/>
  <c r="BY50" i="11"/>
  <c r="BY37" i="11"/>
  <c r="BY36" i="11"/>
  <c r="BY33" i="11"/>
  <c r="BY32" i="11"/>
  <c r="BY27" i="11"/>
  <c r="BY26" i="11"/>
  <c r="BY23" i="11"/>
  <c r="H146" i="11"/>
  <c r="H147" i="11"/>
  <c r="H145" i="11"/>
  <c r="H144" i="11"/>
  <c r="H143" i="11"/>
  <c r="H142" i="11"/>
  <c r="H141" i="11"/>
  <c r="H140" i="11"/>
  <c r="H139" i="11"/>
  <c r="H138" i="11"/>
  <c r="H136" i="11"/>
  <c r="H134" i="11"/>
  <c r="H133" i="11"/>
  <c r="H132" i="11"/>
  <c r="H137" i="11"/>
  <c r="H135" i="11"/>
  <c r="H130" i="11"/>
  <c r="H131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78" i="11"/>
  <c r="H76" i="11"/>
  <c r="H74" i="11"/>
  <c r="H72" i="11"/>
  <c r="H70" i="11"/>
  <c r="H68" i="11"/>
  <c r="H66" i="11"/>
  <c r="H64" i="11"/>
  <c r="H62" i="11"/>
  <c r="H38" i="11"/>
  <c r="H34" i="11"/>
  <c r="H28" i="11"/>
  <c r="H24" i="11"/>
  <c r="H7" i="11"/>
  <c r="H36" i="11"/>
  <c r="H32" i="11"/>
  <c r="H30" i="11"/>
  <c r="H26" i="11"/>
  <c r="R32" i="11"/>
  <c r="R7" i="11"/>
  <c r="AB7" i="11"/>
  <c r="AL7" i="11"/>
  <c r="AV7" i="11"/>
  <c r="BF7" i="11"/>
  <c r="BP7" i="11"/>
  <c r="BS3" i="11"/>
  <c r="BZ46" i="11"/>
  <c r="BZ45" i="11"/>
  <c r="BZ44" i="11"/>
  <c r="BZ43" i="11"/>
  <c r="BZ42" i="11"/>
  <c r="BZ41" i="11"/>
  <c r="BZ40" i="11"/>
  <c r="BZ39" i="11"/>
  <c r="BZ38" i="11"/>
  <c r="BZ37" i="11"/>
  <c r="BZ36" i="11"/>
  <c r="BZ35" i="11"/>
  <c r="BZ34" i="11"/>
  <c r="BZ33" i="11"/>
  <c r="BZ32" i="11"/>
  <c r="BZ31" i="11"/>
  <c r="BZ30" i="11"/>
  <c r="BZ29" i="11"/>
  <c r="BZ28" i="11"/>
  <c r="BZ27" i="11"/>
  <c r="BZ26" i="11"/>
  <c r="BZ25" i="11"/>
  <c r="BZ24" i="11"/>
  <c r="BZ23" i="11"/>
  <c r="BZ22" i="11"/>
  <c r="BZ21" i="11"/>
  <c r="BZ20" i="11"/>
  <c r="BZ19" i="11"/>
  <c r="BZ18" i="11"/>
  <c r="BZ17" i="11"/>
  <c r="BZ16" i="11"/>
  <c r="BZ15" i="11"/>
  <c r="BZ14" i="11"/>
  <c r="BZ13" i="11"/>
  <c r="BZ12" i="11"/>
  <c r="BZ11" i="11"/>
  <c r="BZ10" i="11"/>
  <c r="BZ9" i="11"/>
  <c r="BZ8" i="11"/>
  <c r="BZ7" i="11"/>
  <c r="CE7" i="11"/>
  <c r="CF7" i="11"/>
  <c r="H8" i="11"/>
  <c r="CE8" i="11"/>
  <c r="H9" i="11"/>
  <c r="CE9" i="11"/>
  <c r="H10" i="11"/>
  <c r="CE10" i="11"/>
  <c r="H11" i="11"/>
  <c r="CE11" i="11"/>
  <c r="H12" i="11"/>
  <c r="CE12" i="11"/>
  <c r="H13" i="11"/>
  <c r="CE13" i="11"/>
  <c r="H14" i="11"/>
  <c r="CE14" i="11"/>
  <c r="H15" i="11"/>
  <c r="CE15" i="11"/>
  <c r="H16" i="11"/>
  <c r="CE16" i="11"/>
  <c r="H17" i="11"/>
  <c r="CE17" i="11"/>
  <c r="H18" i="11"/>
  <c r="CE18" i="11"/>
  <c r="H19" i="11"/>
  <c r="CE19" i="11"/>
  <c r="H20" i="11"/>
  <c r="CE20" i="11"/>
  <c r="H21" i="11"/>
  <c r="CE21" i="11"/>
  <c r="H22" i="11"/>
  <c r="CE22" i="11"/>
  <c r="H23" i="11"/>
  <c r="M24" i="11"/>
  <c r="R24" i="11"/>
  <c r="W24" i="11"/>
  <c r="AB24" i="11"/>
  <c r="AG24" i="11"/>
  <c r="AL24" i="11"/>
  <c r="AQ24" i="11"/>
  <c r="AV24" i="11"/>
  <c r="BA24" i="11"/>
  <c r="BF24" i="11"/>
  <c r="BK24" i="11"/>
  <c r="BP24" i="11"/>
  <c r="BU24" i="11"/>
  <c r="CE24" i="11"/>
  <c r="M26" i="11"/>
  <c r="R26" i="11"/>
  <c r="W26" i="11"/>
  <c r="AB26" i="11"/>
  <c r="AG26" i="11"/>
  <c r="AL26" i="11"/>
  <c r="AQ26" i="11"/>
  <c r="AV26" i="11"/>
  <c r="BA26" i="11"/>
  <c r="BF26" i="11"/>
  <c r="BK26" i="11"/>
  <c r="BP26" i="11"/>
  <c r="BU26" i="11"/>
  <c r="CE26" i="11"/>
  <c r="M28" i="11"/>
  <c r="R28" i="11"/>
  <c r="W28" i="11"/>
  <c r="AB28" i="11"/>
  <c r="AG28" i="11"/>
  <c r="AL28" i="11"/>
  <c r="AQ28" i="11"/>
  <c r="AV28" i="11"/>
  <c r="BA28" i="11"/>
  <c r="BF28" i="11"/>
  <c r="BK28" i="11"/>
  <c r="BP28" i="11"/>
  <c r="BU28" i="11"/>
  <c r="CE28" i="11"/>
  <c r="M30" i="11"/>
  <c r="R30" i="11"/>
  <c r="W30" i="11"/>
  <c r="AB30" i="11"/>
  <c r="AG30" i="11"/>
  <c r="AL30" i="11"/>
  <c r="AQ30" i="11"/>
  <c r="AV30" i="11"/>
  <c r="BA30" i="11"/>
  <c r="BF30" i="11"/>
  <c r="BK30" i="11"/>
  <c r="BP30" i="11"/>
  <c r="BU30" i="11"/>
  <c r="CE30" i="11"/>
  <c r="M32" i="11"/>
  <c r="W32" i="11"/>
  <c r="AB32" i="11"/>
  <c r="AG32" i="11"/>
  <c r="AL32" i="11"/>
  <c r="AQ32" i="11"/>
  <c r="AV32" i="11"/>
  <c r="BA32" i="11"/>
  <c r="BF32" i="11"/>
  <c r="BK32" i="11"/>
  <c r="BP32" i="11"/>
  <c r="BU32" i="11"/>
  <c r="CE32" i="11"/>
  <c r="M34" i="11"/>
  <c r="R34" i="11"/>
  <c r="W34" i="11"/>
  <c r="AB34" i="11"/>
  <c r="AG34" i="11"/>
  <c r="AL34" i="11"/>
  <c r="AQ34" i="11"/>
  <c r="AV34" i="11"/>
  <c r="BA34" i="11"/>
  <c r="BF34" i="11"/>
  <c r="BK34" i="11"/>
  <c r="BP34" i="11"/>
  <c r="BU34" i="11"/>
  <c r="CE34" i="11"/>
  <c r="M36" i="11"/>
  <c r="R36" i="11"/>
  <c r="W36" i="11"/>
  <c r="AB36" i="11"/>
  <c r="AG36" i="11"/>
  <c r="AL36" i="11"/>
  <c r="AQ36" i="11"/>
  <c r="AV36" i="11"/>
  <c r="BA36" i="11"/>
  <c r="BF36" i="11"/>
  <c r="BK36" i="11"/>
  <c r="BP36" i="11"/>
  <c r="BU36" i="11"/>
  <c r="CE36" i="11"/>
  <c r="M38" i="11"/>
  <c r="R38" i="11"/>
  <c r="W38" i="11"/>
  <c r="AB38" i="11"/>
  <c r="AG38" i="11"/>
  <c r="AL38" i="11"/>
  <c r="AQ38" i="11"/>
  <c r="AV38" i="11"/>
  <c r="BA38" i="11"/>
  <c r="BF38" i="11"/>
  <c r="BK38" i="11"/>
  <c r="BP38" i="11"/>
  <c r="BU38" i="11"/>
  <c r="CE38" i="11"/>
  <c r="CE136" i="11"/>
  <c r="CE134" i="11"/>
  <c r="CE129" i="11"/>
  <c r="CE115" i="11"/>
  <c r="CE47" i="11"/>
  <c r="CE49" i="11"/>
  <c r="H50" i="11"/>
  <c r="CE50" i="11"/>
  <c r="AB51" i="11"/>
  <c r="AG51" i="11"/>
  <c r="AL51" i="11"/>
  <c r="BU51" i="11"/>
  <c r="AB52" i="11"/>
  <c r="AL52" i="11"/>
  <c r="AQ52" i="11"/>
  <c r="AV52" i="11"/>
  <c r="BA52" i="11"/>
  <c r="BF52" i="11"/>
  <c r="BK52" i="11"/>
  <c r="H53" i="11"/>
  <c r="R53" i="11"/>
  <c r="AQ53" i="11"/>
  <c r="BA53" i="11"/>
  <c r="BK53" i="11"/>
  <c r="CE53" i="11"/>
  <c r="H54" i="11"/>
  <c r="M54" i="11"/>
  <c r="R54" i="11"/>
  <c r="W54" i="11"/>
  <c r="AG54" i="11"/>
  <c r="BU54" i="11"/>
  <c r="CE54" i="11"/>
  <c r="M55" i="11"/>
  <c r="W55" i="11"/>
  <c r="AB55" i="11"/>
  <c r="AG55" i="11"/>
  <c r="AL55" i="11"/>
  <c r="AV55" i="11"/>
  <c r="BF55" i="11"/>
  <c r="BU55" i="11"/>
  <c r="AB56" i="11"/>
  <c r="AL56" i="11"/>
  <c r="AQ56" i="11"/>
  <c r="AV56" i="11"/>
  <c r="BA56" i="11"/>
  <c r="BF56" i="11"/>
  <c r="BK56" i="11"/>
  <c r="H57" i="11"/>
  <c r="R57" i="11"/>
  <c r="AQ57" i="11"/>
  <c r="BA57" i="11"/>
  <c r="BK57" i="11"/>
  <c r="CE57" i="11"/>
  <c r="H58" i="11"/>
  <c r="M58" i="11"/>
  <c r="R58" i="11"/>
  <c r="W58" i="11"/>
  <c r="AG58" i="11"/>
  <c r="BU58" i="11"/>
  <c r="CE58" i="11"/>
  <c r="M59" i="11"/>
  <c r="W59" i="11"/>
  <c r="AB59" i="11"/>
  <c r="AG59" i="11"/>
  <c r="AL59" i="11"/>
  <c r="AV59" i="11"/>
  <c r="BF59" i="11"/>
  <c r="BU59" i="11"/>
  <c r="AQ60" i="11"/>
  <c r="BA60" i="11"/>
  <c r="BK60" i="11"/>
  <c r="M62" i="11"/>
  <c r="W63" i="11"/>
  <c r="AG63" i="11"/>
  <c r="AQ64" i="11"/>
  <c r="BA64" i="11"/>
  <c r="BK64" i="11"/>
  <c r="M66" i="11"/>
  <c r="W67" i="11"/>
  <c r="AG67" i="11"/>
  <c r="AQ68" i="11"/>
  <c r="BA68" i="11"/>
  <c r="BK68" i="11"/>
  <c r="M70" i="11"/>
  <c r="W71" i="11"/>
  <c r="AG71" i="11"/>
  <c r="AQ72" i="11"/>
  <c r="BA72" i="11"/>
  <c r="BK72" i="11"/>
  <c r="M74" i="11"/>
  <c r="W75" i="11"/>
  <c r="AG75" i="11"/>
  <c r="AQ76" i="11"/>
  <c r="BA76" i="11"/>
  <c r="BK76" i="11"/>
  <c r="M78" i="11"/>
  <c r="H27" i="11"/>
  <c r="H33" i="11"/>
  <c r="H37" i="11"/>
  <c r="L147" i="11"/>
  <c r="L145" i="11"/>
  <c r="L146" i="11"/>
  <c r="L144" i="11"/>
  <c r="L143" i="11"/>
  <c r="L142" i="11"/>
  <c r="L141" i="11"/>
  <c r="L140" i="11"/>
  <c r="L139" i="11"/>
  <c r="L138" i="11"/>
  <c r="L137" i="11"/>
  <c r="L136" i="11"/>
  <c r="L135" i="11"/>
  <c r="L134" i="11"/>
  <c r="L133" i="11"/>
  <c r="L132" i="11"/>
  <c r="L131" i="11"/>
  <c r="L130" i="11"/>
  <c r="L129" i="11"/>
  <c r="L128" i="11"/>
  <c r="L127" i="11"/>
  <c r="L126" i="11"/>
  <c r="L125" i="11"/>
  <c r="L124" i="11"/>
  <c r="L123" i="11"/>
  <c r="L122" i="11"/>
  <c r="L121" i="11"/>
  <c r="L120" i="11"/>
  <c r="L119" i="11"/>
  <c r="L118" i="11"/>
  <c r="L117" i="11"/>
  <c r="L116" i="11"/>
  <c r="L115" i="11"/>
  <c r="L114" i="11"/>
  <c r="L113" i="11"/>
  <c r="L112" i="11"/>
  <c r="L111" i="11"/>
  <c r="L110" i="11"/>
  <c r="L109" i="11"/>
  <c r="L108" i="11"/>
  <c r="L107" i="11"/>
  <c r="L106" i="11"/>
  <c r="L103" i="11"/>
  <c r="L102" i="11"/>
  <c r="L101" i="11"/>
  <c r="L100" i="11"/>
  <c r="L99" i="11"/>
  <c r="L98" i="11"/>
  <c r="L97" i="11"/>
  <c r="L96" i="11"/>
  <c r="L95" i="11"/>
  <c r="L94" i="11"/>
  <c r="L93" i="11"/>
  <c r="L92" i="11"/>
  <c r="L91" i="11"/>
  <c r="L105" i="11"/>
  <c r="L104" i="11"/>
  <c r="L90" i="11"/>
  <c r="L89" i="11"/>
  <c r="L88" i="11"/>
  <c r="L87" i="11"/>
  <c r="L86" i="11"/>
  <c r="L85" i="11"/>
  <c r="L84" i="11"/>
  <c r="L83" i="11"/>
  <c r="L82" i="11"/>
  <c r="L81" i="11"/>
  <c r="L80" i="11"/>
  <c r="L78" i="11"/>
  <c r="L76" i="11"/>
  <c r="L74" i="11"/>
  <c r="L72" i="11"/>
  <c r="L70" i="11"/>
  <c r="L68" i="11"/>
  <c r="L66" i="11"/>
  <c r="L64" i="11"/>
  <c r="L62" i="11"/>
  <c r="AF146" i="11"/>
  <c r="AF147" i="11"/>
  <c r="AF145" i="11"/>
  <c r="AF144" i="11"/>
  <c r="AF143" i="11"/>
  <c r="AF142" i="11"/>
  <c r="AF141" i="11"/>
  <c r="AF140" i="11"/>
  <c r="AF139" i="11"/>
  <c r="AF138" i="11"/>
  <c r="AF136" i="11"/>
  <c r="AF134" i="11"/>
  <c r="AF133" i="11"/>
  <c r="AF132" i="11"/>
  <c r="AF137" i="11"/>
  <c r="AF135" i="11"/>
  <c r="AF130" i="11"/>
  <c r="AF131" i="11"/>
  <c r="AF129" i="11"/>
  <c r="AF128" i="11"/>
  <c r="AF127" i="11"/>
  <c r="AF126" i="11"/>
  <c r="AF125" i="11"/>
  <c r="AF124" i="11"/>
  <c r="AF123" i="11"/>
  <c r="AF122" i="11"/>
  <c r="AF121" i="11"/>
  <c r="AF120" i="11"/>
  <c r="AF119" i="11"/>
  <c r="AF118" i="11"/>
  <c r="AF117" i="11"/>
  <c r="AF116" i="11"/>
  <c r="AF115" i="11"/>
  <c r="AF114" i="11"/>
  <c r="AF113" i="11"/>
  <c r="AF112" i="11"/>
  <c r="AF111" i="11"/>
  <c r="AF110" i="11"/>
  <c r="AF109" i="11"/>
  <c r="AF108" i="11"/>
  <c r="AF107" i="11"/>
  <c r="AF106" i="11"/>
  <c r="AF105" i="11"/>
  <c r="AF104" i="11"/>
  <c r="AF103" i="11"/>
  <c r="AF102" i="11"/>
  <c r="AF101" i="11"/>
  <c r="AF100" i="11"/>
  <c r="AF99" i="11"/>
  <c r="AF98" i="11"/>
  <c r="AF97" i="11"/>
  <c r="AF96" i="11"/>
  <c r="AF95" i="11"/>
  <c r="AF94" i="11"/>
  <c r="AF93" i="11"/>
  <c r="AF92" i="11"/>
  <c r="AF91" i="11"/>
  <c r="AF90" i="11"/>
  <c r="AF89" i="11"/>
  <c r="AF88" i="11"/>
  <c r="AF87" i="11"/>
  <c r="AF86" i="11"/>
  <c r="AF85" i="11"/>
  <c r="AF84" i="11"/>
  <c r="AF83" i="11"/>
  <c r="AF82" i="11"/>
  <c r="AF81" i="11"/>
  <c r="AF80" i="11"/>
  <c r="AF77" i="11"/>
  <c r="AF75" i="11"/>
  <c r="AF73" i="11"/>
  <c r="AF71" i="11"/>
  <c r="AF69" i="11"/>
  <c r="AF67" i="11"/>
  <c r="AF65" i="11"/>
  <c r="AF63" i="11"/>
  <c r="AF61" i="11"/>
  <c r="AP147" i="11"/>
  <c r="AP145" i="11"/>
  <c r="AP146" i="11"/>
  <c r="AP144" i="11"/>
  <c r="AP143" i="11"/>
  <c r="AP142" i="11"/>
  <c r="AP141" i="11"/>
  <c r="AP140" i="11"/>
  <c r="AP139" i="11"/>
  <c r="AP138" i="11"/>
  <c r="AP137" i="11"/>
  <c r="AP136" i="11"/>
  <c r="AP135" i="11"/>
  <c r="AP134" i="11"/>
  <c r="AP133" i="11"/>
  <c r="AP132" i="11"/>
  <c r="AP131" i="11"/>
  <c r="AP130" i="11"/>
  <c r="AP129" i="11"/>
  <c r="AP128" i="11"/>
  <c r="AP127" i="11"/>
  <c r="AP126" i="11"/>
  <c r="AP125" i="11"/>
  <c r="AP124" i="11"/>
  <c r="AP123" i="11"/>
  <c r="AP122" i="11"/>
  <c r="AP121" i="11"/>
  <c r="AP120" i="11"/>
  <c r="AP119" i="11"/>
  <c r="AP118" i="11"/>
  <c r="AP117" i="11"/>
  <c r="AP116" i="11"/>
  <c r="AP115" i="11"/>
  <c r="AP114" i="11"/>
  <c r="AP113" i="11"/>
  <c r="AP112" i="11"/>
  <c r="AP111" i="11"/>
  <c r="AP110" i="11"/>
  <c r="AP109" i="11"/>
  <c r="AP108" i="11"/>
  <c r="AP107" i="11"/>
  <c r="AP106" i="11"/>
  <c r="AP103" i="11"/>
  <c r="AP102" i="11"/>
  <c r="AP101" i="11"/>
  <c r="AP100" i="11"/>
  <c r="AP99" i="11"/>
  <c r="AP98" i="11"/>
  <c r="AP97" i="11"/>
  <c r="AP96" i="11"/>
  <c r="AP95" i="11"/>
  <c r="AP94" i="11"/>
  <c r="AP93" i="11"/>
  <c r="AP92" i="11"/>
  <c r="AP91" i="11"/>
  <c r="AP105" i="11"/>
  <c r="AP104" i="11"/>
  <c r="AP79" i="11"/>
  <c r="AP90" i="11"/>
  <c r="AP89" i="11"/>
  <c r="AP88" i="11"/>
  <c r="AP87" i="11"/>
  <c r="AP86" i="11"/>
  <c r="AP85" i="11"/>
  <c r="AP84" i="11"/>
  <c r="AP83" i="11"/>
  <c r="AP82" i="11"/>
  <c r="AP81" i="11"/>
  <c r="AP80" i="11"/>
  <c r="AP78" i="11"/>
  <c r="AP76" i="11"/>
  <c r="AP74" i="11"/>
  <c r="AP72" i="11"/>
  <c r="AP70" i="11"/>
  <c r="AP68" i="11"/>
  <c r="AP66" i="11"/>
  <c r="AP64" i="11"/>
  <c r="AP62" i="11"/>
  <c r="AP60" i="11"/>
  <c r="AZ147" i="11"/>
  <c r="AZ145" i="11"/>
  <c r="AZ146" i="11"/>
  <c r="AZ144" i="11"/>
  <c r="AZ143" i="11"/>
  <c r="AZ142" i="11"/>
  <c r="AZ141" i="11"/>
  <c r="AZ140" i="11"/>
  <c r="AZ139" i="11"/>
  <c r="AZ138" i="11"/>
  <c r="AZ137" i="11"/>
  <c r="AZ136" i="11"/>
  <c r="AZ135" i="11"/>
  <c r="AZ134" i="11"/>
  <c r="AZ133" i="11"/>
  <c r="AZ132" i="11"/>
  <c r="AZ131" i="11"/>
  <c r="AZ130" i="11"/>
  <c r="AZ129" i="11"/>
  <c r="AZ128" i="11"/>
  <c r="AZ127" i="11"/>
  <c r="AZ126" i="11"/>
  <c r="AZ125" i="11"/>
  <c r="AZ124" i="11"/>
  <c r="AZ123" i="11"/>
  <c r="AZ122" i="11"/>
  <c r="AZ121" i="11"/>
  <c r="AZ120" i="11"/>
  <c r="AZ119" i="11"/>
  <c r="AZ118" i="11"/>
  <c r="AZ117" i="11"/>
  <c r="AZ116" i="11"/>
  <c r="AZ115" i="11"/>
  <c r="AZ114" i="11"/>
  <c r="AZ113" i="11"/>
  <c r="AZ112" i="11"/>
  <c r="AZ111" i="11"/>
  <c r="AZ110" i="11"/>
  <c r="AZ109" i="11"/>
  <c r="AZ108" i="11"/>
  <c r="AZ107" i="11"/>
  <c r="AZ106" i="11"/>
  <c r="AZ103" i="11"/>
  <c r="AZ102" i="11"/>
  <c r="AZ101" i="11"/>
  <c r="AZ100" i="11"/>
  <c r="AZ99" i="11"/>
  <c r="AZ98" i="11"/>
  <c r="AZ97" i="11"/>
  <c r="AZ96" i="11"/>
  <c r="AZ95" i="11"/>
  <c r="AZ94" i="11"/>
  <c r="AZ93" i="11"/>
  <c r="AZ92" i="11"/>
  <c r="AZ91" i="11"/>
  <c r="AZ105" i="11"/>
  <c r="AZ104" i="11"/>
  <c r="AZ79" i="11"/>
  <c r="AZ90" i="11"/>
  <c r="AZ89" i="11"/>
  <c r="AZ88" i="11"/>
  <c r="AZ87" i="11"/>
  <c r="AZ86" i="11"/>
  <c r="AZ85" i="11"/>
  <c r="AZ84" i="11"/>
  <c r="AZ83" i="11"/>
  <c r="AZ82" i="11"/>
  <c r="AZ81" i="11"/>
  <c r="AZ80" i="11"/>
  <c r="AZ78" i="11"/>
  <c r="AZ76" i="11"/>
  <c r="AZ74" i="11"/>
  <c r="AZ72" i="11"/>
  <c r="AZ70" i="11"/>
  <c r="AZ68" i="11"/>
  <c r="AZ66" i="11"/>
  <c r="AZ64" i="11"/>
  <c r="AZ62" i="11"/>
  <c r="AZ60" i="11"/>
  <c r="BJ147" i="11"/>
  <c r="BJ145" i="11"/>
  <c r="BJ146" i="11"/>
  <c r="BJ144" i="11"/>
  <c r="BJ143" i="11"/>
  <c r="BJ142" i="11"/>
  <c r="BJ141" i="11"/>
  <c r="BJ140" i="11"/>
  <c r="BJ139" i="11"/>
  <c r="BJ138" i="11"/>
  <c r="BJ137" i="11"/>
  <c r="BJ136" i="11"/>
  <c r="BJ135" i="11"/>
  <c r="BJ134" i="11"/>
  <c r="BJ133" i="11"/>
  <c r="BJ132" i="11"/>
  <c r="BJ131" i="11"/>
  <c r="BJ130" i="11"/>
  <c r="BJ129" i="11"/>
  <c r="BJ128" i="11"/>
  <c r="BJ127" i="11"/>
  <c r="BJ126" i="11"/>
  <c r="BJ125" i="11"/>
  <c r="BJ124" i="11"/>
  <c r="BJ123" i="11"/>
  <c r="BJ122" i="11"/>
  <c r="BJ121" i="11"/>
  <c r="BJ120" i="11"/>
  <c r="BJ119" i="11"/>
  <c r="BJ118" i="11"/>
  <c r="BJ117" i="11"/>
  <c r="BJ116" i="11"/>
  <c r="BJ115" i="11"/>
  <c r="BJ114" i="11"/>
  <c r="BJ113" i="11"/>
  <c r="BJ112" i="11"/>
  <c r="BJ111" i="11"/>
  <c r="BJ110" i="11"/>
  <c r="BJ109" i="11"/>
  <c r="BJ108" i="11"/>
  <c r="BJ107" i="11"/>
  <c r="BJ106" i="11"/>
  <c r="BJ102" i="11"/>
  <c r="BJ101" i="11"/>
  <c r="BJ100" i="11"/>
  <c r="BJ99" i="11"/>
  <c r="BJ98" i="11"/>
  <c r="BJ97" i="11"/>
  <c r="BJ96" i="11"/>
  <c r="BJ95" i="11"/>
  <c r="BJ94" i="11"/>
  <c r="BJ93" i="11"/>
  <c r="BJ92" i="11"/>
  <c r="BJ91" i="11"/>
  <c r="BJ105" i="11"/>
  <c r="BJ104" i="11"/>
  <c r="BJ103" i="11"/>
  <c r="BJ79" i="11"/>
  <c r="BJ90" i="11"/>
  <c r="BJ89" i="11"/>
  <c r="BJ88" i="11"/>
  <c r="BJ87" i="11"/>
  <c r="BJ86" i="11"/>
  <c r="BJ85" i="11"/>
  <c r="BJ84" i="11"/>
  <c r="BJ83" i="11"/>
  <c r="BJ82" i="11"/>
  <c r="BJ81" i="11"/>
  <c r="BJ80" i="11"/>
  <c r="BJ78" i="11"/>
  <c r="BJ76" i="11"/>
  <c r="BJ74" i="11"/>
  <c r="BJ72" i="11"/>
  <c r="BJ70" i="11"/>
  <c r="BJ68" i="11"/>
  <c r="BJ66" i="11"/>
  <c r="BJ64" i="11"/>
  <c r="BJ62" i="11"/>
  <c r="BJ60" i="11"/>
  <c r="BT146" i="11"/>
  <c r="BT144" i="11"/>
  <c r="BT147" i="11"/>
  <c r="BT145" i="11"/>
  <c r="BT143" i="11"/>
  <c r="BT142" i="11"/>
  <c r="BT141" i="11"/>
  <c r="BT140" i="11"/>
  <c r="BT139" i="11"/>
  <c r="BT138" i="11"/>
  <c r="BT137" i="11"/>
  <c r="BT135" i="11"/>
  <c r="BT133" i="11"/>
  <c r="BT132" i="11"/>
  <c r="BT131" i="11"/>
  <c r="BT136" i="11"/>
  <c r="BT134" i="11"/>
  <c r="BT129" i="11"/>
  <c r="BT130" i="11"/>
  <c r="BT128" i="11"/>
  <c r="BT127" i="11"/>
  <c r="BT126" i="11"/>
  <c r="BT125" i="11"/>
  <c r="BT124" i="11"/>
  <c r="BT123" i="11"/>
  <c r="BT122" i="11"/>
  <c r="BT121" i="11"/>
  <c r="BT120" i="11"/>
  <c r="BT119" i="11"/>
  <c r="BT118" i="11"/>
  <c r="BT117" i="11"/>
  <c r="BT116" i="11"/>
  <c r="BT115" i="11"/>
  <c r="BT114" i="11"/>
  <c r="BT113" i="11"/>
  <c r="BT112" i="11"/>
  <c r="BT111" i="11"/>
  <c r="BT110" i="11"/>
  <c r="BT109" i="11"/>
  <c r="BT108" i="11"/>
  <c r="BT107" i="11"/>
  <c r="BT106" i="11"/>
  <c r="BT105" i="11"/>
  <c r="BT104" i="11"/>
  <c r="BT103" i="11"/>
  <c r="BT102" i="11"/>
  <c r="BT101" i="11"/>
  <c r="BT100" i="11"/>
  <c r="BT99" i="11"/>
  <c r="BT98" i="11"/>
  <c r="BT97" i="11"/>
  <c r="BT96" i="11"/>
  <c r="BT95" i="11"/>
  <c r="BT94" i="11"/>
  <c r="BT93" i="11"/>
  <c r="BT92" i="11"/>
  <c r="BT91" i="11"/>
  <c r="BT90" i="11"/>
  <c r="BT89" i="11"/>
  <c r="BT88" i="11"/>
  <c r="BT87" i="11"/>
  <c r="BT86" i="11"/>
  <c r="BT85" i="11"/>
  <c r="BT84" i="11"/>
  <c r="BT83" i="11"/>
  <c r="BT82" i="11"/>
  <c r="BT81" i="11"/>
  <c r="BT80" i="11"/>
  <c r="BT79" i="11"/>
  <c r="BT77" i="11"/>
  <c r="BT75" i="11"/>
  <c r="BT73" i="11"/>
  <c r="BT71" i="11"/>
  <c r="BT69" i="11"/>
  <c r="BT67" i="11"/>
  <c r="BT65" i="11"/>
  <c r="BT63" i="11"/>
  <c r="BT61" i="11"/>
  <c r="CD147" i="11"/>
  <c r="CD145" i="11"/>
  <c r="CD146" i="11"/>
  <c r="CD144" i="11"/>
  <c r="CD143" i="11"/>
  <c r="CD142" i="11"/>
  <c r="CD141" i="11"/>
  <c r="CD140" i="11"/>
  <c r="CD139" i="11"/>
  <c r="CD138" i="11"/>
  <c r="CD137" i="11"/>
  <c r="CD136" i="11"/>
  <c r="CD135" i="11"/>
  <c r="CD134" i="11"/>
  <c r="CD133" i="11"/>
  <c r="CD132" i="11"/>
  <c r="CD131" i="11"/>
  <c r="CD130" i="11"/>
  <c r="CD129" i="11"/>
  <c r="CD128" i="11"/>
  <c r="CD127" i="11"/>
  <c r="CD126" i="11"/>
  <c r="CD125" i="11"/>
  <c r="CD124" i="11"/>
  <c r="CD123" i="11"/>
  <c r="CD122" i="11"/>
  <c r="CD121" i="11"/>
  <c r="CD120" i="11"/>
  <c r="CD119" i="11"/>
  <c r="CD118" i="11"/>
  <c r="CD117" i="11"/>
  <c r="CD116" i="11"/>
  <c r="CD115" i="11"/>
  <c r="CD114" i="11"/>
  <c r="CD113" i="11"/>
  <c r="CD112" i="11"/>
  <c r="CD111" i="11"/>
  <c r="CD110" i="11"/>
  <c r="CD109" i="11"/>
  <c r="CD108" i="11"/>
  <c r="CD107" i="11"/>
  <c r="CD106" i="11"/>
  <c r="CD105" i="11"/>
  <c r="CD102" i="11"/>
  <c r="CD101" i="11"/>
  <c r="CD100" i="11"/>
  <c r="CD99" i="11"/>
  <c r="CD98" i="11"/>
  <c r="CD97" i="11"/>
  <c r="CD96" i="11"/>
  <c r="CD95" i="11"/>
  <c r="CD94" i="11"/>
  <c r="CD93" i="11"/>
  <c r="CD92" i="11"/>
  <c r="CD91" i="11"/>
  <c r="CD90" i="11"/>
  <c r="CD104" i="11"/>
  <c r="CD103" i="11"/>
  <c r="CD79" i="11"/>
  <c r="CD89" i="11"/>
  <c r="CD88" i="11"/>
  <c r="CD87" i="11"/>
  <c r="CD86" i="11"/>
  <c r="CD85" i="11"/>
  <c r="CD84" i="11"/>
  <c r="CD83" i="11"/>
  <c r="CD82" i="11"/>
  <c r="CD81" i="11"/>
  <c r="CD80" i="11"/>
  <c r="CD78" i="11"/>
  <c r="CD76" i="11"/>
  <c r="CD74" i="11"/>
  <c r="CD72" i="11"/>
  <c r="CD70" i="11"/>
  <c r="CD68" i="11"/>
  <c r="CD66" i="11"/>
  <c r="CD64" i="11"/>
  <c r="CD62" i="11"/>
  <c r="CD60" i="11"/>
  <c r="L8" i="11"/>
  <c r="V8" i="11"/>
  <c r="AF8" i="11"/>
  <c r="AP8" i="11"/>
  <c r="AZ8" i="11"/>
  <c r="BJ8" i="11"/>
  <c r="BT8" i="11"/>
  <c r="L9" i="11"/>
  <c r="V9" i="11"/>
  <c r="AF9" i="11"/>
  <c r="AP9" i="11"/>
  <c r="AZ9" i="11"/>
  <c r="BJ9" i="11"/>
  <c r="BT9" i="11"/>
  <c r="L10" i="11"/>
  <c r="V10" i="11"/>
  <c r="AF10" i="11"/>
  <c r="AP10" i="11"/>
  <c r="AZ10" i="11"/>
  <c r="BJ10" i="11"/>
  <c r="BT10" i="11"/>
  <c r="L11" i="11"/>
  <c r="V11" i="11"/>
  <c r="AF11" i="11"/>
  <c r="AP11" i="11"/>
  <c r="AZ11" i="11"/>
  <c r="BJ11" i="11"/>
  <c r="BT11" i="11"/>
  <c r="L12" i="11"/>
  <c r="V12" i="11"/>
  <c r="AF12" i="11"/>
  <c r="AP12" i="11"/>
  <c r="AZ12" i="11"/>
  <c r="BJ12" i="11"/>
  <c r="BT12" i="11"/>
  <c r="L13" i="11"/>
  <c r="V13" i="11"/>
  <c r="AF13" i="11"/>
  <c r="AP13" i="11"/>
  <c r="AZ13" i="11"/>
  <c r="BJ13" i="11"/>
  <c r="BT13" i="11"/>
  <c r="L14" i="11"/>
  <c r="V14" i="11"/>
  <c r="AF14" i="11"/>
  <c r="AP14" i="11"/>
  <c r="AZ14" i="11"/>
  <c r="BJ14" i="11"/>
  <c r="BT14" i="11"/>
  <c r="L15" i="11"/>
  <c r="V15" i="11"/>
  <c r="AF15" i="11"/>
  <c r="AP15" i="11"/>
  <c r="AZ15" i="11"/>
  <c r="BJ15" i="11"/>
  <c r="BT15" i="11"/>
  <c r="L16" i="11"/>
  <c r="V16" i="11"/>
  <c r="AF16" i="11"/>
  <c r="AP16" i="11"/>
  <c r="AZ16" i="11"/>
  <c r="BJ16" i="11"/>
  <c r="BT16" i="11"/>
  <c r="L17" i="11"/>
  <c r="V17" i="11"/>
  <c r="AF17" i="11"/>
  <c r="AP17" i="11"/>
  <c r="AZ17" i="11"/>
  <c r="BJ17" i="11"/>
  <c r="BT17" i="11"/>
  <c r="L18" i="11"/>
  <c r="V18" i="11"/>
  <c r="AF18" i="11"/>
  <c r="AP18" i="11"/>
  <c r="AZ18" i="11"/>
  <c r="BJ18" i="11"/>
  <c r="BT18" i="11"/>
  <c r="L19" i="11"/>
  <c r="V19" i="11"/>
  <c r="AF19" i="11"/>
  <c r="AP19" i="11"/>
  <c r="AZ19" i="11"/>
  <c r="BJ19" i="11"/>
  <c r="BT19" i="11"/>
  <c r="L20" i="11"/>
  <c r="V20" i="11"/>
  <c r="AF20" i="11"/>
  <c r="AP20" i="11"/>
  <c r="AZ20" i="11"/>
  <c r="BJ20" i="11"/>
  <c r="BT20" i="11"/>
  <c r="L21" i="11"/>
  <c r="V21" i="11"/>
  <c r="AF21" i="11"/>
  <c r="AP21" i="11"/>
  <c r="AZ21" i="11"/>
  <c r="BJ21" i="11"/>
  <c r="BT21" i="11"/>
  <c r="L22" i="11"/>
  <c r="V22" i="11"/>
  <c r="AF22" i="11"/>
  <c r="AP22" i="11"/>
  <c r="AZ22" i="11"/>
  <c r="BJ22" i="11"/>
  <c r="BT22" i="11"/>
  <c r="L23" i="11"/>
  <c r="V23" i="11"/>
  <c r="AF23" i="11"/>
  <c r="AP23" i="11"/>
  <c r="AZ23" i="11"/>
  <c r="BJ23" i="11"/>
  <c r="BT23" i="11"/>
  <c r="L24" i="11"/>
  <c r="V24" i="11"/>
  <c r="AF24" i="11"/>
  <c r="AP24" i="11"/>
  <c r="AZ24" i="11"/>
  <c r="BJ24" i="11"/>
  <c r="BT24" i="11"/>
  <c r="L25" i="11"/>
  <c r="V25" i="11"/>
  <c r="AF25" i="11"/>
  <c r="AP25" i="11"/>
  <c r="AZ25" i="11"/>
  <c r="BJ25" i="11"/>
  <c r="BT25" i="11"/>
  <c r="L26" i="11"/>
  <c r="V26" i="11"/>
  <c r="AF26" i="11"/>
  <c r="AP26" i="11"/>
  <c r="AZ26" i="11"/>
  <c r="BJ26" i="11"/>
  <c r="BT26" i="11"/>
  <c r="L27" i="11"/>
  <c r="V27" i="11"/>
  <c r="AF27" i="11"/>
  <c r="AP27" i="11"/>
  <c r="AZ27" i="11"/>
  <c r="BJ27" i="11"/>
  <c r="BT27" i="11"/>
  <c r="L28" i="11"/>
  <c r="V28" i="11"/>
  <c r="AF28" i="11"/>
  <c r="AP28" i="11"/>
  <c r="AZ28" i="11"/>
  <c r="BJ28" i="11"/>
  <c r="BT28" i="11"/>
  <c r="L29" i="11"/>
  <c r="V29" i="11"/>
  <c r="AF29" i="11"/>
  <c r="AP29" i="11"/>
  <c r="AZ29" i="11"/>
  <c r="BJ29" i="11"/>
  <c r="BT29" i="11"/>
  <c r="L30" i="11"/>
  <c r="V30" i="11"/>
  <c r="AF30" i="11"/>
  <c r="AP30" i="11"/>
  <c r="AZ30" i="11"/>
  <c r="BJ30" i="11"/>
  <c r="BT30" i="11"/>
  <c r="L31" i="11"/>
  <c r="V31" i="11"/>
  <c r="AF31" i="11"/>
  <c r="AP31" i="11"/>
  <c r="AZ31" i="11"/>
  <c r="BJ31" i="11"/>
  <c r="BT31" i="11"/>
  <c r="L32" i="11"/>
  <c r="V32" i="11"/>
  <c r="AF32" i="11"/>
  <c r="AP32" i="11"/>
  <c r="AZ32" i="11"/>
  <c r="BJ32" i="11"/>
  <c r="BT32" i="11"/>
  <c r="L33" i="11"/>
  <c r="V33" i="11"/>
  <c r="AF33" i="11"/>
  <c r="AP33" i="11"/>
  <c r="AZ33" i="11"/>
  <c r="BJ33" i="11"/>
  <c r="BT33" i="11"/>
  <c r="L34" i="11"/>
  <c r="V34" i="11"/>
  <c r="AF34" i="11"/>
  <c r="AP34" i="11"/>
  <c r="AZ34" i="11"/>
  <c r="BJ34" i="11"/>
  <c r="BT34" i="11"/>
  <c r="L35" i="11"/>
  <c r="V35" i="11"/>
  <c r="AF35" i="11"/>
  <c r="AP35" i="11"/>
  <c r="AZ35" i="11"/>
  <c r="BJ35" i="11"/>
  <c r="BT35" i="11"/>
  <c r="L36" i="11"/>
  <c r="V36" i="11"/>
  <c r="AF36" i="11"/>
  <c r="AP36" i="11"/>
  <c r="AZ36" i="11"/>
  <c r="BJ36" i="11"/>
  <c r="BT36" i="11"/>
  <c r="L37" i="11"/>
  <c r="V37" i="11"/>
  <c r="AF37" i="11"/>
  <c r="AP37" i="11"/>
  <c r="AZ37" i="11"/>
  <c r="BJ37" i="11"/>
  <c r="BT37" i="11"/>
  <c r="L38" i="11"/>
  <c r="V38" i="11"/>
  <c r="AF38" i="11"/>
  <c r="AP38" i="11"/>
  <c r="AZ38" i="11"/>
  <c r="BJ38" i="11"/>
  <c r="BT38" i="11"/>
  <c r="L39" i="11"/>
  <c r="V39" i="11"/>
  <c r="AF39" i="11"/>
  <c r="AP39" i="11"/>
  <c r="AZ39" i="11"/>
  <c r="BJ39" i="11"/>
  <c r="BT39" i="11"/>
  <c r="L40" i="11"/>
  <c r="V40" i="11"/>
  <c r="AF40" i="11"/>
  <c r="AP40" i="11"/>
  <c r="AZ40" i="11"/>
  <c r="BJ40" i="11"/>
  <c r="BT40" i="11"/>
  <c r="L41" i="11"/>
  <c r="V41" i="11"/>
  <c r="AF41" i="11"/>
  <c r="AP41" i="11"/>
  <c r="AZ41" i="11"/>
  <c r="BJ41" i="11"/>
  <c r="BT41" i="11"/>
  <c r="L42" i="11"/>
  <c r="V42" i="11"/>
  <c r="AF42" i="11"/>
  <c r="AP42" i="11"/>
  <c r="AZ42" i="11"/>
  <c r="BJ42" i="11"/>
  <c r="BT42" i="11"/>
  <c r="L43" i="11"/>
  <c r="V43" i="11"/>
  <c r="AF43" i="11"/>
  <c r="AP43" i="11"/>
  <c r="AZ43" i="11"/>
  <c r="BJ43" i="11"/>
  <c r="BT43" i="11"/>
  <c r="L44" i="11"/>
  <c r="V44" i="11"/>
  <c r="AF44" i="11"/>
  <c r="AP44" i="11"/>
  <c r="AZ44" i="11"/>
  <c r="BJ44" i="11"/>
  <c r="BT44" i="11"/>
  <c r="L45" i="11"/>
  <c r="V45" i="11"/>
  <c r="AF45" i="11"/>
  <c r="AP45" i="11"/>
  <c r="AZ45" i="11"/>
  <c r="BJ45" i="11"/>
  <c r="BT45" i="11"/>
  <c r="L46" i="11"/>
  <c r="V46" i="11"/>
  <c r="AF46" i="11"/>
  <c r="AP46" i="11"/>
  <c r="AZ46" i="11"/>
  <c r="BJ46" i="11"/>
  <c r="BT46" i="11"/>
  <c r="L47" i="11"/>
  <c r="V47" i="11"/>
  <c r="AF47" i="11"/>
  <c r="AP47" i="11"/>
  <c r="AZ47" i="11"/>
  <c r="BJ47" i="11"/>
  <c r="BT47" i="11"/>
  <c r="L48" i="11"/>
  <c r="V48" i="11"/>
  <c r="AF48" i="11"/>
  <c r="AP48" i="11"/>
  <c r="AZ48" i="11"/>
  <c r="BJ48" i="11"/>
  <c r="BT48" i="11"/>
  <c r="L49" i="11"/>
  <c r="AF49" i="11"/>
  <c r="AP49" i="11"/>
  <c r="AZ49" i="11"/>
  <c r="BJ49" i="11"/>
  <c r="BT49" i="11"/>
  <c r="L50" i="11"/>
  <c r="AP50" i="11"/>
  <c r="AZ50" i="11"/>
  <c r="BJ50" i="11"/>
  <c r="CD50" i="11"/>
  <c r="AF51" i="11"/>
  <c r="BT51" i="11"/>
  <c r="L52" i="11"/>
  <c r="AP52" i="11"/>
  <c r="AZ52" i="11"/>
  <c r="BJ52" i="11"/>
  <c r="CD52" i="11"/>
  <c r="AF53" i="11"/>
  <c r="BT53" i="11"/>
  <c r="L54" i="11"/>
  <c r="AP54" i="11"/>
  <c r="AZ54" i="11"/>
  <c r="BJ54" i="11"/>
  <c r="CD54" i="11"/>
  <c r="AF55" i="11"/>
  <c r="BT55" i="11"/>
  <c r="L56" i="11"/>
  <c r="AP56" i="11"/>
  <c r="AZ56" i="11"/>
  <c r="BJ56" i="11"/>
  <c r="CD56" i="11"/>
  <c r="AF57" i="11"/>
  <c r="BT57" i="11"/>
  <c r="L58" i="11"/>
  <c r="AP58" i="11"/>
  <c r="AZ58" i="11"/>
  <c r="BJ58" i="11"/>
  <c r="CD58" i="11"/>
  <c r="AF59" i="11"/>
  <c r="BT59" i="11"/>
  <c r="L60" i="11"/>
  <c r="AB60" i="11"/>
  <c r="AG60" i="11"/>
  <c r="BT60" i="11"/>
  <c r="L61" i="11"/>
  <c r="AL61" i="11"/>
  <c r="AP61" i="11"/>
  <c r="AZ61" i="11"/>
  <c r="BJ61" i="11"/>
  <c r="CD61" i="11"/>
  <c r="AB62" i="11"/>
  <c r="AG62" i="11"/>
  <c r="BT62" i="11"/>
  <c r="L63" i="11"/>
  <c r="AL63" i="11"/>
  <c r="AP63" i="11"/>
  <c r="AZ63" i="11"/>
  <c r="BJ63" i="11"/>
  <c r="CD63" i="11"/>
  <c r="AB64" i="11"/>
  <c r="AG64" i="11"/>
  <c r="BT64" i="11"/>
  <c r="L65" i="11"/>
  <c r="AL65" i="11"/>
  <c r="AP65" i="11"/>
  <c r="AZ65" i="11"/>
  <c r="BJ65" i="11"/>
  <c r="CD65" i="11"/>
  <c r="AB66" i="11"/>
  <c r="AG66" i="11"/>
  <c r="BT66" i="11"/>
  <c r="L67" i="11"/>
  <c r="AL67" i="11"/>
  <c r="AP67" i="11"/>
  <c r="AZ67" i="11"/>
  <c r="BJ67" i="11"/>
  <c r="CD67" i="11"/>
  <c r="AB68" i="11"/>
  <c r="AG68" i="11"/>
  <c r="BT68" i="11"/>
  <c r="L69" i="11"/>
  <c r="AL69" i="11"/>
  <c r="AP69" i="11"/>
  <c r="AZ69" i="11"/>
  <c r="BJ69" i="11"/>
  <c r="CD69" i="11"/>
  <c r="AB70" i="11"/>
  <c r="AG70" i="11"/>
  <c r="BT70" i="11"/>
  <c r="L71" i="11"/>
  <c r="AL71" i="11"/>
  <c r="AP71" i="11"/>
  <c r="AZ71" i="11"/>
  <c r="BJ71" i="11"/>
  <c r="CD71" i="11"/>
  <c r="AB72" i="11"/>
  <c r="AG72" i="11"/>
  <c r="BT72" i="11"/>
  <c r="L73" i="11"/>
  <c r="AL73" i="11"/>
  <c r="AP73" i="11"/>
  <c r="AZ73" i="11"/>
  <c r="BJ73" i="11"/>
  <c r="CD73" i="11"/>
  <c r="AB74" i="11"/>
  <c r="AG74" i="11"/>
  <c r="BT74" i="11"/>
  <c r="L75" i="11"/>
  <c r="AL75" i="11"/>
  <c r="AP75" i="11"/>
  <c r="AZ75" i="11"/>
  <c r="BJ75" i="11"/>
  <c r="CD75" i="11"/>
  <c r="AB76" i="11"/>
  <c r="AG76" i="11"/>
  <c r="BT76" i="11"/>
  <c r="L77" i="11"/>
  <c r="AL77" i="11"/>
  <c r="AP77" i="11"/>
  <c r="AZ77" i="11"/>
  <c r="BJ77" i="11"/>
  <c r="CD77" i="11"/>
  <c r="AB78" i="11"/>
  <c r="AG78" i="11"/>
  <c r="BT78" i="11"/>
  <c r="L79" i="11"/>
  <c r="W79" i="11"/>
  <c r="AF79" i="11"/>
  <c r="AL79" i="11"/>
  <c r="AQ79" i="11"/>
  <c r="BF79" i="11"/>
  <c r="BK79" i="11"/>
  <c r="M80" i="11"/>
  <c r="W80" i="11"/>
  <c r="AQ80" i="11"/>
  <c r="BA80" i="11"/>
  <c r="BK80" i="11"/>
  <c r="BU80" i="11"/>
  <c r="CE80" i="11"/>
  <c r="AG90" i="11"/>
  <c r="AG89" i="11"/>
  <c r="AG88" i="11"/>
  <c r="AG81" i="11"/>
  <c r="W82" i="11"/>
  <c r="AG83" i="11"/>
  <c r="W84" i="11"/>
  <c r="AG85" i="11"/>
  <c r="W86" i="11"/>
  <c r="H25" i="11"/>
  <c r="H29" i="11"/>
  <c r="H31" i="11"/>
  <c r="H35" i="11"/>
  <c r="H39" i="11"/>
  <c r="CD39" i="11"/>
  <c r="H40" i="11"/>
  <c r="CD40" i="11"/>
  <c r="H41" i="11"/>
  <c r="CD41" i="11"/>
  <c r="H42" i="11"/>
  <c r="CD42" i="11"/>
  <c r="H43" i="11"/>
  <c r="CD43" i="11"/>
  <c r="H44" i="11"/>
  <c r="CD44" i="11"/>
  <c r="H45" i="11"/>
  <c r="CD45" i="11"/>
  <c r="H46" i="11"/>
  <c r="CD46" i="11"/>
  <c r="H47" i="11"/>
  <c r="M145" i="11"/>
  <c r="M137" i="11"/>
  <c r="M135" i="11"/>
  <c r="M130" i="11"/>
  <c r="M116" i="11"/>
  <c r="M47" i="11"/>
  <c r="R138" i="11"/>
  <c r="R136" i="11"/>
  <c r="R131" i="11"/>
  <c r="R47" i="11"/>
  <c r="AB47" i="11"/>
  <c r="AL145" i="11"/>
  <c r="AL136" i="11"/>
  <c r="AL129" i="11"/>
  <c r="AL47" i="11"/>
  <c r="AQ137" i="11"/>
  <c r="AQ135" i="11"/>
  <c r="AQ130" i="11"/>
  <c r="AQ116" i="11"/>
  <c r="AQ47" i="11"/>
  <c r="AV145" i="11"/>
  <c r="AV136" i="11"/>
  <c r="AV129" i="11"/>
  <c r="AV115" i="11"/>
  <c r="AV47" i="11"/>
  <c r="BA137" i="11"/>
  <c r="BA135" i="11"/>
  <c r="BA130" i="11"/>
  <c r="BA47" i="11"/>
  <c r="BF145" i="11"/>
  <c r="BF136" i="11"/>
  <c r="BF129" i="11"/>
  <c r="BF115" i="11"/>
  <c r="BF47" i="11"/>
  <c r="BK137" i="11"/>
  <c r="BK135" i="11"/>
  <c r="BK130" i="11"/>
  <c r="BK47" i="11"/>
  <c r="BU47" i="11"/>
  <c r="CD47" i="11"/>
  <c r="H48" i="11"/>
  <c r="R48" i="11"/>
  <c r="AB48" i="11"/>
  <c r="AL48" i="11"/>
  <c r="AV48" i="11"/>
  <c r="BF48" i="11"/>
  <c r="BU48" i="11"/>
  <c r="CD48" i="11"/>
  <c r="H49" i="11"/>
  <c r="CD49" i="11"/>
  <c r="AF50" i="11"/>
  <c r="BT50" i="11"/>
  <c r="L51" i="11"/>
  <c r="AP51" i="11"/>
  <c r="AZ51" i="11"/>
  <c r="BJ51" i="11"/>
  <c r="CD51" i="11"/>
  <c r="AF52" i="11"/>
  <c r="CF52" i="11" s="1"/>
  <c r="BT52" i="11"/>
  <c r="L53" i="11"/>
  <c r="AP53" i="11"/>
  <c r="AZ53" i="11"/>
  <c r="BJ53" i="11"/>
  <c r="CD53" i="11"/>
  <c r="AF54" i="11"/>
  <c r="BT54" i="11"/>
  <c r="L55" i="11"/>
  <c r="AP55" i="11"/>
  <c r="AZ55" i="11"/>
  <c r="BJ55" i="11"/>
  <c r="CD55" i="11"/>
  <c r="AF56" i="11"/>
  <c r="CF56" i="11" s="1"/>
  <c r="BT56" i="11"/>
  <c r="L57" i="11"/>
  <c r="AP57" i="11"/>
  <c r="AZ57" i="11"/>
  <c r="BJ57" i="11"/>
  <c r="CD57" i="11"/>
  <c r="AF58" i="11"/>
  <c r="BT58" i="11"/>
  <c r="L59" i="11"/>
  <c r="AP59" i="11"/>
  <c r="AZ59" i="11"/>
  <c r="BJ59" i="11"/>
  <c r="CD59" i="11"/>
  <c r="CF60" i="11"/>
  <c r="H60" i="11"/>
  <c r="W60" i="11"/>
  <c r="AF60" i="11"/>
  <c r="AL60" i="11"/>
  <c r="AV60" i="11"/>
  <c r="BF60" i="11"/>
  <c r="BU60" i="11"/>
  <c r="H61" i="11"/>
  <c r="M61" i="11"/>
  <c r="R61" i="11"/>
  <c r="AB61" i="11"/>
  <c r="AQ61" i="11"/>
  <c r="AV61" i="11"/>
  <c r="BA61" i="11"/>
  <c r="BF61" i="11"/>
  <c r="BK61" i="11"/>
  <c r="BU61" i="11"/>
  <c r="CE61" i="11"/>
  <c r="CF61" i="11"/>
  <c r="R62" i="11"/>
  <c r="W62" i="11"/>
  <c r="AF62" i="11"/>
  <c r="CF62" i="11" s="1"/>
  <c r="AL62" i="11"/>
  <c r="AV62" i="11"/>
  <c r="BF62" i="11"/>
  <c r="BU62" i="11"/>
  <c r="H63" i="11"/>
  <c r="M63" i="11"/>
  <c r="R63" i="11"/>
  <c r="AB63" i="11"/>
  <c r="AQ63" i="11"/>
  <c r="AV63" i="11"/>
  <c r="BA63" i="11"/>
  <c r="BF63" i="11"/>
  <c r="BK63" i="11"/>
  <c r="BU63" i="11"/>
  <c r="CE63" i="11"/>
  <c r="CF63" i="11"/>
  <c r="R64" i="11"/>
  <c r="W64" i="11"/>
  <c r="AF64" i="11"/>
  <c r="CF64" i="11" s="1"/>
  <c r="AL64" i="11"/>
  <c r="AV64" i="11"/>
  <c r="BF64" i="11"/>
  <c r="BU64" i="11"/>
  <c r="H65" i="11"/>
  <c r="M65" i="11"/>
  <c r="R65" i="11"/>
  <c r="AB65" i="11"/>
  <c r="AQ65" i="11"/>
  <c r="AV65" i="11"/>
  <c r="BA65" i="11"/>
  <c r="BF65" i="11"/>
  <c r="BK65" i="11"/>
  <c r="BU65" i="11"/>
  <c r="CE65" i="11"/>
  <c r="CF65" i="11"/>
  <c r="R66" i="11"/>
  <c r="W66" i="11"/>
  <c r="AF66" i="11"/>
  <c r="CF66" i="11" s="1"/>
  <c r="AL66" i="11"/>
  <c r="AV66" i="11"/>
  <c r="BF66" i="11"/>
  <c r="BU66" i="11"/>
  <c r="H67" i="11"/>
  <c r="M67" i="11"/>
  <c r="R67" i="11"/>
  <c r="AB67" i="11"/>
  <c r="AQ67" i="11"/>
  <c r="AV67" i="11"/>
  <c r="BA67" i="11"/>
  <c r="BF67" i="11"/>
  <c r="BK67" i="11"/>
  <c r="BU67" i="11"/>
  <c r="CE67" i="11"/>
  <c r="CF67" i="11"/>
  <c r="R68" i="11"/>
  <c r="W68" i="11"/>
  <c r="AF68" i="11"/>
  <c r="CF68" i="11" s="1"/>
  <c r="AL68" i="11"/>
  <c r="AV68" i="11"/>
  <c r="BF68" i="11"/>
  <c r="BU68" i="11"/>
  <c r="H69" i="11"/>
  <c r="M69" i="11"/>
  <c r="R69" i="11"/>
  <c r="AB69" i="11"/>
  <c r="AQ69" i="11"/>
  <c r="AV69" i="11"/>
  <c r="BA69" i="11"/>
  <c r="BF69" i="11"/>
  <c r="BK69" i="11"/>
  <c r="BU69" i="11"/>
  <c r="CE69" i="11"/>
  <c r="CF69" i="11"/>
  <c r="R70" i="11"/>
  <c r="W70" i="11"/>
  <c r="AF70" i="11"/>
  <c r="CF70" i="11" s="1"/>
  <c r="AL70" i="11"/>
  <c r="AV70" i="11"/>
  <c r="BF70" i="11"/>
  <c r="BU70" i="11"/>
  <c r="H71" i="11"/>
  <c r="M71" i="11"/>
  <c r="R71" i="11"/>
  <c r="AB71" i="11"/>
  <c r="AQ71" i="11"/>
  <c r="AV71" i="11"/>
  <c r="BA71" i="11"/>
  <c r="BF71" i="11"/>
  <c r="BK71" i="11"/>
  <c r="BU71" i="11"/>
  <c r="CE71" i="11"/>
  <c r="CF71" i="11"/>
  <c r="R72" i="11"/>
  <c r="W72" i="11"/>
  <c r="AF72" i="11"/>
  <c r="CF72" i="11" s="1"/>
  <c r="AL72" i="11"/>
  <c r="AV72" i="11"/>
  <c r="BF72" i="11"/>
  <c r="BU72" i="11"/>
  <c r="H73" i="11"/>
  <c r="M73" i="11"/>
  <c r="R73" i="11"/>
  <c r="AB73" i="11"/>
  <c r="AQ73" i="11"/>
  <c r="AV73" i="11"/>
  <c r="BA73" i="11"/>
  <c r="BF73" i="11"/>
  <c r="BK73" i="11"/>
  <c r="BU73" i="11"/>
  <c r="CE73" i="11"/>
  <c r="CF73" i="11"/>
  <c r="R74" i="11"/>
  <c r="W74" i="11"/>
  <c r="AF74" i="11"/>
  <c r="CF74" i="11" s="1"/>
  <c r="AL74" i="11"/>
  <c r="AV74" i="11"/>
  <c r="BF74" i="11"/>
  <c r="BU74" i="11"/>
  <c r="H75" i="11"/>
  <c r="M75" i="11"/>
  <c r="R75" i="11"/>
  <c r="AB75" i="11"/>
  <c r="AQ75" i="11"/>
  <c r="AV75" i="11"/>
  <c r="BA75" i="11"/>
  <c r="BF75" i="11"/>
  <c r="BK75" i="11"/>
  <c r="BU75" i="11"/>
  <c r="CE75" i="11"/>
  <c r="CF75" i="11"/>
  <c r="R76" i="11"/>
  <c r="W76" i="11"/>
  <c r="AF76" i="11"/>
  <c r="CF76" i="11" s="1"/>
  <c r="AL76" i="11"/>
  <c r="AV76" i="11"/>
  <c r="BF76" i="11"/>
  <c r="BU76" i="11"/>
  <c r="H77" i="11"/>
  <c r="M77" i="11"/>
  <c r="R77" i="11"/>
  <c r="AB77" i="11"/>
  <c r="AQ77" i="11"/>
  <c r="AV77" i="11"/>
  <c r="BA77" i="11"/>
  <c r="BF77" i="11"/>
  <c r="BK77" i="11"/>
  <c r="CE77" i="11"/>
  <c r="CF77" i="11"/>
  <c r="W78" i="11"/>
  <c r="AF78" i="11"/>
  <c r="CF78" i="11" s="1"/>
  <c r="AV78" i="11"/>
  <c r="BU78" i="11"/>
  <c r="CF79" i="11"/>
  <c r="H79" i="11"/>
  <c r="M79" i="11"/>
  <c r="BA79" i="11"/>
  <c r="BU79" i="11"/>
  <c r="H80" i="11"/>
  <c r="R80" i="11"/>
  <c r="AG80" i="11"/>
  <c r="AV80" i="11"/>
  <c r="BF80" i="11"/>
  <c r="CF80" i="11"/>
  <c r="W90" i="11"/>
  <c r="W89" i="11"/>
  <c r="W88" i="11"/>
  <c r="W81" i="11"/>
  <c r="AG82" i="11"/>
  <c r="W83" i="11"/>
  <c r="AG84" i="11"/>
  <c r="W85" i="11"/>
  <c r="AG86" i="11"/>
  <c r="W87" i="11"/>
  <c r="AG87" i="11"/>
  <c r="M82" i="11"/>
  <c r="R82" i="11"/>
  <c r="AQ82" i="11"/>
  <c r="AV82" i="11"/>
  <c r="BA82" i="11"/>
  <c r="BF82" i="11"/>
  <c r="BK82" i="11"/>
  <c r="CE82" i="11"/>
  <c r="M83" i="11"/>
  <c r="R83" i="11"/>
  <c r="AQ83" i="11"/>
  <c r="AV83" i="11"/>
  <c r="BA83" i="11"/>
  <c r="BF83" i="11"/>
  <c r="BK83" i="11"/>
  <c r="CE83" i="11"/>
  <c r="M84" i="11"/>
  <c r="R84" i="11"/>
  <c r="AQ84" i="11"/>
  <c r="AV84" i="11"/>
  <c r="BA84" i="11"/>
  <c r="BF84" i="11"/>
  <c r="BK84" i="11"/>
  <c r="CE84" i="11"/>
  <c r="M85" i="11"/>
  <c r="R85" i="11"/>
  <c r="AQ85" i="11"/>
  <c r="AV85" i="11"/>
  <c r="BA85" i="11"/>
  <c r="BF85" i="11"/>
  <c r="BK85" i="11"/>
  <c r="CE85" i="11"/>
  <c r="M86" i="11"/>
  <c r="R86" i="11"/>
  <c r="AQ86" i="11"/>
  <c r="AV86" i="11"/>
  <c r="BA86" i="11"/>
  <c r="BF86" i="11"/>
  <c r="BK86" i="11"/>
  <c r="CE86" i="11"/>
  <c r="M87" i="11"/>
  <c r="R87" i="11"/>
  <c r="AQ87" i="11"/>
  <c r="AV87" i="11"/>
  <c r="BA87" i="11"/>
  <c r="BF87" i="11"/>
  <c r="BK87" i="11"/>
  <c r="CE87" i="11"/>
  <c r="M88" i="11"/>
  <c r="R88" i="11"/>
  <c r="AQ88" i="11"/>
  <c r="AV88" i="11"/>
  <c r="BA88" i="11"/>
  <c r="BF88" i="11"/>
  <c r="BK88" i="11"/>
  <c r="CE88" i="11"/>
  <c r="M89" i="11"/>
  <c r="R89" i="11"/>
  <c r="AQ89" i="11"/>
  <c r="AV89" i="11"/>
  <c r="BA89" i="11"/>
  <c r="BF89" i="11"/>
  <c r="BK89" i="11"/>
  <c r="CE89" i="11"/>
  <c r="M90" i="11"/>
  <c r="R90" i="11"/>
  <c r="AQ90" i="11"/>
  <c r="AV90" i="11"/>
  <c r="BA90" i="11"/>
  <c r="BF90" i="11"/>
  <c r="BK90" i="11"/>
  <c r="BU90" i="11"/>
  <c r="R91" i="11"/>
  <c r="AQ91" i="11"/>
  <c r="BA91" i="11"/>
  <c r="BK91" i="11"/>
  <c r="CE91" i="11"/>
  <c r="M92" i="11"/>
  <c r="W92" i="11"/>
  <c r="AB92" i="11"/>
  <c r="AG92" i="11"/>
  <c r="AL92" i="11"/>
  <c r="AV92" i="11"/>
  <c r="BF92" i="11"/>
  <c r="BU92" i="11"/>
  <c r="R93" i="11"/>
  <c r="AQ93" i="11"/>
  <c r="BA93" i="11"/>
  <c r="BK93" i="11"/>
  <c r="CE93" i="11"/>
  <c r="M94" i="11"/>
  <c r="W94" i="11"/>
  <c r="AB94" i="11"/>
  <c r="AG94" i="11"/>
  <c r="AL94" i="11"/>
  <c r="AV94" i="11"/>
  <c r="BF94" i="11"/>
  <c r="BU94" i="11"/>
  <c r="R95" i="11"/>
  <c r="AQ95" i="11"/>
  <c r="BA95" i="11"/>
  <c r="BK95" i="11"/>
  <c r="CE95" i="11"/>
  <c r="M96" i="11"/>
  <c r="W96" i="11"/>
  <c r="AB96" i="11"/>
  <c r="AG96" i="11"/>
  <c r="AL96" i="11"/>
  <c r="AV96" i="11"/>
  <c r="BF96" i="11"/>
  <c r="BU96" i="11"/>
  <c r="R97" i="11"/>
  <c r="AQ97" i="11"/>
  <c r="BA97" i="11"/>
  <c r="BK97" i="11"/>
  <c r="CE97" i="11"/>
  <c r="M98" i="11"/>
  <c r="W98" i="11"/>
  <c r="AB98" i="11"/>
  <c r="AG98" i="11"/>
  <c r="AL98" i="11"/>
  <c r="AV98" i="11"/>
  <c r="BF98" i="11"/>
  <c r="BU98" i="11"/>
  <c r="R99" i="11"/>
  <c r="AQ99" i="11"/>
  <c r="BA99" i="11"/>
  <c r="BK99" i="11"/>
  <c r="CE99" i="11"/>
  <c r="M100" i="11"/>
  <c r="W100" i="11"/>
  <c r="AB100" i="11"/>
  <c r="AG100" i="11"/>
  <c r="AL100" i="11"/>
  <c r="AV100" i="11"/>
  <c r="BF100" i="11"/>
  <c r="BU100" i="11"/>
  <c r="R101" i="11"/>
  <c r="AQ101" i="11"/>
  <c r="BA101" i="11"/>
  <c r="BK101" i="11"/>
  <c r="CE101" i="11"/>
  <c r="M102" i="11"/>
  <c r="W102" i="11"/>
  <c r="AB102" i="11"/>
  <c r="AG102" i="11"/>
  <c r="AL102" i="11"/>
  <c r="AV102" i="11"/>
  <c r="BF102" i="11"/>
  <c r="BU102" i="11"/>
  <c r="R103" i="11"/>
  <c r="AQ103" i="11"/>
  <c r="BA103" i="11"/>
  <c r="W104" i="11"/>
  <c r="AG104" i="11"/>
  <c r="AB79" i="11"/>
  <c r="AG79" i="11"/>
  <c r="AL80" i="11"/>
  <c r="AB105" i="11"/>
  <c r="AB104" i="11"/>
  <c r="BU104" i="11"/>
  <c r="BU103" i="11"/>
  <c r="AL82" i="11"/>
  <c r="AL83" i="11"/>
  <c r="AL84" i="11"/>
  <c r="AL85" i="11"/>
  <c r="AL86" i="11"/>
  <c r="AL87" i="11"/>
  <c r="AL88" i="11"/>
  <c r="AL89" i="11"/>
  <c r="AL90" i="11"/>
  <c r="CE90" i="11"/>
  <c r="M91" i="11"/>
  <c r="W91" i="11"/>
  <c r="AB91" i="11"/>
  <c r="AG91" i="11"/>
  <c r="AL91" i="11"/>
  <c r="AV91" i="11"/>
  <c r="BF91" i="11"/>
  <c r="BU91" i="11"/>
  <c r="R92" i="11"/>
  <c r="AQ92" i="11"/>
  <c r="BA92" i="11"/>
  <c r="BK92" i="11"/>
  <c r="CE92" i="11"/>
  <c r="M93" i="11"/>
  <c r="W93" i="11"/>
  <c r="AB93" i="11"/>
  <c r="AG93" i="11"/>
  <c r="AL93" i="11"/>
  <c r="AV93" i="11"/>
  <c r="BF93" i="11"/>
  <c r="BU93" i="11"/>
  <c r="R94" i="11"/>
  <c r="AQ94" i="11"/>
  <c r="BA94" i="11"/>
  <c r="BK94" i="11"/>
  <c r="CE94" i="11"/>
  <c r="M95" i="11"/>
  <c r="W95" i="11"/>
  <c r="AB95" i="11"/>
  <c r="AG95" i="11"/>
  <c r="AL95" i="11"/>
  <c r="AV95" i="11"/>
  <c r="BF95" i="11"/>
  <c r="BU95" i="11"/>
  <c r="R96" i="11"/>
  <c r="AQ96" i="11"/>
  <c r="BA96" i="11"/>
  <c r="BK96" i="11"/>
  <c r="CE96" i="11"/>
  <c r="M97" i="11"/>
  <c r="W97" i="11"/>
  <c r="AB97" i="11"/>
  <c r="AG97" i="11"/>
  <c r="AL97" i="11"/>
  <c r="AV97" i="11"/>
  <c r="BF97" i="11"/>
  <c r="BU97" i="11"/>
  <c r="R98" i="11"/>
  <c r="AQ98" i="11"/>
  <c r="BA98" i="11"/>
  <c r="BK98" i="11"/>
  <c r="CE98" i="11"/>
  <c r="M99" i="11"/>
  <c r="W99" i="11"/>
  <c r="AB99" i="11"/>
  <c r="AG99" i="11"/>
  <c r="AL99" i="11"/>
  <c r="AV99" i="11"/>
  <c r="BF99" i="11"/>
  <c r="BU99" i="11"/>
  <c r="R100" i="11"/>
  <c r="AQ100" i="11"/>
  <c r="BA100" i="11"/>
  <c r="BK100" i="11"/>
  <c r="CE100" i="11"/>
  <c r="M101" i="11"/>
  <c r="W101" i="11"/>
  <c r="AB101" i="11"/>
  <c r="AG101" i="11"/>
  <c r="AL101" i="11"/>
  <c r="AV101" i="11"/>
  <c r="BF101" i="11"/>
  <c r="BU101" i="11"/>
  <c r="R102" i="11"/>
  <c r="AQ102" i="11"/>
  <c r="BA102" i="11"/>
  <c r="BK102" i="11"/>
  <c r="CE102" i="11"/>
  <c r="M103" i="11"/>
  <c r="W103" i="11"/>
  <c r="AB103" i="11"/>
  <c r="AG103" i="11"/>
  <c r="AL103" i="11"/>
  <c r="AV103" i="11"/>
  <c r="BF103" i="11"/>
  <c r="W105" i="11"/>
  <c r="AG105" i="11"/>
  <c r="AL104" i="11"/>
  <c r="AL105" i="11"/>
  <c r="BU105" i="11"/>
  <c r="CE105" i="11"/>
  <c r="AB106" i="11"/>
  <c r="AL106" i="11"/>
  <c r="AQ106" i="11"/>
  <c r="AV106" i="11"/>
  <c r="BA106" i="11"/>
  <c r="BF106" i="11"/>
  <c r="BK106" i="11"/>
  <c r="M107" i="11"/>
  <c r="R107" i="11"/>
  <c r="W107" i="11"/>
  <c r="AG107" i="11"/>
  <c r="BU107" i="11"/>
  <c r="R108" i="11"/>
  <c r="AQ108" i="11"/>
  <c r="BA108" i="11"/>
  <c r="BK108" i="11"/>
  <c r="CE108" i="11"/>
  <c r="M109" i="11"/>
  <c r="W109" i="11"/>
  <c r="AB109" i="11"/>
  <c r="AG109" i="11"/>
  <c r="AL109" i="11"/>
  <c r="AV109" i="11"/>
  <c r="BF109" i="11"/>
  <c r="BU109" i="11"/>
  <c r="R110" i="11"/>
  <c r="AQ110" i="11"/>
  <c r="BA110" i="11"/>
  <c r="BK110" i="11"/>
  <c r="CE110" i="11"/>
  <c r="M111" i="11"/>
  <c r="W111" i="11"/>
  <c r="AB111" i="11"/>
  <c r="AG111" i="11"/>
  <c r="AL111" i="11"/>
  <c r="AV111" i="11"/>
  <c r="BF111" i="11"/>
  <c r="BU111" i="11"/>
  <c r="R112" i="11"/>
  <c r="AQ112" i="11"/>
  <c r="BA112" i="11"/>
  <c r="BK112" i="11"/>
  <c r="BU112" i="11"/>
  <c r="R113" i="11"/>
  <c r="AB113" i="11"/>
  <c r="AG113" i="11"/>
  <c r="AL113" i="11"/>
  <c r="AV113" i="11"/>
  <c r="BU113" i="11"/>
  <c r="CE113" i="11"/>
  <c r="AB114" i="11"/>
  <c r="AL114" i="11"/>
  <c r="AQ114" i="11"/>
  <c r="AV114" i="11"/>
  <c r="BA114" i="11"/>
  <c r="BF114" i="11"/>
  <c r="BK114" i="11"/>
  <c r="M115" i="11"/>
  <c r="R115" i="11"/>
  <c r="W115" i="11"/>
  <c r="AG115" i="11"/>
  <c r="AL116" i="11"/>
  <c r="BK103" i="11"/>
  <c r="CE103" i="11"/>
  <c r="M104" i="11"/>
  <c r="R104" i="11"/>
  <c r="AQ104" i="11"/>
  <c r="AV104" i="11"/>
  <c r="BA104" i="11"/>
  <c r="BF104" i="11"/>
  <c r="BK104" i="11"/>
  <c r="CE104" i="11"/>
  <c r="M105" i="11"/>
  <c r="R105" i="11"/>
  <c r="AQ105" i="11"/>
  <c r="AV105" i="11"/>
  <c r="BA105" i="11"/>
  <c r="BF105" i="11"/>
  <c r="BK105" i="11"/>
  <c r="M106" i="11"/>
  <c r="R106" i="11"/>
  <c r="W106" i="11"/>
  <c r="AG106" i="11"/>
  <c r="BU106" i="11"/>
  <c r="CE106" i="11"/>
  <c r="AB107" i="11"/>
  <c r="AL107" i="11"/>
  <c r="AQ107" i="11"/>
  <c r="AV107" i="11"/>
  <c r="BA107" i="11"/>
  <c r="BF107" i="11"/>
  <c r="BK107" i="11"/>
  <c r="CE107" i="11"/>
  <c r="M108" i="11"/>
  <c r="W108" i="11"/>
  <c r="AB108" i="11"/>
  <c r="AG108" i="11"/>
  <c r="AL108" i="11"/>
  <c r="AV108" i="11"/>
  <c r="BF108" i="11"/>
  <c r="BU108" i="11"/>
  <c r="R109" i="11"/>
  <c r="AQ109" i="11"/>
  <c r="BA109" i="11"/>
  <c r="BK109" i="11"/>
  <c r="CE109" i="11"/>
  <c r="M110" i="11"/>
  <c r="W110" i="11"/>
  <c r="AB110" i="11"/>
  <c r="AG110" i="11"/>
  <c r="AL110" i="11"/>
  <c r="AV110" i="11"/>
  <c r="BF110" i="11"/>
  <c r="BU110" i="11"/>
  <c r="R111" i="11"/>
  <c r="AQ111" i="11"/>
  <c r="BA111" i="11"/>
  <c r="BK111" i="11"/>
  <c r="CE111" i="11"/>
  <c r="M112" i="11"/>
  <c r="W112" i="11"/>
  <c r="AB112" i="11"/>
  <c r="AG112" i="11"/>
  <c r="AL112" i="11"/>
  <c r="AV112" i="11"/>
  <c r="BF112" i="11"/>
  <c r="CE112" i="11"/>
  <c r="M113" i="11"/>
  <c r="W113" i="11"/>
  <c r="AQ113" i="11"/>
  <c r="BA113" i="11"/>
  <c r="BF113" i="11"/>
  <c r="BK113" i="11"/>
  <c r="M114" i="11"/>
  <c r="R114" i="11"/>
  <c r="W114" i="11"/>
  <c r="AG114" i="11"/>
  <c r="BU114" i="11"/>
  <c r="CE114" i="11"/>
  <c r="AB115" i="11"/>
  <c r="AL115" i="11"/>
  <c r="AQ115" i="11"/>
  <c r="BA115" i="11"/>
  <c r="BK115" i="11"/>
  <c r="R116" i="11"/>
  <c r="BU115" i="11"/>
  <c r="AB116" i="11"/>
  <c r="AG116" i="11"/>
  <c r="AV116" i="11"/>
  <c r="BA116" i="11"/>
  <c r="BF116" i="11"/>
  <c r="BK116" i="11"/>
  <c r="M117" i="11"/>
  <c r="R117" i="11"/>
  <c r="W117" i="11"/>
  <c r="AG117" i="11"/>
  <c r="BU117" i="11"/>
  <c r="CE117" i="11"/>
  <c r="AB118" i="11"/>
  <c r="AL118" i="11"/>
  <c r="AQ118" i="11"/>
  <c r="AV118" i="11"/>
  <c r="BA118" i="11"/>
  <c r="BF118" i="11"/>
  <c r="BK118" i="11"/>
  <c r="M119" i="11"/>
  <c r="R119" i="11"/>
  <c r="W119" i="11"/>
  <c r="AG119" i="11"/>
  <c r="BU119" i="11"/>
  <c r="CE119" i="11"/>
  <c r="AB120" i="11"/>
  <c r="AL120" i="11"/>
  <c r="AQ120" i="11"/>
  <c r="AV120" i="11"/>
  <c r="BA120" i="11"/>
  <c r="BF120" i="11"/>
  <c r="BK120" i="11"/>
  <c r="M121" i="11"/>
  <c r="R121" i="11"/>
  <c r="W121" i="11"/>
  <c r="AG121" i="11"/>
  <c r="BU121" i="11"/>
  <c r="CE121" i="11"/>
  <c r="AB122" i="11"/>
  <c r="AL122" i="11"/>
  <c r="AQ122" i="11"/>
  <c r="AV122" i="11"/>
  <c r="BA122" i="11"/>
  <c r="BF122" i="11"/>
  <c r="BK122" i="11"/>
  <c r="M123" i="11"/>
  <c r="R123" i="11"/>
  <c r="W123" i="11"/>
  <c r="AG123" i="11"/>
  <c r="BU123" i="11"/>
  <c r="CE123" i="11"/>
  <c r="AB124" i="11"/>
  <c r="AL124" i="11"/>
  <c r="AQ124" i="11"/>
  <c r="AV124" i="11"/>
  <c r="BA124" i="11"/>
  <c r="BF124" i="11"/>
  <c r="BK124" i="11"/>
  <c r="M125" i="11"/>
  <c r="R125" i="11"/>
  <c r="W125" i="11"/>
  <c r="AG125" i="11"/>
  <c r="BU125" i="11"/>
  <c r="CE125" i="11"/>
  <c r="AB126" i="11"/>
  <c r="AL126" i="11"/>
  <c r="AQ126" i="11"/>
  <c r="AV126" i="11"/>
  <c r="BA126" i="11"/>
  <c r="BF126" i="11"/>
  <c r="BK126" i="11"/>
  <c r="M127" i="11"/>
  <c r="R127" i="11"/>
  <c r="W127" i="11"/>
  <c r="AG127" i="11"/>
  <c r="BU127" i="11"/>
  <c r="CE127" i="11"/>
  <c r="AB128" i="11"/>
  <c r="AL128" i="11"/>
  <c r="AQ128" i="11"/>
  <c r="AV128" i="11"/>
  <c r="BA128" i="11"/>
  <c r="BF128" i="11"/>
  <c r="BK128" i="11"/>
  <c r="M129" i="11"/>
  <c r="R129" i="11"/>
  <c r="W129" i="11"/>
  <c r="AG129" i="11"/>
  <c r="AL130" i="11"/>
  <c r="AV130" i="11"/>
  <c r="BF130" i="11"/>
  <c r="M131" i="11"/>
  <c r="W116" i="11"/>
  <c r="BU116" i="11"/>
  <c r="CE116" i="11"/>
  <c r="AB117" i="11"/>
  <c r="AL117" i="11"/>
  <c r="AQ117" i="11"/>
  <c r="AV117" i="11"/>
  <c r="BA117" i="11"/>
  <c r="BF117" i="11"/>
  <c r="BK117" i="11"/>
  <c r="M118" i="11"/>
  <c r="R118" i="11"/>
  <c r="W118" i="11"/>
  <c r="AG118" i="11"/>
  <c r="BU118" i="11"/>
  <c r="CE118" i="11"/>
  <c r="AB119" i="11"/>
  <c r="AL119" i="11"/>
  <c r="AQ119" i="11"/>
  <c r="AV119" i="11"/>
  <c r="BA119" i="11"/>
  <c r="BF119" i="11"/>
  <c r="BK119" i="11"/>
  <c r="M120" i="11"/>
  <c r="R120" i="11"/>
  <c r="W120" i="11"/>
  <c r="AG120" i="11"/>
  <c r="BU120" i="11"/>
  <c r="CE120" i="11"/>
  <c r="AB121" i="11"/>
  <c r="AL121" i="11"/>
  <c r="AQ121" i="11"/>
  <c r="AV121" i="11"/>
  <c r="BA121" i="11"/>
  <c r="BF121" i="11"/>
  <c r="BK121" i="11"/>
  <c r="M122" i="11"/>
  <c r="R122" i="11"/>
  <c r="W122" i="11"/>
  <c r="AG122" i="11"/>
  <c r="BU122" i="11"/>
  <c r="CE122" i="11"/>
  <c r="AB123" i="11"/>
  <c r="AL123" i="11"/>
  <c r="AQ123" i="11"/>
  <c r="AV123" i="11"/>
  <c r="BA123" i="11"/>
  <c r="BF123" i="11"/>
  <c r="BK123" i="11"/>
  <c r="M124" i="11"/>
  <c r="R124" i="11"/>
  <c r="W124" i="11"/>
  <c r="AG124" i="11"/>
  <c r="BU124" i="11"/>
  <c r="CE124" i="11"/>
  <c r="AB125" i="11"/>
  <c r="AL125" i="11"/>
  <c r="AQ125" i="11"/>
  <c r="AV125" i="11"/>
  <c r="BA125" i="11"/>
  <c r="BF125" i="11"/>
  <c r="BK125" i="11"/>
  <c r="M126" i="11"/>
  <c r="R126" i="11"/>
  <c r="W126" i="11"/>
  <c r="AG126" i="11"/>
  <c r="BU126" i="11"/>
  <c r="CE126" i="11"/>
  <c r="AB127" i="11"/>
  <c r="AL127" i="11"/>
  <c r="AQ127" i="11"/>
  <c r="AV127" i="11"/>
  <c r="BA127" i="11"/>
  <c r="BF127" i="11"/>
  <c r="BK127" i="11"/>
  <c r="M128" i="11"/>
  <c r="R128" i="11"/>
  <c r="W128" i="11"/>
  <c r="AG128" i="11"/>
  <c r="BU128" i="11"/>
  <c r="CE128" i="11"/>
  <c r="AB129" i="11"/>
  <c r="AQ129" i="11"/>
  <c r="BA129" i="11"/>
  <c r="BK129" i="11"/>
  <c r="R130" i="11"/>
  <c r="CE130" i="11"/>
  <c r="BU129" i="11"/>
  <c r="AB130" i="11"/>
  <c r="AG130" i="11"/>
  <c r="W131" i="11"/>
  <c r="BU131" i="11"/>
  <c r="CE131" i="11"/>
  <c r="AB132" i="11"/>
  <c r="AL132" i="11"/>
  <c r="AQ132" i="11"/>
  <c r="AV132" i="11"/>
  <c r="BA132" i="11"/>
  <c r="BF132" i="11"/>
  <c r="BK132" i="11"/>
  <c r="M133" i="11"/>
  <c r="R133" i="11"/>
  <c r="W133" i="11"/>
  <c r="AG133" i="11"/>
  <c r="BU133" i="11"/>
  <c r="CE133" i="11"/>
  <c r="AB134" i="11"/>
  <c r="AL134" i="11"/>
  <c r="AQ134" i="11"/>
  <c r="AV134" i="11"/>
  <c r="BA134" i="11"/>
  <c r="BF134" i="11"/>
  <c r="BK134" i="11"/>
  <c r="R135" i="11"/>
  <c r="CE135" i="11"/>
  <c r="AQ136" i="11"/>
  <c r="BA136" i="11"/>
  <c r="BK136" i="11"/>
  <c r="R137" i="11"/>
  <c r="CE137" i="11"/>
  <c r="W130" i="11"/>
  <c r="BU130" i="11"/>
  <c r="AB131" i="11"/>
  <c r="AG131" i="11"/>
  <c r="AL131" i="11"/>
  <c r="AQ131" i="11"/>
  <c r="AV131" i="11"/>
  <c r="BA131" i="11"/>
  <c r="BF131" i="11"/>
  <c r="BK131" i="11"/>
  <c r="M132" i="11"/>
  <c r="R132" i="11"/>
  <c r="W132" i="11"/>
  <c r="AG132" i="11"/>
  <c r="BU132" i="11"/>
  <c r="CE132" i="11"/>
  <c r="AB133" i="11"/>
  <c r="AL133" i="11"/>
  <c r="AQ133" i="11"/>
  <c r="AV133" i="11"/>
  <c r="BA133" i="11"/>
  <c r="BF133" i="11"/>
  <c r="BK133" i="11"/>
  <c r="M134" i="11"/>
  <c r="R134" i="11"/>
  <c r="W134" i="11"/>
  <c r="AG134" i="11"/>
  <c r="AL135" i="11"/>
  <c r="AV135" i="11"/>
  <c r="BF135" i="11"/>
  <c r="M136" i="11"/>
  <c r="AL137" i="11"/>
  <c r="AV137" i="11"/>
  <c r="BF137" i="11"/>
  <c r="M138" i="11"/>
  <c r="W135" i="11"/>
  <c r="BU135" i="11"/>
  <c r="AB136" i="11"/>
  <c r="AG136" i="11"/>
  <c r="W137" i="11"/>
  <c r="BU137" i="11"/>
  <c r="AB138" i="11"/>
  <c r="AG138" i="11"/>
  <c r="AL138" i="11"/>
  <c r="AV138" i="11"/>
  <c r="BF138" i="11"/>
  <c r="BU138" i="11"/>
  <c r="R139" i="11"/>
  <c r="AQ139" i="11"/>
  <c r="BA139" i="11"/>
  <c r="BU139" i="11"/>
  <c r="CE139" i="11"/>
  <c r="AB140" i="11"/>
  <c r="AL140" i="11"/>
  <c r="AQ140" i="11"/>
  <c r="AV140" i="11"/>
  <c r="BA140" i="11"/>
  <c r="BF140" i="11"/>
  <c r="BK140" i="11"/>
  <c r="M141" i="11"/>
  <c r="R141" i="11"/>
  <c r="W141" i="11"/>
  <c r="AG141" i="11"/>
  <c r="BU141" i="11"/>
  <c r="CE141" i="11"/>
  <c r="W142" i="11"/>
  <c r="AG142" i="11"/>
  <c r="BU134" i="11"/>
  <c r="AB135" i="11"/>
  <c r="AG135" i="11"/>
  <c r="W136" i="11"/>
  <c r="BU136" i="11"/>
  <c r="AB137" i="11"/>
  <c r="AG137" i="11"/>
  <c r="W138" i="11"/>
  <c r="AQ138" i="11"/>
  <c r="BA138" i="11"/>
  <c r="BK138" i="11"/>
  <c r="CE138" i="11"/>
  <c r="M139" i="11"/>
  <c r="W139" i="11"/>
  <c r="AB139" i="11"/>
  <c r="AG139" i="11"/>
  <c r="AL139" i="11"/>
  <c r="AV139" i="11"/>
  <c r="BF139" i="11"/>
  <c r="BK139" i="11"/>
  <c r="M140" i="11"/>
  <c r="R140" i="11"/>
  <c r="W140" i="11"/>
  <c r="AG140" i="11"/>
  <c r="BU140" i="11"/>
  <c r="CE140" i="11"/>
  <c r="AB141" i="11"/>
  <c r="AL141" i="11"/>
  <c r="AQ141" i="11"/>
  <c r="AV141" i="11"/>
  <c r="BA141" i="11"/>
  <c r="BF141" i="11"/>
  <c r="BK141" i="11"/>
  <c r="M142" i="11"/>
  <c r="R142" i="11"/>
  <c r="AQ142" i="11"/>
  <c r="AV142" i="11"/>
  <c r="BA142" i="11"/>
  <c r="BF142" i="11"/>
  <c r="BU142" i="11"/>
  <c r="R143" i="11"/>
  <c r="AQ143" i="11"/>
  <c r="BA143" i="11"/>
  <c r="BK143" i="11"/>
  <c r="BU143" i="11"/>
  <c r="R144" i="11"/>
  <c r="W144" i="11"/>
  <c r="AG144" i="11"/>
  <c r="AL144" i="11"/>
  <c r="AV144" i="11"/>
  <c r="BA144" i="11"/>
  <c r="BF144" i="11"/>
  <c r="AQ145" i="11"/>
  <c r="BA145" i="11"/>
  <c r="BK145" i="11"/>
  <c r="AL142" i="11"/>
  <c r="BK142" i="11"/>
  <c r="CE142" i="11"/>
  <c r="M143" i="11"/>
  <c r="W143" i="11"/>
  <c r="AB143" i="11"/>
  <c r="AG143" i="11"/>
  <c r="AL143" i="11"/>
  <c r="AV143" i="11"/>
  <c r="BF143" i="11"/>
  <c r="CE143" i="11"/>
  <c r="M144" i="11"/>
  <c r="AB144" i="11"/>
  <c r="AQ144" i="11"/>
  <c r="R145" i="11"/>
  <c r="BK144" i="11"/>
  <c r="CE144" i="11"/>
  <c r="AB145" i="11"/>
  <c r="AG145" i="11"/>
  <c r="R146" i="11"/>
  <c r="AQ146" i="11"/>
  <c r="BA146" i="11"/>
  <c r="BK146" i="11"/>
  <c r="CE146" i="11"/>
  <c r="AB147" i="11"/>
  <c r="AL147" i="11"/>
  <c r="AQ147" i="11"/>
  <c r="AV147" i="11"/>
  <c r="BA147" i="11"/>
  <c r="BF147" i="11"/>
  <c r="BK147" i="11"/>
  <c r="CF145" i="11"/>
  <c r="W145" i="11"/>
  <c r="BU145" i="11"/>
  <c r="CE145" i="11"/>
  <c r="M146" i="11"/>
  <c r="CF146" i="11"/>
  <c r="W146" i="11"/>
  <c r="AB146" i="11"/>
  <c r="AG146" i="11"/>
  <c r="AL146" i="11"/>
  <c r="AV146" i="11"/>
  <c r="BF146" i="11"/>
  <c r="BU146" i="11"/>
  <c r="CF147" i="11"/>
  <c r="R147" i="11"/>
  <c r="W147" i="11"/>
  <c r="AG147" i="11"/>
  <c r="BU147" i="11"/>
  <c r="CE147" i="11"/>
  <c r="M147" i="11"/>
  <c r="L9" i="12"/>
  <c r="L17" i="12" s="1"/>
  <c r="L25" i="12"/>
  <c r="L27" i="12" s="1"/>
  <c r="L18" i="12"/>
  <c r="L24" i="12" s="1"/>
  <c r="CF58" i="11" l="1"/>
  <c r="CF54" i="11"/>
  <c r="CF50" i="11"/>
  <c r="CF9" i="11"/>
  <c r="CF11" i="11"/>
  <c r="CF13" i="11"/>
  <c r="CF15" i="11"/>
  <c r="CF17" i="11"/>
  <c r="CF19" i="11"/>
  <c r="CF21" i="11"/>
  <c r="CF23" i="11"/>
  <c r="CF25" i="11"/>
  <c r="CF27" i="11"/>
  <c r="CF29" i="11"/>
  <c r="CF31" i="11"/>
  <c r="CF33" i="11"/>
  <c r="CF35" i="11"/>
  <c r="CF37" i="11"/>
  <c r="CF39" i="11"/>
  <c r="CF41" i="11"/>
  <c r="CF43" i="11"/>
  <c r="CF45" i="11"/>
  <c r="CF47" i="11"/>
  <c r="CF49" i="11"/>
  <c r="CF57" i="11"/>
  <c r="CF53" i="11"/>
  <c r="CF48" i="11"/>
  <c r="CG78" i="11" s="1"/>
  <c r="CF38" i="11"/>
  <c r="CF36" i="11"/>
  <c r="CF34" i="11"/>
  <c r="CF32" i="11"/>
  <c r="CF30" i="11"/>
  <c r="CF28" i="11"/>
  <c r="CF26" i="11"/>
  <c r="CF24" i="11"/>
  <c r="CF8" i="11"/>
  <c r="CF10" i="11"/>
  <c r="CF12" i="11"/>
  <c r="CF14" i="11"/>
  <c r="CF16" i="11"/>
  <c r="CF18" i="11"/>
  <c r="CF20" i="11"/>
  <c r="CF22" i="11"/>
  <c r="CF40" i="11"/>
  <c r="CF42" i="11"/>
  <c r="CF44" i="11"/>
  <c r="CF46" i="11"/>
  <c r="CF51" i="11"/>
  <c r="CF55" i="11"/>
  <c r="CF59" i="11"/>
  <c r="CG70" i="11"/>
  <c r="CG62" i="11"/>
  <c r="CG56" i="11"/>
  <c r="CG52" i="11"/>
  <c r="CH79" i="11"/>
  <c r="CH80" i="11"/>
  <c r="CH78" i="11"/>
  <c r="CH76" i="11"/>
  <c r="CH74" i="11"/>
  <c r="CH72" i="11"/>
  <c r="CH70" i="11"/>
  <c r="CH68" i="11"/>
  <c r="CH66" i="11"/>
  <c r="CH64" i="11"/>
  <c r="CH62" i="11"/>
  <c r="CH60" i="11"/>
  <c r="CH59" i="11"/>
  <c r="CH57" i="11"/>
  <c r="CH55" i="11"/>
  <c r="CH53" i="11"/>
  <c r="CH51" i="11"/>
  <c r="CH49" i="11"/>
  <c r="CH48" i="11"/>
  <c r="CH77" i="11"/>
  <c r="CH75" i="11"/>
  <c r="CH73" i="11"/>
  <c r="CH71" i="11"/>
  <c r="CH69" i="11"/>
  <c r="CH67" i="11"/>
  <c r="CH65" i="11"/>
  <c r="CH63" i="11"/>
  <c r="CH61" i="11"/>
  <c r="CH58" i="11"/>
  <c r="CH56" i="11"/>
  <c r="CH54" i="11"/>
  <c r="CH52" i="11"/>
  <c r="CH50" i="11"/>
  <c r="CG48" i="11"/>
  <c r="CG36" i="11"/>
  <c r="CG34" i="11"/>
  <c r="CG32" i="11"/>
  <c r="CG30" i="11"/>
  <c r="CG28" i="11"/>
  <c r="CG26" i="11"/>
  <c r="CG24" i="11"/>
  <c r="CG8" i="11"/>
  <c r="CG10" i="11"/>
  <c r="CG12" i="11"/>
  <c r="CG14" i="11"/>
  <c r="CG16" i="11"/>
  <c r="CG18" i="11"/>
  <c r="CG20" i="11"/>
  <c r="CG22" i="11"/>
  <c r="CG40" i="11"/>
  <c r="CG42" i="11"/>
  <c r="CG44" i="11"/>
  <c r="CG46" i="11"/>
  <c r="CG51" i="11"/>
  <c r="CG55" i="11"/>
  <c r="CG59" i="11"/>
  <c r="CG66" i="11"/>
  <c r="CG57" i="11"/>
  <c r="CG53" i="11"/>
  <c r="CG76" i="11"/>
  <c r="CG72" i="11"/>
  <c r="CG68" i="11"/>
  <c r="CG64" i="11"/>
  <c r="CG58" i="11"/>
  <c r="CG54" i="11"/>
  <c r="CG50" i="11"/>
  <c r="CG9" i="11"/>
  <c r="CG11" i="11"/>
  <c r="CG13" i="11"/>
  <c r="CG15" i="11"/>
  <c r="CG17" i="11"/>
  <c r="CG19" i="11"/>
  <c r="CG21" i="11"/>
  <c r="CG23" i="11"/>
  <c r="CG25" i="11"/>
  <c r="CG27" i="11"/>
  <c r="CG29" i="11"/>
  <c r="CG31" i="11"/>
  <c r="CG33" i="11"/>
  <c r="CG35" i="11"/>
  <c r="CG37" i="11"/>
  <c r="CG39" i="11"/>
  <c r="CG41" i="11"/>
  <c r="CG43" i="11"/>
  <c r="CG45" i="11"/>
  <c r="CG49" i="11"/>
  <c r="CG80" i="11"/>
  <c r="CG79" i="11"/>
  <c r="CG73" i="11"/>
  <c r="CG69" i="11"/>
  <c r="CG65" i="11"/>
  <c r="CG61" i="11"/>
  <c r="CH46" i="11"/>
  <c r="CH45" i="11"/>
  <c r="CH44" i="11"/>
  <c r="CH43" i="11"/>
  <c r="CH42" i="11"/>
  <c r="CH41" i="11"/>
  <c r="CH40" i="11"/>
  <c r="CH39" i="11"/>
  <c r="CH38" i="11"/>
  <c r="CH35" i="11"/>
  <c r="CH34" i="11"/>
  <c r="CH31" i="11"/>
  <c r="CH30" i="11"/>
  <c r="CH29" i="11"/>
  <c r="CH28" i="11"/>
  <c r="CH25" i="11"/>
  <c r="CH24" i="11"/>
  <c r="CG7" i="11"/>
  <c r="CH37" i="11"/>
  <c r="CH36" i="11"/>
  <c r="CH33" i="11"/>
  <c r="CH32" i="11"/>
  <c r="CH27" i="11"/>
  <c r="CH26" i="11"/>
  <c r="CH23" i="11"/>
  <c r="CH22" i="11"/>
  <c r="CH21" i="11"/>
  <c r="CH19" i="11"/>
  <c r="CH17" i="11"/>
  <c r="CH16" i="11"/>
  <c r="CH14" i="11"/>
  <c r="CH12" i="11"/>
  <c r="CH10" i="11"/>
  <c r="CH8" i="11"/>
  <c r="CH7" i="11"/>
  <c r="CH20" i="11"/>
  <c r="CH18" i="11"/>
  <c r="CH15" i="11"/>
  <c r="CH13" i="11"/>
  <c r="CH11" i="11"/>
  <c r="CH9" i="11"/>
  <c r="CF82" i="11"/>
  <c r="CF84" i="11"/>
  <c r="CF86" i="11"/>
  <c r="CF88" i="11"/>
  <c r="CF90" i="11"/>
  <c r="CF105" i="11"/>
  <c r="CF92" i="11"/>
  <c r="CF94" i="11"/>
  <c r="CF96" i="11"/>
  <c r="CF98" i="11"/>
  <c r="CF100" i="11"/>
  <c r="CF102" i="11"/>
  <c r="CF106" i="11"/>
  <c r="CF108" i="11"/>
  <c r="CF110" i="11"/>
  <c r="CH145" i="11" s="1"/>
  <c r="CF112" i="11"/>
  <c r="CF114" i="11"/>
  <c r="CF116" i="11"/>
  <c r="CF118" i="11"/>
  <c r="CF120" i="11"/>
  <c r="CF122" i="11"/>
  <c r="CF124" i="11"/>
  <c r="CF126" i="11"/>
  <c r="CF128" i="11"/>
  <c r="CF130" i="11"/>
  <c r="CF132" i="11"/>
  <c r="CF134" i="11"/>
  <c r="CF136" i="11"/>
  <c r="CF138" i="11"/>
  <c r="CF140" i="11"/>
  <c r="CF142" i="11"/>
  <c r="CF144" i="11"/>
  <c r="L28" i="12"/>
  <c r="CG77" i="11"/>
  <c r="CG75" i="11"/>
  <c r="CG71" i="11"/>
  <c r="CG67" i="11"/>
  <c r="CG63" i="11"/>
  <c r="CG60" i="11"/>
  <c r="CF81" i="11"/>
  <c r="CF83" i="11"/>
  <c r="CF85" i="11"/>
  <c r="CF87" i="11"/>
  <c r="CF89" i="11"/>
  <c r="CF104" i="11"/>
  <c r="CF91" i="11"/>
  <c r="CF93" i="11"/>
  <c r="CF95" i="11"/>
  <c r="CF97" i="11"/>
  <c r="CF99" i="11"/>
  <c r="CF101" i="11"/>
  <c r="CF103" i="11"/>
  <c r="CF107" i="11"/>
  <c r="CF109" i="11"/>
  <c r="CG109" i="11" s="1"/>
  <c r="CF111" i="11"/>
  <c r="CF113" i="11"/>
  <c r="CF115" i="11"/>
  <c r="CF117" i="11"/>
  <c r="CF119" i="11"/>
  <c r="CF121" i="11"/>
  <c r="CF123" i="11"/>
  <c r="CF125" i="11"/>
  <c r="CF127" i="11"/>
  <c r="CF129" i="11"/>
  <c r="CF131" i="11"/>
  <c r="CF133" i="11"/>
  <c r="CF135" i="11"/>
  <c r="CF137" i="11"/>
  <c r="CG137" i="11" s="1"/>
  <c r="CF139" i="11"/>
  <c r="CF141" i="11"/>
  <c r="CG141" i="11" s="1"/>
  <c r="CF143" i="11"/>
  <c r="CH47" i="11" l="1"/>
  <c r="CH111" i="11"/>
  <c r="CH113" i="11"/>
  <c r="CH115" i="11"/>
  <c r="CH117" i="11"/>
  <c r="CH119" i="11"/>
  <c r="CH121" i="11"/>
  <c r="CH123" i="11"/>
  <c r="CH125" i="11"/>
  <c r="CH127" i="11"/>
  <c r="CH129" i="11"/>
  <c r="CH131" i="11"/>
  <c r="CH133" i="11"/>
  <c r="CH135" i="11"/>
  <c r="CH137" i="11"/>
  <c r="CH139" i="11"/>
  <c r="CH141" i="11"/>
  <c r="CH143" i="11"/>
  <c r="CH146" i="11"/>
  <c r="CH147" i="11"/>
  <c r="CG38" i="11"/>
  <c r="CG74" i="11"/>
  <c r="CG147" i="11"/>
  <c r="CH110" i="11"/>
  <c r="CH112" i="11"/>
  <c r="CH114" i="11"/>
  <c r="CH116" i="11"/>
  <c r="CH118" i="11"/>
  <c r="CH120" i="11"/>
  <c r="CH122" i="11"/>
  <c r="CH124" i="11"/>
  <c r="CH126" i="11"/>
  <c r="CH128" i="11"/>
  <c r="CH130" i="11"/>
  <c r="CH132" i="11"/>
  <c r="CH134" i="11"/>
  <c r="CH136" i="11"/>
  <c r="CH138" i="11"/>
  <c r="CH140" i="11"/>
  <c r="CH142" i="11"/>
  <c r="CH144" i="11"/>
  <c r="CG133" i="11"/>
  <c r="CG129" i="11"/>
  <c r="CG125" i="11"/>
  <c r="CG121" i="11"/>
  <c r="CG117" i="11"/>
  <c r="CG113" i="11"/>
  <c r="CG103" i="11"/>
  <c r="CG99" i="11"/>
  <c r="CG95" i="11"/>
  <c r="CG91" i="11"/>
  <c r="CG89" i="11"/>
  <c r="CG85" i="11"/>
  <c r="CH109" i="11"/>
  <c r="CH108" i="11"/>
  <c r="CH107" i="11"/>
  <c r="CH106" i="11"/>
  <c r="CH105" i="11"/>
  <c r="CH102" i="11"/>
  <c r="CH101" i="11"/>
  <c r="CH100" i="11"/>
  <c r="CH99" i="11"/>
  <c r="CH98" i="11"/>
  <c r="CH97" i="11"/>
  <c r="CH96" i="11"/>
  <c r="CH95" i="11"/>
  <c r="CH94" i="11"/>
  <c r="CH93" i="11"/>
  <c r="CH92" i="11"/>
  <c r="CH91" i="11"/>
  <c r="CH90" i="11"/>
  <c r="CH104" i="11"/>
  <c r="CH103" i="11"/>
  <c r="CG81" i="11"/>
  <c r="CH89" i="11"/>
  <c r="CH88" i="11"/>
  <c r="CH87" i="11"/>
  <c r="CH86" i="11"/>
  <c r="CH85" i="11"/>
  <c r="CH84" i="11"/>
  <c r="CH83" i="11"/>
  <c r="CH82" i="11"/>
  <c r="CH81" i="11"/>
  <c r="CG144" i="11"/>
  <c r="CG140" i="11"/>
  <c r="CG136" i="11"/>
  <c r="CG132" i="11"/>
  <c r="CG128" i="11"/>
  <c r="CG124" i="11"/>
  <c r="CG120" i="11"/>
  <c r="CG116" i="11"/>
  <c r="CG112" i="11"/>
  <c r="CG108" i="11"/>
  <c r="CG102" i="11"/>
  <c r="CG98" i="11"/>
  <c r="CG94" i="11"/>
  <c r="CG105" i="11"/>
  <c r="CG88" i="11"/>
  <c r="CG84" i="11"/>
  <c r="CG143" i="11"/>
  <c r="CG139" i="11"/>
  <c r="CG135" i="11"/>
  <c r="CG131" i="11"/>
  <c r="CG127" i="11"/>
  <c r="CG123" i="11"/>
  <c r="CG119" i="11"/>
  <c r="CG115" i="11"/>
  <c r="CG111" i="11"/>
  <c r="CG107" i="11"/>
  <c r="CG101" i="11"/>
  <c r="CG97" i="11"/>
  <c r="CG93" i="11"/>
  <c r="CG104" i="11"/>
  <c r="CG87" i="11"/>
  <c r="CG83" i="11"/>
  <c r="CG146" i="11"/>
  <c r="CG142" i="11"/>
  <c r="CG138" i="11"/>
  <c r="CG134" i="11"/>
  <c r="CG130" i="11"/>
  <c r="CG126" i="11"/>
  <c r="CG122" i="11"/>
  <c r="CG118" i="11"/>
  <c r="CG114" i="11"/>
  <c r="CG110" i="11"/>
  <c r="CG106" i="11"/>
  <c r="CG100" i="11"/>
  <c r="CG96" i="11"/>
  <c r="CG92" i="11"/>
  <c r="CG90" i="11"/>
  <c r="CG86" i="11"/>
  <c r="CG82" i="11"/>
  <c r="CG145" i="11"/>
  <c r="CG47" i="11"/>
</calcChain>
</file>

<file path=xl/sharedStrings.xml><?xml version="1.0" encoding="utf-8"?>
<sst xmlns="http://schemas.openxmlformats.org/spreadsheetml/2006/main" count="1054" uniqueCount="378">
  <si>
    <t>Classe</t>
  </si>
  <si>
    <t>Matricule</t>
  </si>
  <si>
    <t>Noms et Prenoms</t>
  </si>
  <si>
    <t>Coef</t>
  </si>
  <si>
    <t>Rang</t>
  </si>
  <si>
    <t>ANNEE SCOLAIRE :</t>
  </si>
  <si>
    <t>CLASSE :</t>
  </si>
  <si>
    <t>EFFECTIFS :</t>
  </si>
  <si>
    <t>NOMS ET PRENOMS DE L'ELEVE :</t>
  </si>
  <si>
    <t>DATE ET LIEU DE NAISSANCE :</t>
  </si>
  <si>
    <t>Cycle :</t>
  </si>
  <si>
    <t>MATRICULE :</t>
  </si>
  <si>
    <t>SEXE :</t>
  </si>
  <si>
    <t>REDOUBLANT :</t>
  </si>
  <si>
    <t>MATIERES</t>
  </si>
  <si>
    <t>ENSEIGNANT</t>
  </si>
  <si>
    <t>COEF</t>
  </si>
  <si>
    <t>RANG</t>
  </si>
  <si>
    <t>APPRECIATIONS ET SIGNATURE</t>
  </si>
  <si>
    <t>Correction Orthographique</t>
  </si>
  <si>
    <t>REDACTION</t>
  </si>
  <si>
    <t>ETUDE DE TEXTE</t>
  </si>
  <si>
    <t>EXPRESSION ORALE</t>
  </si>
  <si>
    <t>ESPAGNOL</t>
  </si>
  <si>
    <t>ECM</t>
  </si>
  <si>
    <t>HISTOIRE</t>
  </si>
  <si>
    <t>GEOGRAPHIE</t>
  </si>
  <si>
    <t>TOTAL 1</t>
  </si>
  <si>
    <t>ST/SPT</t>
  </si>
  <si>
    <t>MATHEMATIQUES</t>
  </si>
  <si>
    <t>ANGLAIS</t>
  </si>
  <si>
    <t>INFORMATIQUE</t>
  </si>
  <si>
    <t>INFOTMATIQUE</t>
  </si>
  <si>
    <t>TOTAL 2</t>
  </si>
  <si>
    <t>TOTAL 3</t>
  </si>
  <si>
    <t>EPS</t>
  </si>
  <si>
    <t>TM</t>
  </si>
  <si>
    <t>TOTAL 5</t>
  </si>
  <si>
    <t>APPRECIATIONS TRAVAIL</t>
  </si>
  <si>
    <t>TB</t>
  </si>
  <si>
    <t>B</t>
  </si>
  <si>
    <t>AB</t>
  </si>
  <si>
    <t>PASS</t>
  </si>
  <si>
    <t>MED</t>
  </si>
  <si>
    <t>INS</t>
  </si>
  <si>
    <t>FAI</t>
  </si>
  <si>
    <t>NUL</t>
  </si>
  <si>
    <t>MOYENNE ANNUELLE</t>
  </si>
  <si>
    <t>SANCTIONS TRAVAIL</t>
  </si>
  <si>
    <t>AD</t>
  </si>
  <si>
    <t>RD</t>
  </si>
  <si>
    <t>EXC</t>
  </si>
  <si>
    <t>EXC si Ech</t>
  </si>
  <si>
    <t xml:space="preserve">Observations du Chef de l'établissement                                                                                                                                                                                 Njombé le </t>
  </si>
  <si>
    <t xml:space="preserve">TABL D'HON + ENC + </t>
  </si>
  <si>
    <t>AVERT TRAVAIL</t>
  </si>
  <si>
    <t>TABL D'HON +ENC</t>
  </si>
  <si>
    <t>BLAME TRAVAIL</t>
  </si>
  <si>
    <t>TABL D'HON</t>
  </si>
  <si>
    <t>SANCTIONS CONDUITE</t>
  </si>
  <si>
    <t>MOTIFS</t>
  </si>
  <si>
    <t>NBRE</t>
  </si>
  <si>
    <t>J</t>
  </si>
  <si>
    <t>NJ</t>
  </si>
  <si>
    <t>AVERT</t>
  </si>
  <si>
    <t>BLAME</t>
  </si>
  <si>
    <t>RETARD</t>
  </si>
  <si>
    <t>ABSENCES</t>
  </si>
  <si>
    <t>CONSIGNES</t>
  </si>
  <si>
    <t>VISA DES PARENTS : Nom, Date et Signature</t>
  </si>
  <si>
    <t>(Lu et pris connaissance)</t>
  </si>
  <si>
    <t>SVT</t>
  </si>
  <si>
    <t>Cycle</t>
  </si>
  <si>
    <t>Cycle1</t>
  </si>
  <si>
    <t>00562/CC</t>
  </si>
  <si>
    <t>ALLETCHING Rosaline</t>
  </si>
  <si>
    <t>Troisième</t>
  </si>
  <si>
    <t>00410/CC</t>
  </si>
  <si>
    <t>ANDJENGO Emmanuel</t>
  </si>
  <si>
    <t>00413/CC</t>
  </si>
  <si>
    <t>BITCHEKI OLEMBA James Russel</t>
  </si>
  <si>
    <t>00357/CC</t>
  </si>
  <si>
    <t>BOYA PENDENG Flori</t>
  </si>
  <si>
    <t>00415/CC</t>
  </si>
  <si>
    <t>DJEUMOU DALEU Nesline</t>
  </si>
  <si>
    <t>00479/CC</t>
  </si>
  <si>
    <t>DJUIDJA Jasmine</t>
  </si>
  <si>
    <t>00416/CC</t>
  </si>
  <si>
    <t>DONDOCK FOTSO Landrine</t>
  </si>
  <si>
    <t>00417/CC</t>
  </si>
  <si>
    <t>DONGMO Laetitia Orlane</t>
  </si>
  <si>
    <t>00611/CC</t>
  </si>
  <si>
    <t>EBENE EBOH David</t>
  </si>
  <si>
    <t>00418/CC</t>
  </si>
  <si>
    <t>EBOUTE EBOUTHE Franklin</t>
  </si>
  <si>
    <t>00612/CC</t>
  </si>
  <si>
    <t>EDOUNG PENDA Maelle</t>
  </si>
  <si>
    <t>00533/CC</t>
  </si>
  <si>
    <t>EGNAME Ange De Lichelle</t>
  </si>
  <si>
    <t>00419/CC</t>
  </si>
  <si>
    <t>ETOUNDI Uriel Audrey</t>
  </si>
  <si>
    <t>00613/CC</t>
  </si>
  <si>
    <t>EWANE EWANE Achille</t>
  </si>
  <si>
    <t>00614/CC</t>
  </si>
  <si>
    <t>KAMENI Audrey Dimitry</t>
  </si>
  <si>
    <t>00422/CC</t>
  </si>
  <si>
    <t>KAMGA SIELATCHOM Ludovic</t>
  </si>
  <si>
    <t>00423/CC</t>
  </si>
  <si>
    <t>KUIFFEU YITEMBE Sorelle</t>
  </si>
  <si>
    <t>00425/CC</t>
  </si>
  <si>
    <t>MABAH NYAMSI Christelle Mayeva</t>
  </si>
  <si>
    <t>00426/CC</t>
  </si>
  <si>
    <t>MAKA YEMELDA Danielle</t>
  </si>
  <si>
    <t>00482/CC</t>
  </si>
  <si>
    <t>MATOCK ASSOL Yvan Landry</t>
  </si>
  <si>
    <t>00615/CC</t>
  </si>
  <si>
    <t>MFANGAM Lydia</t>
  </si>
  <si>
    <t>00616/CC</t>
  </si>
  <si>
    <t>MIETCHOP Danielle</t>
  </si>
  <si>
    <t>00430/CC</t>
  </si>
  <si>
    <t>NGADOUM KAMDOUM Laurelle Audrey</t>
  </si>
  <si>
    <t>00409/CC</t>
  </si>
  <si>
    <t>NGAKO Franck Rodalphe</t>
  </si>
  <si>
    <t>00375/CC</t>
  </si>
  <si>
    <t>NJOH SEME Jacques</t>
  </si>
  <si>
    <t>00376/CC</t>
  </si>
  <si>
    <t>NJOH Arthur Stephane</t>
  </si>
  <si>
    <t>00617/CC</t>
  </si>
  <si>
    <t>NJOLLE ASSECH Elisabeth</t>
  </si>
  <si>
    <t>00431/CC</t>
  </si>
  <si>
    <t>NKAPTO NGUELTA Wilfried</t>
  </si>
  <si>
    <t>00620/CC</t>
  </si>
  <si>
    <t>NKEU Bernadette</t>
  </si>
  <si>
    <t>00483/CC</t>
  </si>
  <si>
    <t>NKOUATTCHOU YOUSSI Zita</t>
  </si>
  <si>
    <t>00610/CC</t>
  </si>
  <si>
    <t>TSADEO SAADEO François</t>
  </si>
  <si>
    <t>00433/CC</t>
  </si>
  <si>
    <t>TANKOUA NDZEGUE Randy</t>
  </si>
  <si>
    <t>00619/CC</t>
  </si>
  <si>
    <t>TCHAPNDA Adeline</t>
  </si>
  <si>
    <t>00534/CC</t>
  </si>
  <si>
    <t>TCHIEPI TCHOKOSSA Marthe Manelle</t>
  </si>
  <si>
    <t>00618/CC</t>
  </si>
  <si>
    <t>TCHOMENI Orlyne</t>
  </si>
  <si>
    <t>00535/CC</t>
  </si>
  <si>
    <t>TCHONGOUANG Angelbert</t>
  </si>
  <si>
    <t>00536/CC</t>
  </si>
  <si>
    <t>TEUKEU NGAMENI Alain Parino</t>
  </si>
  <si>
    <t>00439/CC</t>
  </si>
  <si>
    <t>TOUNGA NDOSSE Sandra</t>
  </si>
  <si>
    <t>00435/CC</t>
  </si>
  <si>
    <t>TSINDA Durel Junoir</t>
  </si>
  <si>
    <t>00609/CC</t>
  </si>
  <si>
    <t>NJOYA KAPOUMIE Salim</t>
  </si>
  <si>
    <t>00563/CC</t>
  </si>
  <si>
    <t>AMBER DILANA Salano Valverde</t>
  </si>
  <si>
    <t>Quatrième</t>
  </si>
  <si>
    <t>00564/CC</t>
  </si>
  <si>
    <t>DJOMATCHOUA NKWE Franck Pharell</t>
  </si>
  <si>
    <t>Sixième</t>
  </si>
  <si>
    <t>00565/CC</t>
  </si>
  <si>
    <t>DONGMO NGUEMO Francine</t>
  </si>
  <si>
    <t>00566/CC</t>
  </si>
  <si>
    <t>EBOULE Gaby Leprince</t>
  </si>
  <si>
    <t>00567/CC</t>
  </si>
  <si>
    <t>ENET Thomas Durell</t>
  </si>
  <si>
    <t>00568/CC</t>
  </si>
  <si>
    <t>ESSANGUI MBANGO Lydienne</t>
  </si>
  <si>
    <t>00569/CC</t>
  </si>
  <si>
    <t>EYE MOHAMED Lamine Djibo</t>
  </si>
  <si>
    <t>00570/CC</t>
  </si>
  <si>
    <t>FEUMENE Ruth Valerie</t>
  </si>
  <si>
    <t>00571/CC</t>
  </si>
  <si>
    <t>FONKI NGWAMAH Desmone</t>
  </si>
  <si>
    <t>00576/CC</t>
  </si>
  <si>
    <t>KAME Guy Gaston</t>
  </si>
  <si>
    <t>00572/CC</t>
  </si>
  <si>
    <t>HAPPI YAMNOU Bill Samson</t>
  </si>
  <si>
    <t>00573/CC</t>
  </si>
  <si>
    <t>HERAZO SANCHEZ Freddy Elias</t>
  </si>
  <si>
    <t>00574/CC</t>
  </si>
  <si>
    <t>HOMKOMNDO Loic Delphin</t>
  </si>
  <si>
    <t>00575/CC</t>
  </si>
  <si>
    <t>TCHATCHIUNG Jason Mael</t>
  </si>
  <si>
    <t>00577/CC</t>
  </si>
  <si>
    <t>KENGNI LETS Larissa Nicaise</t>
  </si>
  <si>
    <t>00578/CC</t>
  </si>
  <si>
    <t>KPOUMIE NJOYA Ramadam Ismaila</t>
  </si>
  <si>
    <t>00579/CC</t>
  </si>
  <si>
    <t>LIBAM Flora Sophie</t>
  </si>
  <si>
    <t>00580/CC</t>
  </si>
  <si>
    <t>MAMIA MPOME Uvan Simon Ulysse</t>
  </si>
  <si>
    <t>00581/CC</t>
  </si>
  <si>
    <t>MBADJOUN TINGUEM Michelle</t>
  </si>
  <si>
    <t>00582/CC</t>
  </si>
  <si>
    <t>MBATTA MBATTA Ange Ivan</t>
  </si>
  <si>
    <t>00583/CC</t>
  </si>
  <si>
    <t>MBONGO Jeef Martel</t>
  </si>
  <si>
    <t>00584/CC</t>
  </si>
  <si>
    <t>MONGO KANG Josiane Nicole</t>
  </si>
  <si>
    <t>00585/CC</t>
  </si>
  <si>
    <t>MOUMENI FANSI Destin</t>
  </si>
  <si>
    <t>00586/CC</t>
  </si>
  <si>
    <t>MPAKO BONKWAHA Franck Vianney</t>
  </si>
  <si>
    <t>00587/CC</t>
  </si>
  <si>
    <t>NDONGOUA SEUJIP Vichyle</t>
  </si>
  <si>
    <t>00588/CC</t>
  </si>
  <si>
    <t>NDZENGUE TSIMI Michel Landry</t>
  </si>
  <si>
    <t>00589/CC</t>
  </si>
  <si>
    <t>NGON BASSI TIEFTRINE Elisebeth</t>
  </si>
  <si>
    <t>00590/CC</t>
  </si>
  <si>
    <t>NGUEN Julien Mathieu</t>
  </si>
  <si>
    <t>00591/CC</t>
  </si>
  <si>
    <t>NJOYA MOUFON André</t>
  </si>
  <si>
    <t>00592/CC</t>
  </si>
  <si>
    <t>PELOUEM Adéle Lavine</t>
  </si>
  <si>
    <t>00524/CC</t>
  </si>
  <si>
    <t>PETNGA NDOSSE Otrive Pharés</t>
  </si>
  <si>
    <t>00525/CC</t>
  </si>
  <si>
    <t>SEPINJONANG Romaric</t>
  </si>
  <si>
    <t>00593/CC</t>
  </si>
  <si>
    <t>SISSA YAPPI Cedric</t>
  </si>
  <si>
    <t>00594/CC</t>
  </si>
  <si>
    <t>WATA KAMDOUM Danielle Xaverine</t>
  </si>
  <si>
    <t>00504/CC</t>
  </si>
  <si>
    <t>BAKALA HETCHO Reina M</t>
  </si>
  <si>
    <t>Cinquième</t>
  </si>
  <si>
    <t>00595/CC</t>
  </si>
  <si>
    <t>BATING Lablonde</t>
  </si>
  <si>
    <t>00600/CC</t>
  </si>
  <si>
    <t>CHOKOUADEU Roy Ivan</t>
  </si>
  <si>
    <t>00507/CC</t>
  </si>
  <si>
    <t>DJEUGUE NGOUNE Bilonne</t>
  </si>
  <si>
    <t>00508/CC</t>
  </si>
  <si>
    <t>EKETI ASSOKOMA Charlotte</t>
  </si>
  <si>
    <t>00509/CC</t>
  </si>
  <si>
    <t>EMOUAMOUA EBOULE Cecile</t>
  </si>
  <si>
    <t>00510/CC</t>
  </si>
  <si>
    <t>ETOUNDI Evrad</t>
  </si>
  <si>
    <t>00511/CC</t>
  </si>
  <si>
    <t>FOTSA NOUMSI Fredy</t>
  </si>
  <si>
    <t>00596/CC</t>
  </si>
  <si>
    <t>KAMA Georges</t>
  </si>
  <si>
    <t>00514/CC</t>
  </si>
  <si>
    <t>LEMOUFET TIEKENG Franck</t>
  </si>
  <si>
    <t>00515/CC</t>
  </si>
  <si>
    <t>MANGA ETEME Laetritia</t>
  </si>
  <si>
    <t>00517/CC</t>
  </si>
  <si>
    <t>METANGO TOUKAM M.Brenda</t>
  </si>
  <si>
    <t>00597/CC</t>
  </si>
  <si>
    <t>MOUSSIMA MOUSSIMA Parfait</t>
  </si>
  <si>
    <t>00518/CC</t>
  </si>
  <si>
    <t>NDONGO Jacqueline</t>
  </si>
  <si>
    <t>00598/CC</t>
  </si>
  <si>
    <t>NGONGANG TEGUE Leticia Lesline</t>
  </si>
  <si>
    <t>00519/CC</t>
  </si>
  <si>
    <t>NGOUTANE POYOUONA Rehanatou</t>
  </si>
  <si>
    <t>00520/CC</t>
  </si>
  <si>
    <t>NJIETCHEU Philippe</t>
  </si>
  <si>
    <t>00521/CC</t>
  </si>
  <si>
    <t>NOUTCHA Yannick</t>
  </si>
  <si>
    <t>00468/CC</t>
  </si>
  <si>
    <t>NYAKE NYAME Auriole Lavine</t>
  </si>
  <si>
    <t>00522/CC</t>
  </si>
  <si>
    <t>NYAME NGOUMOU Darelle</t>
  </si>
  <si>
    <t>00599/CC</t>
  </si>
  <si>
    <t>SONDE Rose Albane</t>
  </si>
  <si>
    <t>00526/CC</t>
  </si>
  <si>
    <t>TAMA Michéle Abigael</t>
  </si>
  <si>
    <t>00527/CC</t>
  </si>
  <si>
    <t>TAMEDONG KENNE Fontece</t>
  </si>
  <si>
    <t>00529/CC</t>
  </si>
  <si>
    <t>TCHIEPI ZESSEU Brondon</t>
  </si>
  <si>
    <t>00601/CC</t>
  </si>
  <si>
    <t>TCHUANTE Grace Divine</t>
  </si>
  <si>
    <t>00530/CC</t>
  </si>
  <si>
    <t>TEMATEU FOYET Winifreed</t>
  </si>
  <si>
    <t>00531/CC</t>
  </si>
  <si>
    <t>TIDOH TSAGNE Muriel</t>
  </si>
  <si>
    <t>00476/CC</t>
  </si>
  <si>
    <t>TOCKO EDJANG Marie Chantal</t>
  </si>
  <si>
    <t>00532/CC</t>
  </si>
  <si>
    <t>YIMGA DJIKI Erwan</t>
  </si>
  <si>
    <t>00411/CC</t>
  </si>
  <si>
    <t>NKAKE MBELLA Roosvelt Ange</t>
  </si>
  <si>
    <t>00602/CC</t>
  </si>
  <si>
    <t>ARETOUYAP NJOYA Amina Dadayus</t>
  </si>
  <si>
    <t>00449/CC</t>
  </si>
  <si>
    <t>ATOU ELOUNDOU Ignace Honoré</t>
  </si>
  <si>
    <t>00412/CC</t>
  </si>
  <si>
    <t>HAWAM Aurelia Frida</t>
  </si>
  <si>
    <t>00450/CC</t>
  </si>
  <si>
    <t>BAKITI Olivier</t>
  </si>
  <si>
    <t>00440/CC</t>
  </si>
  <si>
    <t>BOGMIS Aurélien Giresse</t>
  </si>
  <si>
    <t>00452/CC</t>
  </si>
  <si>
    <t>BOKAGNE Michel Gérard Vautrand</t>
  </si>
  <si>
    <t>00453/CC</t>
  </si>
  <si>
    <t>DAKLEU NOUBISSIE Oscar Junior</t>
  </si>
  <si>
    <t>00455/CC</t>
  </si>
  <si>
    <t>DEMGNE TINGUEM Patricia Danielle</t>
  </si>
  <si>
    <t>00606/CC</t>
  </si>
  <si>
    <t>DJEUMEN TCHAPNDA Hermann</t>
  </si>
  <si>
    <t>00454/CC</t>
  </si>
  <si>
    <t>DJITHE YAPPI Maelyse</t>
  </si>
  <si>
    <t>00456/CC</t>
  </si>
  <si>
    <t>EBONGUE Maryline Audrey</t>
  </si>
  <si>
    <t>00604/CC</t>
  </si>
  <si>
    <t>EDOUNG ESSOME Wilfried Peggy</t>
  </si>
  <si>
    <t>00458/CC</t>
  </si>
  <si>
    <t>ETHE MADOUNG Ornella</t>
  </si>
  <si>
    <t>00448/CC</t>
  </si>
  <si>
    <t>EYE YEMBECK AÏSSATOU</t>
  </si>
  <si>
    <t>00459/CC</t>
  </si>
  <si>
    <t>KAME EDIMA Danielle Larissa</t>
  </si>
  <si>
    <t>00460/CC</t>
  </si>
  <si>
    <t>KEPSEU MEZAGUE Stéphanie</t>
  </si>
  <si>
    <t>00447/CC</t>
  </si>
  <si>
    <t>KOUBE Bernadette Princesse</t>
  </si>
  <si>
    <t>00461/CC</t>
  </si>
  <si>
    <t>KOUDJOU NGOUDEU Fustel</t>
  </si>
  <si>
    <t>00607/CC</t>
  </si>
  <si>
    <t>MENGUE KARLA Germaine Yvannas</t>
  </si>
  <si>
    <t>00462/CC</t>
  </si>
  <si>
    <t>MENYE TANGA Karen</t>
  </si>
  <si>
    <t>00427/CC</t>
  </si>
  <si>
    <t>MONTIGNY Saphie Leona</t>
  </si>
  <si>
    <t>00605/CC</t>
  </si>
  <si>
    <t>MPONDO NGANDO Georgia Elsa</t>
  </si>
  <si>
    <t>00464/CC</t>
  </si>
  <si>
    <t>NDJOMBI MAPPE PRUDENCE R.C.</t>
  </si>
  <si>
    <t>00429/CC</t>
  </si>
  <si>
    <t>NDOUNGO ANDJENGO Bérangère</t>
  </si>
  <si>
    <t>00603/CC</t>
  </si>
  <si>
    <t>NDZENGUE Claude Junior</t>
  </si>
  <si>
    <t>00466/CC</t>
  </si>
  <si>
    <t>NOUBISSIE DJEMOU Raoul</t>
  </si>
  <si>
    <t>00467/CC</t>
  </si>
  <si>
    <t>NSEKE Emma Josée</t>
  </si>
  <si>
    <t>00608/CC</t>
  </si>
  <si>
    <t>NYANGONO Jeanne Kandice Océanne</t>
  </si>
  <si>
    <t>00469/CC</t>
  </si>
  <si>
    <t>OMBE ATABA Ambroise</t>
  </si>
  <si>
    <t>00470/CC</t>
  </si>
  <si>
    <t>TCHAGANG TCHIMI Eranie Grâce</t>
  </si>
  <si>
    <t>00471/CC</t>
  </si>
  <si>
    <t>TCHAKOUNTE TCHAPDA Clémentine</t>
  </si>
  <si>
    <t>00472/CC</t>
  </si>
  <si>
    <t>TETE BASSI Flanelle Grâce</t>
  </si>
  <si>
    <t>00473/CC</t>
  </si>
  <si>
    <t>TIANI Mégane</t>
  </si>
  <si>
    <t>00474/CC</t>
  </si>
  <si>
    <t>TIANI Roxanne</t>
  </si>
  <si>
    <t>00475/CC</t>
  </si>
  <si>
    <t>TIOMELA NGOUMKWE Kerlin</t>
  </si>
  <si>
    <t>00477/CC</t>
  </si>
  <si>
    <t>TSIMI ZOA Laetitia Joyce</t>
  </si>
  <si>
    <t>00478/CC</t>
  </si>
  <si>
    <t>ZAME ATANGANA Marion Erika</t>
  </si>
  <si>
    <t>PREMIER TRIMESTRE</t>
  </si>
  <si>
    <t>Seq1</t>
  </si>
  <si>
    <t>Seq2</t>
  </si>
  <si>
    <t>Total</t>
  </si>
  <si>
    <t>Moy Trim</t>
  </si>
  <si>
    <t>Moy Classe</t>
  </si>
  <si>
    <t>BULLETIN DE NOTES</t>
  </si>
  <si>
    <t>à</t>
  </si>
  <si>
    <t>Moy</t>
  </si>
  <si>
    <t>Moy*C</t>
  </si>
  <si>
    <t>SCIENCES ET TECHNOLOGIE</t>
  </si>
  <si>
    <t>PCT</t>
  </si>
  <si>
    <t>TOTAL TRIMESTRIEL</t>
  </si>
  <si>
    <t>MOYENNE TRIMESTRIELLE</t>
  </si>
  <si>
    <t>RANG TRIMESTRIEL</t>
  </si>
  <si>
    <t>MOYENNE GENERALE DE LA CLASSE</t>
  </si>
  <si>
    <t xml:space="preserve">EXCLU </t>
  </si>
  <si>
    <t>00562/cc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</si>
</sst>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/00"/>
  </numFmts>
  <fonts count="30" x14ac:knownFonts="1">
    <font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6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6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 tint="0.34998626667073579"/>
      <name val="Calibri"/>
      <family val="2"/>
      <scheme val="minor"/>
    </font>
    <font>
      <sz val="6"/>
      <color theme="1"/>
      <name val="Century Gothic"/>
      <family val="2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9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0" xfId="0" applyBorder="1"/>
    <xf numFmtId="0" fontId="17" fillId="0" borderId="0" xfId="0" applyFont="1" applyBorder="1" applyAlignment="1" applyProtection="1">
      <alignment wrapText="1"/>
      <protection locked="0"/>
    </xf>
    <xf numFmtId="0" fontId="17" fillId="0" borderId="0" xfId="0" applyFont="1" applyBorder="1" applyAlignment="1" applyProtection="1">
      <protection locked="0"/>
    </xf>
    <xf numFmtId="0" fontId="2" fillId="2" borderId="13" xfId="0" applyFont="1" applyFill="1" applyBorder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20" fillId="0" borderId="0" xfId="0" applyNumberFormat="1" applyFont="1" applyAlignment="1">
      <alignment horizontal="center" vertical="center"/>
    </xf>
    <xf numFmtId="2" fontId="2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0" fontId="0" fillId="0" borderId="0" xfId="0" applyProtection="1">
      <protection hidden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21" fillId="4" borderId="0" xfId="0" applyFont="1" applyFill="1" applyBorder="1" applyAlignment="1">
      <alignment horizontal="center"/>
    </xf>
    <xf numFmtId="0" fontId="14" fillId="0" borderId="0" xfId="0" applyFont="1" applyAlignment="1" applyProtection="1">
      <alignment horizontal="center" vertical="center"/>
      <protection hidden="1"/>
    </xf>
    <xf numFmtId="0" fontId="14" fillId="5" borderId="0" xfId="0" applyFont="1" applyFill="1" applyBorder="1" applyAlignment="1">
      <alignment horizontal="center"/>
    </xf>
    <xf numFmtId="0" fontId="14" fillId="0" borderId="0" xfId="0" applyFont="1" applyBorder="1" applyAlignment="1" applyProtection="1">
      <protection locked="0"/>
    </xf>
    <xf numFmtId="0" fontId="23" fillId="0" borderId="0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2" fontId="17" fillId="0" borderId="0" xfId="0" applyNumberFormat="1" applyFont="1" applyAlignment="1" applyProtection="1">
      <alignment horizontal="center" vertical="center"/>
      <protection hidden="1"/>
    </xf>
    <xf numFmtId="2" fontId="24" fillId="0" borderId="0" xfId="0" applyNumberFormat="1" applyFont="1" applyAlignment="1">
      <alignment horizontal="center" vertical="center"/>
    </xf>
    <xf numFmtId="2" fontId="24" fillId="0" borderId="0" xfId="0" applyNumberFormat="1" applyFont="1" applyAlignment="1" applyProtection="1">
      <alignment horizontal="center" vertic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2" fontId="24" fillId="0" borderId="0" xfId="0" applyNumberFormat="1" applyFont="1" applyAlignment="1">
      <alignment horizontal="center" vertical="center" wrapText="1"/>
    </xf>
    <xf numFmtId="2" fontId="24" fillId="0" borderId="0" xfId="0" applyNumberFormat="1" applyFon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24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 applyAlignment="1" applyProtection="1">
      <protection locked="0"/>
    </xf>
    <xf numFmtId="0" fontId="18" fillId="0" borderId="0" xfId="0" applyFont="1" applyAlignment="1" applyProtection="1"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protection locked="0"/>
    </xf>
    <xf numFmtId="0" fontId="8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protection locked="0"/>
    </xf>
    <xf numFmtId="0" fontId="0" fillId="0" borderId="0" xfId="0" applyFont="1" applyAlignment="1" applyProtection="1">
      <protection hidden="1"/>
    </xf>
    <xf numFmtId="0" fontId="0" fillId="0" borderId="0" xfId="0" applyFont="1" applyProtection="1">
      <protection hidden="1"/>
    </xf>
    <xf numFmtId="0" fontId="25" fillId="7" borderId="18" xfId="0" applyFont="1" applyFill="1" applyBorder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2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2" fontId="7" fillId="0" borderId="3" xfId="0" applyNumberFormat="1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" fontId="7" fillId="0" borderId="3" xfId="0" applyNumberFormat="1" applyFont="1" applyBorder="1" applyAlignment="1" applyProtection="1">
      <alignment horizontal="center" vertical="center"/>
      <protection hidden="1"/>
    </xf>
    <xf numFmtId="1" fontId="12" fillId="0" borderId="3" xfId="0" applyNumberFormat="1" applyFont="1" applyBorder="1" applyAlignment="1" applyProtection="1">
      <alignment horizontal="center" vertical="center" wrapText="1"/>
      <protection hidden="1"/>
    </xf>
    <xf numFmtId="2" fontId="19" fillId="0" borderId="21" xfId="0" applyNumberFormat="1" applyFont="1" applyBorder="1" applyAlignment="1" applyProtection="1">
      <alignment horizontal="center" vertical="center"/>
      <protection hidden="1"/>
    </xf>
    <xf numFmtId="0" fontId="7" fillId="0" borderId="24" xfId="0" applyFont="1" applyBorder="1" applyAlignment="1" applyProtection="1"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protection locked="0"/>
    </xf>
    <xf numFmtId="2" fontId="9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 vertical="center" wrapText="1"/>
      <protection locked="0"/>
    </xf>
    <xf numFmtId="2" fontId="11" fillId="0" borderId="0" xfId="0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hidden="1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/>
      <protection locked="0"/>
    </xf>
    <xf numFmtId="0" fontId="16" fillId="0" borderId="3" xfId="0" applyFont="1" applyBorder="1" applyProtection="1"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26" xfId="0" applyFont="1" applyBorder="1" applyAlignment="1" applyProtection="1">
      <alignment vertical="top" wrapText="1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32" xfId="0" applyBorder="1" applyProtection="1">
      <protection locked="0"/>
    </xf>
    <xf numFmtId="0" fontId="1" fillId="0" borderId="33" xfId="0" applyFont="1" applyBorder="1" applyAlignment="1" applyProtection="1">
      <alignment vertical="top" wrapText="1"/>
      <protection locked="0"/>
    </xf>
    <xf numFmtId="0" fontId="1" fillId="0" borderId="34" xfId="0" applyFont="1" applyBorder="1" applyAlignment="1" applyProtection="1">
      <alignment vertical="top" wrapText="1"/>
      <protection locked="0"/>
    </xf>
    <xf numFmtId="0" fontId="3" fillId="0" borderId="0" xfId="0" applyFont="1" applyProtection="1">
      <protection locked="0"/>
    </xf>
    <xf numFmtId="0" fontId="21" fillId="6" borderId="15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6" borderId="14" xfId="0" applyFont="1" applyFill="1" applyBorder="1" applyAlignment="1" applyProtection="1">
      <alignment horizontal="center" vertical="center"/>
      <protection hidden="1"/>
    </xf>
    <xf numFmtId="0" fontId="21" fillId="6" borderId="16" xfId="0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7" borderId="17" xfId="0" applyFont="1" applyFill="1" applyBorder="1" applyAlignment="1" applyProtection="1">
      <alignment horizontal="left"/>
      <protection locked="0"/>
    </xf>
    <xf numFmtId="0" fontId="2" fillId="7" borderId="18" xfId="0" applyFont="1" applyFill="1" applyBorder="1" applyAlignment="1" applyProtection="1">
      <alignment horizontal="left"/>
      <protection locked="0"/>
    </xf>
    <xf numFmtId="0" fontId="2" fillId="7" borderId="18" xfId="0" applyFont="1" applyFill="1" applyBorder="1" applyAlignment="1" applyProtection="1">
      <alignment horizontal="center"/>
      <protection locked="0"/>
    </xf>
    <xf numFmtId="0" fontId="26" fillId="7" borderId="18" xfId="0" applyFont="1" applyFill="1" applyBorder="1" applyAlignment="1" applyProtection="1">
      <alignment horizontal="center"/>
      <protection locked="0"/>
    </xf>
    <xf numFmtId="0" fontId="26" fillId="7" borderId="19" xfId="0" applyFont="1" applyFill="1" applyBorder="1" applyAlignment="1" applyProtection="1">
      <alignment horizont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10" fillId="0" borderId="0" xfId="0" applyFont="1" applyAlignment="1" applyProtection="1">
      <alignment horizontal="left"/>
      <protection hidden="1"/>
    </xf>
    <xf numFmtId="14" fontId="0" fillId="0" borderId="0" xfId="0" applyNumberFormat="1" applyFont="1" applyAlignment="1" applyProtection="1">
      <alignment horizontal="center"/>
      <protection hidden="1"/>
    </xf>
    <xf numFmtId="14" fontId="10" fillId="0" borderId="0" xfId="0" applyNumberFormat="1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25" fillId="7" borderId="20" xfId="0" applyFont="1" applyFill="1" applyBorder="1" applyAlignment="1" applyProtection="1">
      <alignment horizontal="left"/>
      <protection locked="0"/>
    </xf>
    <xf numFmtId="0" fontId="25" fillId="7" borderId="3" xfId="0" applyFont="1" applyFill="1" applyBorder="1" applyAlignment="1" applyProtection="1">
      <alignment horizontal="left"/>
      <protection locked="0"/>
    </xf>
    <xf numFmtId="0" fontId="7" fillId="0" borderId="22" xfId="0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26" fillId="6" borderId="4" xfId="0" applyFont="1" applyFill="1" applyBorder="1" applyAlignment="1" applyProtection="1">
      <alignment horizontal="center" vertical="center" wrapText="1"/>
      <protection locked="0"/>
    </xf>
    <xf numFmtId="0" fontId="26" fillId="6" borderId="5" xfId="0" applyFont="1" applyFill="1" applyBorder="1" applyAlignment="1" applyProtection="1">
      <alignment horizontal="center" vertical="center" wrapText="1"/>
      <protection locked="0"/>
    </xf>
    <xf numFmtId="0" fontId="26" fillId="6" borderId="6" xfId="0" applyFont="1" applyFill="1" applyBorder="1" applyAlignment="1" applyProtection="1">
      <alignment horizontal="center" vertical="center" wrapText="1"/>
      <protection locked="0"/>
    </xf>
    <xf numFmtId="2" fontId="26" fillId="6" borderId="7" xfId="0" applyNumberFormat="1" applyFont="1" applyFill="1" applyBorder="1" applyAlignment="1" applyProtection="1">
      <alignment horizontal="center" vertical="center" wrapText="1"/>
      <protection locked="0"/>
    </xf>
    <xf numFmtId="2" fontId="26" fillId="6" borderId="9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/>
      <protection locked="0"/>
    </xf>
    <xf numFmtId="0" fontId="2" fillId="6" borderId="20" xfId="0" applyFont="1" applyFill="1" applyBorder="1" applyAlignment="1" applyProtection="1">
      <alignment horizontal="left"/>
      <protection locked="0"/>
    </xf>
    <xf numFmtId="0" fontId="2" fillId="6" borderId="3" xfId="0" applyFont="1" applyFill="1" applyBorder="1" applyAlignment="1" applyProtection="1">
      <alignment horizontal="left"/>
      <protection locked="0"/>
    </xf>
    <xf numFmtId="0" fontId="2" fillId="6" borderId="27" xfId="0" applyFont="1" applyFill="1" applyBorder="1" applyAlignment="1" applyProtection="1">
      <alignment horizontal="left"/>
      <protection locked="0"/>
    </xf>
    <xf numFmtId="0" fontId="2" fillId="6" borderId="21" xfId="0" applyFont="1" applyFill="1" applyBorder="1" applyAlignment="1" applyProtection="1">
      <alignment horizontal="left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6" xfId="0" applyBorder="1" applyAlignment="1" applyProtection="1">
      <alignment horizontal="center" wrapText="1"/>
      <protection locked="0"/>
    </xf>
    <xf numFmtId="0" fontId="27" fillId="8" borderId="4" xfId="0" applyFont="1" applyFill="1" applyBorder="1" applyAlignment="1" applyProtection="1">
      <alignment horizontal="center" vertical="center" wrapText="1"/>
      <protection locked="0"/>
    </xf>
    <xf numFmtId="0" fontId="27" fillId="8" borderId="6" xfId="0" applyFont="1" applyFill="1" applyBorder="1" applyAlignment="1" applyProtection="1">
      <alignment horizontal="center" vertical="center" wrapText="1"/>
      <protection locked="0"/>
    </xf>
    <xf numFmtId="0" fontId="15" fillId="0" borderId="20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left" vertical="center"/>
      <protection locked="0"/>
    </xf>
    <xf numFmtId="0" fontId="15" fillId="0" borderId="3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0" fontId="28" fillId="6" borderId="20" xfId="0" applyFont="1" applyFill="1" applyBorder="1" applyAlignment="1" applyProtection="1">
      <alignment horizontal="left" vertical="center" wrapText="1"/>
      <protection locked="0"/>
    </xf>
    <xf numFmtId="0" fontId="28" fillId="6" borderId="3" xfId="0" applyFont="1" applyFill="1" applyBorder="1" applyAlignment="1" applyProtection="1">
      <alignment horizontal="left" vertical="center" wrapText="1"/>
      <protection locked="0"/>
    </xf>
    <xf numFmtId="0" fontId="29" fillId="6" borderId="7" xfId="0" applyFont="1" applyFill="1" applyBorder="1" applyAlignment="1" applyProtection="1">
      <alignment horizontal="center" vertical="top" wrapText="1"/>
      <protection locked="0"/>
    </xf>
    <xf numFmtId="0" fontId="29" fillId="6" borderId="8" xfId="0" applyFont="1" applyFill="1" applyBorder="1" applyAlignment="1" applyProtection="1">
      <alignment horizontal="center" vertical="top" wrapText="1"/>
      <protection locked="0"/>
    </xf>
    <xf numFmtId="0" fontId="29" fillId="6" borderId="28" xfId="0" applyFont="1" applyFill="1" applyBorder="1" applyAlignment="1" applyProtection="1">
      <alignment horizontal="center" vertical="top" wrapText="1"/>
      <protection locked="0"/>
    </xf>
    <xf numFmtId="0" fontId="29" fillId="6" borderId="10" xfId="0" applyFont="1" applyFill="1" applyBorder="1" applyAlignment="1" applyProtection="1">
      <alignment horizontal="center" vertical="top" wrapText="1"/>
      <protection locked="0"/>
    </xf>
    <xf numFmtId="0" fontId="29" fillId="6" borderId="0" xfId="0" applyFont="1" applyFill="1" applyBorder="1" applyAlignment="1" applyProtection="1">
      <alignment horizontal="center" vertical="top" wrapText="1"/>
      <protection locked="0"/>
    </xf>
    <xf numFmtId="0" fontId="29" fillId="6" borderId="26" xfId="0" applyFont="1" applyFill="1" applyBorder="1" applyAlignment="1" applyProtection="1">
      <alignment horizontal="center" vertical="top" wrapText="1"/>
      <protection locked="0"/>
    </xf>
    <xf numFmtId="0" fontId="15" fillId="0" borderId="20" xfId="0" applyFont="1" applyBorder="1" applyAlignment="1" applyProtection="1">
      <alignment horizontal="left"/>
      <protection locked="0"/>
    </xf>
    <xf numFmtId="0" fontId="15" fillId="0" borderId="3" xfId="0" applyFont="1" applyBorder="1" applyAlignment="1" applyProtection="1">
      <alignment horizontal="left"/>
      <protection locked="0"/>
    </xf>
    <xf numFmtId="0" fontId="15" fillId="0" borderId="31" xfId="0" applyFont="1" applyBorder="1" applyAlignment="1" applyProtection="1">
      <alignment horizontal="left"/>
      <protection locked="0"/>
    </xf>
    <xf numFmtId="0" fontId="15" fillId="0" borderId="32" xfId="0" applyFont="1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center"/>
      <protection locked="0"/>
    </xf>
    <xf numFmtId="0" fontId="28" fillId="6" borderId="29" xfId="0" applyFont="1" applyFill="1" applyBorder="1" applyAlignment="1" applyProtection="1">
      <alignment horizontal="left" vertical="center"/>
      <protection locked="0"/>
    </xf>
    <xf numFmtId="0" fontId="28" fillId="6" borderId="11" xfId="0" applyFont="1" applyFill="1" applyBorder="1" applyAlignment="1" applyProtection="1">
      <alignment horizontal="left" vertical="center"/>
      <protection locked="0"/>
    </xf>
    <xf numFmtId="0" fontId="28" fillId="6" borderId="12" xfId="0" applyFont="1" applyFill="1" applyBorder="1" applyAlignment="1" applyProtection="1">
      <alignment horizontal="left" vertical="center"/>
      <protection locked="0"/>
    </xf>
    <xf numFmtId="0" fontId="15" fillId="0" borderId="30" xfId="0" applyFont="1" applyBorder="1" applyAlignment="1" applyProtection="1">
      <alignment horizontal="left"/>
      <protection locked="0"/>
    </xf>
    <xf numFmtId="0" fontId="15" fillId="0" borderId="27" xfId="0" applyFont="1" applyBorder="1" applyAlignment="1" applyProtection="1">
      <alignment horizontal="left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762000</xdr:colOff>
          <xdr:row>7</xdr:row>
          <xdr:rowOff>114300</xdr:rowOff>
        </xdr:from>
        <xdr:to>
          <xdr:col>17</xdr:col>
          <xdr:colOff>9525</xdr:colOff>
          <xdr:row>8</xdr:row>
          <xdr:rowOff>219075</xdr:rowOff>
        </xdr:to>
        <xdr:sp macro="" textlink="">
          <xdr:nvSpPr>
            <xdr:cNvPr id="3074" name="CmdImprimer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Tisserin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Tisser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istrateur"/>
      <sheetName val="Base"/>
      <sheetName val="Config"/>
      <sheetName val="Cycle1Seq1"/>
      <sheetName val="Cycle1Seq2"/>
      <sheetName val="Cycle2Seq1"/>
      <sheetName val="Cycle2Seq2"/>
      <sheetName val="Cycle1"/>
      <sheetName val="Cycle2"/>
    </sheetNames>
    <sheetDataSet>
      <sheetData sheetId="0"/>
      <sheetData sheetId="1"/>
      <sheetData sheetId="2">
        <row r="1">
          <cell r="C1" t="str">
            <v>2017/2018</v>
          </cell>
        </row>
        <row r="3">
          <cell r="A3" t="str">
            <v>Matricule</v>
          </cell>
          <cell r="B3" t="str">
            <v>Noms et Prenoms</v>
          </cell>
          <cell r="C3" t="str">
            <v>Date de Naissance</v>
          </cell>
          <cell r="D3" t="str">
            <v>Lieu de Naissance</v>
          </cell>
          <cell r="E3" t="str">
            <v>Sexe</v>
          </cell>
          <cell r="F3" t="str">
            <v>Cycle</v>
          </cell>
          <cell r="G3" t="str">
            <v>Classe</v>
          </cell>
          <cell r="H3" t="str">
            <v>Situation</v>
          </cell>
        </row>
        <row r="4">
          <cell r="A4" t="str">
            <v>00562/CC</v>
          </cell>
          <cell r="B4" t="str">
            <v>ALLETCHING Rosaline</v>
          </cell>
          <cell r="C4">
            <v>36307</v>
          </cell>
          <cell r="D4" t="str">
            <v>PENJA</v>
          </cell>
          <cell r="E4" t="str">
            <v>F</v>
          </cell>
          <cell r="F4" t="str">
            <v>Cycle1</v>
          </cell>
          <cell r="G4" t="str">
            <v>Troisième</v>
          </cell>
          <cell r="H4" t="str">
            <v>Non</v>
          </cell>
        </row>
        <row r="5">
          <cell r="A5" t="str">
            <v>00410/CC</v>
          </cell>
          <cell r="B5" t="str">
            <v>ANDJENGO Emmanuel</v>
          </cell>
          <cell r="C5">
            <v>38379</v>
          </cell>
          <cell r="D5" t="str">
            <v>DOUALA</v>
          </cell>
          <cell r="E5" t="str">
            <v>M</v>
          </cell>
          <cell r="F5" t="str">
            <v>Cycle1</v>
          </cell>
          <cell r="G5" t="str">
            <v>Troisième</v>
          </cell>
          <cell r="H5">
            <v>0</v>
          </cell>
        </row>
        <row r="6">
          <cell r="A6" t="str">
            <v>00413/CC</v>
          </cell>
          <cell r="B6" t="str">
            <v>BITCHEKI OLEMBA James Russel</v>
          </cell>
          <cell r="C6">
            <v>37812</v>
          </cell>
          <cell r="D6" t="str">
            <v>LOUM</v>
          </cell>
          <cell r="E6" t="str">
            <v>M</v>
          </cell>
          <cell r="F6" t="str">
            <v>Cycle1</v>
          </cell>
          <cell r="G6" t="str">
            <v>Troisième</v>
          </cell>
          <cell r="H6">
            <v>0</v>
          </cell>
        </row>
        <row r="7">
          <cell r="A7" t="str">
            <v>00357/CC</v>
          </cell>
          <cell r="B7" t="str">
            <v>BOYA PENDENG Flori</v>
          </cell>
          <cell r="C7">
            <v>37159</v>
          </cell>
          <cell r="D7" t="str">
            <v>LOUM</v>
          </cell>
          <cell r="E7" t="str">
            <v>M</v>
          </cell>
          <cell r="F7" t="str">
            <v>Cycle1</v>
          </cell>
          <cell r="G7" t="str">
            <v>Troisième</v>
          </cell>
          <cell r="H7">
            <v>0</v>
          </cell>
        </row>
        <row r="8">
          <cell r="A8" t="str">
            <v>00415/CC</v>
          </cell>
          <cell r="B8" t="str">
            <v>DJEUMOU DALEU Nesline</v>
          </cell>
          <cell r="C8">
            <v>37403</v>
          </cell>
          <cell r="D8" t="str">
            <v>NJOMBE</v>
          </cell>
          <cell r="E8" t="str">
            <v>F</v>
          </cell>
          <cell r="F8" t="str">
            <v>Cycle1</v>
          </cell>
          <cell r="G8" t="str">
            <v>Troisième</v>
          </cell>
          <cell r="H8">
            <v>0</v>
          </cell>
        </row>
        <row r="9">
          <cell r="A9" t="str">
            <v>00479/CC</v>
          </cell>
          <cell r="B9" t="str">
            <v>DJUIDJA Jasmine</v>
          </cell>
          <cell r="C9">
            <v>38313</v>
          </cell>
          <cell r="D9" t="str">
            <v>MOMBO</v>
          </cell>
          <cell r="E9" t="str">
            <v>F</v>
          </cell>
          <cell r="F9" t="str">
            <v>Cycle1</v>
          </cell>
          <cell r="G9" t="str">
            <v>Troisième</v>
          </cell>
          <cell r="H9">
            <v>0</v>
          </cell>
        </row>
        <row r="10">
          <cell r="A10" t="str">
            <v>00416/CC</v>
          </cell>
          <cell r="B10" t="str">
            <v>DONDOCK FOTSO Landrine</v>
          </cell>
          <cell r="C10">
            <v>37833</v>
          </cell>
          <cell r="D10" t="str">
            <v>BONABERI</v>
          </cell>
          <cell r="E10" t="str">
            <v>F</v>
          </cell>
          <cell r="F10" t="str">
            <v>Cycle1</v>
          </cell>
          <cell r="G10" t="str">
            <v>Troisième</v>
          </cell>
          <cell r="H10">
            <v>0</v>
          </cell>
        </row>
        <row r="11">
          <cell r="A11" t="str">
            <v>00417/CC</v>
          </cell>
          <cell r="B11" t="str">
            <v>DONGMO Laetitia Orlane</v>
          </cell>
          <cell r="C11">
            <v>38063</v>
          </cell>
          <cell r="D11" t="str">
            <v>NJOMBE</v>
          </cell>
          <cell r="E11" t="str">
            <v>F</v>
          </cell>
          <cell r="F11" t="str">
            <v>Cycle1</v>
          </cell>
          <cell r="G11" t="str">
            <v>Troisième</v>
          </cell>
          <cell r="H11">
            <v>0</v>
          </cell>
        </row>
        <row r="12">
          <cell r="A12" t="str">
            <v>00611/CC</v>
          </cell>
          <cell r="B12" t="str">
            <v>EBENE EBOH David</v>
          </cell>
          <cell r="C12">
            <v>37826</v>
          </cell>
          <cell r="D12" t="str">
            <v>NJOMBE</v>
          </cell>
          <cell r="E12" t="str">
            <v>M</v>
          </cell>
          <cell r="F12" t="str">
            <v>Cycle1</v>
          </cell>
          <cell r="G12" t="str">
            <v>Troisième</v>
          </cell>
          <cell r="H12">
            <v>0</v>
          </cell>
        </row>
        <row r="13">
          <cell r="A13" t="str">
            <v>00418/CC</v>
          </cell>
          <cell r="B13" t="str">
            <v>EBOUTE EBOUTHE Franklin</v>
          </cell>
          <cell r="C13">
            <v>37562</v>
          </cell>
          <cell r="D13" t="str">
            <v>NJOMBE</v>
          </cell>
          <cell r="E13" t="str">
            <v>M</v>
          </cell>
          <cell r="F13" t="str">
            <v>Cycle1</v>
          </cell>
          <cell r="G13" t="str">
            <v>Troisième</v>
          </cell>
          <cell r="H13">
            <v>0</v>
          </cell>
        </row>
        <row r="14">
          <cell r="A14" t="str">
            <v>00612/CC</v>
          </cell>
          <cell r="B14" t="str">
            <v>EDOUNG PENDA Maelle</v>
          </cell>
          <cell r="C14">
            <v>37316</v>
          </cell>
          <cell r="D14" t="str">
            <v>BAFOUSSAM</v>
          </cell>
          <cell r="E14" t="str">
            <v>F</v>
          </cell>
          <cell r="F14" t="str">
            <v>Cycle1</v>
          </cell>
          <cell r="G14" t="str">
            <v>Troisième</v>
          </cell>
          <cell r="H14">
            <v>0</v>
          </cell>
        </row>
        <row r="15">
          <cell r="A15" t="str">
            <v>00533/CC</v>
          </cell>
          <cell r="B15" t="str">
            <v>EGNAME Ange De Lichelle</v>
          </cell>
          <cell r="C15">
            <v>38721</v>
          </cell>
          <cell r="D15" t="str">
            <v>NJOMBE</v>
          </cell>
          <cell r="E15" t="str">
            <v>F</v>
          </cell>
          <cell r="F15" t="str">
            <v>Cycle1</v>
          </cell>
          <cell r="G15" t="str">
            <v>Troisième</v>
          </cell>
          <cell r="H15">
            <v>0</v>
          </cell>
        </row>
        <row r="16">
          <cell r="A16" t="str">
            <v>00419/CC</v>
          </cell>
          <cell r="B16" t="str">
            <v>ETOUNDI Uriel Audrey</v>
          </cell>
          <cell r="C16">
            <v>37708</v>
          </cell>
          <cell r="D16" t="str">
            <v>NJOMBE</v>
          </cell>
          <cell r="E16" t="str">
            <v>M</v>
          </cell>
          <cell r="F16" t="str">
            <v>Cycle1</v>
          </cell>
          <cell r="G16" t="str">
            <v>Troisième</v>
          </cell>
          <cell r="H16">
            <v>0</v>
          </cell>
        </row>
        <row r="17">
          <cell r="A17" t="str">
            <v>00613/CC</v>
          </cell>
          <cell r="B17" t="str">
            <v>EWANE EWANE Achille</v>
          </cell>
          <cell r="C17">
            <v>37425</v>
          </cell>
          <cell r="D17" t="str">
            <v>BABONG</v>
          </cell>
          <cell r="E17" t="str">
            <v>M</v>
          </cell>
          <cell r="F17" t="str">
            <v>Cycle1</v>
          </cell>
          <cell r="G17" t="str">
            <v>Troisième</v>
          </cell>
          <cell r="H17">
            <v>0</v>
          </cell>
        </row>
        <row r="18">
          <cell r="A18" t="str">
            <v>00614/CC</v>
          </cell>
          <cell r="B18" t="str">
            <v>KAMENI Audrey Dimitry</v>
          </cell>
          <cell r="C18">
            <v>36580</v>
          </cell>
          <cell r="D18" t="str">
            <v>NJOMBE</v>
          </cell>
          <cell r="E18" t="str">
            <v>M</v>
          </cell>
          <cell r="F18" t="str">
            <v>Cycle1</v>
          </cell>
          <cell r="G18" t="str">
            <v>Troisième</v>
          </cell>
          <cell r="H18">
            <v>0</v>
          </cell>
        </row>
        <row r="19">
          <cell r="A19" t="str">
            <v>00422/CC</v>
          </cell>
          <cell r="B19" t="str">
            <v>KAMGA SIELATCHOM Ludovic</v>
          </cell>
          <cell r="C19">
            <v>37883</v>
          </cell>
          <cell r="D19" t="str">
            <v>PENJA</v>
          </cell>
          <cell r="E19" t="str">
            <v>M</v>
          </cell>
          <cell r="F19" t="str">
            <v>Cycle1</v>
          </cell>
          <cell r="G19" t="str">
            <v>Troisième</v>
          </cell>
          <cell r="H19">
            <v>0</v>
          </cell>
        </row>
        <row r="20">
          <cell r="A20" t="str">
            <v>00423/CC</v>
          </cell>
          <cell r="B20" t="str">
            <v>KUIFFEU YITEMBE Sorelle</v>
          </cell>
          <cell r="C20">
            <v>37750</v>
          </cell>
          <cell r="D20" t="str">
            <v>NJOMBE</v>
          </cell>
          <cell r="E20" t="str">
            <v>F</v>
          </cell>
          <cell r="F20" t="str">
            <v>Cycle1</v>
          </cell>
          <cell r="G20" t="str">
            <v>Troisième</v>
          </cell>
          <cell r="H20">
            <v>0</v>
          </cell>
        </row>
        <row r="21">
          <cell r="A21" t="str">
            <v>00425/CC</v>
          </cell>
          <cell r="B21" t="str">
            <v>MABAH NYAMSI Christelle Mayeva</v>
          </cell>
          <cell r="C21">
            <v>37787</v>
          </cell>
          <cell r="D21" t="str">
            <v>LOUM</v>
          </cell>
          <cell r="E21" t="str">
            <v>F</v>
          </cell>
          <cell r="F21" t="str">
            <v>Cycle1</v>
          </cell>
          <cell r="G21" t="str">
            <v>Troisième</v>
          </cell>
          <cell r="H21">
            <v>0</v>
          </cell>
        </row>
        <row r="22">
          <cell r="A22" t="str">
            <v>00426/CC</v>
          </cell>
          <cell r="B22" t="str">
            <v>MAKA YEMELDA Danielle</v>
          </cell>
          <cell r="C22">
            <v>37754</v>
          </cell>
          <cell r="D22" t="str">
            <v>NDOUNGUE</v>
          </cell>
          <cell r="E22" t="str">
            <v>F</v>
          </cell>
          <cell r="F22" t="str">
            <v>Cycle1</v>
          </cell>
          <cell r="G22" t="str">
            <v>Troisième</v>
          </cell>
          <cell r="H22">
            <v>0</v>
          </cell>
        </row>
        <row r="23">
          <cell r="A23" t="str">
            <v>00482/CC</v>
          </cell>
          <cell r="B23" t="str">
            <v>MATOCK ASSOL Yvan Landry</v>
          </cell>
          <cell r="C23">
            <v>37786</v>
          </cell>
          <cell r="D23" t="str">
            <v>NJOMBE</v>
          </cell>
          <cell r="E23" t="str">
            <v>M</v>
          </cell>
          <cell r="F23" t="str">
            <v>Cycle1</v>
          </cell>
          <cell r="G23" t="str">
            <v>Troisième</v>
          </cell>
          <cell r="H23">
            <v>0</v>
          </cell>
        </row>
        <row r="24">
          <cell r="A24" t="str">
            <v>00615/CC</v>
          </cell>
          <cell r="B24" t="str">
            <v>MFANGAM Lydia</v>
          </cell>
          <cell r="C24">
            <v>36830</v>
          </cell>
          <cell r="D24" t="str">
            <v>NJOMBE</v>
          </cell>
          <cell r="E24" t="str">
            <v>F</v>
          </cell>
          <cell r="F24" t="str">
            <v>Cycle1</v>
          </cell>
          <cell r="G24" t="str">
            <v>Troisième</v>
          </cell>
          <cell r="H24">
            <v>0</v>
          </cell>
        </row>
        <row r="25">
          <cell r="A25" t="str">
            <v>00616/CC</v>
          </cell>
          <cell r="B25" t="str">
            <v>MIETCHOP Danielle</v>
          </cell>
          <cell r="C25">
            <v>37481</v>
          </cell>
          <cell r="D25" t="str">
            <v>NJOMBE</v>
          </cell>
          <cell r="E25" t="str">
            <v>F</v>
          </cell>
          <cell r="F25" t="str">
            <v>Cycle1</v>
          </cell>
          <cell r="G25" t="str">
            <v>Troisième</v>
          </cell>
          <cell r="H25">
            <v>0</v>
          </cell>
        </row>
        <row r="26">
          <cell r="A26" t="str">
            <v>00430/CC</v>
          </cell>
          <cell r="B26" t="str">
            <v>NGADOUM KAMDOUM Laurelle Audrey</v>
          </cell>
          <cell r="C26">
            <v>37580</v>
          </cell>
          <cell r="D26" t="str">
            <v>LOUM</v>
          </cell>
          <cell r="E26" t="str">
            <v>F</v>
          </cell>
          <cell r="F26" t="str">
            <v>Cycle1</v>
          </cell>
          <cell r="G26" t="str">
            <v>Troisième</v>
          </cell>
          <cell r="H26">
            <v>0</v>
          </cell>
        </row>
        <row r="27">
          <cell r="A27" t="str">
            <v>00409/CC</v>
          </cell>
          <cell r="B27" t="str">
            <v>NGAKO Franck Rodalphe</v>
          </cell>
          <cell r="C27">
            <v>37831</v>
          </cell>
          <cell r="D27" t="str">
            <v>NJOMBE</v>
          </cell>
          <cell r="E27" t="str">
            <v>M</v>
          </cell>
          <cell r="F27" t="str">
            <v>Cycle1</v>
          </cell>
          <cell r="G27" t="str">
            <v>Troisième</v>
          </cell>
          <cell r="H27">
            <v>0</v>
          </cell>
        </row>
        <row r="28">
          <cell r="A28" t="str">
            <v>00375/CC</v>
          </cell>
          <cell r="B28" t="str">
            <v>NJOH SEME Jacques</v>
          </cell>
          <cell r="C28">
            <v>37135</v>
          </cell>
          <cell r="D28" t="str">
            <v>NJOMBE</v>
          </cell>
          <cell r="E28" t="str">
            <v>M</v>
          </cell>
          <cell r="F28" t="str">
            <v>Cycle1</v>
          </cell>
          <cell r="G28" t="str">
            <v>Troisième</v>
          </cell>
          <cell r="H28">
            <v>0</v>
          </cell>
        </row>
        <row r="29">
          <cell r="A29" t="str">
            <v>00376/CC</v>
          </cell>
          <cell r="B29" t="str">
            <v>NJOH Arthur Stephane</v>
          </cell>
          <cell r="C29">
            <v>37135</v>
          </cell>
          <cell r="D29" t="str">
            <v>NJOMBE</v>
          </cell>
          <cell r="E29" t="str">
            <v>M</v>
          </cell>
          <cell r="F29" t="str">
            <v>Cycle1</v>
          </cell>
          <cell r="G29" t="str">
            <v>Troisième</v>
          </cell>
          <cell r="H29">
            <v>0</v>
          </cell>
        </row>
        <row r="30">
          <cell r="A30" t="str">
            <v>00617/CC</v>
          </cell>
          <cell r="B30" t="str">
            <v>NJOLLE ASSECH Elisabeth</v>
          </cell>
          <cell r="C30">
            <v>37726</v>
          </cell>
          <cell r="D30" t="str">
            <v>NJOMBE</v>
          </cell>
          <cell r="E30" t="str">
            <v>F</v>
          </cell>
          <cell r="F30" t="str">
            <v>Cycle1</v>
          </cell>
          <cell r="G30" t="str">
            <v>Troisième</v>
          </cell>
          <cell r="H30">
            <v>0</v>
          </cell>
        </row>
        <row r="31">
          <cell r="A31" t="str">
            <v>00431/CC</v>
          </cell>
          <cell r="B31" t="str">
            <v>NKAPTO NGUELTA Wilfried</v>
          </cell>
          <cell r="C31">
            <v>37623</v>
          </cell>
          <cell r="D31" t="str">
            <v>BAFOUSSAM</v>
          </cell>
          <cell r="E31" t="str">
            <v>M</v>
          </cell>
          <cell r="F31" t="str">
            <v>Cycle1</v>
          </cell>
          <cell r="G31" t="str">
            <v>Troisième</v>
          </cell>
          <cell r="H31">
            <v>0</v>
          </cell>
        </row>
        <row r="32">
          <cell r="A32" t="str">
            <v>00620/CC</v>
          </cell>
          <cell r="B32" t="str">
            <v>NKEU Bernadette</v>
          </cell>
          <cell r="C32">
            <v>37386</v>
          </cell>
          <cell r="D32" t="str">
            <v>NJOMBE</v>
          </cell>
          <cell r="E32" t="str">
            <v>M</v>
          </cell>
          <cell r="F32" t="str">
            <v>Cycle1</v>
          </cell>
          <cell r="G32" t="str">
            <v>Troisième</v>
          </cell>
          <cell r="H32">
            <v>0</v>
          </cell>
        </row>
        <row r="33">
          <cell r="A33" t="str">
            <v>00483/CC</v>
          </cell>
          <cell r="B33" t="str">
            <v>NKOUATTCHOU YOUSSI Zita</v>
          </cell>
          <cell r="C33">
            <v>37425</v>
          </cell>
          <cell r="D33" t="str">
            <v>NJOMBE</v>
          </cell>
          <cell r="E33" t="str">
            <v>F</v>
          </cell>
          <cell r="F33" t="str">
            <v>Cycle1</v>
          </cell>
          <cell r="G33" t="str">
            <v>Troisième</v>
          </cell>
          <cell r="H33">
            <v>0</v>
          </cell>
        </row>
        <row r="34">
          <cell r="A34" t="str">
            <v>00610/CC</v>
          </cell>
          <cell r="B34" t="str">
            <v>TSADEO SAADEO François</v>
          </cell>
          <cell r="C34">
            <v>36322</v>
          </cell>
          <cell r="D34" t="str">
            <v>NJOMBE</v>
          </cell>
          <cell r="E34" t="str">
            <v>F</v>
          </cell>
          <cell r="F34" t="str">
            <v>Cycle1</v>
          </cell>
          <cell r="G34" t="str">
            <v>Troisième</v>
          </cell>
          <cell r="H34">
            <v>0</v>
          </cell>
        </row>
        <row r="35">
          <cell r="A35" t="str">
            <v>00433/CC</v>
          </cell>
          <cell r="B35" t="str">
            <v>TANKOUA NDZEGUE Randy</v>
          </cell>
          <cell r="C35">
            <v>37715</v>
          </cell>
          <cell r="D35" t="str">
            <v>N'SAMBA</v>
          </cell>
          <cell r="E35" t="str">
            <v>M</v>
          </cell>
          <cell r="F35" t="str">
            <v>Cycle1</v>
          </cell>
          <cell r="G35" t="str">
            <v>Troisième</v>
          </cell>
          <cell r="H35">
            <v>0</v>
          </cell>
        </row>
        <row r="36">
          <cell r="A36" t="str">
            <v>00619/CC</v>
          </cell>
          <cell r="B36" t="str">
            <v>TCHAPNDA Adeline</v>
          </cell>
          <cell r="C36">
            <v>37268</v>
          </cell>
          <cell r="D36" t="str">
            <v>NJOMBE</v>
          </cell>
          <cell r="E36" t="str">
            <v>F</v>
          </cell>
          <cell r="F36" t="str">
            <v>Cycle1</v>
          </cell>
          <cell r="G36" t="str">
            <v>Troisième</v>
          </cell>
          <cell r="H36">
            <v>0</v>
          </cell>
        </row>
        <row r="37">
          <cell r="A37" t="str">
            <v>00534/CC</v>
          </cell>
          <cell r="B37" t="str">
            <v>TCHIEPI TCHOKOSSA Marthe Manelle</v>
          </cell>
          <cell r="C37">
            <v>37874</v>
          </cell>
          <cell r="D37" t="str">
            <v>NJOMBE</v>
          </cell>
          <cell r="E37" t="str">
            <v>F</v>
          </cell>
          <cell r="F37" t="str">
            <v>Cycle1</v>
          </cell>
          <cell r="G37" t="str">
            <v>Troisième</v>
          </cell>
          <cell r="H37">
            <v>0</v>
          </cell>
        </row>
        <row r="38">
          <cell r="A38" t="str">
            <v>00618/CC</v>
          </cell>
          <cell r="B38" t="str">
            <v>TCHOMENI Orlyne</v>
          </cell>
          <cell r="C38">
            <v>37910</v>
          </cell>
          <cell r="D38" t="str">
            <v>LOUM</v>
          </cell>
          <cell r="E38" t="str">
            <v>M</v>
          </cell>
          <cell r="F38" t="str">
            <v>Cycle1</v>
          </cell>
          <cell r="G38" t="str">
            <v>Troisième</v>
          </cell>
          <cell r="H38">
            <v>0</v>
          </cell>
        </row>
        <row r="39">
          <cell r="A39" t="str">
            <v>00535/CC</v>
          </cell>
          <cell r="B39" t="str">
            <v>TCHONGOUANG Angelbert</v>
          </cell>
          <cell r="C39">
            <v>36670</v>
          </cell>
          <cell r="D39" t="str">
            <v>BANDJA</v>
          </cell>
          <cell r="E39" t="str">
            <v>M</v>
          </cell>
          <cell r="F39" t="str">
            <v>Cycle1</v>
          </cell>
          <cell r="G39" t="str">
            <v>Troisième</v>
          </cell>
          <cell r="H39">
            <v>0</v>
          </cell>
        </row>
        <row r="40">
          <cell r="A40" t="str">
            <v>00536/CC</v>
          </cell>
          <cell r="B40" t="str">
            <v>TEUKEU NGAMENI Alain Parino</v>
          </cell>
          <cell r="C40">
            <v>36688</v>
          </cell>
          <cell r="D40" t="str">
            <v>NJOMBE</v>
          </cell>
          <cell r="E40" t="str">
            <v>M</v>
          </cell>
          <cell r="F40" t="str">
            <v>Cycle1</v>
          </cell>
          <cell r="G40" t="str">
            <v>Troisième</v>
          </cell>
          <cell r="H40">
            <v>0</v>
          </cell>
        </row>
        <row r="41">
          <cell r="A41" t="str">
            <v>00439/CC</v>
          </cell>
          <cell r="B41" t="str">
            <v>TOUNGA NDOSSE Sandra</v>
          </cell>
          <cell r="C41">
            <v>38556</v>
          </cell>
          <cell r="D41" t="str">
            <v>LOUM</v>
          </cell>
          <cell r="E41" t="str">
            <v>F</v>
          </cell>
          <cell r="F41" t="str">
            <v>Cycle1</v>
          </cell>
          <cell r="G41" t="str">
            <v>Troisième</v>
          </cell>
          <cell r="H41">
            <v>0</v>
          </cell>
        </row>
        <row r="42">
          <cell r="A42" t="str">
            <v>00435/CC</v>
          </cell>
          <cell r="B42" t="str">
            <v>TSINDA Durel Junoir</v>
          </cell>
          <cell r="C42">
            <v>37881</v>
          </cell>
          <cell r="D42" t="str">
            <v>LOUM</v>
          </cell>
          <cell r="E42" t="str">
            <v>M</v>
          </cell>
          <cell r="F42" t="str">
            <v>Cycle1</v>
          </cell>
          <cell r="G42" t="str">
            <v>Troisième</v>
          </cell>
          <cell r="H42">
            <v>0</v>
          </cell>
        </row>
        <row r="43">
          <cell r="A43" t="str">
            <v>00609/CC</v>
          </cell>
          <cell r="B43" t="str">
            <v>NJOYA KAPOUMIE Salim</v>
          </cell>
          <cell r="C43">
            <v>37720</v>
          </cell>
          <cell r="D43" t="str">
            <v>FOUMBAN</v>
          </cell>
          <cell r="E43" t="str">
            <v>M</v>
          </cell>
          <cell r="F43" t="str">
            <v>Cycle1</v>
          </cell>
          <cell r="G43" t="str">
            <v>Troisième</v>
          </cell>
          <cell r="H43">
            <v>0</v>
          </cell>
        </row>
        <row r="44">
          <cell r="A44" t="str">
            <v>00563/CC</v>
          </cell>
          <cell r="B44" t="str">
            <v>AMBER DILANA Salano Valverde</v>
          </cell>
          <cell r="C44">
            <v>38323</v>
          </cell>
          <cell r="D44" t="str">
            <v>GRECIA</v>
          </cell>
          <cell r="E44" t="str">
            <v>F</v>
          </cell>
          <cell r="F44" t="str">
            <v>Cycle1</v>
          </cell>
          <cell r="G44" t="str">
            <v>Quatrième</v>
          </cell>
          <cell r="H44">
            <v>0</v>
          </cell>
        </row>
        <row r="45">
          <cell r="A45" t="str">
            <v>00564/CC</v>
          </cell>
          <cell r="B45" t="str">
            <v>DJOMATCHOUA NKWE Franck Pharell</v>
          </cell>
          <cell r="C45">
            <v>38847</v>
          </cell>
          <cell r="D45" t="str">
            <v>PENJA</v>
          </cell>
          <cell r="E45" t="str">
            <v>M</v>
          </cell>
          <cell r="F45" t="str">
            <v>Cycle1</v>
          </cell>
          <cell r="G45" t="str">
            <v>Sixième</v>
          </cell>
          <cell r="H45">
            <v>0</v>
          </cell>
        </row>
        <row r="46">
          <cell r="A46" t="str">
            <v>00565/CC</v>
          </cell>
          <cell r="B46" t="str">
            <v>DONGMO NGUEMO Francine</v>
          </cell>
          <cell r="C46">
            <v>38873</v>
          </cell>
          <cell r="D46" t="str">
            <v>LOUM</v>
          </cell>
          <cell r="E46" t="str">
            <v>F</v>
          </cell>
          <cell r="F46" t="str">
            <v>Cycle1</v>
          </cell>
          <cell r="G46" t="str">
            <v>Sixième</v>
          </cell>
          <cell r="H46">
            <v>0</v>
          </cell>
        </row>
        <row r="47">
          <cell r="A47" t="str">
            <v>00566/CC</v>
          </cell>
          <cell r="B47" t="str">
            <v>EBOULE Gaby Leprince</v>
          </cell>
          <cell r="C47">
            <v>39393</v>
          </cell>
          <cell r="D47" t="str">
            <v>PENJA</v>
          </cell>
          <cell r="E47" t="str">
            <v>M</v>
          </cell>
          <cell r="F47" t="str">
            <v>Cycle1</v>
          </cell>
          <cell r="G47" t="str">
            <v>Sixième</v>
          </cell>
          <cell r="H47">
            <v>0</v>
          </cell>
        </row>
        <row r="48">
          <cell r="A48" t="str">
            <v>00567/CC</v>
          </cell>
          <cell r="B48" t="str">
            <v>ENET Thomas Durell</v>
          </cell>
          <cell r="C48">
            <v>39274</v>
          </cell>
          <cell r="D48" t="str">
            <v>NJOMBE</v>
          </cell>
          <cell r="E48" t="str">
            <v>M</v>
          </cell>
          <cell r="F48" t="str">
            <v>Cycle1</v>
          </cell>
          <cell r="G48" t="str">
            <v>Sixième</v>
          </cell>
          <cell r="H48">
            <v>0</v>
          </cell>
        </row>
        <row r="49">
          <cell r="A49" t="str">
            <v>00568/CC</v>
          </cell>
          <cell r="B49" t="str">
            <v>ESSANGUI MBANGO Lydienne</v>
          </cell>
          <cell r="C49">
            <v>38241</v>
          </cell>
          <cell r="D49" t="str">
            <v>NJOMBE</v>
          </cell>
          <cell r="E49" t="str">
            <v>F</v>
          </cell>
          <cell r="F49" t="str">
            <v>Cycle1</v>
          </cell>
          <cell r="G49" t="str">
            <v>Sixième</v>
          </cell>
          <cell r="H49">
            <v>0</v>
          </cell>
        </row>
        <row r="50">
          <cell r="A50" t="str">
            <v>00569/CC</v>
          </cell>
          <cell r="B50" t="str">
            <v>EYE MOHAMED Lamine Djibo</v>
          </cell>
          <cell r="C50">
            <v>39559</v>
          </cell>
          <cell r="D50" t="str">
            <v>NJOMBE</v>
          </cell>
          <cell r="E50" t="str">
            <v>M</v>
          </cell>
          <cell r="F50" t="str">
            <v>Cycle1</v>
          </cell>
          <cell r="G50" t="str">
            <v>Sixième</v>
          </cell>
          <cell r="H50">
            <v>0</v>
          </cell>
        </row>
        <row r="51">
          <cell r="A51" t="str">
            <v>00570/CC</v>
          </cell>
          <cell r="B51" t="str">
            <v>FEUMENE Ruth Valerie</v>
          </cell>
          <cell r="C51">
            <v>39235</v>
          </cell>
          <cell r="D51" t="str">
            <v>NJOMBE</v>
          </cell>
          <cell r="E51" t="str">
            <v>F</v>
          </cell>
          <cell r="F51" t="str">
            <v>Cycle1</v>
          </cell>
          <cell r="G51" t="str">
            <v>Sixième</v>
          </cell>
          <cell r="H51">
            <v>0</v>
          </cell>
        </row>
        <row r="52">
          <cell r="A52" t="str">
            <v>00571/CC</v>
          </cell>
          <cell r="B52" t="str">
            <v>FONKI NGWAMAH Desmone</v>
          </cell>
          <cell r="C52">
            <v>39159</v>
          </cell>
          <cell r="D52" t="str">
            <v>PENJA</v>
          </cell>
          <cell r="E52" t="str">
            <v>F</v>
          </cell>
          <cell r="F52" t="str">
            <v>Cycle1</v>
          </cell>
          <cell r="G52" t="str">
            <v>Sixième</v>
          </cell>
          <cell r="H52">
            <v>0</v>
          </cell>
        </row>
        <row r="53">
          <cell r="A53" t="str">
            <v>00576/CC</v>
          </cell>
          <cell r="B53" t="str">
            <v>KAME Guy Gaston</v>
          </cell>
          <cell r="C53">
            <v>38783</v>
          </cell>
          <cell r="D53" t="str">
            <v>LOUM</v>
          </cell>
          <cell r="E53" t="str">
            <v>M</v>
          </cell>
          <cell r="F53" t="str">
            <v>Cycle1</v>
          </cell>
          <cell r="G53" t="str">
            <v>Sixième</v>
          </cell>
          <cell r="H53">
            <v>0</v>
          </cell>
        </row>
        <row r="54">
          <cell r="A54" t="str">
            <v>00572/CC</v>
          </cell>
          <cell r="B54" t="str">
            <v>HAPPI YAMNOU Bill Samson</v>
          </cell>
          <cell r="C54">
            <v>38925</v>
          </cell>
          <cell r="D54" t="str">
            <v>LOUM</v>
          </cell>
          <cell r="E54" t="str">
            <v>M</v>
          </cell>
          <cell r="F54" t="str">
            <v>Cycle1</v>
          </cell>
          <cell r="G54" t="str">
            <v>Sixième</v>
          </cell>
          <cell r="H54">
            <v>0</v>
          </cell>
        </row>
        <row r="55">
          <cell r="A55" t="str">
            <v>00573/CC</v>
          </cell>
          <cell r="B55" t="str">
            <v>HERAZO SANCHEZ Freddy Elias</v>
          </cell>
          <cell r="C55">
            <v>38414</v>
          </cell>
          <cell r="D55" t="str">
            <v>BOGOTA</v>
          </cell>
          <cell r="E55" t="str">
            <v>M</v>
          </cell>
          <cell r="F55" t="str">
            <v>Cycle1</v>
          </cell>
          <cell r="G55" t="str">
            <v>Sixième</v>
          </cell>
          <cell r="H55">
            <v>0</v>
          </cell>
        </row>
        <row r="56">
          <cell r="A56" t="str">
            <v>00574/CC</v>
          </cell>
          <cell r="B56" t="str">
            <v>HOMKOMNDO Loic Delphin</v>
          </cell>
          <cell r="C56">
            <v>38496</v>
          </cell>
          <cell r="D56" t="str">
            <v>NJOMBE</v>
          </cell>
          <cell r="E56" t="str">
            <v>M</v>
          </cell>
          <cell r="F56" t="str">
            <v>Cycle1</v>
          </cell>
          <cell r="G56" t="str">
            <v>Sixième</v>
          </cell>
          <cell r="H56">
            <v>0</v>
          </cell>
        </row>
        <row r="57">
          <cell r="A57" t="str">
            <v>00575/CC</v>
          </cell>
          <cell r="B57" t="str">
            <v>TCHATCHIUNG Jason Mael</v>
          </cell>
          <cell r="C57">
            <v>39099</v>
          </cell>
          <cell r="D57" t="str">
            <v>DOUALA</v>
          </cell>
          <cell r="E57" t="str">
            <v>M</v>
          </cell>
          <cell r="F57" t="str">
            <v>Cycle1</v>
          </cell>
          <cell r="G57" t="str">
            <v>Sixième</v>
          </cell>
          <cell r="H57">
            <v>0</v>
          </cell>
        </row>
        <row r="58">
          <cell r="A58" t="str">
            <v>00577/CC</v>
          </cell>
          <cell r="B58" t="str">
            <v>KENGNI LETS Larissa Nicaise</v>
          </cell>
          <cell r="C58">
            <v>38803</v>
          </cell>
          <cell r="D58" t="str">
            <v>BAMENDA</v>
          </cell>
          <cell r="E58" t="str">
            <v>M</v>
          </cell>
          <cell r="F58" t="str">
            <v>Cycle1</v>
          </cell>
          <cell r="G58" t="str">
            <v>Sixième</v>
          </cell>
          <cell r="H58">
            <v>0</v>
          </cell>
        </row>
        <row r="59">
          <cell r="A59" t="str">
            <v>00578/CC</v>
          </cell>
          <cell r="B59" t="str">
            <v>KPOUMIE NJOYA Ramadam Ismaila</v>
          </cell>
          <cell r="C59">
            <v>39013</v>
          </cell>
          <cell r="D59" t="str">
            <v>ESEKA</v>
          </cell>
          <cell r="E59" t="str">
            <v>M</v>
          </cell>
          <cell r="F59" t="str">
            <v>Cycle1</v>
          </cell>
          <cell r="G59" t="str">
            <v>Sixième</v>
          </cell>
          <cell r="H59">
            <v>0</v>
          </cell>
        </row>
        <row r="60">
          <cell r="A60" t="str">
            <v>00579/CC</v>
          </cell>
          <cell r="B60" t="str">
            <v>LIBAM Flora Sophie</v>
          </cell>
          <cell r="C60">
            <v>38658</v>
          </cell>
          <cell r="D60" t="str">
            <v>NJOMBE</v>
          </cell>
          <cell r="E60" t="str">
            <v>F</v>
          </cell>
          <cell r="F60" t="str">
            <v>Cycle1</v>
          </cell>
          <cell r="G60" t="str">
            <v>Sixième</v>
          </cell>
          <cell r="H60">
            <v>0</v>
          </cell>
        </row>
        <row r="61">
          <cell r="A61" t="str">
            <v>00580/CC</v>
          </cell>
          <cell r="B61" t="str">
            <v>MAMIA MPOME Uvan Simon Ulysse</v>
          </cell>
          <cell r="C61">
            <v>38875</v>
          </cell>
          <cell r="D61" t="str">
            <v>DOUALA</v>
          </cell>
          <cell r="E61" t="str">
            <v>M</v>
          </cell>
          <cell r="F61" t="str">
            <v>Cycle1</v>
          </cell>
          <cell r="G61" t="str">
            <v>Sixième</v>
          </cell>
          <cell r="H61">
            <v>0</v>
          </cell>
        </row>
        <row r="62">
          <cell r="A62" t="str">
            <v>00581/CC</v>
          </cell>
          <cell r="B62" t="str">
            <v>MBADJOUN TINGUEM Michelle</v>
          </cell>
          <cell r="C62">
            <v>39202</v>
          </cell>
          <cell r="D62" t="str">
            <v>NJOMBE</v>
          </cell>
          <cell r="E62" t="str">
            <v>F</v>
          </cell>
          <cell r="F62" t="str">
            <v>Cycle1</v>
          </cell>
          <cell r="G62" t="str">
            <v>Sixième</v>
          </cell>
          <cell r="H62">
            <v>0</v>
          </cell>
        </row>
        <row r="63">
          <cell r="A63" t="str">
            <v>00582/CC</v>
          </cell>
          <cell r="B63" t="str">
            <v>MBATTA MBATTA Ange Ivan</v>
          </cell>
          <cell r="C63">
            <v>39011</v>
          </cell>
          <cell r="D63" t="str">
            <v>NJOMBE</v>
          </cell>
          <cell r="E63" t="str">
            <v>M</v>
          </cell>
          <cell r="F63" t="str">
            <v>Cycle1</v>
          </cell>
          <cell r="G63" t="str">
            <v>Sixième</v>
          </cell>
          <cell r="H63">
            <v>0</v>
          </cell>
        </row>
        <row r="64">
          <cell r="A64" t="str">
            <v>00583/CC</v>
          </cell>
          <cell r="B64" t="str">
            <v>MBONGO Jeef Martel</v>
          </cell>
          <cell r="C64">
            <v>38656</v>
          </cell>
          <cell r="D64" t="str">
            <v>NJOMBE</v>
          </cell>
          <cell r="E64" t="str">
            <v>M</v>
          </cell>
          <cell r="F64" t="str">
            <v>Cycle1</v>
          </cell>
          <cell r="G64" t="str">
            <v>Sixième</v>
          </cell>
          <cell r="H64">
            <v>0</v>
          </cell>
        </row>
        <row r="65">
          <cell r="A65" t="str">
            <v>00584/CC</v>
          </cell>
          <cell r="B65" t="str">
            <v>MONGO KANG Josiane Nicole</v>
          </cell>
          <cell r="C65">
            <v>38195</v>
          </cell>
          <cell r="D65" t="str">
            <v>NJOMBE</v>
          </cell>
          <cell r="E65" t="str">
            <v>F</v>
          </cell>
          <cell r="F65" t="str">
            <v>Cycle1</v>
          </cell>
          <cell r="G65" t="str">
            <v>Sixième</v>
          </cell>
          <cell r="H65">
            <v>0</v>
          </cell>
        </row>
        <row r="66">
          <cell r="A66" t="str">
            <v>00585/CC</v>
          </cell>
          <cell r="B66" t="str">
            <v>MOUMENI FANSI Destin</v>
          </cell>
          <cell r="C66">
            <v>38882</v>
          </cell>
          <cell r="D66" t="str">
            <v>NJOMBE</v>
          </cell>
          <cell r="E66" t="str">
            <v>M</v>
          </cell>
          <cell r="F66" t="str">
            <v>Cycle1</v>
          </cell>
          <cell r="G66" t="str">
            <v>Sixième</v>
          </cell>
          <cell r="H66">
            <v>0</v>
          </cell>
        </row>
        <row r="67">
          <cell r="A67" t="str">
            <v>00586/CC</v>
          </cell>
          <cell r="B67" t="str">
            <v>MPAKO BONKWAHA Franck Vianney</v>
          </cell>
          <cell r="C67">
            <v>38933</v>
          </cell>
          <cell r="D67" t="str">
            <v>PENJA</v>
          </cell>
          <cell r="E67" t="str">
            <v>M</v>
          </cell>
          <cell r="F67" t="str">
            <v>Cycle1</v>
          </cell>
          <cell r="G67" t="str">
            <v>Sixième</v>
          </cell>
          <cell r="H67">
            <v>0</v>
          </cell>
        </row>
        <row r="68">
          <cell r="A68" t="str">
            <v>00587/CC</v>
          </cell>
          <cell r="B68" t="str">
            <v>NDONGOUA SEUJIP Vichyle</v>
          </cell>
          <cell r="C68">
            <v>38303</v>
          </cell>
          <cell r="D68" t="str">
            <v>NDOUNGUE</v>
          </cell>
          <cell r="E68" t="str">
            <v>F</v>
          </cell>
          <cell r="F68" t="str">
            <v>Cycle1</v>
          </cell>
          <cell r="G68" t="str">
            <v>Sixième</v>
          </cell>
          <cell r="H68">
            <v>0</v>
          </cell>
        </row>
        <row r="69">
          <cell r="A69" t="str">
            <v>00588/CC</v>
          </cell>
          <cell r="B69" t="str">
            <v>NDZENGUE TSIMI Michel Landry</v>
          </cell>
          <cell r="C69">
            <v>38926</v>
          </cell>
          <cell r="D69" t="str">
            <v>NJOMBE</v>
          </cell>
          <cell r="E69" t="str">
            <v>M</v>
          </cell>
          <cell r="F69" t="str">
            <v>Cycle1</v>
          </cell>
          <cell r="G69" t="str">
            <v>Sixième</v>
          </cell>
          <cell r="H69">
            <v>0</v>
          </cell>
        </row>
        <row r="70">
          <cell r="A70" t="str">
            <v>00589/CC</v>
          </cell>
          <cell r="B70" t="str">
            <v>NGON BASSI TIEFTRINE Elisebeth</v>
          </cell>
          <cell r="C70">
            <v>38420</v>
          </cell>
          <cell r="D70" t="str">
            <v>NJOMBE</v>
          </cell>
          <cell r="E70" t="str">
            <v>M</v>
          </cell>
          <cell r="F70" t="str">
            <v>Cycle1</v>
          </cell>
          <cell r="G70" t="str">
            <v>Sixième</v>
          </cell>
          <cell r="H70">
            <v>0</v>
          </cell>
        </row>
        <row r="71">
          <cell r="A71" t="str">
            <v>00590/CC</v>
          </cell>
          <cell r="B71" t="str">
            <v>NGUEN Julien Mathieu</v>
          </cell>
          <cell r="C71">
            <v>39549</v>
          </cell>
          <cell r="D71" t="str">
            <v>DOUALA</v>
          </cell>
          <cell r="E71" t="str">
            <v>M</v>
          </cell>
          <cell r="F71" t="str">
            <v>Cycle1</v>
          </cell>
          <cell r="G71" t="str">
            <v>Sixième</v>
          </cell>
          <cell r="H71">
            <v>0</v>
          </cell>
        </row>
        <row r="72">
          <cell r="A72" t="str">
            <v>00591/CC</v>
          </cell>
          <cell r="B72" t="str">
            <v>NJOYA MOUFON André</v>
          </cell>
          <cell r="C72">
            <v>38183</v>
          </cell>
          <cell r="D72" t="str">
            <v>NJOMBE</v>
          </cell>
          <cell r="E72" t="str">
            <v>M</v>
          </cell>
          <cell r="F72" t="str">
            <v>Cycle1</v>
          </cell>
          <cell r="G72" t="str">
            <v>Sixième</v>
          </cell>
          <cell r="H72">
            <v>0</v>
          </cell>
        </row>
        <row r="73">
          <cell r="A73" t="str">
            <v>00592/CC</v>
          </cell>
          <cell r="B73" t="str">
            <v>PELOUEM Adéle Lavine</v>
          </cell>
          <cell r="C73">
            <v>38600</v>
          </cell>
          <cell r="D73" t="str">
            <v>NJOMBE</v>
          </cell>
          <cell r="E73" t="str">
            <v>F</v>
          </cell>
          <cell r="F73" t="str">
            <v>Cycle1</v>
          </cell>
          <cell r="G73" t="str">
            <v>Sixième</v>
          </cell>
          <cell r="H73">
            <v>0</v>
          </cell>
        </row>
        <row r="74">
          <cell r="A74" t="str">
            <v>00524/CC</v>
          </cell>
          <cell r="B74" t="str">
            <v>PETNGA NDOSSE Otrive Pharés</v>
          </cell>
          <cell r="C74">
            <v>39352</v>
          </cell>
          <cell r="D74" t="str">
            <v>LOUM</v>
          </cell>
          <cell r="E74" t="str">
            <v>M</v>
          </cell>
          <cell r="F74" t="str">
            <v>Cycle1</v>
          </cell>
          <cell r="G74" t="str">
            <v>Sixième</v>
          </cell>
          <cell r="H74">
            <v>0</v>
          </cell>
        </row>
        <row r="75">
          <cell r="A75" t="str">
            <v>00525/CC</v>
          </cell>
          <cell r="B75" t="str">
            <v>SEPINJONANG Romaric</v>
          </cell>
          <cell r="C75">
            <v>38521</v>
          </cell>
          <cell r="D75" t="str">
            <v>NJOMBE</v>
          </cell>
          <cell r="E75" t="str">
            <v>M</v>
          </cell>
          <cell r="F75" t="str">
            <v>Cycle1</v>
          </cell>
          <cell r="G75" t="str">
            <v>Sixième</v>
          </cell>
          <cell r="H75">
            <v>0</v>
          </cell>
        </row>
        <row r="76">
          <cell r="A76" t="str">
            <v>00593/CC</v>
          </cell>
          <cell r="B76" t="str">
            <v>SISSA YAPPI Cedric</v>
          </cell>
          <cell r="C76">
            <v>38346</v>
          </cell>
          <cell r="D76" t="str">
            <v>DOUALA</v>
          </cell>
          <cell r="E76" t="str">
            <v>M</v>
          </cell>
          <cell r="F76" t="str">
            <v>Cycle1</v>
          </cell>
          <cell r="G76" t="str">
            <v>Sixième</v>
          </cell>
          <cell r="H76">
            <v>0</v>
          </cell>
        </row>
        <row r="77">
          <cell r="A77" t="str">
            <v>00594/CC</v>
          </cell>
          <cell r="B77" t="str">
            <v>WATA KAMDOUM Danielle Xaverine</v>
          </cell>
          <cell r="C77">
            <v>38924</v>
          </cell>
          <cell r="D77" t="str">
            <v>LOUM</v>
          </cell>
          <cell r="E77" t="str">
            <v>F</v>
          </cell>
          <cell r="F77" t="str">
            <v>Cycle1</v>
          </cell>
          <cell r="G77" t="str">
            <v>Sixième</v>
          </cell>
          <cell r="H77">
            <v>0</v>
          </cell>
        </row>
        <row r="78">
          <cell r="A78" t="str">
            <v>00504/CC</v>
          </cell>
          <cell r="B78" t="str">
            <v>BAKALA HETCHO Reina M</v>
          </cell>
          <cell r="C78">
            <v>38184</v>
          </cell>
          <cell r="D78" t="str">
            <v>NJOMBE</v>
          </cell>
          <cell r="E78" t="str">
            <v>F</v>
          </cell>
          <cell r="F78" t="str">
            <v>Cycle1</v>
          </cell>
          <cell r="G78" t="str">
            <v>Cinquième</v>
          </cell>
          <cell r="H78">
            <v>0</v>
          </cell>
        </row>
        <row r="79">
          <cell r="A79" t="str">
            <v>00595/CC</v>
          </cell>
          <cell r="B79" t="str">
            <v>BATING Lablonde</v>
          </cell>
          <cell r="C79">
            <v>38288</v>
          </cell>
          <cell r="D79" t="str">
            <v>DOUALA</v>
          </cell>
          <cell r="E79" t="str">
            <v>F</v>
          </cell>
          <cell r="F79" t="str">
            <v>Cycle1</v>
          </cell>
          <cell r="G79" t="str">
            <v>Cinquième</v>
          </cell>
          <cell r="H79">
            <v>0</v>
          </cell>
        </row>
        <row r="80">
          <cell r="A80" t="str">
            <v>00600/CC</v>
          </cell>
          <cell r="B80" t="str">
            <v>CHOKOUADEU Roy Ivan</v>
          </cell>
          <cell r="C80">
            <v>38121</v>
          </cell>
          <cell r="D80" t="str">
            <v>NJOMBE</v>
          </cell>
          <cell r="E80" t="str">
            <v>F</v>
          </cell>
          <cell r="F80" t="str">
            <v>Cycle1</v>
          </cell>
          <cell r="G80" t="str">
            <v>Cinquième</v>
          </cell>
          <cell r="H80">
            <v>0</v>
          </cell>
        </row>
        <row r="81">
          <cell r="A81" t="str">
            <v>00507/CC</v>
          </cell>
          <cell r="B81" t="str">
            <v>DJEUGUE NGOUNE Bilonne</v>
          </cell>
          <cell r="C81">
            <v>38498</v>
          </cell>
          <cell r="D81" t="str">
            <v>NJOMBE</v>
          </cell>
          <cell r="E81" t="str">
            <v>F</v>
          </cell>
          <cell r="F81" t="str">
            <v>Cycle1</v>
          </cell>
          <cell r="G81" t="str">
            <v>Cinquième</v>
          </cell>
          <cell r="H81">
            <v>0</v>
          </cell>
        </row>
        <row r="82">
          <cell r="A82" t="str">
            <v>00508/CC</v>
          </cell>
          <cell r="B82" t="str">
            <v>EKETI ASSOKOMA Charlotte</v>
          </cell>
          <cell r="C82">
            <v>38690</v>
          </cell>
          <cell r="D82" t="str">
            <v>NJOMBE</v>
          </cell>
          <cell r="E82" t="str">
            <v>F</v>
          </cell>
          <cell r="F82" t="str">
            <v>Cycle1</v>
          </cell>
          <cell r="G82" t="str">
            <v>Cinquième</v>
          </cell>
          <cell r="H82">
            <v>0</v>
          </cell>
        </row>
        <row r="83">
          <cell r="A83" t="str">
            <v>00509/CC</v>
          </cell>
          <cell r="B83" t="str">
            <v>EMOUAMOUA EBOULE Cecile</v>
          </cell>
          <cell r="C83">
            <v>38815</v>
          </cell>
          <cell r="D83" t="str">
            <v>NJOMBE</v>
          </cell>
          <cell r="E83" t="str">
            <v>M</v>
          </cell>
          <cell r="F83" t="str">
            <v>Cycle1</v>
          </cell>
          <cell r="G83" t="str">
            <v>Cinquième</v>
          </cell>
          <cell r="H83">
            <v>0</v>
          </cell>
        </row>
        <row r="84">
          <cell r="A84" t="str">
            <v>00510/CC</v>
          </cell>
          <cell r="B84" t="str">
            <v>ETOUNDI Evrad</v>
          </cell>
          <cell r="C84">
            <v>38872</v>
          </cell>
          <cell r="D84" t="str">
            <v>BAFOUSSAM</v>
          </cell>
          <cell r="E84" t="str">
            <v>M</v>
          </cell>
          <cell r="F84" t="str">
            <v>Cycle1</v>
          </cell>
          <cell r="G84" t="str">
            <v>Cinquième</v>
          </cell>
          <cell r="H84">
            <v>0</v>
          </cell>
        </row>
        <row r="85">
          <cell r="A85" t="str">
            <v>00511/CC</v>
          </cell>
          <cell r="B85" t="str">
            <v>FOTSA NOUMSI Fredy</v>
          </cell>
          <cell r="C85">
            <v>38631</v>
          </cell>
          <cell r="D85" t="str">
            <v>NJOMBE</v>
          </cell>
          <cell r="E85" t="str">
            <v>M</v>
          </cell>
          <cell r="F85" t="str">
            <v>Cycle1</v>
          </cell>
          <cell r="G85" t="str">
            <v>Cinquième</v>
          </cell>
          <cell r="H85">
            <v>0</v>
          </cell>
        </row>
        <row r="86">
          <cell r="A86" t="str">
            <v>00596/CC</v>
          </cell>
          <cell r="B86" t="str">
            <v>KAMA Georges</v>
          </cell>
          <cell r="C86">
            <v>38775</v>
          </cell>
          <cell r="D86" t="str">
            <v>NJOMBE</v>
          </cell>
          <cell r="E86" t="str">
            <v>M</v>
          </cell>
          <cell r="F86" t="str">
            <v>Cycle1</v>
          </cell>
          <cell r="G86" t="str">
            <v>Cinquième</v>
          </cell>
          <cell r="H86">
            <v>0</v>
          </cell>
        </row>
        <row r="87">
          <cell r="A87" t="str">
            <v>00514/CC</v>
          </cell>
          <cell r="B87" t="str">
            <v>LEMOUFET TIEKENG Franck</v>
          </cell>
          <cell r="C87">
            <v>38883</v>
          </cell>
          <cell r="D87" t="str">
            <v>NJOMBE</v>
          </cell>
          <cell r="E87" t="str">
            <v>F</v>
          </cell>
          <cell r="F87" t="str">
            <v>Cycle1</v>
          </cell>
          <cell r="G87" t="str">
            <v>Cinquième</v>
          </cell>
          <cell r="H87">
            <v>0</v>
          </cell>
        </row>
        <row r="88">
          <cell r="A88" t="str">
            <v>00515/CC</v>
          </cell>
          <cell r="B88" t="str">
            <v>MANGA ETEME Laetritia</v>
          </cell>
          <cell r="C88">
            <v>38630</v>
          </cell>
          <cell r="D88" t="str">
            <v>DOUALA</v>
          </cell>
          <cell r="E88" t="str">
            <v>F</v>
          </cell>
          <cell r="F88" t="str">
            <v>Cycle1</v>
          </cell>
          <cell r="G88" t="str">
            <v>Cinquième</v>
          </cell>
          <cell r="H88">
            <v>0</v>
          </cell>
        </row>
        <row r="89">
          <cell r="A89" t="str">
            <v>00517/CC</v>
          </cell>
          <cell r="B89" t="str">
            <v>METANGO TOUKAM M.Brenda</v>
          </cell>
          <cell r="C89">
            <v>38458</v>
          </cell>
          <cell r="D89" t="str">
            <v>NJOMBE</v>
          </cell>
          <cell r="E89" t="str">
            <v>M</v>
          </cell>
          <cell r="F89" t="str">
            <v>Cycle1</v>
          </cell>
          <cell r="G89" t="str">
            <v>Cinquième</v>
          </cell>
          <cell r="H89">
            <v>0</v>
          </cell>
        </row>
        <row r="90">
          <cell r="A90" t="str">
            <v>00597/CC</v>
          </cell>
          <cell r="B90" t="str">
            <v>MOUSSIMA MOUSSIMA Parfait</v>
          </cell>
          <cell r="C90">
            <v>38810</v>
          </cell>
          <cell r="D90" t="str">
            <v>BONABERIE</v>
          </cell>
          <cell r="E90" t="str">
            <v>F</v>
          </cell>
          <cell r="F90" t="str">
            <v>Cycle1</v>
          </cell>
          <cell r="G90" t="str">
            <v>Cinquième</v>
          </cell>
          <cell r="H90">
            <v>0</v>
          </cell>
        </row>
        <row r="91">
          <cell r="A91" t="str">
            <v>00518/CC</v>
          </cell>
          <cell r="B91" t="str">
            <v>NDONGO Jacqueline</v>
          </cell>
          <cell r="C91">
            <v>38141</v>
          </cell>
          <cell r="D91" t="str">
            <v>NJOMBE</v>
          </cell>
          <cell r="E91" t="str">
            <v>F</v>
          </cell>
          <cell r="F91" t="str">
            <v>Cycle1</v>
          </cell>
          <cell r="G91" t="str">
            <v>Cinquième</v>
          </cell>
          <cell r="H91">
            <v>0</v>
          </cell>
        </row>
        <row r="92">
          <cell r="A92" t="str">
            <v>00598/CC</v>
          </cell>
          <cell r="B92" t="str">
            <v>NGONGANG TEGUE Leticia Lesline</v>
          </cell>
          <cell r="C92">
            <v>38778</v>
          </cell>
          <cell r="D92" t="str">
            <v>DOUALA</v>
          </cell>
          <cell r="E92" t="str">
            <v>F</v>
          </cell>
          <cell r="F92" t="str">
            <v>Cycle1</v>
          </cell>
          <cell r="G92" t="str">
            <v>Cinquième</v>
          </cell>
          <cell r="H92">
            <v>0</v>
          </cell>
        </row>
        <row r="93">
          <cell r="A93" t="str">
            <v>00519/CC</v>
          </cell>
          <cell r="B93" t="str">
            <v>NGOUTANE POYOUONA Rehanatou</v>
          </cell>
          <cell r="C93">
            <v>38203</v>
          </cell>
          <cell r="D93" t="str">
            <v>NJOMBE</v>
          </cell>
          <cell r="E93" t="str">
            <v>M</v>
          </cell>
          <cell r="F93" t="str">
            <v>Cycle1</v>
          </cell>
          <cell r="G93" t="str">
            <v>Cinquième</v>
          </cell>
          <cell r="H93">
            <v>0</v>
          </cell>
        </row>
        <row r="94">
          <cell r="A94" t="str">
            <v>00520/CC</v>
          </cell>
          <cell r="B94" t="str">
            <v>NJIETCHEU Philippe</v>
          </cell>
          <cell r="C94">
            <v>38500</v>
          </cell>
          <cell r="D94" t="str">
            <v>NDOUNGUE</v>
          </cell>
          <cell r="E94" t="str">
            <v>M</v>
          </cell>
          <cell r="F94" t="str">
            <v>Cycle1</v>
          </cell>
          <cell r="G94" t="str">
            <v>Cinquième</v>
          </cell>
          <cell r="H94">
            <v>0</v>
          </cell>
        </row>
        <row r="95">
          <cell r="A95" t="str">
            <v>00521/CC</v>
          </cell>
          <cell r="B95" t="str">
            <v>NOUTCHA Yannick</v>
          </cell>
          <cell r="C95">
            <v>38036</v>
          </cell>
          <cell r="D95" t="str">
            <v>NJOMBE</v>
          </cell>
          <cell r="E95" t="str">
            <v>F</v>
          </cell>
          <cell r="F95" t="str">
            <v>Cycle1</v>
          </cell>
          <cell r="G95" t="str">
            <v>Cinquième</v>
          </cell>
          <cell r="H95">
            <v>0</v>
          </cell>
        </row>
        <row r="96">
          <cell r="A96" t="str">
            <v>00468/CC</v>
          </cell>
          <cell r="B96" t="str">
            <v>NYAKE NYAME Auriole Lavine</v>
          </cell>
          <cell r="C96">
            <v>38490</v>
          </cell>
          <cell r="D96" t="str">
            <v>NJOMBE</v>
          </cell>
          <cell r="E96" t="str">
            <v>F</v>
          </cell>
          <cell r="F96" t="str">
            <v>Cycle1</v>
          </cell>
          <cell r="G96" t="str">
            <v>Cinquième</v>
          </cell>
          <cell r="H96">
            <v>0</v>
          </cell>
        </row>
        <row r="97">
          <cell r="A97" t="str">
            <v>00522/CC</v>
          </cell>
          <cell r="B97" t="str">
            <v>NYAME NGOUMOU Darelle</v>
          </cell>
          <cell r="C97">
            <v>38441</v>
          </cell>
          <cell r="D97" t="str">
            <v>DOUALA</v>
          </cell>
          <cell r="E97" t="str">
            <v>F</v>
          </cell>
          <cell r="F97" t="str">
            <v>Cycle1</v>
          </cell>
          <cell r="G97" t="str">
            <v>Cinquième</v>
          </cell>
          <cell r="H97">
            <v>0</v>
          </cell>
        </row>
        <row r="98">
          <cell r="A98" t="str">
            <v>00599/CC</v>
          </cell>
          <cell r="B98" t="str">
            <v>SONDE Rose Albane</v>
          </cell>
          <cell r="C98">
            <v>38545</v>
          </cell>
          <cell r="D98" t="str">
            <v>NJOMBE</v>
          </cell>
          <cell r="E98" t="str">
            <v>F</v>
          </cell>
          <cell r="F98" t="str">
            <v>Cycle1</v>
          </cell>
          <cell r="G98" t="str">
            <v>Cinquième</v>
          </cell>
          <cell r="H98">
            <v>0</v>
          </cell>
        </row>
        <row r="99">
          <cell r="A99" t="str">
            <v>00526/CC</v>
          </cell>
          <cell r="B99" t="str">
            <v>TAMA Michéle Abigael</v>
          </cell>
          <cell r="C99">
            <v>37832</v>
          </cell>
          <cell r="D99" t="str">
            <v>NJOMBE</v>
          </cell>
          <cell r="E99" t="str">
            <v>M</v>
          </cell>
          <cell r="F99" t="str">
            <v>Cycle1</v>
          </cell>
          <cell r="G99" t="str">
            <v>Cinquième</v>
          </cell>
          <cell r="H99">
            <v>0</v>
          </cell>
        </row>
        <row r="100">
          <cell r="A100" t="str">
            <v>00527/CC</v>
          </cell>
          <cell r="B100" t="str">
            <v>TAMEDONG KENNE Fontece</v>
          </cell>
          <cell r="C100">
            <v>38555</v>
          </cell>
          <cell r="D100" t="str">
            <v>NJOMBE</v>
          </cell>
          <cell r="E100" t="str">
            <v>M</v>
          </cell>
          <cell r="F100" t="str">
            <v>Cycle1</v>
          </cell>
          <cell r="G100" t="str">
            <v>Cinquième</v>
          </cell>
          <cell r="H100">
            <v>0</v>
          </cell>
        </row>
        <row r="101">
          <cell r="A101" t="str">
            <v>00529/CC</v>
          </cell>
          <cell r="B101" t="str">
            <v>TCHIEPI ZESSEU Brondon</v>
          </cell>
          <cell r="C101">
            <v>38509</v>
          </cell>
          <cell r="D101" t="str">
            <v>NJOMBE</v>
          </cell>
          <cell r="E101" t="str">
            <v>M</v>
          </cell>
          <cell r="F101" t="str">
            <v>Cycle1</v>
          </cell>
          <cell r="G101" t="str">
            <v>Cinquième</v>
          </cell>
          <cell r="H101">
            <v>0</v>
          </cell>
        </row>
        <row r="102">
          <cell r="A102" t="str">
            <v>00601/CC</v>
          </cell>
          <cell r="B102" t="str">
            <v>TCHUANTE Grace Divine</v>
          </cell>
          <cell r="C102">
            <v>39438</v>
          </cell>
          <cell r="D102" t="str">
            <v>N'SAMBA</v>
          </cell>
          <cell r="E102" t="str">
            <v>F</v>
          </cell>
          <cell r="F102" t="str">
            <v>Cycle1</v>
          </cell>
          <cell r="G102" t="str">
            <v>Cinquième</v>
          </cell>
          <cell r="H102">
            <v>0</v>
          </cell>
        </row>
        <row r="103">
          <cell r="A103" t="str">
            <v>00530/CC</v>
          </cell>
          <cell r="B103" t="str">
            <v>TEMATEU FOYET Winifreed</v>
          </cell>
          <cell r="C103">
            <v>38567</v>
          </cell>
          <cell r="D103" t="str">
            <v>N'SAMBA</v>
          </cell>
          <cell r="E103" t="str">
            <v>M</v>
          </cell>
          <cell r="F103" t="str">
            <v>Cycle1</v>
          </cell>
          <cell r="G103" t="str">
            <v>Cinquième</v>
          </cell>
          <cell r="H103">
            <v>0</v>
          </cell>
        </row>
        <row r="104">
          <cell r="A104" t="str">
            <v>00531/CC</v>
          </cell>
          <cell r="B104" t="str">
            <v>TIDOH TSAGNE Muriel</v>
          </cell>
          <cell r="C104">
            <v>38891</v>
          </cell>
          <cell r="D104" t="str">
            <v>NJOMBE</v>
          </cell>
          <cell r="E104" t="str">
            <v>M</v>
          </cell>
          <cell r="F104" t="str">
            <v>Cycle1</v>
          </cell>
          <cell r="G104" t="str">
            <v>Cinquième</v>
          </cell>
          <cell r="H104">
            <v>0</v>
          </cell>
        </row>
        <row r="105">
          <cell r="A105" t="str">
            <v>00476/CC</v>
          </cell>
          <cell r="B105" t="str">
            <v>TOCKO EDJANG Marie Chantal</v>
          </cell>
          <cell r="C105">
            <v>38058</v>
          </cell>
          <cell r="D105" t="str">
            <v>NJOMBE</v>
          </cell>
          <cell r="E105" t="str">
            <v>F</v>
          </cell>
          <cell r="F105" t="str">
            <v>Cycle1</v>
          </cell>
          <cell r="G105" t="str">
            <v>Cinquième</v>
          </cell>
          <cell r="H105">
            <v>0</v>
          </cell>
        </row>
        <row r="106">
          <cell r="A106" t="str">
            <v>00532/CC</v>
          </cell>
          <cell r="B106" t="str">
            <v>YIMGA DJIKI Erwan</v>
          </cell>
          <cell r="C106">
            <v>37634</v>
          </cell>
          <cell r="D106" t="str">
            <v>NJOMBE</v>
          </cell>
          <cell r="E106" t="str">
            <v>M</v>
          </cell>
          <cell r="F106" t="str">
            <v>Cycle1</v>
          </cell>
          <cell r="G106" t="str">
            <v>Cinquième</v>
          </cell>
          <cell r="H106">
            <v>0</v>
          </cell>
        </row>
        <row r="107">
          <cell r="A107" t="str">
            <v>00411/CC</v>
          </cell>
          <cell r="B107" t="str">
            <v>NKAKE MBELLA Roosvelt Ange</v>
          </cell>
          <cell r="C107">
            <v>37840</v>
          </cell>
          <cell r="D107" t="str">
            <v>NJOMBE</v>
          </cell>
          <cell r="E107" t="str">
            <v>M</v>
          </cell>
          <cell r="F107" t="str">
            <v>Cycle1</v>
          </cell>
          <cell r="G107" t="str">
            <v>Quatrième</v>
          </cell>
          <cell r="H107">
            <v>0</v>
          </cell>
        </row>
        <row r="108">
          <cell r="A108" t="str">
            <v>00602/CC</v>
          </cell>
          <cell r="B108" t="str">
            <v>ARETOUYAP NJOYA Amina Dadayus</v>
          </cell>
          <cell r="C108">
            <v>38269</v>
          </cell>
          <cell r="D108" t="str">
            <v>ESEKA</v>
          </cell>
          <cell r="E108" t="str">
            <v>F</v>
          </cell>
          <cell r="F108" t="str">
            <v>Cycle1</v>
          </cell>
          <cell r="G108" t="str">
            <v>Quatrième</v>
          </cell>
          <cell r="H108">
            <v>0</v>
          </cell>
        </row>
        <row r="109">
          <cell r="A109" t="str">
            <v>00449/CC</v>
          </cell>
          <cell r="B109" t="str">
            <v>ATOU ELOUNDOU Ignace Honoré</v>
          </cell>
          <cell r="C109">
            <v>38238</v>
          </cell>
          <cell r="D109" t="str">
            <v>OBALA</v>
          </cell>
          <cell r="E109" t="str">
            <v>M</v>
          </cell>
          <cell r="F109" t="str">
            <v>Cycle1</v>
          </cell>
          <cell r="G109" t="str">
            <v>Quatrième</v>
          </cell>
          <cell r="H109">
            <v>0</v>
          </cell>
        </row>
        <row r="110">
          <cell r="A110" t="str">
            <v>00412/CC</v>
          </cell>
          <cell r="B110" t="str">
            <v>HAWAM Aurelia Frida</v>
          </cell>
          <cell r="C110">
            <v>36665</v>
          </cell>
          <cell r="D110" t="str">
            <v>NJOMBE</v>
          </cell>
          <cell r="E110" t="str">
            <v>M</v>
          </cell>
          <cell r="F110" t="str">
            <v>Cycle1</v>
          </cell>
          <cell r="G110" t="str">
            <v>Quatrième</v>
          </cell>
          <cell r="H110">
            <v>0</v>
          </cell>
        </row>
        <row r="111">
          <cell r="A111" t="str">
            <v>00450/CC</v>
          </cell>
          <cell r="B111" t="str">
            <v>BAKITI Olivier</v>
          </cell>
          <cell r="C111">
            <v>38278</v>
          </cell>
          <cell r="D111" t="str">
            <v>DOUALA</v>
          </cell>
          <cell r="E111" t="str">
            <v>M</v>
          </cell>
          <cell r="F111" t="str">
            <v>Cycle1</v>
          </cell>
          <cell r="G111" t="str">
            <v>Quatrième</v>
          </cell>
          <cell r="H111">
            <v>0</v>
          </cell>
        </row>
        <row r="112">
          <cell r="A112" t="str">
            <v>00440/CC</v>
          </cell>
          <cell r="B112" t="str">
            <v>BOGMIS Aurélien Giresse</v>
          </cell>
          <cell r="C112">
            <v>38429</v>
          </cell>
          <cell r="D112" t="str">
            <v>NJOMBE</v>
          </cell>
          <cell r="E112" t="str">
            <v>M</v>
          </cell>
          <cell r="F112" t="str">
            <v>Cycle1</v>
          </cell>
          <cell r="G112" t="str">
            <v>Quatrième</v>
          </cell>
          <cell r="H112">
            <v>0</v>
          </cell>
        </row>
        <row r="113">
          <cell r="A113" t="str">
            <v>00452/CC</v>
          </cell>
          <cell r="B113" t="str">
            <v>BOKAGNE Michel Gérard Vautrand</v>
          </cell>
          <cell r="C113">
            <v>38098</v>
          </cell>
          <cell r="D113" t="str">
            <v>NJOMBE</v>
          </cell>
          <cell r="E113" t="str">
            <v>M</v>
          </cell>
          <cell r="F113" t="str">
            <v>Cycle1</v>
          </cell>
          <cell r="G113" t="str">
            <v>Quatrième</v>
          </cell>
          <cell r="H113">
            <v>0</v>
          </cell>
        </row>
        <row r="114">
          <cell r="A114" t="str">
            <v>00453/CC</v>
          </cell>
          <cell r="B114" t="str">
            <v>DAKLEU NOUBISSIE Oscar Junior</v>
          </cell>
          <cell r="C114">
            <v>38021</v>
          </cell>
          <cell r="D114" t="str">
            <v>NJOMBE</v>
          </cell>
          <cell r="E114" t="str">
            <v>M</v>
          </cell>
          <cell r="F114" t="str">
            <v>Cycle1</v>
          </cell>
          <cell r="G114" t="str">
            <v>Quatrième</v>
          </cell>
          <cell r="H114">
            <v>0</v>
          </cell>
        </row>
        <row r="115">
          <cell r="A115" t="str">
            <v>00455/CC</v>
          </cell>
          <cell r="B115" t="str">
            <v>DEMGNE TINGUEM Patricia Danielle</v>
          </cell>
          <cell r="C115">
            <v>38060</v>
          </cell>
          <cell r="D115" t="str">
            <v>NJOMBE</v>
          </cell>
          <cell r="E115" t="str">
            <v>F</v>
          </cell>
          <cell r="F115" t="str">
            <v>Cycle1</v>
          </cell>
          <cell r="G115" t="str">
            <v>Quatrième</v>
          </cell>
          <cell r="H115">
            <v>0</v>
          </cell>
        </row>
        <row r="116">
          <cell r="A116" t="str">
            <v>00606/CC</v>
          </cell>
          <cell r="B116" t="str">
            <v>DJEUMEN TCHAPNDA Hermann</v>
          </cell>
          <cell r="C116">
            <v>38247</v>
          </cell>
          <cell r="D116" t="str">
            <v>NJOMBE</v>
          </cell>
          <cell r="E116" t="str">
            <v>M</v>
          </cell>
          <cell r="F116" t="str">
            <v>Cycle1</v>
          </cell>
          <cell r="G116" t="str">
            <v>Quatrième</v>
          </cell>
          <cell r="H116">
            <v>0</v>
          </cell>
        </row>
        <row r="117">
          <cell r="A117" t="str">
            <v>00454/CC</v>
          </cell>
          <cell r="B117" t="str">
            <v>DJITHE YAPPI Maelyse</v>
          </cell>
          <cell r="C117">
            <v>38281</v>
          </cell>
          <cell r="D117" t="str">
            <v>LOUM</v>
          </cell>
          <cell r="E117" t="str">
            <v>F</v>
          </cell>
          <cell r="F117" t="str">
            <v>Cycle1</v>
          </cell>
          <cell r="G117" t="str">
            <v>Quatrième</v>
          </cell>
          <cell r="H117">
            <v>0</v>
          </cell>
        </row>
        <row r="118">
          <cell r="A118" t="str">
            <v>00456/CC</v>
          </cell>
          <cell r="B118" t="str">
            <v>Ebongue Maryline Audrey</v>
          </cell>
          <cell r="C118">
            <v>37980</v>
          </cell>
          <cell r="D118" t="str">
            <v>NJOMBE</v>
          </cell>
          <cell r="E118" t="str">
            <v>M</v>
          </cell>
          <cell r="F118" t="str">
            <v>Cycle1</v>
          </cell>
          <cell r="G118" t="str">
            <v>Quatrième</v>
          </cell>
          <cell r="H118">
            <v>0</v>
          </cell>
        </row>
        <row r="119">
          <cell r="A119" t="str">
            <v>00604/CC</v>
          </cell>
          <cell r="B119" t="str">
            <v>EDOUNG ESSOME Wilfried Peggy</v>
          </cell>
          <cell r="C119">
            <v>38428</v>
          </cell>
          <cell r="D119" t="str">
            <v>NJOMBE</v>
          </cell>
          <cell r="E119" t="str">
            <v>F</v>
          </cell>
          <cell r="F119" t="str">
            <v>Cycle1</v>
          </cell>
          <cell r="G119" t="str">
            <v>Quatrième</v>
          </cell>
          <cell r="H119">
            <v>0</v>
          </cell>
        </row>
        <row r="120">
          <cell r="A120" t="str">
            <v>00458/CC</v>
          </cell>
          <cell r="B120" t="str">
            <v>ETHE MADOUNG Ornella</v>
          </cell>
          <cell r="C120">
            <v>38004</v>
          </cell>
          <cell r="D120" t="str">
            <v>NGSAMBA</v>
          </cell>
          <cell r="E120" t="str">
            <v>F</v>
          </cell>
          <cell r="F120" t="str">
            <v>Cycle1</v>
          </cell>
          <cell r="G120" t="str">
            <v>Quatrième</v>
          </cell>
          <cell r="H120">
            <v>0</v>
          </cell>
        </row>
        <row r="121">
          <cell r="A121" t="str">
            <v>00448/CC</v>
          </cell>
          <cell r="B121" t="str">
            <v>EYE YEMBECK AÏSSATOU</v>
          </cell>
          <cell r="C121">
            <v>38656</v>
          </cell>
          <cell r="D121" t="str">
            <v>NJOMBE</v>
          </cell>
          <cell r="E121" t="str">
            <v>F</v>
          </cell>
          <cell r="F121" t="str">
            <v>Cycle1</v>
          </cell>
          <cell r="G121" t="str">
            <v>Quatrième</v>
          </cell>
          <cell r="H121">
            <v>0</v>
          </cell>
        </row>
        <row r="122">
          <cell r="A122" t="str">
            <v>00459/CC</v>
          </cell>
          <cell r="B122" t="str">
            <v>KAME EDIMA Danielle Larissa</v>
          </cell>
          <cell r="C122">
            <v>38072</v>
          </cell>
          <cell r="D122" t="str">
            <v>PENJA</v>
          </cell>
          <cell r="E122" t="str">
            <v>F</v>
          </cell>
          <cell r="F122" t="str">
            <v>Cycle1</v>
          </cell>
          <cell r="G122" t="str">
            <v>Quatrième</v>
          </cell>
          <cell r="H122">
            <v>0</v>
          </cell>
        </row>
        <row r="123">
          <cell r="A123" t="str">
            <v>00460/CC</v>
          </cell>
          <cell r="B123" t="str">
            <v>KEPSEU MEZAGUE Stéphanie</v>
          </cell>
          <cell r="C123">
            <v>38087</v>
          </cell>
          <cell r="D123" t="str">
            <v>YAOUNDE</v>
          </cell>
          <cell r="E123" t="str">
            <v>F</v>
          </cell>
          <cell r="F123" t="str">
            <v>Cycle1</v>
          </cell>
          <cell r="G123" t="str">
            <v>Quatrième</v>
          </cell>
          <cell r="H123">
            <v>0</v>
          </cell>
        </row>
        <row r="124">
          <cell r="A124" t="str">
            <v>00447/CC</v>
          </cell>
          <cell r="B124" t="str">
            <v>KOUBE Bernadette Princesse</v>
          </cell>
          <cell r="C124">
            <v>37827</v>
          </cell>
          <cell r="D124" t="str">
            <v>BAFIA</v>
          </cell>
          <cell r="E124" t="str">
            <v>F</v>
          </cell>
          <cell r="F124" t="str">
            <v>Cycle1</v>
          </cell>
          <cell r="G124" t="str">
            <v>Quatrième</v>
          </cell>
          <cell r="H124">
            <v>0</v>
          </cell>
        </row>
        <row r="125">
          <cell r="A125" t="str">
            <v>00461/CC</v>
          </cell>
          <cell r="B125" t="str">
            <v>KOUDJOU NGOUDEU Fustel</v>
          </cell>
          <cell r="C125">
            <v>38013</v>
          </cell>
          <cell r="D125" t="str">
            <v>LOUM</v>
          </cell>
          <cell r="E125" t="str">
            <v>M</v>
          </cell>
          <cell r="F125" t="str">
            <v>Cycle1</v>
          </cell>
          <cell r="G125" t="str">
            <v>Quatrième</v>
          </cell>
          <cell r="H125">
            <v>0</v>
          </cell>
        </row>
        <row r="126">
          <cell r="A126" t="str">
            <v>00607/CC</v>
          </cell>
          <cell r="B126" t="str">
            <v>MENGUE KARLA Germaine Yvannas</v>
          </cell>
          <cell r="C126">
            <v>38186</v>
          </cell>
          <cell r="D126" t="str">
            <v>METET</v>
          </cell>
          <cell r="E126" t="str">
            <v>F</v>
          </cell>
          <cell r="F126" t="str">
            <v>Cycle1</v>
          </cell>
          <cell r="G126" t="str">
            <v>Quatrième</v>
          </cell>
          <cell r="H126">
            <v>0</v>
          </cell>
        </row>
        <row r="127">
          <cell r="A127" t="str">
            <v>00462/CC</v>
          </cell>
          <cell r="B127" t="str">
            <v>MENYE TANGA Karen</v>
          </cell>
          <cell r="C127">
            <v>38515</v>
          </cell>
          <cell r="D127" t="str">
            <v>YAOUNDE</v>
          </cell>
          <cell r="E127" t="str">
            <v>F</v>
          </cell>
          <cell r="F127" t="str">
            <v>Cycle1</v>
          </cell>
          <cell r="G127" t="str">
            <v>Quatrième</v>
          </cell>
          <cell r="H127">
            <v>0</v>
          </cell>
        </row>
        <row r="128">
          <cell r="A128" t="str">
            <v>00427/CC</v>
          </cell>
          <cell r="B128" t="str">
            <v>MONTIGNY Saphie Leona</v>
          </cell>
          <cell r="C128">
            <v>37000</v>
          </cell>
          <cell r="D128" t="str">
            <v>NJOMBE</v>
          </cell>
          <cell r="E128" t="str">
            <v>F</v>
          </cell>
          <cell r="F128" t="str">
            <v>Cycle1</v>
          </cell>
          <cell r="G128" t="str">
            <v>Quatrième</v>
          </cell>
          <cell r="H128">
            <v>0</v>
          </cell>
        </row>
        <row r="129">
          <cell r="A129" t="str">
            <v>00605/CC</v>
          </cell>
          <cell r="B129" t="str">
            <v>MPONDO NGANDO Georgia Elsa</v>
          </cell>
          <cell r="C129">
            <v>37895</v>
          </cell>
          <cell r="D129" t="str">
            <v>NJOMBE</v>
          </cell>
          <cell r="E129" t="str">
            <v>F</v>
          </cell>
          <cell r="F129" t="str">
            <v>Cycle1</v>
          </cell>
          <cell r="G129" t="str">
            <v>Quatrième</v>
          </cell>
          <cell r="H129">
            <v>0</v>
          </cell>
        </row>
        <row r="130">
          <cell r="A130" t="str">
            <v>00464/CC</v>
          </cell>
          <cell r="B130" t="str">
            <v>NDJOMBI MAPPE PRUDENCE R.C.</v>
          </cell>
          <cell r="C130">
            <v>38192</v>
          </cell>
          <cell r="D130" t="str">
            <v>NJOMBE</v>
          </cell>
          <cell r="E130" t="str">
            <v>F</v>
          </cell>
          <cell r="F130" t="str">
            <v>Cycle1</v>
          </cell>
          <cell r="G130" t="str">
            <v>Quatrième</v>
          </cell>
          <cell r="H130">
            <v>0</v>
          </cell>
        </row>
        <row r="131">
          <cell r="A131" t="str">
            <v>00429/CC</v>
          </cell>
          <cell r="B131" t="str">
            <v>NDOUNGO ANDJENGO Bérangère</v>
          </cell>
          <cell r="C131">
            <v>38000</v>
          </cell>
          <cell r="D131" t="str">
            <v>NJOMBE</v>
          </cell>
          <cell r="E131" t="str">
            <v>F</v>
          </cell>
          <cell r="F131" t="str">
            <v>Cycle1</v>
          </cell>
          <cell r="G131" t="str">
            <v>Quatrième</v>
          </cell>
          <cell r="H131">
            <v>0</v>
          </cell>
        </row>
        <row r="132">
          <cell r="A132" t="str">
            <v>00603/CC</v>
          </cell>
          <cell r="B132" t="str">
            <v>NDZENGUE Claude Junior</v>
          </cell>
          <cell r="C132">
            <v>37649</v>
          </cell>
          <cell r="D132" t="str">
            <v>NJOMBE</v>
          </cell>
          <cell r="E132" t="str">
            <v>M</v>
          </cell>
          <cell r="F132" t="str">
            <v>Cycle1</v>
          </cell>
          <cell r="G132" t="str">
            <v>Quatrième</v>
          </cell>
          <cell r="H132">
            <v>0</v>
          </cell>
        </row>
        <row r="133">
          <cell r="A133" t="str">
            <v>00466/CC</v>
          </cell>
          <cell r="B133" t="str">
            <v>NOUBISSIE DJEMOU Raoul</v>
          </cell>
          <cell r="C133">
            <v>38445</v>
          </cell>
          <cell r="D133" t="str">
            <v>DOUALA</v>
          </cell>
          <cell r="E133" t="str">
            <v>M</v>
          </cell>
          <cell r="F133" t="str">
            <v>Cycle1</v>
          </cell>
          <cell r="G133" t="str">
            <v>Quatrième</v>
          </cell>
          <cell r="H133">
            <v>0</v>
          </cell>
        </row>
        <row r="134">
          <cell r="A134" t="str">
            <v>00467/CC</v>
          </cell>
          <cell r="B134" t="str">
            <v>NSEKE Emma Josée</v>
          </cell>
          <cell r="C134">
            <v>38262</v>
          </cell>
          <cell r="D134" t="str">
            <v>NJOMBE</v>
          </cell>
          <cell r="E134" t="str">
            <v>F</v>
          </cell>
          <cell r="F134" t="str">
            <v>Cycle1</v>
          </cell>
          <cell r="G134" t="str">
            <v>Quatrième</v>
          </cell>
          <cell r="H134">
            <v>0</v>
          </cell>
        </row>
        <row r="135">
          <cell r="A135" t="str">
            <v>00608/CC</v>
          </cell>
          <cell r="B135" t="str">
            <v>NYANGONO Jeanne Kandice Océanne</v>
          </cell>
          <cell r="C135">
            <v>38186</v>
          </cell>
          <cell r="D135" t="str">
            <v>METET</v>
          </cell>
          <cell r="E135" t="str">
            <v>F</v>
          </cell>
          <cell r="F135" t="str">
            <v>Cycle1</v>
          </cell>
          <cell r="G135" t="str">
            <v>Quatrième</v>
          </cell>
          <cell r="H135">
            <v>0</v>
          </cell>
        </row>
        <row r="136">
          <cell r="A136" t="str">
            <v>00469/CC</v>
          </cell>
          <cell r="B136" t="str">
            <v>OMBE ATABA Ambroise</v>
          </cell>
          <cell r="C136">
            <v>37809</v>
          </cell>
          <cell r="D136" t="str">
            <v>SAA</v>
          </cell>
          <cell r="E136" t="str">
            <v>M</v>
          </cell>
          <cell r="F136" t="str">
            <v>Cycle1</v>
          </cell>
          <cell r="G136" t="str">
            <v>Quatrième</v>
          </cell>
          <cell r="H136">
            <v>0</v>
          </cell>
        </row>
        <row r="137">
          <cell r="A137" t="str">
            <v>00470/CC</v>
          </cell>
          <cell r="B137" t="str">
            <v>TCHAGANG TCHIMI Eranie Grâce</v>
          </cell>
          <cell r="C137">
            <v>38031</v>
          </cell>
          <cell r="D137" t="str">
            <v>NJOMBE</v>
          </cell>
          <cell r="E137" t="str">
            <v>F</v>
          </cell>
          <cell r="F137" t="str">
            <v>Cycle1</v>
          </cell>
          <cell r="G137" t="str">
            <v>Quatrième</v>
          </cell>
          <cell r="H137">
            <v>0</v>
          </cell>
        </row>
        <row r="138">
          <cell r="A138" t="str">
            <v>00471/CC</v>
          </cell>
          <cell r="B138" t="str">
            <v>TCHAKOUNTE TCHAPDA Clémentine</v>
          </cell>
          <cell r="C138">
            <v>38778</v>
          </cell>
          <cell r="D138" t="str">
            <v>NJOMBE</v>
          </cell>
          <cell r="E138" t="str">
            <v>F</v>
          </cell>
          <cell r="F138" t="str">
            <v>Cycle1</v>
          </cell>
          <cell r="G138" t="str">
            <v>Quatrième</v>
          </cell>
          <cell r="H138">
            <v>0</v>
          </cell>
        </row>
        <row r="139">
          <cell r="A139" t="str">
            <v>00472/CC</v>
          </cell>
          <cell r="B139" t="str">
            <v>TETE BASSI Flanelle Grâce</v>
          </cell>
          <cell r="C139">
            <v>37577</v>
          </cell>
          <cell r="D139" t="str">
            <v>NJOMBE</v>
          </cell>
          <cell r="E139" t="str">
            <v>F</v>
          </cell>
          <cell r="F139" t="str">
            <v>Cycle1</v>
          </cell>
          <cell r="G139" t="str">
            <v>Quatrième</v>
          </cell>
          <cell r="H139">
            <v>0</v>
          </cell>
        </row>
        <row r="140">
          <cell r="A140" t="str">
            <v>00473/CC</v>
          </cell>
          <cell r="B140" t="str">
            <v>TIANI Mégane</v>
          </cell>
          <cell r="C140">
            <v>38100</v>
          </cell>
          <cell r="D140" t="str">
            <v>MONTREAL</v>
          </cell>
          <cell r="E140" t="str">
            <v>F</v>
          </cell>
          <cell r="F140" t="str">
            <v>Cycle1</v>
          </cell>
          <cell r="G140" t="str">
            <v>Quatrième</v>
          </cell>
          <cell r="H140">
            <v>0</v>
          </cell>
        </row>
        <row r="141">
          <cell r="A141" t="str">
            <v>00474/CC</v>
          </cell>
          <cell r="B141" t="str">
            <v>TIANI Roxanne</v>
          </cell>
          <cell r="C141">
            <v>38100</v>
          </cell>
          <cell r="D141" t="str">
            <v>MONTREAL</v>
          </cell>
          <cell r="E141" t="str">
            <v>F</v>
          </cell>
          <cell r="F141" t="str">
            <v>Cycle1</v>
          </cell>
          <cell r="G141" t="str">
            <v>Quatrième</v>
          </cell>
          <cell r="H141">
            <v>0</v>
          </cell>
        </row>
        <row r="142">
          <cell r="A142" t="str">
            <v>00475/CC</v>
          </cell>
          <cell r="B142" t="str">
            <v>TIOMELA NGOUMKWE Kerlin</v>
          </cell>
          <cell r="C142">
            <v>37426</v>
          </cell>
          <cell r="D142" t="str">
            <v>DOUALA</v>
          </cell>
          <cell r="E142" t="str">
            <v>M</v>
          </cell>
          <cell r="F142" t="str">
            <v>Cycle1</v>
          </cell>
          <cell r="G142" t="str">
            <v>Quatrième</v>
          </cell>
          <cell r="H142">
            <v>0</v>
          </cell>
        </row>
        <row r="143">
          <cell r="A143" t="str">
            <v>00477/CC</v>
          </cell>
          <cell r="B143" t="str">
            <v>TSIMI ZOA Laetitia Joyce</v>
          </cell>
          <cell r="C143">
            <v>38939</v>
          </cell>
          <cell r="D143" t="str">
            <v>DOUALA</v>
          </cell>
          <cell r="E143" t="str">
            <v>F</v>
          </cell>
          <cell r="F143" t="str">
            <v>Cycle1</v>
          </cell>
          <cell r="G143" t="str">
            <v>Quatrième</v>
          </cell>
          <cell r="H143">
            <v>0</v>
          </cell>
        </row>
        <row r="144">
          <cell r="A144" t="str">
            <v>00478/CC</v>
          </cell>
          <cell r="B144" t="str">
            <v>ZAME ATANGANA Marion Erika</v>
          </cell>
          <cell r="C144">
            <v>38393</v>
          </cell>
          <cell r="D144" t="str">
            <v>NJOMBE</v>
          </cell>
          <cell r="E144" t="str">
            <v>F</v>
          </cell>
          <cell r="F144" t="str">
            <v>Cycle1</v>
          </cell>
          <cell r="G144" t="str">
            <v>Quatrième</v>
          </cell>
          <cell r="H144">
            <v>0</v>
          </cell>
        </row>
        <row r="145">
          <cell r="A145" t="str">
            <v>00537/CC</v>
          </cell>
          <cell r="B145" t="str">
            <v>ATAKAM MA'AGNI Florisette</v>
          </cell>
          <cell r="C145">
            <v>37005</v>
          </cell>
          <cell r="D145" t="str">
            <v>NJOMBE</v>
          </cell>
          <cell r="E145" t="str">
            <v>F</v>
          </cell>
          <cell r="F145" t="str">
            <v>Cycle2</v>
          </cell>
          <cell r="G145" t="str">
            <v>Seconde C</v>
          </cell>
          <cell r="H145">
            <v>0</v>
          </cell>
        </row>
        <row r="146">
          <cell r="A146" t="str">
            <v>00621/CC</v>
          </cell>
          <cell r="B146" t="str">
            <v>ATANGANA Suzanne Mireille</v>
          </cell>
          <cell r="C146">
            <v>37826</v>
          </cell>
          <cell r="D146" t="str">
            <v>NJOMBE</v>
          </cell>
          <cell r="E146" t="str">
            <v>F</v>
          </cell>
          <cell r="F146" t="str">
            <v>Cycle2</v>
          </cell>
          <cell r="G146" t="str">
            <v>Seconde C</v>
          </cell>
          <cell r="H146">
            <v>0</v>
          </cell>
        </row>
        <row r="147">
          <cell r="A147" t="str">
            <v>00386/CC</v>
          </cell>
          <cell r="B147" t="str">
            <v>DJAMOU NGANKOU Gaëlle</v>
          </cell>
          <cell r="C147">
            <v>36562</v>
          </cell>
          <cell r="D147" t="str">
            <v>NJOMBE</v>
          </cell>
          <cell r="E147" t="str">
            <v>F</v>
          </cell>
          <cell r="F147" t="str">
            <v>Cycle2</v>
          </cell>
          <cell r="G147" t="str">
            <v>Seconde C</v>
          </cell>
          <cell r="H147">
            <v>0</v>
          </cell>
        </row>
        <row r="148">
          <cell r="A148" t="str">
            <v>00548/CC</v>
          </cell>
          <cell r="B148" t="str">
            <v>DJIA NGUEMO Raphaël</v>
          </cell>
          <cell r="C148">
            <v>36178</v>
          </cell>
          <cell r="D148" t="str">
            <v>MANENGOLE</v>
          </cell>
          <cell r="E148" t="str">
            <v>M</v>
          </cell>
          <cell r="F148" t="str">
            <v>Cycle2</v>
          </cell>
          <cell r="G148" t="str">
            <v>Seconde C</v>
          </cell>
          <cell r="H148">
            <v>0</v>
          </cell>
        </row>
        <row r="149">
          <cell r="A149" t="str">
            <v>00358/CC</v>
          </cell>
          <cell r="B149" t="str">
            <v>DJOUKOU Ange Mireille</v>
          </cell>
          <cell r="C149">
            <v>37893</v>
          </cell>
          <cell r="D149" t="str">
            <v>LOUM</v>
          </cell>
          <cell r="E149" t="str">
            <v>F</v>
          </cell>
          <cell r="F149" t="str">
            <v>Cycle2</v>
          </cell>
          <cell r="G149" t="str">
            <v>Seconde C</v>
          </cell>
          <cell r="H149">
            <v>0</v>
          </cell>
        </row>
        <row r="150">
          <cell r="A150" t="str">
            <v>00359/CC</v>
          </cell>
          <cell r="B150" t="str">
            <v>EBOULE MISPA Lagrâce</v>
          </cell>
          <cell r="C150">
            <v>37950</v>
          </cell>
          <cell r="D150" t="str">
            <v>NJOMBE</v>
          </cell>
          <cell r="E150" t="str">
            <v>F</v>
          </cell>
          <cell r="F150" t="str">
            <v>Cycle2</v>
          </cell>
          <cell r="G150" t="str">
            <v>Seconde C</v>
          </cell>
          <cell r="H150">
            <v>0</v>
          </cell>
        </row>
        <row r="151">
          <cell r="A151" t="str">
            <v>00360/CC</v>
          </cell>
          <cell r="B151" t="str">
            <v>EDJANGUE LEUKAM Clarine</v>
          </cell>
          <cell r="C151">
            <v>37770</v>
          </cell>
          <cell r="D151" t="str">
            <v>NJOMBE</v>
          </cell>
          <cell r="E151" t="str">
            <v>F</v>
          </cell>
          <cell r="F151" t="str">
            <v>Cycle2</v>
          </cell>
          <cell r="G151" t="str">
            <v>Seconde C</v>
          </cell>
          <cell r="H151">
            <v>0</v>
          </cell>
        </row>
        <row r="152">
          <cell r="A152" t="str">
            <v>00338/CC</v>
          </cell>
          <cell r="B152" t="str">
            <v>EKORO A BATCHOCK Nicolas Junoir</v>
          </cell>
          <cell r="C152">
            <v>37097</v>
          </cell>
          <cell r="D152" t="str">
            <v>BAFIA</v>
          </cell>
          <cell r="E152" t="str">
            <v>M</v>
          </cell>
          <cell r="F152" t="str">
            <v>Cycle2</v>
          </cell>
          <cell r="G152" t="str">
            <v>Seconde C</v>
          </cell>
          <cell r="H152">
            <v>0</v>
          </cell>
        </row>
        <row r="153">
          <cell r="A153" t="str">
            <v>00649/CC</v>
          </cell>
          <cell r="B153" t="str">
            <v>EMASSEU NGOUMENI Manuelle C.</v>
          </cell>
          <cell r="C153">
            <v>36637</v>
          </cell>
          <cell r="D153" t="str">
            <v>NJOMBE</v>
          </cell>
          <cell r="E153" t="str">
            <v>F</v>
          </cell>
          <cell r="F153" t="str">
            <v>Cycle2</v>
          </cell>
          <cell r="G153" t="str">
            <v>Seconde C</v>
          </cell>
          <cell r="H153">
            <v>0</v>
          </cell>
        </row>
        <row r="154">
          <cell r="A154" t="str">
            <v>00333/CC</v>
          </cell>
          <cell r="B154" t="str">
            <v>ETONDE BEBE Régine</v>
          </cell>
          <cell r="C154">
            <v>36936</v>
          </cell>
          <cell r="D154" t="str">
            <v>NJOMBE</v>
          </cell>
          <cell r="E154" t="str">
            <v>F</v>
          </cell>
          <cell r="F154" t="str">
            <v>Cycle2</v>
          </cell>
          <cell r="G154" t="str">
            <v>Seconde C</v>
          </cell>
          <cell r="H154">
            <v>0</v>
          </cell>
        </row>
        <row r="155">
          <cell r="A155" t="str">
            <v>00361/CC</v>
          </cell>
          <cell r="B155" t="str">
            <v>EWANE EBOULE Lavoisier</v>
          </cell>
          <cell r="C155">
            <v>37599</v>
          </cell>
          <cell r="D155" t="str">
            <v>NJOMBE</v>
          </cell>
          <cell r="E155" t="str">
            <v>M</v>
          </cell>
          <cell r="F155" t="str">
            <v>Cycle2</v>
          </cell>
          <cell r="G155" t="str">
            <v>Seconde C</v>
          </cell>
          <cell r="H155">
            <v>0</v>
          </cell>
        </row>
        <row r="156">
          <cell r="A156" t="str">
            <v>00362/CC</v>
          </cell>
          <cell r="B156" t="str">
            <v>FOKAM FOTSO Kelly Loïc</v>
          </cell>
          <cell r="C156">
            <v>37833</v>
          </cell>
          <cell r="D156" t="str">
            <v>DOUALA</v>
          </cell>
          <cell r="E156" t="str">
            <v>M</v>
          </cell>
          <cell r="F156" t="str">
            <v>Cycle2</v>
          </cell>
          <cell r="G156" t="str">
            <v>Seconde C</v>
          </cell>
          <cell r="H156">
            <v>0</v>
          </cell>
        </row>
        <row r="157">
          <cell r="A157" t="str">
            <v>00363/CC</v>
          </cell>
          <cell r="B157" t="str">
            <v>FOUAMENE DIFFO Marius Florent</v>
          </cell>
          <cell r="C157">
            <v>37882</v>
          </cell>
          <cell r="D157" t="str">
            <v>NJOMBE</v>
          </cell>
          <cell r="E157" t="str">
            <v>M</v>
          </cell>
          <cell r="F157" t="str">
            <v>Cycle2</v>
          </cell>
          <cell r="G157" t="str">
            <v>Seconde C</v>
          </cell>
          <cell r="H157">
            <v>0</v>
          </cell>
        </row>
        <row r="158">
          <cell r="A158" t="str">
            <v>00298/CC</v>
          </cell>
          <cell r="B158" t="str">
            <v>GAKAM Suzanne Pelagie</v>
          </cell>
          <cell r="C158">
            <v>37366</v>
          </cell>
          <cell r="D158" t="str">
            <v>LOUM</v>
          </cell>
          <cell r="E158" t="str">
            <v>F</v>
          </cell>
          <cell r="F158" t="str">
            <v>Cycle2</v>
          </cell>
          <cell r="G158" t="str">
            <v>Seconde C</v>
          </cell>
          <cell r="H158">
            <v>0</v>
          </cell>
        </row>
        <row r="159">
          <cell r="A159" t="str">
            <v>00364/CC</v>
          </cell>
          <cell r="B159" t="str">
            <v>GUINTANG MBAPPE Paul Junior</v>
          </cell>
          <cell r="C159">
            <v>37367</v>
          </cell>
          <cell r="D159" t="str">
            <v>NJOMBE</v>
          </cell>
          <cell r="E159" t="str">
            <v>M</v>
          </cell>
          <cell r="F159" t="str">
            <v>Cycle2</v>
          </cell>
          <cell r="G159" t="str">
            <v>Seconde C</v>
          </cell>
          <cell r="H159">
            <v>0</v>
          </cell>
        </row>
        <row r="160">
          <cell r="A160" t="str">
            <v>00339/CC</v>
          </cell>
          <cell r="B160" t="str">
            <v>HETCHO Josée Salomine</v>
          </cell>
          <cell r="C160">
            <v>36935</v>
          </cell>
          <cell r="D160" t="str">
            <v>NJOMBE</v>
          </cell>
          <cell r="E160" t="str">
            <v>F</v>
          </cell>
          <cell r="F160" t="str">
            <v>Cycle2</v>
          </cell>
          <cell r="G160" t="str">
            <v>Seconde C</v>
          </cell>
          <cell r="H160">
            <v>0</v>
          </cell>
        </row>
        <row r="161">
          <cell r="A161" t="str">
            <v>00342/CC</v>
          </cell>
          <cell r="B161" t="str">
            <v>LIBAM Régine Martina</v>
          </cell>
          <cell r="C161">
            <v>37128</v>
          </cell>
          <cell r="D161" t="str">
            <v>DOUALA</v>
          </cell>
          <cell r="E161" t="str">
            <v>F</v>
          </cell>
          <cell r="F161" t="str">
            <v>Cycle2</v>
          </cell>
          <cell r="G161" t="str">
            <v>Seconde C</v>
          </cell>
          <cell r="H161">
            <v>0</v>
          </cell>
        </row>
        <row r="162">
          <cell r="A162" t="str">
            <v>00367/CC</v>
          </cell>
          <cell r="B162" t="str">
            <v>LOUBANA YOYAUT Michelle</v>
          </cell>
          <cell r="C162">
            <v>37577</v>
          </cell>
          <cell r="D162" t="str">
            <v>PTE-NOIRE</v>
          </cell>
          <cell r="E162" t="str">
            <v>F</v>
          </cell>
          <cell r="F162" t="str">
            <v>Cycle2</v>
          </cell>
          <cell r="G162" t="str">
            <v>Seconde C</v>
          </cell>
          <cell r="H162">
            <v>0</v>
          </cell>
        </row>
        <row r="163">
          <cell r="A163" t="str">
            <v>00368/CC</v>
          </cell>
          <cell r="B163" t="str">
            <v>MANGA NGOUMOU Yvan Christian</v>
          </cell>
          <cell r="C163">
            <v>37195</v>
          </cell>
          <cell r="D163" t="str">
            <v>NJOMBE</v>
          </cell>
          <cell r="E163" t="str">
            <v>M</v>
          </cell>
          <cell r="F163" t="str">
            <v>Cycle2</v>
          </cell>
          <cell r="G163" t="str">
            <v>Seconde C</v>
          </cell>
          <cell r="H163">
            <v>0</v>
          </cell>
        </row>
        <row r="164">
          <cell r="A164" t="str">
            <v>00622/CC</v>
          </cell>
          <cell r="B164" t="str">
            <v>NYAMESSI Marie Paule Zuzanne</v>
          </cell>
          <cell r="C164">
            <v>37993</v>
          </cell>
          <cell r="D164" t="str">
            <v>NJOMBE</v>
          </cell>
          <cell r="E164" t="str">
            <v>F</v>
          </cell>
          <cell r="F164" t="str">
            <v>Cycle2</v>
          </cell>
          <cell r="G164" t="str">
            <v>Seconde C</v>
          </cell>
          <cell r="H164">
            <v>0</v>
          </cell>
        </row>
        <row r="165">
          <cell r="A165" t="str">
            <v>00485/CC</v>
          </cell>
          <cell r="B165" t="str">
            <v>MEGNE TOTOUOM Solange Rachelle</v>
          </cell>
          <cell r="C165">
            <v>36311</v>
          </cell>
          <cell r="D165" t="str">
            <v>DOUALA</v>
          </cell>
          <cell r="E165" t="str">
            <v>F</v>
          </cell>
          <cell r="F165" t="str">
            <v>Cycle2</v>
          </cell>
          <cell r="G165" t="str">
            <v>Seconde C</v>
          </cell>
          <cell r="H165">
            <v>0</v>
          </cell>
        </row>
        <row r="166">
          <cell r="A166" t="str">
            <v>00371/CC</v>
          </cell>
          <cell r="B166" t="str">
            <v>MIENGUEU YAMNOU Krystel kelly</v>
          </cell>
          <cell r="C166">
            <v>37772</v>
          </cell>
          <cell r="D166" t="str">
            <v>NJOMBE</v>
          </cell>
          <cell r="E166" t="str">
            <v>F</v>
          </cell>
          <cell r="F166" t="str">
            <v>Cycle2</v>
          </cell>
          <cell r="G166" t="str">
            <v>Seconde C</v>
          </cell>
          <cell r="H166">
            <v>0</v>
          </cell>
        </row>
        <row r="167">
          <cell r="A167" t="str">
            <v>00539/CC</v>
          </cell>
          <cell r="B167" t="str">
            <v>NDOUNGOUA NGUIEMBANG</v>
          </cell>
          <cell r="C167">
            <v>37837</v>
          </cell>
          <cell r="D167" t="str">
            <v>NDOUNGUE</v>
          </cell>
          <cell r="E167" t="str">
            <v>M</v>
          </cell>
          <cell r="F167" t="str">
            <v>Cycle2</v>
          </cell>
          <cell r="G167" t="str">
            <v>Seconde C</v>
          </cell>
          <cell r="H167">
            <v>0</v>
          </cell>
        </row>
        <row r="168">
          <cell r="A168" t="str">
            <v>00373/CC</v>
          </cell>
          <cell r="B168" t="str">
            <v>NGOH ASTA Boubakari</v>
          </cell>
          <cell r="C168">
            <v>37420</v>
          </cell>
          <cell r="D168" t="str">
            <v>DOUALA</v>
          </cell>
          <cell r="E168" t="str">
            <v>F</v>
          </cell>
          <cell r="F168" t="str">
            <v>Cycle2</v>
          </cell>
          <cell r="G168" t="str">
            <v>Seconde C</v>
          </cell>
          <cell r="H168">
            <v>0</v>
          </cell>
        </row>
        <row r="169">
          <cell r="A169" t="str">
            <v>00441/CC</v>
          </cell>
          <cell r="B169" t="str">
            <v>NGOME EBOULE Oscar Wild</v>
          </cell>
          <cell r="C169">
            <v>37650</v>
          </cell>
          <cell r="D169" t="str">
            <v>NJOMBE</v>
          </cell>
          <cell r="E169" t="str">
            <v>M</v>
          </cell>
          <cell r="F169" t="str">
            <v>Cycle2</v>
          </cell>
          <cell r="G169" t="str">
            <v>Seconde C</v>
          </cell>
          <cell r="H169">
            <v>0</v>
          </cell>
        </row>
        <row r="170">
          <cell r="A170" t="str">
            <v>00348/CC</v>
          </cell>
          <cell r="B170" t="str">
            <v>NKAMENY MFONKAM Franciska</v>
          </cell>
          <cell r="C170">
            <v>36830</v>
          </cell>
          <cell r="D170" t="str">
            <v>NJOMBE</v>
          </cell>
          <cell r="E170" t="str">
            <v>M</v>
          </cell>
          <cell r="F170" t="str">
            <v>Cycle2</v>
          </cell>
          <cell r="G170" t="str">
            <v>Seconde C</v>
          </cell>
          <cell r="H170">
            <v>0</v>
          </cell>
        </row>
        <row r="171">
          <cell r="A171" t="str">
            <v>00377/CC</v>
          </cell>
          <cell r="B171" t="str">
            <v>NKONG MINTYA Wilfied</v>
          </cell>
          <cell r="C171">
            <v>37541</v>
          </cell>
          <cell r="D171" t="str">
            <v>MBALMAYO</v>
          </cell>
          <cell r="E171" t="str">
            <v>F</v>
          </cell>
          <cell r="F171" t="str">
            <v>Cycle2</v>
          </cell>
          <cell r="G171" t="str">
            <v>Seconde C</v>
          </cell>
          <cell r="H171">
            <v>0</v>
          </cell>
        </row>
        <row r="172">
          <cell r="A172" t="str">
            <v>00332/CC</v>
          </cell>
          <cell r="B172" t="str">
            <v>NKOUE MANGUEMI Stéphanie</v>
          </cell>
          <cell r="C172">
            <v>36057</v>
          </cell>
          <cell r="D172" t="str">
            <v>NJOMBE</v>
          </cell>
          <cell r="E172" t="str">
            <v>F</v>
          </cell>
          <cell r="F172" t="str">
            <v>Cycle2</v>
          </cell>
          <cell r="G172" t="str">
            <v>Seconde C</v>
          </cell>
          <cell r="H172">
            <v>0</v>
          </cell>
        </row>
        <row r="173">
          <cell r="A173" t="str">
            <v>00488/CC</v>
          </cell>
          <cell r="B173" t="str">
            <v>NSEKE BELLE Aurore</v>
          </cell>
          <cell r="C173">
            <v>36918</v>
          </cell>
          <cell r="D173" t="str">
            <v>NJOMBE</v>
          </cell>
          <cell r="E173" t="str">
            <v>F</v>
          </cell>
          <cell r="F173" t="str">
            <v>Cycle2</v>
          </cell>
          <cell r="G173" t="str">
            <v>Seconde C</v>
          </cell>
          <cell r="H173">
            <v>0</v>
          </cell>
        </row>
        <row r="174">
          <cell r="A174" t="str">
            <v>00623/CC</v>
          </cell>
          <cell r="B174" t="str">
            <v>NTOUBA MASSANGO Fabiola Monique</v>
          </cell>
          <cell r="C174">
            <v>37715</v>
          </cell>
          <cell r="D174" t="str">
            <v>NJOMBE</v>
          </cell>
          <cell r="E174" t="str">
            <v>M</v>
          </cell>
          <cell r="F174" t="str">
            <v>Cycle2</v>
          </cell>
          <cell r="G174" t="str">
            <v>Seconde C</v>
          </cell>
          <cell r="H174">
            <v>0</v>
          </cell>
        </row>
        <row r="175">
          <cell r="A175" t="str">
            <v>00624/CC</v>
          </cell>
          <cell r="B175" t="str">
            <v>NYETAM Bob Cedric</v>
          </cell>
          <cell r="C175">
            <v>36836</v>
          </cell>
          <cell r="D175" t="str">
            <v>DOUALA</v>
          </cell>
          <cell r="E175" t="str">
            <v>M</v>
          </cell>
          <cell r="F175" t="str">
            <v>Cycle2</v>
          </cell>
          <cell r="G175" t="str">
            <v>Seconde C</v>
          </cell>
          <cell r="H175">
            <v>0</v>
          </cell>
        </row>
        <row r="176">
          <cell r="A176" t="str">
            <v>00545/CC</v>
          </cell>
          <cell r="B176" t="str">
            <v>OBHOCK PODOP Antoinette</v>
          </cell>
          <cell r="C176">
            <v>36048</v>
          </cell>
          <cell r="D176" t="str">
            <v>BABONG</v>
          </cell>
          <cell r="E176" t="str">
            <v>F</v>
          </cell>
          <cell r="F176" t="str">
            <v>Cycle2</v>
          </cell>
          <cell r="G176" t="str">
            <v>Seconde C</v>
          </cell>
          <cell r="H176">
            <v>0</v>
          </cell>
        </row>
        <row r="177">
          <cell r="A177" t="str">
            <v>00380/CC</v>
          </cell>
          <cell r="B177" t="str">
            <v>PATIO NGOUANA Ange Daina</v>
          </cell>
          <cell r="C177">
            <v>37464</v>
          </cell>
          <cell r="D177" t="str">
            <v>LOUM</v>
          </cell>
          <cell r="E177" t="str">
            <v>F</v>
          </cell>
          <cell r="F177" t="str">
            <v>Cycle2</v>
          </cell>
          <cell r="G177" t="str">
            <v>Seconde C</v>
          </cell>
          <cell r="H177">
            <v>0</v>
          </cell>
        </row>
        <row r="178">
          <cell r="A178" t="str">
            <v>00625/CC</v>
          </cell>
          <cell r="B178" t="str">
            <v>TANKEU FOYET Grâce Yvana</v>
          </cell>
          <cell r="C178">
            <v>37987</v>
          </cell>
          <cell r="D178" t="str">
            <v>N'SAMBA</v>
          </cell>
          <cell r="E178" t="str">
            <v>F</v>
          </cell>
          <cell r="F178" t="str">
            <v>Cycle2</v>
          </cell>
          <cell r="G178" t="str">
            <v>Seconde C</v>
          </cell>
          <cell r="H178">
            <v>0</v>
          </cell>
        </row>
        <row r="179">
          <cell r="A179" t="str">
            <v>00382/CC</v>
          </cell>
          <cell r="B179" t="str">
            <v>TCHAKOUNTE DJIYEP Harry Fritz</v>
          </cell>
          <cell r="C179">
            <v>37810</v>
          </cell>
          <cell r="D179" t="str">
            <v>DOUALA</v>
          </cell>
          <cell r="E179" t="str">
            <v>M</v>
          </cell>
          <cell r="F179" t="str">
            <v>Cycle2</v>
          </cell>
          <cell r="G179" t="str">
            <v>Seconde C</v>
          </cell>
          <cell r="H179">
            <v>0</v>
          </cell>
        </row>
        <row r="180">
          <cell r="A180" t="str">
            <v>00384/CC</v>
          </cell>
          <cell r="B180" t="str">
            <v>TCHUITCHEU Frank Wilfried</v>
          </cell>
          <cell r="C180">
            <v>37316</v>
          </cell>
          <cell r="D180" t="str">
            <v>NJOMBE</v>
          </cell>
          <cell r="E180" t="str">
            <v>M</v>
          </cell>
          <cell r="F180" t="str">
            <v>Cycle2</v>
          </cell>
          <cell r="G180" t="str">
            <v>Seconde C</v>
          </cell>
          <cell r="H180">
            <v>0</v>
          </cell>
        </row>
        <row r="181">
          <cell r="A181" t="str">
            <v>00626/CC</v>
          </cell>
          <cell r="B181" t="str">
            <v>TENKOUE Juliette Diana</v>
          </cell>
          <cell r="C181">
            <v>37157</v>
          </cell>
          <cell r="D181" t="str">
            <v>NJOMBE</v>
          </cell>
          <cell r="E181" t="str">
            <v>F</v>
          </cell>
          <cell r="F181" t="str">
            <v>Cycle2</v>
          </cell>
          <cell r="G181" t="str">
            <v>Seconde C</v>
          </cell>
          <cell r="H181">
            <v>0</v>
          </cell>
        </row>
        <row r="182">
          <cell r="A182" t="str">
            <v>00484/CC</v>
          </cell>
          <cell r="B182" t="str">
            <v>TOLEN Benjamin Pascal</v>
          </cell>
          <cell r="C182">
            <v>37701</v>
          </cell>
          <cell r="D182" t="str">
            <v>NJOMBE</v>
          </cell>
          <cell r="E182" t="str">
            <v>M</v>
          </cell>
          <cell r="F182" t="str">
            <v>Cycle2</v>
          </cell>
          <cell r="G182" t="str">
            <v>Seconde C</v>
          </cell>
          <cell r="H182">
            <v>0</v>
          </cell>
        </row>
        <row r="183">
          <cell r="A183" t="str">
            <v>00627/CC</v>
          </cell>
          <cell r="B183" t="str">
            <v>YTEMBE Mathias</v>
          </cell>
          <cell r="C183">
            <v>35848</v>
          </cell>
          <cell r="D183" t="str">
            <v>NJOMBE</v>
          </cell>
          <cell r="E183" t="str">
            <v>M</v>
          </cell>
          <cell r="F183" t="str">
            <v>Cycle2</v>
          </cell>
          <cell r="G183" t="str">
            <v>Seconde C</v>
          </cell>
          <cell r="H183">
            <v>0</v>
          </cell>
        </row>
        <row r="184">
          <cell r="A184" t="str">
            <v>00340/CC</v>
          </cell>
          <cell r="B184" t="str">
            <v>KAMENI TONGA Gabriel</v>
          </cell>
          <cell r="C184">
            <v>37874</v>
          </cell>
          <cell r="D184" t="str">
            <v>NJOMBE</v>
          </cell>
          <cell r="E184" t="str">
            <v>M</v>
          </cell>
          <cell r="F184" t="str">
            <v>Cycle2</v>
          </cell>
          <cell r="G184" t="str">
            <v>Première C</v>
          </cell>
          <cell r="H184">
            <v>0</v>
          </cell>
        </row>
        <row r="185">
          <cell r="A185" t="str">
            <v>00341/CC</v>
          </cell>
          <cell r="B185" t="str">
            <v>KOUM NKEN Purifien Claude</v>
          </cell>
          <cell r="C185">
            <v>37337</v>
          </cell>
          <cell r="D185" t="str">
            <v>NJOMBE</v>
          </cell>
          <cell r="E185" t="str">
            <v>M</v>
          </cell>
          <cell r="F185" t="str">
            <v>Cycle2</v>
          </cell>
          <cell r="G185" t="str">
            <v>Première C</v>
          </cell>
          <cell r="H185">
            <v>0</v>
          </cell>
        </row>
        <row r="186">
          <cell r="A186" t="str">
            <v>00343/CC</v>
          </cell>
          <cell r="B186" t="str">
            <v>MBIANDJEU BENYME Neil Killiam</v>
          </cell>
          <cell r="C186">
            <v>37706</v>
          </cell>
          <cell r="D186" t="str">
            <v>NJOMBE</v>
          </cell>
          <cell r="E186" t="str">
            <v>M</v>
          </cell>
          <cell r="F186" t="str">
            <v>Cycle2</v>
          </cell>
          <cell r="G186" t="str">
            <v>Première C</v>
          </cell>
          <cell r="H186">
            <v>0</v>
          </cell>
        </row>
        <row r="187">
          <cell r="A187" t="str">
            <v>00295/CC</v>
          </cell>
          <cell r="B187" t="str">
            <v>NDAM POUYOUNA AMAD Jamil</v>
          </cell>
          <cell r="C187">
            <v>37666</v>
          </cell>
          <cell r="D187" t="str">
            <v>DOUALA</v>
          </cell>
          <cell r="E187" t="str">
            <v>M</v>
          </cell>
          <cell r="F187" t="str">
            <v>Cycle2</v>
          </cell>
          <cell r="G187" t="str">
            <v>Première C</v>
          </cell>
          <cell r="H187">
            <v>0</v>
          </cell>
        </row>
        <row r="188">
          <cell r="A188" t="str">
            <v>00268/CC</v>
          </cell>
          <cell r="B188" t="str">
            <v>NYASSA NKOUNDOU LEKOA Julia</v>
          </cell>
          <cell r="C188">
            <v>37093</v>
          </cell>
          <cell r="D188" t="str">
            <v>YAOUNDE</v>
          </cell>
          <cell r="E188" t="str">
            <v>F</v>
          </cell>
          <cell r="F188" t="str">
            <v>Cycle2</v>
          </cell>
          <cell r="G188" t="str">
            <v>Première C</v>
          </cell>
          <cell r="H188">
            <v>0</v>
          </cell>
        </row>
        <row r="189">
          <cell r="A189" t="str">
            <v>00351/CC</v>
          </cell>
          <cell r="B189" t="str">
            <v>SIKAM YAMNOU DOLE Loïc</v>
          </cell>
          <cell r="C189">
            <v>36971</v>
          </cell>
          <cell r="D189" t="str">
            <v>NJOMBE</v>
          </cell>
          <cell r="E189" t="str">
            <v>M</v>
          </cell>
          <cell r="F189" t="str">
            <v>Cycle2</v>
          </cell>
          <cell r="G189" t="str">
            <v>Première C</v>
          </cell>
          <cell r="H189">
            <v>0</v>
          </cell>
        </row>
        <row r="190">
          <cell r="A190" t="str">
            <v>00353/CC</v>
          </cell>
          <cell r="B190" t="str">
            <v>TCHAMBOUE DJANI Claudette Elvira</v>
          </cell>
          <cell r="C190">
            <v>36906</v>
          </cell>
          <cell r="D190" t="str">
            <v>LOUM</v>
          </cell>
          <cell r="E190" t="str">
            <v>F</v>
          </cell>
          <cell r="F190" t="str">
            <v>Cycle2</v>
          </cell>
          <cell r="G190" t="str">
            <v>Première C</v>
          </cell>
          <cell r="H190">
            <v>0</v>
          </cell>
        </row>
        <row r="191">
          <cell r="A191" t="str">
            <v>00541/CC</v>
          </cell>
          <cell r="B191" t="str">
            <v>ASSEN ISSOUCK Dolie</v>
          </cell>
          <cell r="C191">
            <v>36448</v>
          </cell>
          <cell r="D191" t="str">
            <v>KON-EDOP</v>
          </cell>
          <cell r="E191" t="str">
            <v>F</v>
          </cell>
          <cell r="F191" t="str">
            <v>Cycle2</v>
          </cell>
          <cell r="G191" t="str">
            <v>Première D</v>
          </cell>
          <cell r="H191">
            <v>0</v>
          </cell>
        </row>
        <row r="192">
          <cell r="A192" t="str">
            <v>00336/CC</v>
          </cell>
          <cell r="B192" t="str">
            <v>BATOMEN Wilfried Ronald</v>
          </cell>
          <cell r="C192">
            <v>36889</v>
          </cell>
          <cell r="D192" t="str">
            <v>NDOUNGUE</v>
          </cell>
          <cell r="E192" t="str">
            <v>F</v>
          </cell>
          <cell r="F192" t="str">
            <v>Cycle2</v>
          </cell>
          <cell r="G192" t="str">
            <v>Première D</v>
          </cell>
          <cell r="H192">
            <v>0</v>
          </cell>
        </row>
        <row r="193">
          <cell r="A193" t="str">
            <v>00491/CC</v>
          </cell>
          <cell r="B193" t="str">
            <v>DJEMENI TCHOKOSSA Maurice</v>
          </cell>
          <cell r="C193">
            <v>36870</v>
          </cell>
          <cell r="D193" t="str">
            <v>NJOMBE</v>
          </cell>
          <cell r="E193" t="str">
            <v>M</v>
          </cell>
          <cell r="F193" t="str">
            <v>Cycle2</v>
          </cell>
          <cell r="G193" t="str">
            <v>Première D</v>
          </cell>
          <cell r="H193">
            <v>0</v>
          </cell>
        </row>
        <row r="194">
          <cell r="A194" t="str">
            <v>00648/CC</v>
          </cell>
          <cell r="B194" t="str">
            <v>EKEN TCHAKOUNTE Megane Vanelle</v>
          </cell>
          <cell r="C194">
            <v>36730</v>
          </cell>
          <cell r="D194" t="str">
            <v>LOUM</v>
          </cell>
          <cell r="E194" t="str">
            <v>F</v>
          </cell>
          <cell r="F194" t="str">
            <v>Cycle2</v>
          </cell>
          <cell r="G194" t="str">
            <v>Première D</v>
          </cell>
          <cell r="H194">
            <v>0</v>
          </cell>
        </row>
        <row r="195">
          <cell r="A195" t="str">
            <v>00334/CC</v>
          </cell>
          <cell r="B195" t="str">
            <v>ENDALLE MILLO BEBE Shana C.</v>
          </cell>
          <cell r="C195">
            <v>36936</v>
          </cell>
          <cell r="D195" t="str">
            <v>NJOMBE</v>
          </cell>
          <cell r="E195" t="str">
            <v>F</v>
          </cell>
          <cell r="F195" t="str">
            <v>Cycle2</v>
          </cell>
          <cell r="G195" t="str">
            <v>Première D</v>
          </cell>
          <cell r="H195">
            <v>0</v>
          </cell>
        </row>
        <row r="196">
          <cell r="A196" t="str">
            <v>00650/CC</v>
          </cell>
          <cell r="B196" t="str">
            <v>KOUEKAM WELAKO Ange</v>
          </cell>
          <cell r="C196">
            <v>35088</v>
          </cell>
          <cell r="D196" t="str">
            <v>PENJA</v>
          </cell>
          <cell r="E196" t="str">
            <v>M</v>
          </cell>
          <cell r="F196" t="str">
            <v>Cycle2</v>
          </cell>
          <cell r="G196" t="str">
            <v>Première D</v>
          </cell>
          <cell r="H196">
            <v>0</v>
          </cell>
        </row>
        <row r="197">
          <cell r="A197" t="str">
            <v>00264/CC</v>
          </cell>
          <cell r="B197" t="str">
            <v>LITCHAOSOU Telesphore</v>
          </cell>
          <cell r="C197">
            <v>36590</v>
          </cell>
          <cell r="D197" t="str">
            <v>NJOMBE</v>
          </cell>
          <cell r="E197" t="str">
            <v>M</v>
          </cell>
          <cell r="F197" t="str">
            <v>Cycle2</v>
          </cell>
          <cell r="G197" t="str">
            <v>Première D</v>
          </cell>
          <cell r="H197">
            <v>0</v>
          </cell>
        </row>
        <row r="198">
          <cell r="A198" t="str">
            <v>00492/CC</v>
          </cell>
          <cell r="B198" t="str">
            <v>LOWE TEBOU Doleresse Raïssa</v>
          </cell>
          <cell r="C198">
            <v>36710</v>
          </cell>
          <cell r="D198" t="str">
            <v>BANJOUN</v>
          </cell>
          <cell r="E198" t="str">
            <v>F</v>
          </cell>
          <cell r="F198" t="str">
            <v>Cycle2</v>
          </cell>
          <cell r="G198" t="str">
            <v>Première D</v>
          </cell>
          <cell r="H198">
            <v>0</v>
          </cell>
        </row>
        <row r="199">
          <cell r="A199" t="str">
            <v>00634/CC</v>
          </cell>
          <cell r="B199" t="str">
            <v>MANIAKA Franck Louisiano</v>
          </cell>
          <cell r="C199">
            <v>36007</v>
          </cell>
          <cell r="D199" t="str">
            <v>NJOMBE</v>
          </cell>
          <cell r="E199" t="str">
            <v>M</v>
          </cell>
          <cell r="F199" t="str">
            <v>Cycle2</v>
          </cell>
          <cell r="G199" t="str">
            <v>Première D</v>
          </cell>
          <cell r="H199">
            <v>0</v>
          </cell>
        </row>
        <row r="200">
          <cell r="A200" t="str">
            <v>00629/CC</v>
          </cell>
          <cell r="B200" t="str">
            <v>MBONG NKAKE Ivann</v>
          </cell>
          <cell r="C200">
            <v>37539</v>
          </cell>
          <cell r="D200" t="str">
            <v>BABONG</v>
          </cell>
          <cell r="E200" t="str">
            <v>M</v>
          </cell>
          <cell r="F200" t="str">
            <v>Cycle2</v>
          </cell>
          <cell r="G200" t="str">
            <v>Première D</v>
          </cell>
          <cell r="H200">
            <v>0</v>
          </cell>
        </row>
        <row r="201">
          <cell r="A201" t="str">
            <v>00300/CC</v>
          </cell>
          <cell r="B201" t="str">
            <v>MOUKAM YAMGEU Kevine Manuella</v>
          </cell>
          <cell r="C201">
            <v>37278</v>
          </cell>
          <cell r="D201" t="str">
            <v>TOMBEL</v>
          </cell>
          <cell r="E201" t="str">
            <v>F</v>
          </cell>
          <cell r="F201" t="str">
            <v>Cycle2</v>
          </cell>
          <cell r="G201" t="str">
            <v>Première D</v>
          </cell>
          <cell r="H201">
            <v>0</v>
          </cell>
        </row>
        <row r="202">
          <cell r="A202" t="str">
            <v>00630/CC</v>
          </cell>
          <cell r="B202" t="str">
            <v>MOUSSIMA BA'ANA Christiane</v>
          </cell>
          <cell r="C202">
            <v>37000</v>
          </cell>
          <cell r="D202" t="str">
            <v>NGAOUNDERE</v>
          </cell>
          <cell r="E202" t="str">
            <v>F</v>
          </cell>
          <cell r="F202" t="str">
            <v>Cycle2</v>
          </cell>
          <cell r="G202" t="str">
            <v>Première D</v>
          </cell>
          <cell r="H202">
            <v>0</v>
          </cell>
        </row>
        <row r="203">
          <cell r="A203" t="str">
            <v>00308/CC</v>
          </cell>
          <cell r="B203" t="str">
            <v>NDOME FOKA</v>
          </cell>
          <cell r="C203">
            <v>36363</v>
          </cell>
          <cell r="D203" t="str">
            <v>PENJA</v>
          </cell>
          <cell r="E203" t="str">
            <v>M</v>
          </cell>
          <cell r="F203" t="str">
            <v>Cycle2</v>
          </cell>
          <cell r="G203" t="str">
            <v>Première D</v>
          </cell>
          <cell r="H203">
            <v>0</v>
          </cell>
        </row>
        <row r="204">
          <cell r="A204" t="str">
            <v>00631/CC</v>
          </cell>
          <cell r="B204" t="str">
            <v>NGAHAKEU NOUBISSIE Miguele</v>
          </cell>
          <cell r="C204">
            <v>36958</v>
          </cell>
          <cell r="D204" t="str">
            <v>NJOMBE</v>
          </cell>
          <cell r="E204" t="str">
            <v>M</v>
          </cell>
          <cell r="F204" t="str">
            <v>Cycle2</v>
          </cell>
          <cell r="G204" t="str">
            <v>Première D</v>
          </cell>
          <cell r="H204">
            <v>0</v>
          </cell>
        </row>
        <row r="205">
          <cell r="A205" t="str">
            <v>00347/CC</v>
          </cell>
          <cell r="B205" t="str">
            <v>NGONO ESSAME Cécile Mervine</v>
          </cell>
          <cell r="C205">
            <v>37159</v>
          </cell>
          <cell r="D205" t="str">
            <v>NJOMBE</v>
          </cell>
          <cell r="E205" t="str">
            <v>F</v>
          </cell>
          <cell r="F205" t="str">
            <v>Cycle2</v>
          </cell>
          <cell r="G205" t="str">
            <v>Première D</v>
          </cell>
          <cell r="H205">
            <v>0</v>
          </cell>
        </row>
        <row r="206">
          <cell r="A206" t="str">
            <v>00632/CC</v>
          </cell>
          <cell r="B206" t="str">
            <v>NGUEPNANG TCHIMI Elodie, Magloire</v>
          </cell>
          <cell r="C206">
            <v>36900</v>
          </cell>
          <cell r="D206" t="str">
            <v>NJOMBE</v>
          </cell>
          <cell r="E206" t="str">
            <v>F</v>
          </cell>
          <cell r="F206" t="str">
            <v>Cycle2</v>
          </cell>
          <cell r="G206" t="str">
            <v>Première D</v>
          </cell>
          <cell r="H206">
            <v>0</v>
          </cell>
        </row>
        <row r="207">
          <cell r="A207" t="str">
            <v>00633/CC</v>
          </cell>
          <cell r="B207" t="str">
            <v>PASSO NGUEDIA Derique Junior</v>
          </cell>
          <cell r="C207">
            <v>35898</v>
          </cell>
          <cell r="D207" t="str">
            <v>BAMENDA</v>
          </cell>
          <cell r="E207" t="str">
            <v>M</v>
          </cell>
          <cell r="F207" t="str">
            <v>Cycle2</v>
          </cell>
          <cell r="G207" t="str">
            <v>Première D</v>
          </cell>
          <cell r="H207">
            <v>0</v>
          </cell>
        </row>
        <row r="208">
          <cell r="A208" t="str">
            <v>00635/CC</v>
          </cell>
          <cell r="B208" t="str">
            <v>REKIATOU Adamou</v>
          </cell>
          <cell r="C208">
            <v>35628</v>
          </cell>
          <cell r="D208" t="str">
            <v>NJOMBE</v>
          </cell>
          <cell r="E208" t="str">
            <v>F</v>
          </cell>
          <cell r="F208" t="str">
            <v>Cycle2</v>
          </cell>
          <cell r="G208" t="str">
            <v>Première D</v>
          </cell>
          <cell r="H208">
            <v>0</v>
          </cell>
        </row>
        <row r="209">
          <cell r="A209" t="str">
            <v>00636/CC</v>
          </cell>
          <cell r="B209" t="str">
            <v xml:space="preserve">SANGOUAN Auguste Hillary </v>
          </cell>
          <cell r="C209">
            <v>36380</v>
          </cell>
          <cell r="D209" t="str">
            <v>KEINKE</v>
          </cell>
          <cell r="E209" t="str">
            <v>F</v>
          </cell>
          <cell r="F209" t="str">
            <v>Cycle2</v>
          </cell>
          <cell r="G209" t="str">
            <v>Première D</v>
          </cell>
          <cell r="H209">
            <v>0</v>
          </cell>
        </row>
        <row r="210">
          <cell r="A210" t="str">
            <v>00637/CC</v>
          </cell>
          <cell r="B210" t="str">
            <v>TCHAMENI Joëlle Lionelle</v>
          </cell>
          <cell r="C210">
            <v>36348</v>
          </cell>
          <cell r="D210" t="str">
            <v>DOUALA</v>
          </cell>
          <cell r="E210" t="str">
            <v>F</v>
          </cell>
          <cell r="F210" t="str">
            <v>Cycle2</v>
          </cell>
          <cell r="G210" t="str">
            <v>Première D</v>
          </cell>
          <cell r="H210">
            <v>0</v>
          </cell>
        </row>
        <row r="211">
          <cell r="A211" t="str">
            <v>00302/CC</v>
          </cell>
          <cell r="B211" t="str">
            <v>TCHUIDJANG DJOUMBI Wilfried</v>
          </cell>
          <cell r="C211">
            <v>37260</v>
          </cell>
          <cell r="D211" t="str">
            <v>LOUM</v>
          </cell>
          <cell r="E211" t="str">
            <v>M</v>
          </cell>
          <cell r="F211" t="str">
            <v>Cycle2</v>
          </cell>
          <cell r="G211" t="str">
            <v>Première D</v>
          </cell>
          <cell r="H211">
            <v>0</v>
          </cell>
        </row>
        <row r="212">
          <cell r="A212" t="str">
            <v>00354/CC</v>
          </cell>
          <cell r="B212" t="str">
            <v>TSIMI ZOA Christian Mathieu</v>
          </cell>
          <cell r="C212">
            <v>37889</v>
          </cell>
          <cell r="D212" t="str">
            <v>DOUALA</v>
          </cell>
          <cell r="E212" t="str">
            <v>M</v>
          </cell>
          <cell r="F212" t="str">
            <v>Cycle2</v>
          </cell>
          <cell r="G212" t="str">
            <v>Première D</v>
          </cell>
          <cell r="H212">
            <v>0</v>
          </cell>
        </row>
        <row r="213">
          <cell r="A213" t="str">
            <v>00638/CC</v>
          </cell>
          <cell r="B213" t="str">
            <v>YES KOM Fride Preference</v>
          </cell>
          <cell r="C213">
            <v>36681</v>
          </cell>
          <cell r="D213" t="str">
            <v>LOUM</v>
          </cell>
          <cell r="E213" t="str">
            <v>F</v>
          </cell>
          <cell r="F213" t="str">
            <v>Cycle2</v>
          </cell>
          <cell r="G213" t="str">
            <v>Première D</v>
          </cell>
          <cell r="H213">
            <v>0</v>
          </cell>
        </row>
        <row r="214">
          <cell r="A214" t="str">
            <v>00546/CC</v>
          </cell>
          <cell r="B214" t="str">
            <v>AMVELLA Albert Simeon</v>
          </cell>
          <cell r="C214">
            <v>36003</v>
          </cell>
          <cell r="D214" t="str">
            <v>ENONGAL</v>
          </cell>
          <cell r="E214" t="str">
            <v>M</v>
          </cell>
          <cell r="F214" t="str">
            <v>Cycle2</v>
          </cell>
          <cell r="G214" t="str">
            <v>Terminale C</v>
          </cell>
          <cell r="H214">
            <v>0</v>
          </cell>
        </row>
        <row r="215">
          <cell r="A215" t="str">
            <v>00255/CC</v>
          </cell>
          <cell r="B215" t="str">
            <v>BOUANGA DALEU C.Lafortune</v>
          </cell>
          <cell r="C215">
            <v>36719</v>
          </cell>
          <cell r="D215" t="str">
            <v>NJOMBE</v>
          </cell>
          <cell r="E215" t="str">
            <v>F</v>
          </cell>
          <cell r="F215" t="str">
            <v>Cycle2</v>
          </cell>
          <cell r="G215" t="str">
            <v>Terminale C</v>
          </cell>
          <cell r="H215">
            <v>0</v>
          </cell>
        </row>
        <row r="216">
          <cell r="A216" t="str">
            <v>00639/CC</v>
          </cell>
          <cell r="B216" t="str">
            <v>DEMANOU DONGMO Lietissia Victoire</v>
          </cell>
          <cell r="C216">
            <v>37132</v>
          </cell>
          <cell r="D216" t="str">
            <v>LOUM</v>
          </cell>
          <cell r="E216" t="str">
            <v>F</v>
          </cell>
          <cell r="F216" t="str">
            <v>Cycle2</v>
          </cell>
          <cell r="G216" t="str">
            <v>Terminale C</v>
          </cell>
          <cell r="H216">
            <v>0</v>
          </cell>
        </row>
        <row r="217">
          <cell r="A217" t="str">
            <v>00547/CC</v>
          </cell>
          <cell r="B217" t="str">
            <v>KWANGO Jean Luc</v>
          </cell>
          <cell r="C217">
            <v>36314</v>
          </cell>
          <cell r="D217" t="str">
            <v>PENJA</v>
          </cell>
          <cell r="E217" t="str">
            <v>M</v>
          </cell>
          <cell r="F217" t="str">
            <v>Cycle2</v>
          </cell>
          <cell r="G217" t="str">
            <v>Terminale C</v>
          </cell>
          <cell r="H217">
            <v>0</v>
          </cell>
        </row>
        <row r="218">
          <cell r="A218" t="str">
            <v>00222/CC</v>
          </cell>
          <cell r="B218" t="str">
            <v>TCHOUATEU BIENYME Laurick</v>
          </cell>
          <cell r="C218">
            <v>36670</v>
          </cell>
          <cell r="D218" t="str">
            <v>DOUALA</v>
          </cell>
          <cell r="E218" t="str">
            <v>M</v>
          </cell>
          <cell r="F218" t="str">
            <v>Cycle2</v>
          </cell>
          <cell r="G218" t="str">
            <v>Terminale C</v>
          </cell>
          <cell r="H218">
            <v>0</v>
          </cell>
        </row>
        <row r="219">
          <cell r="A219" t="str">
            <v>00270/CC</v>
          </cell>
          <cell r="B219" t="str">
            <v>TCHUANTE PANTA Sylvie M.</v>
          </cell>
          <cell r="C219">
            <v>37138</v>
          </cell>
          <cell r="D219" t="str">
            <v>NDOUNGUE</v>
          </cell>
          <cell r="E219" t="str">
            <v>F</v>
          </cell>
          <cell r="F219" t="str">
            <v>Cycle2</v>
          </cell>
          <cell r="G219" t="str">
            <v>Terminale C</v>
          </cell>
          <cell r="H219">
            <v>0</v>
          </cell>
        </row>
        <row r="220">
          <cell r="A220" t="str">
            <v>00271/CC</v>
          </cell>
          <cell r="B220" t="str">
            <v>TCHUANTE SIMOU Patrick Magloire</v>
          </cell>
          <cell r="C220">
            <v>37138</v>
          </cell>
          <cell r="D220" t="str">
            <v>NDOUNGUE</v>
          </cell>
          <cell r="E220" t="str">
            <v>M</v>
          </cell>
          <cell r="F220" t="str">
            <v>Cycle2</v>
          </cell>
          <cell r="G220" t="str">
            <v>Terminale C</v>
          </cell>
          <cell r="H220">
            <v>0</v>
          </cell>
        </row>
        <row r="221">
          <cell r="A221" t="str">
            <v>00303/CC</v>
          </cell>
          <cell r="B221" t="str">
            <v>YODI BESSE M. Jacqeus</v>
          </cell>
          <cell r="C221">
            <v>37259</v>
          </cell>
          <cell r="D221" t="str">
            <v>PENJA</v>
          </cell>
          <cell r="E221" t="str">
            <v>M</v>
          </cell>
          <cell r="F221" t="str">
            <v>Cycle2</v>
          </cell>
          <cell r="G221" t="str">
            <v>Terminale C</v>
          </cell>
          <cell r="H221">
            <v>0</v>
          </cell>
        </row>
        <row r="222">
          <cell r="A222" t="str">
            <v>00297/CC</v>
          </cell>
          <cell r="B222" t="str">
            <v>BIKA Christian Brice</v>
          </cell>
          <cell r="C222">
            <v>36608</v>
          </cell>
          <cell r="D222" t="str">
            <v>NJOMBE</v>
          </cell>
          <cell r="E222" t="str">
            <v>M</v>
          </cell>
          <cell r="F222" t="str">
            <v>Cycle2</v>
          </cell>
          <cell r="G222" t="str">
            <v>Terminale D</v>
          </cell>
          <cell r="H222">
            <v>0</v>
          </cell>
        </row>
        <row r="223">
          <cell r="A223" t="str">
            <v>00640/CC</v>
          </cell>
          <cell r="B223" t="str">
            <v>BINZOULI DIBOA Samuel</v>
          </cell>
          <cell r="C223">
            <v>35723</v>
          </cell>
          <cell r="D223" t="str">
            <v>DOUALA</v>
          </cell>
          <cell r="E223" t="str">
            <v>M</v>
          </cell>
          <cell r="F223" t="str">
            <v>Cycle2</v>
          </cell>
          <cell r="G223" t="str">
            <v>Terminale D</v>
          </cell>
          <cell r="H223">
            <v>0</v>
          </cell>
        </row>
        <row r="224">
          <cell r="A224" t="str">
            <v>00257/CC</v>
          </cell>
          <cell r="B224" t="str">
            <v>ESSENDJE MBELLA Sariette</v>
          </cell>
          <cell r="C224">
            <v>36991</v>
          </cell>
          <cell r="D224" t="str">
            <v>NJOMBE</v>
          </cell>
          <cell r="E224" t="str">
            <v>F</v>
          </cell>
          <cell r="F224" t="str">
            <v>Cycle2</v>
          </cell>
          <cell r="G224" t="str">
            <v>Terminale D</v>
          </cell>
          <cell r="H224">
            <v>0</v>
          </cell>
        </row>
        <row r="225">
          <cell r="A225" t="str">
            <v>00641/CC</v>
          </cell>
          <cell r="B225" t="str">
            <v>ESSOME LELE Christian</v>
          </cell>
          <cell r="C225">
            <v>36436</v>
          </cell>
          <cell r="D225" t="str">
            <v>MBANGA</v>
          </cell>
          <cell r="E225" t="str">
            <v>M</v>
          </cell>
          <cell r="F225" t="str">
            <v>Cycle2</v>
          </cell>
          <cell r="G225" t="str">
            <v>Terminale D</v>
          </cell>
          <cell r="H225">
            <v>0</v>
          </cell>
        </row>
        <row r="226">
          <cell r="A226" t="str">
            <v>00642/CC</v>
          </cell>
          <cell r="B226" t="str">
            <v>EWANDE MPAKO Marie Laure</v>
          </cell>
          <cell r="C226">
            <v>36316</v>
          </cell>
          <cell r="D226" t="str">
            <v>NJOMBE</v>
          </cell>
          <cell r="E226" t="str">
            <v>F</v>
          </cell>
          <cell r="F226" t="str">
            <v>Cycle2</v>
          </cell>
          <cell r="G226" t="str">
            <v>Terminale D</v>
          </cell>
          <cell r="H226">
            <v>0</v>
          </cell>
        </row>
        <row r="227">
          <cell r="A227" t="str">
            <v>00260/CC</v>
          </cell>
          <cell r="B227" t="str">
            <v>FOSSI Camille Laeticia</v>
          </cell>
          <cell r="C227">
            <v>36896</v>
          </cell>
          <cell r="D227" t="str">
            <v>NJOMBE</v>
          </cell>
          <cell r="E227" t="str">
            <v>F</v>
          </cell>
          <cell r="F227" t="str">
            <v>Cycle2</v>
          </cell>
          <cell r="G227" t="str">
            <v>Terminale D</v>
          </cell>
          <cell r="H227">
            <v>0</v>
          </cell>
        </row>
        <row r="228">
          <cell r="A228" t="str">
            <v>00643/CC</v>
          </cell>
          <cell r="B228" t="str">
            <v>JOB NOLBA Igor Perets</v>
          </cell>
          <cell r="C228">
            <v>36345</v>
          </cell>
          <cell r="D228" t="str">
            <v>DOUALA</v>
          </cell>
          <cell r="E228" t="str">
            <v>M</v>
          </cell>
          <cell r="F228" t="str">
            <v>Cycle2</v>
          </cell>
          <cell r="G228" t="str">
            <v>Terminale D</v>
          </cell>
          <cell r="H228">
            <v>0</v>
          </cell>
        </row>
        <row r="229">
          <cell r="A229" t="str">
            <v>00644/CC</v>
          </cell>
          <cell r="B229" t="str">
            <v>KWANACK NNANGA Boris F.</v>
          </cell>
          <cell r="C229">
            <v>34831</v>
          </cell>
          <cell r="D229" t="str">
            <v>NJOMBE</v>
          </cell>
          <cell r="E229" t="str">
            <v>M</v>
          </cell>
          <cell r="F229" t="str">
            <v>Cycle2</v>
          </cell>
          <cell r="G229" t="str">
            <v>Terminale D</v>
          </cell>
          <cell r="H229">
            <v>0</v>
          </cell>
        </row>
        <row r="230">
          <cell r="A230" t="str">
            <v>00645/CC</v>
          </cell>
          <cell r="B230" t="str">
            <v xml:space="preserve">KWEYCHEU SIEYADJI Catherine </v>
          </cell>
          <cell r="C230">
            <v>34752</v>
          </cell>
          <cell r="D230" t="str">
            <v>NJOMBE</v>
          </cell>
          <cell r="E230" t="str">
            <v>F</v>
          </cell>
          <cell r="F230" t="str">
            <v>Cycle2</v>
          </cell>
          <cell r="G230" t="str">
            <v>Terminale D</v>
          </cell>
          <cell r="H230">
            <v>0</v>
          </cell>
        </row>
        <row r="231">
          <cell r="A231" t="str">
            <v>00262/CC</v>
          </cell>
          <cell r="B231" t="str">
            <v>KWIN YAMDEU Ange Charlotte</v>
          </cell>
          <cell r="C231">
            <v>36840</v>
          </cell>
          <cell r="D231" t="str">
            <v>DOUALA</v>
          </cell>
          <cell r="E231" t="str">
            <v>F</v>
          </cell>
          <cell r="F231" t="str">
            <v>Cycle2</v>
          </cell>
          <cell r="G231" t="str">
            <v>Terminale D</v>
          </cell>
          <cell r="H231">
            <v>0</v>
          </cell>
        </row>
        <row r="232">
          <cell r="A232" t="str">
            <v>00263/CC</v>
          </cell>
          <cell r="B232" t="str">
            <v>LANSSANA HAWAH Saint Joseph</v>
          </cell>
          <cell r="C232">
            <v>36193</v>
          </cell>
          <cell r="D232" t="str">
            <v>PENJA</v>
          </cell>
          <cell r="E232" t="str">
            <v>M</v>
          </cell>
          <cell r="F232" t="str">
            <v>Cycle2</v>
          </cell>
          <cell r="G232" t="str">
            <v>Terminale D</v>
          </cell>
          <cell r="H232">
            <v>0</v>
          </cell>
        </row>
        <row r="233">
          <cell r="A233" t="str">
            <v>00550/CC</v>
          </cell>
          <cell r="B233" t="str">
            <v>MAYEMI BAYOMOCK Rolf Levi</v>
          </cell>
          <cell r="C233">
            <v>36788</v>
          </cell>
          <cell r="D233" t="str">
            <v>MAKAK</v>
          </cell>
          <cell r="E233" t="str">
            <v>M</v>
          </cell>
          <cell r="F233" t="str">
            <v>Cycle2</v>
          </cell>
          <cell r="G233" t="str">
            <v>Terminale D</v>
          </cell>
          <cell r="H233">
            <v>0</v>
          </cell>
        </row>
        <row r="234">
          <cell r="A234" t="str">
            <v>00392/CC</v>
          </cell>
          <cell r="B234" t="str">
            <v>MBOUOMOUO NJOYA Ibrahim</v>
          </cell>
          <cell r="C234">
            <v>36654</v>
          </cell>
          <cell r="D234" t="str">
            <v>NJOMBE</v>
          </cell>
          <cell r="E234" t="str">
            <v>M</v>
          </cell>
          <cell r="F234" t="str">
            <v>Cycle2</v>
          </cell>
          <cell r="G234" t="str">
            <v>Terminale D</v>
          </cell>
          <cell r="H234">
            <v>0</v>
          </cell>
        </row>
        <row r="235">
          <cell r="A235" t="str">
            <v>00646/CC</v>
          </cell>
          <cell r="B235" t="str">
            <v>NDOBO SAH Therese</v>
          </cell>
          <cell r="C235">
            <v>35737</v>
          </cell>
          <cell r="D235" t="str">
            <v>LOUM</v>
          </cell>
          <cell r="E235" t="str">
            <v>F</v>
          </cell>
          <cell r="F235" t="str">
            <v>Cycle2</v>
          </cell>
          <cell r="G235" t="str">
            <v>Terminale D</v>
          </cell>
          <cell r="H235">
            <v>0</v>
          </cell>
        </row>
        <row r="236">
          <cell r="A236" t="str">
            <v>00551/CC</v>
          </cell>
          <cell r="B236" t="str">
            <v>NDOKOU ELAT Vanessa</v>
          </cell>
          <cell r="C236">
            <v>36735</v>
          </cell>
          <cell r="D236" t="str">
            <v>NJOMBE</v>
          </cell>
          <cell r="E236" t="str">
            <v>F</v>
          </cell>
          <cell r="F236" t="str">
            <v>Cycle2</v>
          </cell>
          <cell r="G236" t="str">
            <v>Terminale D</v>
          </cell>
          <cell r="H236">
            <v>0</v>
          </cell>
        </row>
        <row r="237">
          <cell r="A237" t="str">
            <v>00267/CC</v>
          </cell>
          <cell r="B237" t="str">
            <v>SEUYEP Jovani</v>
          </cell>
          <cell r="C237">
            <v>36700</v>
          </cell>
          <cell r="D237" t="str">
            <v>NJOMBE</v>
          </cell>
          <cell r="E237" t="str">
            <v>F</v>
          </cell>
          <cell r="F237" t="str">
            <v>Cycle2</v>
          </cell>
          <cell r="G237" t="str">
            <v>Terminale D</v>
          </cell>
          <cell r="H237">
            <v>0</v>
          </cell>
        </row>
        <row r="238">
          <cell r="A238" t="str">
            <v>00552/CC</v>
          </cell>
          <cell r="B238" t="str">
            <v xml:space="preserve">SIGNE SUSIE Marimar  </v>
          </cell>
          <cell r="C238">
            <v>36837</v>
          </cell>
          <cell r="D238" t="str">
            <v>BAMENDA</v>
          </cell>
          <cell r="E238" t="str">
            <v>F</v>
          </cell>
          <cell r="F238" t="str">
            <v>Cycle2</v>
          </cell>
          <cell r="G238" t="str">
            <v>Terminale D</v>
          </cell>
          <cell r="H238">
            <v>0</v>
          </cell>
        </row>
        <row r="239">
          <cell r="A239" t="str">
            <v>00269/CC</v>
          </cell>
          <cell r="B239" t="str">
            <v>TCHAKOUNTE T. Edwin .N</v>
          </cell>
          <cell r="C239">
            <v>37062</v>
          </cell>
          <cell r="D239" t="str">
            <v>DOUALA</v>
          </cell>
          <cell r="E239" t="str">
            <v>M</v>
          </cell>
          <cell r="F239" t="str">
            <v>Cycle2</v>
          </cell>
          <cell r="G239" t="str">
            <v>Terminale D</v>
          </cell>
          <cell r="H239">
            <v>0</v>
          </cell>
        </row>
        <row r="240">
          <cell r="A240" t="str">
            <v>00647/CC</v>
          </cell>
          <cell r="B240" t="str">
            <v>TJECK BIYAGA Teddy Yvan</v>
          </cell>
          <cell r="C240">
            <v>35264</v>
          </cell>
          <cell r="D240" t="str">
            <v>YAOUNDE</v>
          </cell>
          <cell r="E240" t="str">
            <v>M</v>
          </cell>
          <cell r="F240" t="str">
            <v>Cycle2</v>
          </cell>
          <cell r="G240" t="str">
            <v>Terminale D</v>
          </cell>
          <cell r="H240">
            <v>0</v>
          </cell>
        </row>
        <row r="241">
          <cell r="A241" t="str">
            <v>00224/CC</v>
          </cell>
          <cell r="B241" t="str">
            <v>WETE ZESSEU Patricia</v>
          </cell>
          <cell r="C241">
            <v>36444</v>
          </cell>
          <cell r="D241" t="str">
            <v>NJOMBE</v>
          </cell>
          <cell r="E241" t="str">
            <v>F</v>
          </cell>
          <cell r="F241" t="str">
            <v>Cycle2</v>
          </cell>
          <cell r="G241" t="str">
            <v>Terminale D</v>
          </cell>
          <cell r="H241">
            <v>0</v>
          </cell>
        </row>
        <row r="242">
          <cell r="A242" t="str">
            <v>00311/CC</v>
          </cell>
          <cell r="B242" t="str">
            <v>YAMDJIEU Kevine Julienne</v>
          </cell>
          <cell r="C242">
            <v>35487</v>
          </cell>
          <cell r="D242" t="str">
            <v>NJOMBE</v>
          </cell>
          <cell r="E242" t="str">
            <v>F</v>
          </cell>
          <cell r="F242" t="str">
            <v>Cycle2</v>
          </cell>
          <cell r="G242" t="str">
            <v>Terminale D</v>
          </cell>
          <cell r="H242">
            <v>0</v>
          </cell>
        </row>
        <row r="243">
          <cell r="A243" t="str">
            <v>00553/CC</v>
          </cell>
          <cell r="B243" t="str">
            <v>YANGOUE Arnaud</v>
          </cell>
          <cell r="C243">
            <v>36099</v>
          </cell>
          <cell r="D243" t="str">
            <v>BANPOUNGUE</v>
          </cell>
          <cell r="E243" t="str">
            <v>M</v>
          </cell>
          <cell r="F243" t="str">
            <v>Cycle2</v>
          </cell>
          <cell r="G243" t="str">
            <v>Terminale D</v>
          </cell>
          <cell r="H243">
            <v>0</v>
          </cell>
        </row>
        <row r="244">
          <cell r="A244" t="str">
            <v>00554/CC</v>
          </cell>
          <cell r="B244" t="str">
            <v>YOBA ATANGANA Narcisse</v>
          </cell>
          <cell r="C244">
            <v>36379</v>
          </cell>
          <cell r="D244" t="str">
            <v>BANGOULAP</v>
          </cell>
          <cell r="E244" t="str">
            <v>M</v>
          </cell>
          <cell r="F244" t="str">
            <v>Cycle2</v>
          </cell>
          <cell r="G244" t="str">
            <v>Terminale D</v>
          </cell>
          <cell r="H244">
            <v>0</v>
          </cell>
        </row>
        <row r="245">
          <cell r="A245" t="str">
            <v>00500/CC</v>
          </cell>
          <cell r="B245" t="str">
            <v>ZEH ATYAMENLAME Paolo Jessira</v>
          </cell>
          <cell r="C245">
            <v>36275</v>
          </cell>
          <cell r="D245" t="str">
            <v>MELEN</v>
          </cell>
          <cell r="E245" t="str">
            <v>F</v>
          </cell>
          <cell r="F245" t="str">
            <v>Cycle2</v>
          </cell>
          <cell r="G245" t="str">
            <v>Terminale D</v>
          </cell>
          <cell r="H245">
            <v>0</v>
          </cell>
        </row>
      </sheetData>
      <sheetData sheetId="3">
        <row r="1">
          <cell r="A1" t="str">
            <v>Classe</v>
          </cell>
          <cell r="B1" t="str">
            <v>Nombre d'élèves</v>
          </cell>
          <cell r="C1" t="str">
            <v>Cycle1</v>
          </cell>
          <cell r="D1" t="str">
            <v>Cycle2</v>
          </cell>
        </row>
        <row r="2">
          <cell r="A2" t="str">
            <v>Terminale C</v>
          </cell>
          <cell r="B2">
            <v>8</v>
          </cell>
          <cell r="C2" t="str">
            <v>Sixième</v>
          </cell>
          <cell r="D2" t="str">
            <v>Seconde C</v>
          </cell>
          <cell r="F2" t="str">
            <v>ANGLAIS</v>
          </cell>
          <cell r="G2">
            <v>3</v>
          </cell>
          <cell r="H2">
            <v>3</v>
          </cell>
          <cell r="I2">
            <v>3</v>
          </cell>
          <cell r="J2">
            <v>3</v>
          </cell>
          <cell r="L2" t="str">
            <v>ANGLAIS</v>
          </cell>
          <cell r="M2">
            <v>3</v>
          </cell>
          <cell r="N2">
            <v>3</v>
          </cell>
          <cell r="O2">
            <v>3</v>
          </cell>
          <cell r="P2">
            <v>3</v>
          </cell>
          <cell r="Q2">
            <v>3</v>
          </cell>
        </row>
        <row r="3">
          <cell r="A3" t="str">
            <v>Terminale D</v>
          </cell>
          <cell r="B3">
            <v>24</v>
          </cell>
          <cell r="C3" t="str">
            <v>Cinquième</v>
          </cell>
          <cell r="D3" t="str">
            <v>Première C</v>
          </cell>
          <cell r="F3" t="str">
            <v>CORRECTION ORTHOGRAPHIQUE</v>
          </cell>
          <cell r="G3">
            <v>2</v>
          </cell>
          <cell r="H3">
            <v>1</v>
          </cell>
          <cell r="I3">
            <v>1</v>
          </cell>
          <cell r="J3">
            <v>1</v>
          </cell>
          <cell r="L3" t="str">
            <v>LANGUE</v>
          </cell>
          <cell r="M3">
            <v>2</v>
          </cell>
          <cell r="N3">
            <v>2</v>
          </cell>
          <cell r="O3">
            <v>2</v>
          </cell>
          <cell r="P3">
            <v>1</v>
          </cell>
          <cell r="Q3">
            <v>1</v>
          </cell>
        </row>
        <row r="4">
          <cell r="A4" t="str">
            <v>Première C</v>
          </cell>
          <cell r="B4">
            <v>7</v>
          </cell>
          <cell r="C4" t="str">
            <v>Quatrième</v>
          </cell>
          <cell r="D4" t="str">
            <v>Première D</v>
          </cell>
          <cell r="F4" t="str">
            <v>REDACTION</v>
          </cell>
          <cell r="G4">
            <v>2</v>
          </cell>
          <cell r="H4">
            <v>2</v>
          </cell>
          <cell r="I4">
            <v>1</v>
          </cell>
          <cell r="J4">
            <v>1</v>
          </cell>
          <cell r="L4" t="str">
            <v>LITTERATURE</v>
          </cell>
          <cell r="M4">
            <v>3</v>
          </cell>
          <cell r="N4">
            <v>3</v>
          </cell>
          <cell r="O4">
            <v>3</v>
          </cell>
          <cell r="P4">
            <v>1</v>
          </cell>
          <cell r="Q4">
            <v>1</v>
          </cell>
        </row>
        <row r="5">
          <cell r="A5" t="str">
            <v>Première D</v>
          </cell>
          <cell r="B5">
            <v>23</v>
          </cell>
          <cell r="C5" t="str">
            <v>Troisième</v>
          </cell>
          <cell r="D5" t="str">
            <v>Terminale C</v>
          </cell>
          <cell r="F5" t="str">
            <v>ETUDE DE TEXTE</v>
          </cell>
          <cell r="G5">
            <v>1</v>
          </cell>
          <cell r="H5">
            <v>1</v>
          </cell>
          <cell r="I5">
            <v>1</v>
          </cell>
          <cell r="J5">
            <v>1</v>
          </cell>
          <cell r="L5" t="str">
            <v>PHILOSOPHIE</v>
          </cell>
          <cell r="M5">
            <v>0</v>
          </cell>
          <cell r="N5">
            <v>0</v>
          </cell>
          <cell r="O5">
            <v>0</v>
          </cell>
          <cell r="P5">
            <v>2</v>
          </cell>
          <cell r="Q5">
            <v>2</v>
          </cell>
        </row>
        <row r="6">
          <cell r="A6" t="str">
            <v>Sixième</v>
          </cell>
          <cell r="B6">
            <v>33</v>
          </cell>
          <cell r="D6" t="str">
            <v>Terminale D</v>
          </cell>
          <cell r="F6" t="str">
            <v>EXPRESSION ORALE</v>
          </cell>
          <cell r="G6">
            <v>2</v>
          </cell>
          <cell r="H6">
            <v>2</v>
          </cell>
          <cell r="I6">
            <v>1</v>
          </cell>
          <cell r="J6">
            <v>1</v>
          </cell>
          <cell r="L6" t="str">
            <v>HISTOIRE/GEOGRAPHIE</v>
          </cell>
          <cell r="M6">
            <v>3</v>
          </cell>
          <cell r="N6">
            <v>3</v>
          </cell>
          <cell r="O6">
            <v>3</v>
          </cell>
          <cell r="P6">
            <v>1</v>
          </cell>
          <cell r="Q6">
            <v>1</v>
          </cell>
        </row>
        <row r="7">
          <cell r="A7" t="str">
            <v>Cinquième</v>
          </cell>
          <cell r="B7">
            <v>29</v>
          </cell>
          <cell r="F7" t="str">
            <v>HISTOIRE</v>
          </cell>
          <cell r="G7">
            <v>2</v>
          </cell>
          <cell r="H7">
            <v>2</v>
          </cell>
          <cell r="I7">
            <v>2</v>
          </cell>
          <cell r="J7">
            <v>2</v>
          </cell>
          <cell r="L7" t="str">
            <v>ECM</v>
          </cell>
          <cell r="M7">
            <v>1</v>
          </cell>
          <cell r="N7">
            <v>1</v>
          </cell>
          <cell r="O7">
            <v>1</v>
          </cell>
          <cell r="P7">
            <v>2</v>
          </cell>
          <cell r="Q7">
            <v>2</v>
          </cell>
        </row>
        <row r="8">
          <cell r="A8" t="str">
            <v>Quatrième</v>
          </cell>
          <cell r="B8">
            <v>39</v>
          </cell>
          <cell r="F8" t="str">
            <v>GEOGRAPHIE</v>
          </cell>
          <cell r="G8">
            <v>2</v>
          </cell>
          <cell r="H8">
            <v>2</v>
          </cell>
          <cell r="I8">
            <v>2</v>
          </cell>
          <cell r="J8">
            <v>2</v>
          </cell>
          <cell r="L8" t="str">
            <v>MATHEMATIQUES</v>
          </cell>
          <cell r="M8">
            <v>6</v>
          </cell>
          <cell r="N8">
            <v>6</v>
          </cell>
          <cell r="O8">
            <v>4</v>
          </cell>
          <cell r="P8">
            <v>5</v>
          </cell>
          <cell r="Q8">
            <v>4</v>
          </cell>
        </row>
        <row r="9">
          <cell r="A9" t="str">
            <v>Troisième</v>
          </cell>
          <cell r="B9">
            <v>40</v>
          </cell>
          <cell r="F9" t="str">
            <v>ECM</v>
          </cell>
          <cell r="G9">
            <v>2</v>
          </cell>
          <cell r="H9">
            <v>2</v>
          </cell>
          <cell r="I9">
            <v>2</v>
          </cell>
          <cell r="J9">
            <v>2</v>
          </cell>
          <cell r="L9" t="str">
            <v>INFORMATIQUE</v>
          </cell>
          <cell r="M9">
            <v>2</v>
          </cell>
          <cell r="N9">
            <v>2</v>
          </cell>
          <cell r="O9">
            <v>2</v>
          </cell>
          <cell r="P9">
            <v>2</v>
          </cell>
          <cell r="Q9">
            <v>2</v>
          </cell>
        </row>
        <row r="10">
          <cell r="A10" t="str">
            <v>Seconde C</v>
          </cell>
          <cell r="B10">
            <v>39</v>
          </cell>
          <cell r="F10" t="str">
            <v>MATHEMATIQUES</v>
          </cell>
          <cell r="G10">
            <v>4</v>
          </cell>
          <cell r="H10">
            <v>4</v>
          </cell>
          <cell r="I10">
            <v>4</v>
          </cell>
          <cell r="J10">
            <v>4</v>
          </cell>
          <cell r="L10" t="str">
            <v>PHYSIQUE</v>
          </cell>
          <cell r="M10">
            <v>3</v>
          </cell>
          <cell r="N10">
            <v>3</v>
          </cell>
          <cell r="O10">
            <v>2</v>
          </cell>
          <cell r="P10">
            <v>4</v>
          </cell>
          <cell r="Q10">
            <v>2</v>
          </cell>
        </row>
        <row r="11">
          <cell r="F11" t="str">
            <v>INFORMATIQUE</v>
          </cell>
          <cell r="G11">
            <v>2</v>
          </cell>
          <cell r="H11">
            <v>2</v>
          </cell>
          <cell r="I11">
            <v>2</v>
          </cell>
          <cell r="J11">
            <v>2</v>
          </cell>
          <cell r="L11" t="str">
            <v>CHIMIE</v>
          </cell>
          <cell r="M11">
            <v>2</v>
          </cell>
          <cell r="N11">
            <v>2</v>
          </cell>
          <cell r="O11">
            <v>2</v>
          </cell>
          <cell r="P11">
            <v>2</v>
          </cell>
          <cell r="Q11">
            <v>3</v>
          </cell>
        </row>
        <row r="12">
          <cell r="F12" t="str">
            <v>SCIENCES ET TECHNOLOGIE</v>
          </cell>
          <cell r="G12">
            <v>2</v>
          </cell>
          <cell r="H12">
            <v>2</v>
          </cell>
          <cell r="I12">
            <v>0</v>
          </cell>
          <cell r="J12">
            <v>0</v>
          </cell>
          <cell r="L12" t="str">
            <v>SVT</v>
          </cell>
          <cell r="M12">
            <v>3</v>
          </cell>
          <cell r="N12">
            <v>2</v>
          </cell>
          <cell r="O12">
            <v>5</v>
          </cell>
          <cell r="P12">
            <v>1</v>
          </cell>
          <cell r="Q12">
            <v>5</v>
          </cell>
        </row>
        <row r="13">
          <cell r="F13" t="str">
            <v>SVT</v>
          </cell>
          <cell r="G13">
            <v>0</v>
          </cell>
          <cell r="H13">
            <v>0</v>
          </cell>
          <cell r="I13">
            <v>2</v>
          </cell>
          <cell r="J13">
            <v>2</v>
          </cell>
          <cell r="L13" t="str">
            <v>TM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</row>
        <row r="14">
          <cell r="F14" t="str">
            <v>PCT</v>
          </cell>
          <cell r="G14">
            <v>0</v>
          </cell>
          <cell r="H14">
            <v>0</v>
          </cell>
          <cell r="I14">
            <v>3</v>
          </cell>
          <cell r="J14">
            <v>3</v>
          </cell>
          <cell r="L14" t="str">
            <v>EPS</v>
          </cell>
          <cell r="M14">
            <v>2</v>
          </cell>
          <cell r="N14">
            <v>2</v>
          </cell>
          <cell r="O14">
            <v>2</v>
          </cell>
          <cell r="P14">
            <v>2</v>
          </cell>
          <cell r="Q14">
            <v>2</v>
          </cell>
        </row>
        <row r="15">
          <cell r="F15" t="str">
            <v>TM</v>
          </cell>
          <cell r="G15">
            <v>1</v>
          </cell>
          <cell r="H15">
            <v>1</v>
          </cell>
          <cell r="I15">
            <v>1</v>
          </cell>
          <cell r="J15">
            <v>1</v>
          </cell>
          <cell r="L15" t="str">
            <v>ESPAGNOL</v>
          </cell>
          <cell r="M15">
            <v>1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F16" t="str">
            <v>EPS</v>
          </cell>
          <cell r="G16">
            <v>2</v>
          </cell>
          <cell r="H16">
            <v>2</v>
          </cell>
          <cell r="I16">
            <v>2</v>
          </cell>
          <cell r="J16">
            <v>2</v>
          </cell>
        </row>
        <row r="17">
          <cell r="F17" t="str">
            <v>ESPAGNOL</v>
          </cell>
          <cell r="G17">
            <v>0</v>
          </cell>
          <cell r="H17">
            <v>0</v>
          </cell>
          <cell r="I17">
            <v>3</v>
          </cell>
          <cell r="J17">
            <v>3</v>
          </cell>
        </row>
      </sheetData>
      <sheetData sheetId="4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Correction Orthographique</v>
          </cell>
          <cell r="E6" t="str">
            <v>REDACTION</v>
          </cell>
          <cell r="F6" t="str">
            <v>ETUDE DE TEXTE</v>
          </cell>
          <cell r="G6" t="str">
            <v>EXPRESSION ORALE</v>
          </cell>
          <cell r="H6" t="str">
            <v>ESPAGNOL</v>
          </cell>
          <cell r="I6" t="str">
            <v>ECM</v>
          </cell>
          <cell r="J6" t="str">
            <v>HISTOIRE</v>
          </cell>
          <cell r="K6" t="str">
            <v>GEOGRAPHIE</v>
          </cell>
          <cell r="L6" t="str">
            <v>SVT</v>
          </cell>
          <cell r="M6" t="str">
            <v>MATHEMATIQUES</v>
          </cell>
          <cell r="N6" t="str">
            <v>ANGLAIS</v>
          </cell>
          <cell r="O6" t="str">
            <v>INFORMATIQUE</v>
          </cell>
          <cell r="P6" t="str">
            <v>SCIENCES ET TECHNOLOGIE</v>
          </cell>
          <cell r="Q6" t="str">
            <v>PCT</v>
          </cell>
          <cell r="R6" t="str">
            <v>EPS</v>
          </cell>
          <cell r="S6" t="str">
            <v>TM</v>
          </cell>
        </row>
        <row r="7">
          <cell r="A7" t="str">
            <v>00562/CC</v>
          </cell>
          <cell r="B7" t="str">
            <v>ALLETCHING Rosaline</v>
          </cell>
          <cell r="C7" t="str">
            <v>Troisième</v>
          </cell>
          <cell r="D7">
            <v>15</v>
          </cell>
          <cell r="E7">
            <v>5</v>
          </cell>
          <cell r="F7">
            <v>10</v>
          </cell>
          <cell r="G7">
            <v>12</v>
          </cell>
          <cell r="H7">
            <v>12</v>
          </cell>
          <cell r="I7">
            <v>10</v>
          </cell>
          <cell r="J7">
            <v>17</v>
          </cell>
          <cell r="K7">
            <v>13</v>
          </cell>
          <cell r="L7">
            <v>12</v>
          </cell>
          <cell r="M7">
            <v>14</v>
          </cell>
          <cell r="N7">
            <v>15</v>
          </cell>
          <cell r="O7">
            <v>17</v>
          </cell>
          <cell r="P7">
            <v>0</v>
          </cell>
          <cell r="Q7">
            <v>0</v>
          </cell>
          <cell r="R7">
            <v>16</v>
          </cell>
          <cell r="S7">
            <v>14</v>
          </cell>
        </row>
        <row r="8">
          <cell r="A8" t="str">
            <v>00410/CC</v>
          </cell>
          <cell r="B8" t="str">
            <v>ANDJENGO Emmanuel</v>
          </cell>
          <cell r="C8" t="str">
            <v>Troisième</v>
          </cell>
          <cell r="D8">
            <v>12</v>
          </cell>
          <cell r="E8">
            <v>6</v>
          </cell>
          <cell r="F8">
            <v>14</v>
          </cell>
          <cell r="G8">
            <v>14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17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</row>
        <row r="9">
          <cell r="A9" t="str">
            <v>00413/CC</v>
          </cell>
          <cell r="B9" t="str">
            <v>BITCHEKI OLEMBA James Russel</v>
          </cell>
          <cell r="C9" t="str">
            <v>Troisième</v>
          </cell>
          <cell r="D9">
            <v>8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14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12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</row>
        <row r="10">
          <cell r="A10" t="str">
            <v>00357/CC</v>
          </cell>
          <cell r="B10" t="str">
            <v>BOYA PENDENG Flori</v>
          </cell>
          <cell r="C10" t="str">
            <v>Troisième</v>
          </cell>
          <cell r="D10">
            <v>14</v>
          </cell>
          <cell r="E10">
            <v>10</v>
          </cell>
          <cell r="F10">
            <v>15</v>
          </cell>
          <cell r="G10">
            <v>8</v>
          </cell>
          <cell r="H10">
            <v>0</v>
          </cell>
          <cell r="I10">
            <v>15</v>
          </cell>
          <cell r="J10">
            <v>10</v>
          </cell>
          <cell r="K10">
            <v>0</v>
          </cell>
          <cell r="L10">
            <v>16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18</v>
          </cell>
          <cell r="S10">
            <v>0</v>
          </cell>
        </row>
        <row r="11">
          <cell r="A11" t="str">
            <v>00415/CC</v>
          </cell>
          <cell r="B11" t="str">
            <v>DJEUMOU DALEU Nesline</v>
          </cell>
          <cell r="C11" t="str">
            <v>Troisième</v>
          </cell>
          <cell r="D11">
            <v>8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18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19</v>
          </cell>
        </row>
        <row r="12">
          <cell r="A12" t="str">
            <v>00479/CC</v>
          </cell>
          <cell r="B12" t="str">
            <v>DJUIDJA Jasmine</v>
          </cell>
          <cell r="C12" t="str">
            <v>Troisième</v>
          </cell>
          <cell r="D12">
            <v>13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A13" t="str">
            <v>00416/CC</v>
          </cell>
          <cell r="B13" t="str">
            <v>DONDOCK FOTSO Landrine</v>
          </cell>
          <cell r="C13" t="str">
            <v>Troisième</v>
          </cell>
          <cell r="D13">
            <v>14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A14" t="str">
            <v>00417/CC</v>
          </cell>
          <cell r="B14" t="str">
            <v>DONGMO Laetitia Orlane</v>
          </cell>
          <cell r="C14" t="str">
            <v>Troisième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</row>
        <row r="15">
          <cell r="A15" t="str">
            <v>00611/CC</v>
          </cell>
          <cell r="B15" t="str">
            <v>EBENE EBOH David</v>
          </cell>
          <cell r="C15" t="str">
            <v>Troisième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</row>
        <row r="16">
          <cell r="A16" t="str">
            <v>00418/CC</v>
          </cell>
          <cell r="B16" t="str">
            <v>EBOUTE EBOUTHE Franklin</v>
          </cell>
          <cell r="C16" t="str">
            <v>Troisième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</row>
        <row r="17">
          <cell r="A17" t="str">
            <v>00612/CC</v>
          </cell>
          <cell r="B17" t="str">
            <v>EDOUNG PENDA Maelle</v>
          </cell>
          <cell r="C17" t="str">
            <v>Troisième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A18" t="str">
            <v>00533/CC</v>
          </cell>
          <cell r="B18" t="str">
            <v>EGNAME Ange De Lichelle</v>
          </cell>
          <cell r="C18" t="str">
            <v>Troisième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A19" t="str">
            <v>00419/CC</v>
          </cell>
          <cell r="B19" t="str">
            <v>ETOUNDI Uriel Audrey</v>
          </cell>
          <cell r="C19" t="str">
            <v>Troisième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0">
          <cell r="A20" t="str">
            <v>00613/CC</v>
          </cell>
          <cell r="B20" t="str">
            <v>EWANE EWANE Achille</v>
          </cell>
          <cell r="C20" t="str">
            <v>Troisième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</row>
        <row r="21">
          <cell r="A21" t="str">
            <v>00614/CC</v>
          </cell>
          <cell r="B21" t="str">
            <v>KAMENI Audrey Dimitry</v>
          </cell>
          <cell r="C21" t="str">
            <v>Troisième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</row>
        <row r="22">
          <cell r="A22" t="str">
            <v>00422/CC</v>
          </cell>
          <cell r="B22" t="str">
            <v>KAMGA SIELATCHOM Ludovic</v>
          </cell>
          <cell r="C22" t="str">
            <v>Troisième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</row>
        <row r="23">
          <cell r="A23" t="str">
            <v>00423/CC</v>
          </cell>
          <cell r="B23" t="str">
            <v>KUIFFEU YITEMBE Sorelle</v>
          </cell>
          <cell r="C23" t="str">
            <v>Troisième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</row>
        <row r="24">
          <cell r="A24" t="str">
            <v>00425/CC</v>
          </cell>
          <cell r="B24" t="str">
            <v>MABAH NYAMSI Christelle Mayeva</v>
          </cell>
          <cell r="C24" t="str">
            <v>Troisième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</row>
        <row r="25">
          <cell r="A25" t="str">
            <v>00426/CC</v>
          </cell>
          <cell r="B25" t="str">
            <v>MAKA YEMELDA Danielle</v>
          </cell>
          <cell r="C25" t="str">
            <v>Troisième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</row>
        <row r="26">
          <cell r="A26" t="str">
            <v>00482/CC</v>
          </cell>
          <cell r="B26" t="str">
            <v>MATOCK ASSOL Yvan Landry</v>
          </cell>
          <cell r="C26" t="str">
            <v>Troisième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</row>
        <row r="27">
          <cell r="A27" t="str">
            <v>00615/CC</v>
          </cell>
          <cell r="B27" t="str">
            <v>MFANGAM Lydia</v>
          </cell>
          <cell r="C27" t="str">
            <v>Troisième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</row>
        <row r="28">
          <cell r="A28" t="str">
            <v>00616/CC</v>
          </cell>
          <cell r="B28" t="str">
            <v>MIETCHOP Danielle</v>
          </cell>
          <cell r="C28" t="str">
            <v>Troisième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</row>
        <row r="29">
          <cell r="A29" t="str">
            <v>00430/CC</v>
          </cell>
          <cell r="B29" t="str">
            <v>NGADOUM KAMDOUM Laurelle Audrey</v>
          </cell>
          <cell r="C29" t="str">
            <v>Troisième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</row>
        <row r="30">
          <cell r="A30" t="str">
            <v>00409/CC</v>
          </cell>
          <cell r="B30" t="str">
            <v>NGAKO Franck Rodalphe</v>
          </cell>
          <cell r="C30" t="str">
            <v>Troisième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</row>
        <row r="31">
          <cell r="A31" t="str">
            <v>00375/CC</v>
          </cell>
          <cell r="B31" t="str">
            <v>NJOH SEME Jacques</v>
          </cell>
          <cell r="C31" t="str">
            <v>Troisième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</row>
        <row r="32">
          <cell r="A32" t="str">
            <v>00376/CC</v>
          </cell>
          <cell r="B32" t="str">
            <v>NJOH Arthur Stephane</v>
          </cell>
          <cell r="C32" t="str">
            <v>Troisième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</row>
        <row r="33">
          <cell r="A33" t="str">
            <v>00617/CC</v>
          </cell>
          <cell r="B33" t="str">
            <v>NJOLLE ASSECH Elisabeth</v>
          </cell>
          <cell r="C33" t="str">
            <v>Troisième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</row>
        <row r="34">
          <cell r="A34" t="str">
            <v>00431/CC</v>
          </cell>
          <cell r="B34" t="str">
            <v>NKAPTO NGUELTA Wilfried</v>
          </cell>
          <cell r="C34" t="str">
            <v>Troisième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</row>
        <row r="35">
          <cell r="A35" t="str">
            <v>00620/CC</v>
          </cell>
          <cell r="B35" t="str">
            <v>NKEU Bernadette</v>
          </cell>
          <cell r="C35" t="str">
            <v>Troisième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</row>
        <row r="36">
          <cell r="A36" t="str">
            <v>00483/CC</v>
          </cell>
          <cell r="B36" t="str">
            <v>NKOUATTCHOU YOUSSI Zita</v>
          </cell>
          <cell r="C36" t="str">
            <v>Troisième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</row>
        <row r="37">
          <cell r="A37" t="str">
            <v>00610/CC</v>
          </cell>
          <cell r="B37" t="str">
            <v>TSADEO SAADEO François</v>
          </cell>
          <cell r="C37" t="str">
            <v>Troisième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</row>
        <row r="38">
          <cell r="A38" t="str">
            <v>00433/CC</v>
          </cell>
          <cell r="B38" t="str">
            <v>TANKOUA NDZEGUE Randy</v>
          </cell>
          <cell r="C38" t="str">
            <v>Troisième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</row>
        <row r="39">
          <cell r="A39" t="str">
            <v>00619/CC</v>
          </cell>
          <cell r="B39" t="str">
            <v>TCHAPNDA Adeline</v>
          </cell>
          <cell r="C39" t="str">
            <v>Troisième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</row>
        <row r="40">
          <cell r="A40" t="str">
            <v>00534/CC</v>
          </cell>
          <cell r="B40" t="str">
            <v>TCHIEPI TCHOKOSSA Marthe Manelle</v>
          </cell>
          <cell r="C40" t="str">
            <v>Troisième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</row>
        <row r="41">
          <cell r="A41" t="str">
            <v>00618/CC</v>
          </cell>
          <cell r="B41" t="str">
            <v>TCHOMENI Orlyne</v>
          </cell>
          <cell r="C41" t="str">
            <v>Troisième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</row>
        <row r="42">
          <cell r="A42" t="str">
            <v>00535/CC</v>
          </cell>
          <cell r="B42" t="str">
            <v>TCHONGOUANG Angelbert</v>
          </cell>
          <cell r="C42" t="str">
            <v>Troisième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</row>
        <row r="43">
          <cell r="A43" t="str">
            <v>00536/CC</v>
          </cell>
          <cell r="B43" t="str">
            <v>TEUKEU NGAMENI Alain Parino</v>
          </cell>
          <cell r="C43" t="str">
            <v>Troisième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</row>
        <row r="44">
          <cell r="A44" t="str">
            <v>00439/CC</v>
          </cell>
          <cell r="B44" t="str">
            <v>TOUNGA NDOSSE Sandra</v>
          </cell>
          <cell r="C44" t="str">
            <v>Troisième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</row>
        <row r="45">
          <cell r="A45" t="str">
            <v>00435/CC</v>
          </cell>
          <cell r="B45" t="str">
            <v>TSINDA Durel Junoir</v>
          </cell>
          <cell r="C45" t="str">
            <v>Troisième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</row>
        <row r="46">
          <cell r="A46" t="str">
            <v>00609/CC</v>
          </cell>
          <cell r="B46" t="str">
            <v>NJOYA KAPOUMIE Salim</v>
          </cell>
          <cell r="C46" t="str">
            <v>Troisième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</row>
        <row r="47">
          <cell r="A47" t="str">
            <v>00563/CC</v>
          </cell>
          <cell r="B47" t="str">
            <v>AMBER DILANA Salano Valverde</v>
          </cell>
          <cell r="C47" t="str">
            <v>Quatrième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</row>
        <row r="48">
          <cell r="A48" t="str">
            <v>00564/CC</v>
          </cell>
          <cell r="B48" t="str">
            <v>DJOMATCHOUA NKWE Franck Pharell</v>
          </cell>
          <cell r="C48" t="str">
            <v>Sixième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</row>
        <row r="49">
          <cell r="A49" t="str">
            <v>00565/CC</v>
          </cell>
          <cell r="B49" t="str">
            <v>DONGMO NGUEMO Francine</v>
          </cell>
          <cell r="C49" t="str">
            <v>Sixième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</row>
        <row r="50">
          <cell r="A50" t="str">
            <v>00566/CC</v>
          </cell>
          <cell r="B50" t="str">
            <v>EBOULE Gaby Leprince</v>
          </cell>
          <cell r="C50" t="str">
            <v>Sixième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</row>
        <row r="51">
          <cell r="A51" t="str">
            <v>00567/CC</v>
          </cell>
          <cell r="B51" t="str">
            <v>ENET Thomas Durell</v>
          </cell>
          <cell r="C51" t="str">
            <v>Sixième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</row>
        <row r="52">
          <cell r="A52" t="str">
            <v>00568/CC</v>
          </cell>
          <cell r="B52" t="str">
            <v>ESSANGUI MBANGO Lydienne</v>
          </cell>
          <cell r="C52" t="str">
            <v>Sixième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</row>
        <row r="53">
          <cell r="A53" t="str">
            <v>00569/CC</v>
          </cell>
          <cell r="B53" t="str">
            <v>EYE MOHAMED Lamine Djibo</v>
          </cell>
          <cell r="C53" t="str">
            <v>Sixième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</row>
        <row r="54">
          <cell r="A54" t="str">
            <v>00570/CC</v>
          </cell>
          <cell r="B54" t="str">
            <v>FEUMENE Ruth Valerie</v>
          </cell>
          <cell r="C54" t="str">
            <v>Sixième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</row>
        <row r="55">
          <cell r="A55" t="str">
            <v>00571/CC</v>
          </cell>
          <cell r="B55" t="str">
            <v>FONKI NGWAMAH Desmone</v>
          </cell>
          <cell r="C55" t="str">
            <v>Sixième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</row>
        <row r="56">
          <cell r="A56" t="str">
            <v>00576/CC</v>
          </cell>
          <cell r="B56" t="str">
            <v>KAME Guy Gaston</v>
          </cell>
          <cell r="C56" t="str">
            <v>Sixième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</row>
        <row r="57">
          <cell r="A57" t="str">
            <v>00572/CC</v>
          </cell>
          <cell r="B57" t="str">
            <v>HAPPI YAMNOU Bill Samson</v>
          </cell>
          <cell r="C57" t="str">
            <v>Sixième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</row>
        <row r="58">
          <cell r="A58" t="str">
            <v>00573/CC</v>
          </cell>
          <cell r="B58" t="str">
            <v>HERAZO SANCHEZ Freddy Elias</v>
          </cell>
          <cell r="C58" t="str">
            <v>Sixième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A59" t="str">
            <v>00574/CC</v>
          </cell>
          <cell r="B59" t="str">
            <v>HOMKOMNDO Loic Delphin</v>
          </cell>
          <cell r="C59" t="str">
            <v>Sixième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A60" t="str">
            <v>00575/CC</v>
          </cell>
          <cell r="B60" t="str">
            <v>TCHATCHIUNG Jason Mael</v>
          </cell>
          <cell r="C60" t="str">
            <v>Sixième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A61" t="str">
            <v>00577/CC</v>
          </cell>
          <cell r="B61" t="str">
            <v>KENGNI LETS Larissa Nicaise</v>
          </cell>
          <cell r="C61" t="str">
            <v>Sixième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</row>
        <row r="62">
          <cell r="A62" t="str">
            <v>00578/CC</v>
          </cell>
          <cell r="B62" t="str">
            <v>KPOUMIE NJOYA Ramadam Ismaila</v>
          </cell>
          <cell r="C62" t="str">
            <v>Sixième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63" t="str">
            <v>00579/CC</v>
          </cell>
          <cell r="B63" t="str">
            <v>LIBAM Flora Sophie</v>
          </cell>
          <cell r="C63" t="str">
            <v>Sixième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A64" t="str">
            <v>00580/CC</v>
          </cell>
          <cell r="B64" t="str">
            <v>MAMIA MPOME Uvan Simon Ulysse</v>
          </cell>
          <cell r="C64" t="str">
            <v>Sixième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A65" t="str">
            <v>00581/CC</v>
          </cell>
          <cell r="B65" t="str">
            <v>MBADJOUN TINGUEM Michelle</v>
          </cell>
          <cell r="C65" t="str">
            <v>Sixième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12</v>
          </cell>
          <cell r="Q65">
            <v>0</v>
          </cell>
          <cell r="R65">
            <v>0</v>
          </cell>
          <cell r="S65">
            <v>0</v>
          </cell>
        </row>
        <row r="66">
          <cell r="A66" t="str">
            <v>00582/CC</v>
          </cell>
          <cell r="B66" t="str">
            <v>MBATTA MBATTA Ange Ivan</v>
          </cell>
          <cell r="C66" t="str">
            <v>Sixième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</row>
        <row r="67">
          <cell r="A67" t="str">
            <v>00583/CC</v>
          </cell>
          <cell r="B67" t="str">
            <v>MBONGO Jeef Martel</v>
          </cell>
          <cell r="C67" t="str">
            <v>Sixième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</row>
        <row r="68">
          <cell r="A68" t="str">
            <v>00584/CC</v>
          </cell>
          <cell r="B68" t="str">
            <v>MONGO KANG Josiane Nicole</v>
          </cell>
          <cell r="C68" t="str">
            <v>Sixième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</row>
        <row r="69">
          <cell r="A69" t="str">
            <v>00585/CC</v>
          </cell>
          <cell r="B69" t="str">
            <v>MOUMENI FANSI Destin</v>
          </cell>
          <cell r="C69" t="str">
            <v>Sixième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A70" t="str">
            <v>00586/CC</v>
          </cell>
          <cell r="B70" t="str">
            <v>MPAKO BONKWAHA Franck Vianney</v>
          </cell>
          <cell r="C70" t="str">
            <v>Sixième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</row>
        <row r="71">
          <cell r="A71" t="str">
            <v>00587/CC</v>
          </cell>
          <cell r="B71" t="str">
            <v>NDONGOUA SEUJIP Vichyle</v>
          </cell>
          <cell r="C71" t="str">
            <v>Sixième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</row>
        <row r="72">
          <cell r="A72" t="str">
            <v>00588/CC</v>
          </cell>
          <cell r="B72" t="str">
            <v>NDZENGUE TSIMI Michel Landry</v>
          </cell>
          <cell r="C72" t="str">
            <v>Sixième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</row>
        <row r="73">
          <cell r="A73" t="str">
            <v>00589/CC</v>
          </cell>
          <cell r="B73" t="str">
            <v>NGON BASSI TIEFTRINE Elisebeth</v>
          </cell>
          <cell r="C73" t="str">
            <v>Sixième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</row>
        <row r="74">
          <cell r="A74" t="str">
            <v>00590/CC</v>
          </cell>
          <cell r="B74" t="str">
            <v>NGUEN Julien Mathieu</v>
          </cell>
          <cell r="C74" t="str">
            <v>Sixième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A75" t="str">
            <v>00591/CC</v>
          </cell>
          <cell r="B75" t="str">
            <v>NJOYA MOUFON André</v>
          </cell>
          <cell r="C75" t="str">
            <v>Sixième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A76" t="str">
            <v>00592/CC</v>
          </cell>
          <cell r="B76" t="str">
            <v>PELOUEM Adéle Lavine</v>
          </cell>
          <cell r="C76" t="str">
            <v>Sixième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</row>
        <row r="77">
          <cell r="A77" t="str">
            <v>00524/CC</v>
          </cell>
          <cell r="B77" t="str">
            <v>PETNGA NDOSSE Otrive Pharés</v>
          </cell>
          <cell r="C77" t="str">
            <v>Sixième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</row>
        <row r="78">
          <cell r="A78" t="str">
            <v>00525/CC</v>
          </cell>
          <cell r="B78" t="str">
            <v>SEPINJONANG Romaric</v>
          </cell>
          <cell r="C78" t="str">
            <v>Sixième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</row>
        <row r="79">
          <cell r="A79" t="str">
            <v>00593/CC</v>
          </cell>
          <cell r="B79" t="str">
            <v>SISSA YAPPI Cedric</v>
          </cell>
          <cell r="C79" t="str">
            <v>Sixième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</row>
        <row r="80">
          <cell r="A80" t="str">
            <v>00594/CC</v>
          </cell>
          <cell r="B80" t="str">
            <v>WATA KAMDOUM Danielle Xaverine</v>
          </cell>
          <cell r="C80" t="str">
            <v>Sixième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</row>
        <row r="81">
          <cell r="A81" t="str">
            <v>00504/CC</v>
          </cell>
          <cell r="B81" t="str">
            <v>BAKALA HETCHO Reina M</v>
          </cell>
          <cell r="C81" t="str">
            <v>Cinquième</v>
          </cell>
          <cell r="D81">
            <v>12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</row>
        <row r="82">
          <cell r="A82" t="str">
            <v>00595/CC</v>
          </cell>
          <cell r="B82" t="str">
            <v>BATING Lablonde</v>
          </cell>
          <cell r="C82" t="str">
            <v>Cinquième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</row>
        <row r="83">
          <cell r="A83" t="str">
            <v>00600/CC</v>
          </cell>
          <cell r="B83" t="str">
            <v>CHOKOUADEU Roy Ivan</v>
          </cell>
          <cell r="C83" t="str">
            <v>Cinquième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</row>
        <row r="84">
          <cell r="A84" t="str">
            <v>00507/CC</v>
          </cell>
          <cell r="B84" t="str">
            <v>DJEUGUE NGOUNE Bilonne</v>
          </cell>
          <cell r="C84" t="str">
            <v>Cinquième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</row>
        <row r="85">
          <cell r="A85" t="str">
            <v>00508/CC</v>
          </cell>
          <cell r="B85" t="str">
            <v>EKETI ASSOKOMA Charlotte</v>
          </cell>
          <cell r="C85" t="str">
            <v>Cinquième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</row>
        <row r="86">
          <cell r="A86" t="str">
            <v>00509/CC</v>
          </cell>
          <cell r="B86" t="str">
            <v>EMOUAMOUA EBOULE Cecile</v>
          </cell>
          <cell r="C86" t="str">
            <v>Cinquième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</row>
        <row r="87">
          <cell r="A87" t="str">
            <v>00510/CC</v>
          </cell>
          <cell r="B87" t="str">
            <v>ETOUNDI Evrad</v>
          </cell>
          <cell r="C87" t="str">
            <v>Cinquième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</row>
        <row r="88">
          <cell r="A88" t="str">
            <v>00511/CC</v>
          </cell>
          <cell r="B88" t="str">
            <v>FOTSA NOUMSI Fredy</v>
          </cell>
          <cell r="C88" t="str">
            <v>Cinquième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</row>
        <row r="89">
          <cell r="A89" t="str">
            <v>00596/CC</v>
          </cell>
          <cell r="B89" t="str">
            <v>KAMA Georges</v>
          </cell>
          <cell r="C89" t="str">
            <v>Cinquième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</row>
        <row r="90">
          <cell r="A90" t="str">
            <v>00514/CC</v>
          </cell>
          <cell r="B90" t="str">
            <v>LEMOUFET TIEKENG Franck</v>
          </cell>
          <cell r="C90" t="str">
            <v>Cinquième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</row>
        <row r="91">
          <cell r="A91" t="str">
            <v>00515/CC</v>
          </cell>
          <cell r="B91" t="str">
            <v>MANGA ETEME Laetritia</v>
          </cell>
          <cell r="C91" t="str">
            <v>Cinquième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</row>
        <row r="92">
          <cell r="A92" t="str">
            <v>00517/CC</v>
          </cell>
          <cell r="B92" t="str">
            <v>METANGO TOUKAM M.Brenda</v>
          </cell>
          <cell r="C92" t="str">
            <v>Cinquième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</row>
        <row r="93">
          <cell r="A93" t="str">
            <v>00597/CC</v>
          </cell>
          <cell r="B93" t="str">
            <v>MOUSSIMA MOUSSIMA Parfait</v>
          </cell>
          <cell r="C93" t="str">
            <v>Cinquième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</row>
        <row r="94">
          <cell r="A94" t="str">
            <v>00518/CC</v>
          </cell>
          <cell r="B94" t="str">
            <v>NDONGO Jacqueline</v>
          </cell>
          <cell r="C94" t="str">
            <v>Cinquième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</row>
        <row r="95">
          <cell r="A95" t="str">
            <v>00598/CC</v>
          </cell>
          <cell r="B95" t="str">
            <v>NGONGANG TEGUE Leticia Lesline</v>
          </cell>
          <cell r="C95" t="str">
            <v>Cinquième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A96" t="str">
            <v>00519/CC</v>
          </cell>
          <cell r="B96" t="str">
            <v>NGOUTANE POYOUONA Rehanatou</v>
          </cell>
          <cell r="C96" t="str">
            <v>Cinquième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</row>
        <row r="97">
          <cell r="A97" t="str">
            <v>00520/CC</v>
          </cell>
          <cell r="B97" t="str">
            <v>NJIETCHEU Philippe</v>
          </cell>
          <cell r="C97" t="str">
            <v>Cinquième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</row>
        <row r="98">
          <cell r="A98" t="str">
            <v>00521/CC</v>
          </cell>
          <cell r="B98" t="str">
            <v>NOUTCHA Yannick</v>
          </cell>
          <cell r="C98" t="str">
            <v>Cinquième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</row>
        <row r="99">
          <cell r="A99" t="str">
            <v>00468/CC</v>
          </cell>
          <cell r="B99" t="str">
            <v>NYAKE NYAME Auriole Lavine</v>
          </cell>
          <cell r="C99" t="str">
            <v>Cinquième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</row>
        <row r="100">
          <cell r="A100" t="str">
            <v>00522/CC</v>
          </cell>
          <cell r="B100" t="str">
            <v>NYAME NGOUMOU Darelle</v>
          </cell>
          <cell r="C100" t="str">
            <v>Cinquième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</row>
        <row r="101">
          <cell r="A101" t="str">
            <v>00599/CC</v>
          </cell>
          <cell r="B101" t="str">
            <v>SONDE Rose Albane</v>
          </cell>
          <cell r="C101" t="str">
            <v>Cinquième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</row>
        <row r="102">
          <cell r="A102" t="str">
            <v>00526/CC</v>
          </cell>
          <cell r="B102" t="str">
            <v>TAMA Michéle Abigael</v>
          </cell>
          <cell r="C102" t="str">
            <v>Cinquième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</row>
        <row r="103">
          <cell r="A103" t="str">
            <v>00527/CC</v>
          </cell>
          <cell r="B103" t="str">
            <v>TAMEDONG KENNE Fontece</v>
          </cell>
          <cell r="C103" t="str">
            <v>Cinquième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</row>
        <row r="104">
          <cell r="A104" t="str">
            <v>00529/CC</v>
          </cell>
          <cell r="B104" t="str">
            <v>TCHIEPI ZESSEU Brondon</v>
          </cell>
          <cell r="C104" t="str">
            <v>Cinquième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</row>
        <row r="105">
          <cell r="A105" t="str">
            <v>00601/CC</v>
          </cell>
          <cell r="B105" t="str">
            <v>TCHUANTE Grace Divine</v>
          </cell>
          <cell r="C105" t="str">
            <v>Cinquième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</row>
        <row r="106">
          <cell r="A106" t="str">
            <v>00530/CC</v>
          </cell>
          <cell r="B106" t="str">
            <v>TEMATEU FOYET Winifreed</v>
          </cell>
          <cell r="C106" t="str">
            <v>Cinquième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</row>
        <row r="107">
          <cell r="A107" t="str">
            <v>00531/CC</v>
          </cell>
          <cell r="B107" t="str">
            <v>TIDOH TSAGNE Muriel</v>
          </cell>
          <cell r="C107" t="str">
            <v>Cinquième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</row>
        <row r="108">
          <cell r="A108" t="str">
            <v>00476/CC</v>
          </cell>
          <cell r="B108" t="str">
            <v>TOCKO EDJANG Marie Chantal</v>
          </cell>
          <cell r="C108" t="str">
            <v>Cinquième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A109" t="str">
            <v>00532/CC</v>
          </cell>
          <cell r="B109" t="str">
            <v>YIMGA DJIKI Erwan</v>
          </cell>
          <cell r="C109" t="str">
            <v>Cinquième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</row>
        <row r="110">
          <cell r="A110" t="str">
            <v>00411/CC</v>
          </cell>
          <cell r="B110" t="str">
            <v>NKAKE MBELLA Roosvelt Ange</v>
          </cell>
          <cell r="C110" t="str">
            <v>Quatrième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</row>
        <row r="111">
          <cell r="A111" t="str">
            <v>00602/CC</v>
          </cell>
          <cell r="B111" t="str">
            <v>ARETOUYAP NJOYA Amina Dadayus</v>
          </cell>
          <cell r="C111" t="str">
            <v>Quatrième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A112" t="str">
            <v>00449/CC</v>
          </cell>
          <cell r="B112" t="str">
            <v>ATOU ELOUNDOU Ignace Honoré</v>
          </cell>
          <cell r="C112" t="str">
            <v>Quatrième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A113" t="str">
            <v>00412/CC</v>
          </cell>
          <cell r="B113" t="str">
            <v>HAWAM Aurelia Frida</v>
          </cell>
          <cell r="C113" t="str">
            <v>Quatrième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A114" t="str">
            <v>00450/CC</v>
          </cell>
          <cell r="B114" t="str">
            <v>BAKITI Olivier</v>
          </cell>
          <cell r="C114" t="str">
            <v>Quatrième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</row>
        <row r="115">
          <cell r="A115" t="str">
            <v>00440/CC</v>
          </cell>
          <cell r="B115" t="str">
            <v>BOGMIS Aurélien Giresse</v>
          </cell>
          <cell r="C115" t="str">
            <v>Quatrième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</row>
        <row r="116">
          <cell r="A116" t="str">
            <v>00452/CC</v>
          </cell>
          <cell r="B116" t="str">
            <v>BOKAGNE Michel Gérard Vautrand</v>
          </cell>
          <cell r="C116" t="str">
            <v>Quatrième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</row>
        <row r="117">
          <cell r="A117" t="str">
            <v>00453/CC</v>
          </cell>
          <cell r="B117" t="str">
            <v>DAKLEU NOUBISSIE Oscar Junior</v>
          </cell>
          <cell r="C117" t="str">
            <v>Quatrième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</row>
        <row r="118">
          <cell r="A118" t="str">
            <v>00455/CC</v>
          </cell>
          <cell r="B118" t="str">
            <v>DEMGNE TINGUEM Patricia Danielle</v>
          </cell>
          <cell r="C118" t="str">
            <v>Quatrième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</row>
        <row r="119">
          <cell r="A119" t="str">
            <v>00606/CC</v>
          </cell>
          <cell r="B119" t="str">
            <v>DJEUMEN TCHAPNDA Hermann</v>
          </cell>
          <cell r="C119" t="str">
            <v>Quatrième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A120" t="str">
            <v>00454/CC</v>
          </cell>
          <cell r="B120" t="str">
            <v>DJITHE YAPPI Maelyse</v>
          </cell>
          <cell r="C120" t="str">
            <v>Quatrième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</row>
        <row r="121">
          <cell r="A121" t="str">
            <v>00456/CC</v>
          </cell>
          <cell r="B121" t="str">
            <v>EBONGUE Maryline Audrey</v>
          </cell>
          <cell r="C121" t="str">
            <v>Quatrième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</row>
        <row r="122">
          <cell r="A122" t="str">
            <v>00604/CC</v>
          </cell>
          <cell r="B122" t="str">
            <v>EDOUNG ESSOME Wilfried Peggy</v>
          </cell>
          <cell r="C122" t="str">
            <v>Quatrième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</row>
        <row r="123">
          <cell r="A123" t="str">
            <v>00458/CC</v>
          </cell>
          <cell r="B123" t="str">
            <v>ETHE MADOUNG Ornella</v>
          </cell>
          <cell r="C123" t="str">
            <v>Quatrième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</row>
        <row r="124">
          <cell r="A124" t="str">
            <v>00448/CC</v>
          </cell>
          <cell r="B124" t="str">
            <v>EYE YEMBECK AÏSSATOU</v>
          </cell>
          <cell r="C124" t="str">
            <v>Quatrième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</row>
        <row r="125">
          <cell r="A125" t="str">
            <v>00459/CC</v>
          </cell>
          <cell r="B125" t="str">
            <v>KAME EDIMA Danielle Larissa</v>
          </cell>
          <cell r="C125" t="str">
            <v>Quatrième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</row>
        <row r="126">
          <cell r="A126" t="str">
            <v>00460/CC</v>
          </cell>
          <cell r="B126" t="str">
            <v>KEPSEU MEZAGUE Stéphanie</v>
          </cell>
          <cell r="C126" t="str">
            <v>Quatrième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</row>
        <row r="127">
          <cell r="A127" t="str">
            <v>00447/CC</v>
          </cell>
          <cell r="B127" t="str">
            <v>KOUBE Bernadette Princesse</v>
          </cell>
          <cell r="C127" t="str">
            <v>Quatrième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</row>
        <row r="128">
          <cell r="A128" t="str">
            <v>00461/CC</v>
          </cell>
          <cell r="B128" t="str">
            <v>KOUDJOU NGOUDEU Fustel</v>
          </cell>
          <cell r="C128" t="str">
            <v>Quatrième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</row>
        <row r="129">
          <cell r="A129" t="str">
            <v>00607/CC</v>
          </cell>
          <cell r="B129" t="str">
            <v>MENGUE KARLA Germaine Yvannas</v>
          </cell>
          <cell r="C129" t="str">
            <v>Quatrième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</row>
        <row r="130">
          <cell r="A130" t="str">
            <v>00462/CC</v>
          </cell>
          <cell r="B130" t="str">
            <v>MENYE TANGA Karen</v>
          </cell>
          <cell r="C130" t="str">
            <v>Quatrième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</row>
        <row r="131">
          <cell r="A131" t="str">
            <v>00427/CC</v>
          </cell>
          <cell r="B131" t="str">
            <v>MONTIGNY Saphie Leona</v>
          </cell>
          <cell r="C131" t="str">
            <v>Quatrième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</row>
        <row r="132">
          <cell r="A132" t="str">
            <v>00605/CC</v>
          </cell>
          <cell r="B132" t="str">
            <v>MPONDO NGANDO Georgia Elsa</v>
          </cell>
          <cell r="C132" t="str">
            <v>Quatrième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</row>
        <row r="133">
          <cell r="A133" t="str">
            <v>00464/CC</v>
          </cell>
          <cell r="B133" t="str">
            <v>NDJOMBI MAPPE PRUDENCE R.C.</v>
          </cell>
          <cell r="C133" t="str">
            <v>Quatrième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</row>
        <row r="134">
          <cell r="A134" t="str">
            <v>00429/CC</v>
          </cell>
          <cell r="B134" t="str">
            <v>NDOUNGO ANDJENGO Bérangère</v>
          </cell>
          <cell r="C134" t="str">
            <v>Quatrième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A135" t="str">
            <v>00603/CC</v>
          </cell>
          <cell r="B135" t="str">
            <v>NDZENGUE Claude Junior</v>
          </cell>
          <cell r="C135" t="str">
            <v>Quatrième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</row>
        <row r="136">
          <cell r="A136" t="str">
            <v>00466/CC</v>
          </cell>
          <cell r="B136" t="str">
            <v>NOUBISSIE DJEMOU Raoul</v>
          </cell>
          <cell r="C136" t="str">
            <v>Quatrième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</row>
        <row r="137">
          <cell r="A137" t="str">
            <v>00467/CC</v>
          </cell>
          <cell r="B137" t="str">
            <v>NSEKE Emma Josée</v>
          </cell>
          <cell r="C137" t="str">
            <v>Quatrième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</row>
        <row r="138">
          <cell r="A138" t="str">
            <v>00608/CC</v>
          </cell>
          <cell r="B138" t="str">
            <v>NYANGONO Jeanne Kandice Océanne</v>
          </cell>
          <cell r="C138" t="str">
            <v>Quatrième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</row>
        <row r="139">
          <cell r="A139" t="str">
            <v>00469/CC</v>
          </cell>
          <cell r="B139" t="str">
            <v>OMBE ATABA Ambroise</v>
          </cell>
          <cell r="C139" t="str">
            <v>Quatrième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</row>
        <row r="140">
          <cell r="A140" t="str">
            <v>00470/CC</v>
          </cell>
          <cell r="B140" t="str">
            <v>TCHAGANG TCHIMI Eranie Grâce</v>
          </cell>
          <cell r="C140" t="str">
            <v>Quatrième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</row>
        <row r="141">
          <cell r="A141" t="str">
            <v>00471/CC</v>
          </cell>
          <cell r="B141" t="str">
            <v>TCHAKOUNTE TCHAPDA Clémentine</v>
          </cell>
          <cell r="C141" t="str">
            <v>Quatrième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</row>
        <row r="142">
          <cell r="A142" t="str">
            <v>00472/CC</v>
          </cell>
          <cell r="B142" t="str">
            <v>TETE BASSI Flanelle Grâce</v>
          </cell>
          <cell r="C142" t="str">
            <v>Quatrième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</row>
        <row r="143">
          <cell r="A143" t="str">
            <v>00473/CC</v>
          </cell>
          <cell r="B143" t="str">
            <v>TIANI Mégane</v>
          </cell>
          <cell r="C143" t="str">
            <v>Quatrième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</row>
        <row r="144">
          <cell r="A144" t="str">
            <v>00474/CC</v>
          </cell>
          <cell r="B144" t="str">
            <v>TIANI Roxanne</v>
          </cell>
          <cell r="C144" t="str">
            <v>Quatrième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</row>
        <row r="145">
          <cell r="A145" t="str">
            <v>00475/CC</v>
          </cell>
          <cell r="B145" t="str">
            <v>TIOMELA NGOUMKWE Kerlin</v>
          </cell>
          <cell r="C145" t="str">
            <v>Quatrième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</row>
        <row r="146">
          <cell r="A146" t="str">
            <v>00477/CC</v>
          </cell>
          <cell r="B146" t="str">
            <v>TSIMI ZOA Laetitia Joyce</v>
          </cell>
          <cell r="C146" t="str">
            <v>Quatrième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</row>
        <row r="147">
          <cell r="A147" t="str">
            <v>00478/CC</v>
          </cell>
          <cell r="B147" t="str">
            <v>ZAME ATANGANA Marion Erika</v>
          </cell>
          <cell r="C147" t="str">
            <v>Quatrième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</row>
      </sheetData>
      <sheetData sheetId="5">
        <row r="3">
          <cell r="F3" t="str">
            <v>PREMIER TRIMESTRE</v>
          </cell>
        </row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Seq1</v>
          </cell>
          <cell r="E6" t="str">
            <v>Seq2</v>
          </cell>
          <cell r="F6" t="str">
            <v>Total</v>
          </cell>
          <cell r="G6" t="str">
            <v>Coef</v>
          </cell>
          <cell r="H6" t="str">
            <v>Rang</v>
          </cell>
          <cell r="I6" t="str">
            <v>Seq1</v>
          </cell>
          <cell r="J6" t="str">
            <v>Seq2</v>
          </cell>
          <cell r="K6" t="str">
            <v>Total</v>
          </cell>
          <cell r="L6" t="str">
            <v>Coef</v>
          </cell>
          <cell r="M6" t="str">
            <v>Rang</v>
          </cell>
          <cell r="N6" t="str">
            <v>Seq1</v>
          </cell>
          <cell r="O6" t="str">
            <v>Seq2</v>
          </cell>
          <cell r="P6" t="str">
            <v>Total</v>
          </cell>
          <cell r="Q6" t="str">
            <v>Coef</v>
          </cell>
          <cell r="R6" t="str">
            <v>Rang</v>
          </cell>
          <cell r="S6" t="str">
            <v>Seq1</v>
          </cell>
          <cell r="T6" t="str">
            <v>Seq2</v>
          </cell>
          <cell r="U6" t="str">
            <v>Total</v>
          </cell>
          <cell r="V6" t="str">
            <v>Coef</v>
          </cell>
          <cell r="W6" t="str">
            <v>Rang</v>
          </cell>
          <cell r="X6" t="str">
            <v>Seq1</v>
          </cell>
          <cell r="Y6" t="str">
            <v>Seq2</v>
          </cell>
          <cell r="Z6" t="str">
            <v>Total</v>
          </cell>
          <cell r="AA6" t="str">
            <v>Coef</v>
          </cell>
          <cell r="AB6" t="str">
            <v>Rang</v>
          </cell>
          <cell r="AC6" t="str">
            <v>Seq1</v>
          </cell>
          <cell r="AD6" t="str">
            <v>Seq2</v>
          </cell>
          <cell r="AE6" t="str">
            <v>Total</v>
          </cell>
          <cell r="AF6" t="str">
            <v>Coef</v>
          </cell>
          <cell r="AG6" t="str">
            <v>Rang</v>
          </cell>
          <cell r="AH6" t="str">
            <v>Seq1</v>
          </cell>
          <cell r="AI6" t="str">
            <v>Seq2</v>
          </cell>
          <cell r="AJ6" t="str">
            <v>Total</v>
          </cell>
          <cell r="AK6" t="str">
            <v>Coef</v>
          </cell>
          <cell r="AL6" t="str">
            <v>Rang</v>
          </cell>
          <cell r="AM6" t="str">
            <v>Seq1</v>
          </cell>
          <cell r="AN6" t="str">
            <v>Seq2</v>
          </cell>
          <cell r="AO6" t="str">
            <v>Total</v>
          </cell>
          <cell r="AP6" t="str">
            <v>Coef</v>
          </cell>
          <cell r="AQ6" t="str">
            <v>Rang</v>
          </cell>
          <cell r="AR6" t="str">
            <v>Seq1</v>
          </cell>
          <cell r="AS6" t="str">
            <v>Seq2</v>
          </cell>
          <cell r="AT6" t="str">
            <v>Total</v>
          </cell>
          <cell r="AU6" t="str">
            <v>Coef</v>
          </cell>
          <cell r="AV6" t="str">
            <v>Rang</v>
          </cell>
          <cell r="AW6" t="str">
            <v>Seq1</v>
          </cell>
          <cell r="AX6" t="str">
            <v>Seq2</v>
          </cell>
          <cell r="AY6" t="str">
            <v>Total</v>
          </cell>
          <cell r="AZ6" t="str">
            <v>Coef</v>
          </cell>
          <cell r="BA6" t="str">
            <v>Rang</v>
          </cell>
          <cell r="BB6" t="str">
            <v>Seq1</v>
          </cell>
          <cell r="BC6" t="str">
            <v>Seq2</v>
          </cell>
          <cell r="BD6" t="str">
            <v>Total</v>
          </cell>
          <cell r="BE6" t="str">
            <v>Coef</v>
          </cell>
          <cell r="BF6" t="str">
            <v>Rang</v>
          </cell>
          <cell r="BG6" t="str">
            <v>Seq1</v>
          </cell>
          <cell r="BH6" t="str">
            <v>Seq2</v>
          </cell>
          <cell r="BI6" t="str">
            <v>Total</v>
          </cell>
          <cell r="BJ6" t="str">
            <v>Coef</v>
          </cell>
          <cell r="BK6" t="str">
            <v>Rang</v>
          </cell>
          <cell r="BL6" t="str">
            <v>Seq1</v>
          </cell>
          <cell r="BM6" t="str">
            <v>Seq2</v>
          </cell>
          <cell r="BN6" t="str">
            <v>Total</v>
          </cell>
          <cell r="BO6" t="str">
            <v>Coef</v>
          </cell>
          <cell r="BP6" t="str">
            <v>Rang</v>
          </cell>
          <cell r="BQ6" t="str">
            <v>Seq1</v>
          </cell>
          <cell r="BR6" t="str">
            <v>Seq2</v>
          </cell>
          <cell r="BS6" t="str">
            <v>Total</v>
          </cell>
          <cell r="BT6" t="str">
            <v>Coef</v>
          </cell>
          <cell r="BU6" t="str">
            <v>Rang</v>
          </cell>
          <cell r="BV6" t="str">
            <v>Seq1</v>
          </cell>
          <cell r="BW6" t="str">
            <v>Seq2</v>
          </cell>
          <cell r="BX6" t="str">
            <v>Total</v>
          </cell>
          <cell r="BY6" t="str">
            <v>Coef</v>
          </cell>
          <cell r="BZ6" t="str">
            <v>Rang</v>
          </cell>
          <cell r="CA6" t="str">
            <v>Seq1</v>
          </cell>
          <cell r="CB6" t="str">
            <v>Seq2</v>
          </cell>
          <cell r="CC6" t="str">
            <v>Total</v>
          </cell>
          <cell r="CD6" t="str">
            <v>Coef</v>
          </cell>
          <cell r="CE6" t="str">
            <v>Rang</v>
          </cell>
          <cell r="CF6" t="str">
            <v>Moy Trim</v>
          </cell>
          <cell r="CG6" t="str">
            <v>Rang</v>
          </cell>
          <cell r="CH6" t="str">
            <v>Moy Classe</v>
          </cell>
        </row>
        <row r="7">
          <cell r="A7" t="str">
            <v>00562/CC</v>
          </cell>
          <cell r="B7" t="str">
            <v>ALLETCHING Rosaline</v>
          </cell>
          <cell r="C7" t="str">
            <v>Troisième</v>
          </cell>
          <cell r="D7">
            <v>15</v>
          </cell>
          <cell r="E7">
            <v>17</v>
          </cell>
          <cell r="F7">
            <v>16</v>
          </cell>
          <cell r="G7">
            <v>1</v>
          </cell>
          <cell r="H7">
            <v>2</v>
          </cell>
          <cell r="I7">
            <v>5</v>
          </cell>
          <cell r="J7">
            <v>6</v>
          </cell>
          <cell r="K7">
            <v>5.5</v>
          </cell>
          <cell r="L7">
            <v>1</v>
          </cell>
          <cell r="M7">
            <v>3</v>
          </cell>
          <cell r="N7">
            <v>10</v>
          </cell>
          <cell r="O7">
            <v>10</v>
          </cell>
          <cell r="P7">
            <v>10</v>
          </cell>
          <cell r="Q7">
            <v>1</v>
          </cell>
          <cell r="R7">
            <v>3</v>
          </cell>
          <cell r="S7">
            <v>12</v>
          </cell>
          <cell r="T7">
            <v>12</v>
          </cell>
          <cell r="U7">
            <v>12</v>
          </cell>
          <cell r="V7">
            <v>1</v>
          </cell>
          <cell r="W7">
            <v>2</v>
          </cell>
          <cell r="X7">
            <v>12</v>
          </cell>
          <cell r="Y7">
            <v>0</v>
          </cell>
          <cell r="Z7">
            <v>6</v>
          </cell>
          <cell r="AA7">
            <v>3</v>
          </cell>
          <cell r="AB7">
            <v>1</v>
          </cell>
          <cell r="AC7">
            <v>10</v>
          </cell>
          <cell r="AD7">
            <v>10</v>
          </cell>
          <cell r="AE7">
            <v>10</v>
          </cell>
          <cell r="AF7">
            <v>2</v>
          </cell>
          <cell r="AG7">
            <v>2</v>
          </cell>
          <cell r="AH7">
            <v>17</v>
          </cell>
          <cell r="AI7">
            <v>17</v>
          </cell>
          <cell r="AJ7">
            <v>17</v>
          </cell>
          <cell r="AK7">
            <v>2</v>
          </cell>
          <cell r="AL7">
            <v>1</v>
          </cell>
          <cell r="AM7">
            <v>13</v>
          </cell>
          <cell r="AN7">
            <v>13</v>
          </cell>
          <cell r="AO7">
            <v>13</v>
          </cell>
          <cell r="AP7">
            <v>2</v>
          </cell>
          <cell r="AQ7">
            <v>1</v>
          </cell>
          <cell r="AR7">
            <v>12</v>
          </cell>
          <cell r="AS7">
            <v>10</v>
          </cell>
          <cell r="AT7">
            <v>11</v>
          </cell>
          <cell r="AU7">
            <v>2</v>
          </cell>
          <cell r="AV7">
            <v>2</v>
          </cell>
          <cell r="AW7">
            <v>14</v>
          </cell>
          <cell r="AX7">
            <v>14</v>
          </cell>
          <cell r="AY7">
            <v>14</v>
          </cell>
          <cell r="AZ7">
            <v>4</v>
          </cell>
          <cell r="BA7">
            <v>1</v>
          </cell>
          <cell r="BB7">
            <v>15</v>
          </cell>
          <cell r="BC7">
            <v>15</v>
          </cell>
          <cell r="BD7">
            <v>15</v>
          </cell>
          <cell r="BE7">
            <v>3</v>
          </cell>
          <cell r="BF7">
            <v>1</v>
          </cell>
          <cell r="BG7">
            <v>17</v>
          </cell>
          <cell r="BH7">
            <v>17</v>
          </cell>
          <cell r="BI7">
            <v>17</v>
          </cell>
          <cell r="BJ7">
            <v>2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40</v>
          </cell>
          <cell r="BQ7">
            <v>0</v>
          </cell>
          <cell r="BR7">
            <v>0</v>
          </cell>
          <cell r="BS7">
            <v>0</v>
          </cell>
          <cell r="BT7">
            <v>3</v>
          </cell>
          <cell r="BU7">
            <v>40</v>
          </cell>
          <cell r="BV7">
            <v>16</v>
          </cell>
          <cell r="BW7">
            <v>16</v>
          </cell>
          <cell r="BX7">
            <v>16</v>
          </cell>
          <cell r="BY7">
            <v>2</v>
          </cell>
          <cell r="BZ7">
            <v>1</v>
          </cell>
          <cell r="CA7">
            <v>14</v>
          </cell>
          <cell r="CB7">
            <v>14</v>
          </cell>
          <cell r="CC7">
            <v>14</v>
          </cell>
          <cell r="CD7">
            <v>1</v>
          </cell>
          <cell r="CE7">
            <v>2</v>
          </cell>
          <cell r="CF7">
            <v>11.483333333333333</v>
          </cell>
          <cell r="CG7">
            <v>1</v>
          </cell>
          <cell r="CH7">
            <v>0.73499999999999999</v>
          </cell>
        </row>
        <row r="8">
          <cell r="A8" t="str">
            <v>00410/CC</v>
          </cell>
          <cell r="B8" t="str">
            <v>ANDJENGO Emmanuel</v>
          </cell>
          <cell r="C8" t="str">
            <v>Troisième</v>
          </cell>
          <cell r="D8">
            <v>12</v>
          </cell>
          <cell r="E8">
            <v>20</v>
          </cell>
          <cell r="F8">
            <v>16</v>
          </cell>
          <cell r="G8">
            <v>1</v>
          </cell>
          <cell r="H8">
            <v>2</v>
          </cell>
          <cell r="I8">
            <v>6</v>
          </cell>
          <cell r="J8">
            <v>6</v>
          </cell>
          <cell r="K8">
            <v>6</v>
          </cell>
          <cell r="L8">
            <v>1</v>
          </cell>
          <cell r="M8">
            <v>2</v>
          </cell>
          <cell r="N8">
            <v>14</v>
          </cell>
          <cell r="O8">
            <v>14</v>
          </cell>
          <cell r="P8">
            <v>14</v>
          </cell>
          <cell r="Q8">
            <v>1</v>
          </cell>
          <cell r="R8">
            <v>2</v>
          </cell>
          <cell r="S8">
            <v>14</v>
          </cell>
          <cell r="T8">
            <v>14</v>
          </cell>
          <cell r="U8">
            <v>14</v>
          </cell>
          <cell r="V8">
            <v>1</v>
          </cell>
          <cell r="W8">
            <v>1</v>
          </cell>
          <cell r="X8">
            <v>0</v>
          </cell>
          <cell r="Y8">
            <v>0</v>
          </cell>
          <cell r="Z8">
            <v>0</v>
          </cell>
          <cell r="AA8">
            <v>3</v>
          </cell>
          <cell r="AB8">
            <v>40</v>
          </cell>
          <cell r="AC8">
            <v>0</v>
          </cell>
          <cell r="AD8">
            <v>0</v>
          </cell>
          <cell r="AE8">
            <v>0</v>
          </cell>
          <cell r="AF8">
            <v>2</v>
          </cell>
          <cell r="AG8">
            <v>40</v>
          </cell>
          <cell r="AH8">
            <v>0</v>
          </cell>
          <cell r="AI8">
            <v>0</v>
          </cell>
          <cell r="AJ8">
            <v>0</v>
          </cell>
          <cell r="AK8">
            <v>2</v>
          </cell>
          <cell r="AL8">
            <v>40</v>
          </cell>
          <cell r="AM8">
            <v>0</v>
          </cell>
          <cell r="AN8">
            <v>0</v>
          </cell>
          <cell r="AO8">
            <v>0</v>
          </cell>
          <cell r="AP8">
            <v>2</v>
          </cell>
          <cell r="AQ8">
            <v>40</v>
          </cell>
          <cell r="AR8">
            <v>17</v>
          </cell>
          <cell r="AS8">
            <v>0</v>
          </cell>
          <cell r="AT8">
            <v>8.5</v>
          </cell>
          <cell r="AU8">
            <v>2</v>
          </cell>
          <cell r="AV8">
            <v>3</v>
          </cell>
          <cell r="AW8">
            <v>0</v>
          </cell>
          <cell r="AX8">
            <v>20</v>
          </cell>
          <cell r="AY8">
            <v>10</v>
          </cell>
          <cell r="AZ8">
            <v>4</v>
          </cell>
          <cell r="BA8">
            <v>2</v>
          </cell>
          <cell r="BB8">
            <v>0</v>
          </cell>
          <cell r="BC8">
            <v>0</v>
          </cell>
          <cell r="BD8">
            <v>0</v>
          </cell>
          <cell r="BE8">
            <v>3</v>
          </cell>
          <cell r="BF8">
            <v>40</v>
          </cell>
          <cell r="BG8">
            <v>0</v>
          </cell>
          <cell r="BH8">
            <v>18</v>
          </cell>
          <cell r="BI8">
            <v>9</v>
          </cell>
          <cell r="BJ8">
            <v>2</v>
          </cell>
          <cell r="BK8">
            <v>3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40</v>
          </cell>
          <cell r="BQ8">
            <v>0</v>
          </cell>
          <cell r="BR8">
            <v>0</v>
          </cell>
          <cell r="BS8">
            <v>0</v>
          </cell>
          <cell r="BT8">
            <v>3</v>
          </cell>
          <cell r="BU8">
            <v>40</v>
          </cell>
          <cell r="BV8">
            <v>0</v>
          </cell>
          <cell r="BW8">
            <v>0</v>
          </cell>
          <cell r="BX8">
            <v>0</v>
          </cell>
          <cell r="BY8">
            <v>2</v>
          </cell>
          <cell r="BZ8">
            <v>40</v>
          </cell>
          <cell r="CA8">
            <v>0</v>
          </cell>
          <cell r="CB8">
            <v>0</v>
          </cell>
          <cell r="CC8">
            <v>0</v>
          </cell>
          <cell r="CD8">
            <v>1</v>
          </cell>
          <cell r="CE8">
            <v>40</v>
          </cell>
          <cell r="CF8">
            <v>4.166666666666667</v>
          </cell>
          <cell r="CG8">
            <v>3</v>
          </cell>
          <cell r="CH8">
            <v>0.73499999999999999</v>
          </cell>
        </row>
        <row r="9">
          <cell r="A9" t="str">
            <v>00413/CC</v>
          </cell>
          <cell r="B9" t="str">
            <v>BITCHEKI OLEMBA James Russel</v>
          </cell>
          <cell r="C9" t="str">
            <v>Troisième</v>
          </cell>
          <cell r="D9">
            <v>8</v>
          </cell>
          <cell r="E9">
            <v>8</v>
          </cell>
          <cell r="F9">
            <v>8</v>
          </cell>
          <cell r="G9">
            <v>1</v>
          </cell>
          <cell r="H9">
            <v>4</v>
          </cell>
          <cell r="I9">
            <v>2</v>
          </cell>
          <cell r="J9">
            <v>2</v>
          </cell>
          <cell r="K9">
            <v>2</v>
          </cell>
          <cell r="L9">
            <v>1</v>
          </cell>
          <cell r="M9">
            <v>4</v>
          </cell>
          <cell r="N9">
            <v>0</v>
          </cell>
          <cell r="O9">
            <v>0</v>
          </cell>
          <cell r="P9">
            <v>0</v>
          </cell>
          <cell r="Q9">
            <v>1</v>
          </cell>
          <cell r="R9">
            <v>40</v>
          </cell>
          <cell r="S9">
            <v>0</v>
          </cell>
          <cell r="T9">
            <v>20</v>
          </cell>
          <cell r="U9">
            <v>10</v>
          </cell>
          <cell r="V9">
            <v>1</v>
          </cell>
          <cell r="W9">
            <v>3</v>
          </cell>
          <cell r="X9">
            <v>0</v>
          </cell>
          <cell r="Y9">
            <v>0</v>
          </cell>
          <cell r="Z9">
            <v>0</v>
          </cell>
          <cell r="AA9">
            <v>3</v>
          </cell>
          <cell r="AB9">
            <v>40</v>
          </cell>
          <cell r="AC9">
            <v>14</v>
          </cell>
          <cell r="AD9">
            <v>0</v>
          </cell>
          <cell r="AE9">
            <v>7</v>
          </cell>
          <cell r="AF9">
            <v>2</v>
          </cell>
          <cell r="AG9">
            <v>4</v>
          </cell>
          <cell r="AH9">
            <v>0</v>
          </cell>
          <cell r="AI9">
            <v>0</v>
          </cell>
          <cell r="AJ9">
            <v>0</v>
          </cell>
          <cell r="AK9">
            <v>2</v>
          </cell>
          <cell r="AL9">
            <v>40</v>
          </cell>
          <cell r="AM9">
            <v>0</v>
          </cell>
          <cell r="AN9">
            <v>0</v>
          </cell>
          <cell r="AO9">
            <v>0</v>
          </cell>
          <cell r="AP9">
            <v>2</v>
          </cell>
          <cell r="AQ9">
            <v>40</v>
          </cell>
          <cell r="AR9">
            <v>0</v>
          </cell>
          <cell r="AS9">
            <v>0</v>
          </cell>
          <cell r="AT9">
            <v>0</v>
          </cell>
          <cell r="AU9">
            <v>2</v>
          </cell>
          <cell r="AV9">
            <v>40</v>
          </cell>
          <cell r="AW9">
            <v>0</v>
          </cell>
          <cell r="AX9">
            <v>0</v>
          </cell>
          <cell r="AY9">
            <v>0</v>
          </cell>
          <cell r="AZ9">
            <v>4</v>
          </cell>
          <cell r="BA9">
            <v>40</v>
          </cell>
          <cell r="BB9">
            <v>12</v>
          </cell>
          <cell r="BC9">
            <v>0</v>
          </cell>
          <cell r="BD9">
            <v>6</v>
          </cell>
          <cell r="BE9">
            <v>3</v>
          </cell>
          <cell r="BF9">
            <v>4</v>
          </cell>
          <cell r="BG9">
            <v>0</v>
          </cell>
          <cell r="BH9">
            <v>0</v>
          </cell>
          <cell r="BI9">
            <v>0</v>
          </cell>
          <cell r="BJ9">
            <v>2</v>
          </cell>
          <cell r="BK9">
            <v>40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40</v>
          </cell>
          <cell r="BQ9">
            <v>0</v>
          </cell>
          <cell r="BR9">
            <v>0</v>
          </cell>
          <cell r="BS9">
            <v>0</v>
          </cell>
          <cell r="BT9">
            <v>3</v>
          </cell>
          <cell r="BU9">
            <v>40</v>
          </cell>
          <cell r="BV9">
            <v>0</v>
          </cell>
          <cell r="BW9">
            <v>0</v>
          </cell>
          <cell r="BX9">
            <v>0</v>
          </cell>
          <cell r="BY9">
            <v>2</v>
          </cell>
          <cell r="BZ9">
            <v>40</v>
          </cell>
          <cell r="CA9">
            <v>0</v>
          </cell>
          <cell r="CB9">
            <v>0</v>
          </cell>
          <cell r="CC9">
            <v>0</v>
          </cell>
          <cell r="CD9">
            <v>1</v>
          </cell>
          <cell r="CE9">
            <v>40</v>
          </cell>
          <cell r="CF9">
            <v>1.7333333333333334</v>
          </cell>
          <cell r="CG9">
            <v>5</v>
          </cell>
          <cell r="CH9">
            <v>0.73499999999999999</v>
          </cell>
        </row>
        <row r="10">
          <cell r="A10" t="str">
            <v>00357/CC</v>
          </cell>
          <cell r="B10" t="str">
            <v>BOYA PENDENG Flori</v>
          </cell>
          <cell r="C10" t="str">
            <v>Troisième</v>
          </cell>
          <cell r="D10">
            <v>14</v>
          </cell>
          <cell r="E10">
            <v>14</v>
          </cell>
          <cell r="F10">
            <v>14</v>
          </cell>
          <cell r="G10">
            <v>1</v>
          </cell>
          <cell r="H10">
            <v>3</v>
          </cell>
          <cell r="I10">
            <v>10</v>
          </cell>
          <cell r="J10">
            <v>10</v>
          </cell>
          <cell r="K10">
            <v>10</v>
          </cell>
          <cell r="L10">
            <v>1</v>
          </cell>
          <cell r="M10">
            <v>1</v>
          </cell>
          <cell r="N10">
            <v>15</v>
          </cell>
          <cell r="O10">
            <v>15</v>
          </cell>
          <cell r="P10">
            <v>15</v>
          </cell>
          <cell r="Q10">
            <v>1</v>
          </cell>
          <cell r="R10">
            <v>1</v>
          </cell>
          <cell r="S10">
            <v>8</v>
          </cell>
          <cell r="T10">
            <v>8</v>
          </cell>
          <cell r="U10">
            <v>8</v>
          </cell>
          <cell r="V10">
            <v>1</v>
          </cell>
          <cell r="W10">
            <v>4</v>
          </cell>
          <cell r="X10">
            <v>0</v>
          </cell>
          <cell r="Y10">
            <v>0</v>
          </cell>
          <cell r="Z10">
            <v>0</v>
          </cell>
          <cell r="AA10">
            <v>3</v>
          </cell>
          <cell r="AB10">
            <v>40</v>
          </cell>
          <cell r="AC10">
            <v>15</v>
          </cell>
          <cell r="AD10">
            <v>15</v>
          </cell>
          <cell r="AE10">
            <v>15</v>
          </cell>
          <cell r="AF10">
            <v>2</v>
          </cell>
          <cell r="AG10">
            <v>1</v>
          </cell>
          <cell r="AH10">
            <v>10</v>
          </cell>
          <cell r="AI10">
            <v>10</v>
          </cell>
          <cell r="AJ10">
            <v>10</v>
          </cell>
          <cell r="AK10">
            <v>2</v>
          </cell>
          <cell r="AL10">
            <v>2</v>
          </cell>
          <cell r="AM10">
            <v>0</v>
          </cell>
          <cell r="AN10">
            <v>0</v>
          </cell>
          <cell r="AO10">
            <v>0</v>
          </cell>
          <cell r="AP10">
            <v>2</v>
          </cell>
          <cell r="AQ10">
            <v>40</v>
          </cell>
          <cell r="AR10">
            <v>16</v>
          </cell>
          <cell r="AS10">
            <v>16</v>
          </cell>
          <cell r="AT10">
            <v>16</v>
          </cell>
          <cell r="AU10">
            <v>2</v>
          </cell>
          <cell r="AV10">
            <v>1</v>
          </cell>
          <cell r="AW10">
            <v>0</v>
          </cell>
          <cell r="AX10">
            <v>0</v>
          </cell>
          <cell r="AY10">
            <v>0</v>
          </cell>
          <cell r="AZ10">
            <v>4</v>
          </cell>
          <cell r="BA10">
            <v>40</v>
          </cell>
          <cell r="BB10">
            <v>0</v>
          </cell>
          <cell r="BC10">
            <v>0</v>
          </cell>
          <cell r="BD10">
            <v>0</v>
          </cell>
          <cell r="BE10">
            <v>3</v>
          </cell>
          <cell r="BF10">
            <v>40</v>
          </cell>
          <cell r="BG10">
            <v>0</v>
          </cell>
          <cell r="BH10">
            <v>0</v>
          </cell>
          <cell r="BI10">
            <v>0</v>
          </cell>
          <cell r="BJ10">
            <v>2</v>
          </cell>
          <cell r="BK10">
            <v>40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40</v>
          </cell>
          <cell r="BQ10">
            <v>0</v>
          </cell>
          <cell r="BR10">
            <v>0</v>
          </cell>
          <cell r="BS10">
            <v>0</v>
          </cell>
          <cell r="BT10">
            <v>3</v>
          </cell>
          <cell r="BU10">
            <v>40</v>
          </cell>
          <cell r="BV10">
            <v>0</v>
          </cell>
          <cell r="BW10">
            <v>18</v>
          </cell>
          <cell r="BX10">
            <v>9</v>
          </cell>
          <cell r="BY10">
            <v>2</v>
          </cell>
          <cell r="BZ10">
            <v>2</v>
          </cell>
          <cell r="CA10">
            <v>0</v>
          </cell>
          <cell r="CB10">
            <v>0</v>
          </cell>
          <cell r="CC10">
            <v>0</v>
          </cell>
          <cell r="CD10">
            <v>1</v>
          </cell>
          <cell r="CE10">
            <v>40</v>
          </cell>
          <cell r="CF10">
            <v>4.9000000000000004</v>
          </cell>
          <cell r="CG10">
            <v>2</v>
          </cell>
          <cell r="CH10">
            <v>0.73499999999999999</v>
          </cell>
        </row>
        <row r="11">
          <cell r="A11" t="str">
            <v>00415/CC</v>
          </cell>
          <cell r="B11" t="str">
            <v>DJEUMOU DALEU Nesline</v>
          </cell>
          <cell r="C11" t="str">
            <v>Troisième</v>
          </cell>
          <cell r="D11">
            <v>8</v>
          </cell>
          <cell r="E11">
            <v>0</v>
          </cell>
          <cell r="F11">
            <v>4</v>
          </cell>
          <cell r="G11">
            <v>1</v>
          </cell>
          <cell r="H11">
            <v>7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40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40</v>
          </cell>
          <cell r="S11">
            <v>0</v>
          </cell>
          <cell r="T11">
            <v>0</v>
          </cell>
          <cell r="U11">
            <v>0</v>
          </cell>
          <cell r="V11">
            <v>1</v>
          </cell>
          <cell r="W11">
            <v>40</v>
          </cell>
          <cell r="X11">
            <v>0</v>
          </cell>
          <cell r="Y11">
            <v>0</v>
          </cell>
          <cell r="Z11">
            <v>0</v>
          </cell>
          <cell r="AA11">
            <v>3</v>
          </cell>
          <cell r="AB11">
            <v>40</v>
          </cell>
          <cell r="AC11">
            <v>18</v>
          </cell>
          <cell r="AD11">
            <v>0</v>
          </cell>
          <cell r="AE11">
            <v>9</v>
          </cell>
          <cell r="AF11">
            <v>2</v>
          </cell>
          <cell r="AG11">
            <v>3</v>
          </cell>
          <cell r="AH11">
            <v>0</v>
          </cell>
          <cell r="AI11">
            <v>0</v>
          </cell>
          <cell r="AJ11">
            <v>0</v>
          </cell>
          <cell r="AK11">
            <v>2</v>
          </cell>
          <cell r="AL11">
            <v>40</v>
          </cell>
          <cell r="AM11">
            <v>0</v>
          </cell>
          <cell r="AN11">
            <v>0</v>
          </cell>
          <cell r="AO11">
            <v>0</v>
          </cell>
          <cell r="AP11">
            <v>2</v>
          </cell>
          <cell r="AQ11">
            <v>40</v>
          </cell>
          <cell r="AR11">
            <v>0</v>
          </cell>
          <cell r="AS11">
            <v>0</v>
          </cell>
          <cell r="AT11">
            <v>0</v>
          </cell>
          <cell r="AU11">
            <v>2</v>
          </cell>
          <cell r="AV11">
            <v>40</v>
          </cell>
          <cell r="AW11">
            <v>0</v>
          </cell>
          <cell r="AX11">
            <v>18</v>
          </cell>
          <cell r="AY11">
            <v>9</v>
          </cell>
          <cell r="AZ11">
            <v>4</v>
          </cell>
          <cell r="BA11">
            <v>4</v>
          </cell>
          <cell r="BB11">
            <v>0</v>
          </cell>
          <cell r="BC11">
            <v>0</v>
          </cell>
          <cell r="BD11">
            <v>0</v>
          </cell>
          <cell r="BE11">
            <v>3</v>
          </cell>
          <cell r="BF11">
            <v>40</v>
          </cell>
          <cell r="BG11">
            <v>0</v>
          </cell>
          <cell r="BH11">
            <v>0</v>
          </cell>
          <cell r="BI11">
            <v>0</v>
          </cell>
          <cell r="BJ11">
            <v>2</v>
          </cell>
          <cell r="BK11">
            <v>40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40</v>
          </cell>
          <cell r="BQ11">
            <v>0</v>
          </cell>
          <cell r="BR11">
            <v>0</v>
          </cell>
          <cell r="BS11">
            <v>0</v>
          </cell>
          <cell r="BT11">
            <v>3</v>
          </cell>
          <cell r="BU11">
            <v>40</v>
          </cell>
          <cell r="BV11">
            <v>0</v>
          </cell>
          <cell r="BW11">
            <v>0</v>
          </cell>
          <cell r="BX11">
            <v>0</v>
          </cell>
          <cell r="BY11">
            <v>2</v>
          </cell>
          <cell r="BZ11">
            <v>40</v>
          </cell>
          <cell r="CA11">
            <v>19</v>
          </cell>
          <cell r="CB11">
            <v>19</v>
          </cell>
          <cell r="CC11">
            <v>19</v>
          </cell>
          <cell r="CD11">
            <v>1</v>
          </cell>
          <cell r="CE11">
            <v>1</v>
          </cell>
          <cell r="CF11">
            <v>2.5666666666666669</v>
          </cell>
          <cell r="CG11">
            <v>4</v>
          </cell>
          <cell r="CH11">
            <v>0.73499999999999999</v>
          </cell>
        </row>
        <row r="12">
          <cell r="A12" t="str">
            <v>00479/CC</v>
          </cell>
          <cell r="B12" t="str">
            <v>DJUIDJA Jasmine</v>
          </cell>
          <cell r="C12" t="str">
            <v>Troisième</v>
          </cell>
          <cell r="D12">
            <v>13</v>
          </cell>
          <cell r="E12">
            <v>0</v>
          </cell>
          <cell r="F12">
            <v>6.5</v>
          </cell>
          <cell r="G12">
            <v>1</v>
          </cell>
          <cell r="H12">
            <v>6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40</v>
          </cell>
          <cell r="N12">
            <v>0</v>
          </cell>
          <cell r="O12">
            <v>0</v>
          </cell>
          <cell r="P12">
            <v>0</v>
          </cell>
          <cell r="Q12">
            <v>1</v>
          </cell>
          <cell r="R12">
            <v>40</v>
          </cell>
          <cell r="S12">
            <v>0</v>
          </cell>
          <cell r="T12">
            <v>0</v>
          </cell>
          <cell r="U12">
            <v>0</v>
          </cell>
          <cell r="V12">
            <v>1</v>
          </cell>
          <cell r="W12">
            <v>40</v>
          </cell>
          <cell r="X12">
            <v>0</v>
          </cell>
          <cell r="Y12">
            <v>0</v>
          </cell>
          <cell r="Z12">
            <v>0</v>
          </cell>
          <cell r="AA12">
            <v>3</v>
          </cell>
          <cell r="AB12">
            <v>40</v>
          </cell>
          <cell r="AC12">
            <v>0</v>
          </cell>
          <cell r="AD12">
            <v>0</v>
          </cell>
          <cell r="AE12">
            <v>0</v>
          </cell>
          <cell r="AF12">
            <v>2</v>
          </cell>
          <cell r="AG12">
            <v>40</v>
          </cell>
          <cell r="AH12">
            <v>0</v>
          </cell>
          <cell r="AI12">
            <v>0</v>
          </cell>
          <cell r="AJ12">
            <v>0</v>
          </cell>
          <cell r="AK12">
            <v>2</v>
          </cell>
          <cell r="AL12">
            <v>40</v>
          </cell>
          <cell r="AM12">
            <v>0</v>
          </cell>
          <cell r="AN12">
            <v>0</v>
          </cell>
          <cell r="AO12">
            <v>0</v>
          </cell>
          <cell r="AP12">
            <v>2</v>
          </cell>
          <cell r="AQ12">
            <v>40</v>
          </cell>
          <cell r="AR12">
            <v>0</v>
          </cell>
          <cell r="AS12">
            <v>0</v>
          </cell>
          <cell r="AT12">
            <v>0</v>
          </cell>
          <cell r="AU12">
            <v>2</v>
          </cell>
          <cell r="AV12">
            <v>40</v>
          </cell>
          <cell r="AW12">
            <v>0</v>
          </cell>
          <cell r="AX12">
            <v>0</v>
          </cell>
          <cell r="AY12">
            <v>0</v>
          </cell>
          <cell r="AZ12">
            <v>4</v>
          </cell>
          <cell r="BA12">
            <v>40</v>
          </cell>
          <cell r="BB12">
            <v>0</v>
          </cell>
          <cell r="BC12">
            <v>0</v>
          </cell>
          <cell r="BD12">
            <v>0</v>
          </cell>
          <cell r="BE12">
            <v>3</v>
          </cell>
          <cell r="BF12">
            <v>40</v>
          </cell>
          <cell r="BG12">
            <v>0</v>
          </cell>
          <cell r="BH12">
            <v>0</v>
          </cell>
          <cell r="BI12">
            <v>0</v>
          </cell>
          <cell r="BJ12">
            <v>2</v>
          </cell>
          <cell r="BK12">
            <v>40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40</v>
          </cell>
          <cell r="BQ12">
            <v>0</v>
          </cell>
          <cell r="BR12">
            <v>0</v>
          </cell>
          <cell r="BS12">
            <v>0</v>
          </cell>
          <cell r="BT12">
            <v>3</v>
          </cell>
          <cell r="BU12">
            <v>40</v>
          </cell>
          <cell r="BV12">
            <v>0</v>
          </cell>
          <cell r="BW12">
            <v>0</v>
          </cell>
          <cell r="BX12">
            <v>0</v>
          </cell>
          <cell r="BY12">
            <v>2</v>
          </cell>
          <cell r="BZ12">
            <v>40</v>
          </cell>
          <cell r="CA12">
            <v>0</v>
          </cell>
          <cell r="CB12">
            <v>0</v>
          </cell>
          <cell r="CC12">
            <v>0</v>
          </cell>
          <cell r="CD12">
            <v>1</v>
          </cell>
          <cell r="CE12">
            <v>40</v>
          </cell>
          <cell r="CF12">
            <v>0.21666666666666667</v>
          </cell>
          <cell r="CG12">
            <v>11</v>
          </cell>
          <cell r="CH12">
            <v>0.73499999999999999</v>
          </cell>
        </row>
        <row r="13">
          <cell r="A13" t="str">
            <v>00416/CC</v>
          </cell>
          <cell r="B13" t="str">
            <v>DONDOCK FOTSO Landrine</v>
          </cell>
          <cell r="C13" t="str">
            <v>Troisième</v>
          </cell>
          <cell r="D13">
            <v>14</v>
          </cell>
          <cell r="E13">
            <v>0</v>
          </cell>
          <cell r="F13">
            <v>7</v>
          </cell>
          <cell r="G13">
            <v>1</v>
          </cell>
          <cell r="H13">
            <v>5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40</v>
          </cell>
          <cell r="N13">
            <v>0</v>
          </cell>
          <cell r="O13">
            <v>0</v>
          </cell>
          <cell r="P13">
            <v>0</v>
          </cell>
          <cell r="Q13">
            <v>1</v>
          </cell>
          <cell r="R13">
            <v>40</v>
          </cell>
          <cell r="S13">
            <v>0</v>
          </cell>
          <cell r="T13">
            <v>0</v>
          </cell>
          <cell r="U13">
            <v>0</v>
          </cell>
          <cell r="V13">
            <v>1</v>
          </cell>
          <cell r="W13">
            <v>40</v>
          </cell>
          <cell r="X13">
            <v>0</v>
          </cell>
          <cell r="Y13">
            <v>0</v>
          </cell>
          <cell r="Z13">
            <v>0</v>
          </cell>
          <cell r="AA13">
            <v>3</v>
          </cell>
          <cell r="AB13">
            <v>40</v>
          </cell>
          <cell r="AC13">
            <v>0</v>
          </cell>
          <cell r="AD13">
            <v>0</v>
          </cell>
          <cell r="AE13">
            <v>0</v>
          </cell>
          <cell r="AF13">
            <v>2</v>
          </cell>
          <cell r="AG13">
            <v>40</v>
          </cell>
          <cell r="AH13">
            <v>0</v>
          </cell>
          <cell r="AI13">
            <v>0</v>
          </cell>
          <cell r="AJ13">
            <v>0</v>
          </cell>
          <cell r="AK13">
            <v>2</v>
          </cell>
          <cell r="AL13">
            <v>40</v>
          </cell>
          <cell r="AM13">
            <v>0</v>
          </cell>
          <cell r="AN13">
            <v>0</v>
          </cell>
          <cell r="AO13">
            <v>0</v>
          </cell>
          <cell r="AP13">
            <v>2</v>
          </cell>
          <cell r="AQ13">
            <v>40</v>
          </cell>
          <cell r="AR13">
            <v>0</v>
          </cell>
          <cell r="AS13">
            <v>0</v>
          </cell>
          <cell r="AT13">
            <v>0</v>
          </cell>
          <cell r="AU13">
            <v>2</v>
          </cell>
          <cell r="AV13">
            <v>40</v>
          </cell>
          <cell r="AW13">
            <v>0</v>
          </cell>
          <cell r="AX13">
            <v>0</v>
          </cell>
          <cell r="AY13">
            <v>0</v>
          </cell>
          <cell r="AZ13">
            <v>4</v>
          </cell>
          <cell r="BA13">
            <v>40</v>
          </cell>
          <cell r="BB13">
            <v>0</v>
          </cell>
          <cell r="BC13">
            <v>0</v>
          </cell>
          <cell r="BD13">
            <v>0</v>
          </cell>
          <cell r="BE13">
            <v>3</v>
          </cell>
          <cell r="BF13">
            <v>40</v>
          </cell>
          <cell r="BG13">
            <v>0</v>
          </cell>
          <cell r="BH13">
            <v>0</v>
          </cell>
          <cell r="BI13">
            <v>0</v>
          </cell>
          <cell r="BJ13">
            <v>2</v>
          </cell>
          <cell r="BK13">
            <v>40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40</v>
          </cell>
          <cell r="BQ13">
            <v>0</v>
          </cell>
          <cell r="BR13">
            <v>0</v>
          </cell>
          <cell r="BS13">
            <v>0</v>
          </cell>
          <cell r="BT13">
            <v>3</v>
          </cell>
          <cell r="BU13">
            <v>40</v>
          </cell>
          <cell r="BV13">
            <v>0</v>
          </cell>
          <cell r="BW13">
            <v>0</v>
          </cell>
          <cell r="BX13">
            <v>0</v>
          </cell>
          <cell r="BY13">
            <v>2</v>
          </cell>
          <cell r="BZ13">
            <v>40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40</v>
          </cell>
          <cell r="CF13">
            <v>0.23333333333333334</v>
          </cell>
          <cell r="CG13">
            <v>10</v>
          </cell>
          <cell r="CH13">
            <v>0.73499999999999999</v>
          </cell>
        </row>
        <row r="14">
          <cell r="A14" t="str">
            <v>00417/CC</v>
          </cell>
          <cell r="B14" t="str">
            <v>DONGMO Laetitia Orlane</v>
          </cell>
          <cell r="C14" t="str">
            <v>Troisième</v>
          </cell>
          <cell r="D14">
            <v>0</v>
          </cell>
          <cell r="E14">
            <v>0</v>
          </cell>
          <cell r="F14">
            <v>0</v>
          </cell>
          <cell r="G14">
            <v>1</v>
          </cell>
          <cell r="H14">
            <v>40</v>
          </cell>
          <cell r="I14">
            <v>0</v>
          </cell>
          <cell r="J14">
            <v>0</v>
          </cell>
          <cell r="K14">
            <v>0</v>
          </cell>
          <cell r="L14">
            <v>1</v>
          </cell>
          <cell r="M14">
            <v>40</v>
          </cell>
          <cell r="N14">
            <v>0</v>
          </cell>
          <cell r="O14">
            <v>0</v>
          </cell>
          <cell r="P14">
            <v>0</v>
          </cell>
          <cell r="Q14">
            <v>1</v>
          </cell>
          <cell r="R14">
            <v>40</v>
          </cell>
          <cell r="S14">
            <v>0</v>
          </cell>
          <cell r="T14">
            <v>0</v>
          </cell>
          <cell r="U14">
            <v>0</v>
          </cell>
          <cell r="V14">
            <v>1</v>
          </cell>
          <cell r="W14">
            <v>40</v>
          </cell>
          <cell r="X14">
            <v>0</v>
          </cell>
          <cell r="Y14">
            <v>0</v>
          </cell>
          <cell r="Z14">
            <v>0</v>
          </cell>
          <cell r="AA14">
            <v>3</v>
          </cell>
          <cell r="AB14">
            <v>40</v>
          </cell>
          <cell r="AC14">
            <v>0</v>
          </cell>
          <cell r="AD14">
            <v>0</v>
          </cell>
          <cell r="AE14">
            <v>0</v>
          </cell>
          <cell r="AF14">
            <v>2</v>
          </cell>
          <cell r="AG14">
            <v>40</v>
          </cell>
          <cell r="AH14">
            <v>0</v>
          </cell>
          <cell r="AI14">
            <v>0</v>
          </cell>
          <cell r="AJ14">
            <v>0</v>
          </cell>
          <cell r="AK14">
            <v>2</v>
          </cell>
          <cell r="AL14">
            <v>40</v>
          </cell>
          <cell r="AM14">
            <v>0</v>
          </cell>
          <cell r="AN14">
            <v>0</v>
          </cell>
          <cell r="AO14">
            <v>0</v>
          </cell>
          <cell r="AP14">
            <v>2</v>
          </cell>
          <cell r="AQ14">
            <v>40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40</v>
          </cell>
          <cell r="AW14">
            <v>0</v>
          </cell>
          <cell r="AX14">
            <v>0</v>
          </cell>
          <cell r="AY14">
            <v>0</v>
          </cell>
          <cell r="AZ14">
            <v>4</v>
          </cell>
          <cell r="BA14">
            <v>40</v>
          </cell>
          <cell r="BB14">
            <v>0</v>
          </cell>
          <cell r="BC14">
            <v>0</v>
          </cell>
          <cell r="BD14">
            <v>0</v>
          </cell>
          <cell r="BE14">
            <v>3</v>
          </cell>
          <cell r="BF14">
            <v>40</v>
          </cell>
          <cell r="BG14">
            <v>0</v>
          </cell>
          <cell r="BH14">
            <v>20</v>
          </cell>
          <cell r="BI14">
            <v>10</v>
          </cell>
          <cell r="BJ14">
            <v>2</v>
          </cell>
          <cell r="BK14">
            <v>2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40</v>
          </cell>
          <cell r="BQ14">
            <v>0</v>
          </cell>
          <cell r="BR14">
            <v>0</v>
          </cell>
          <cell r="BS14">
            <v>0</v>
          </cell>
          <cell r="BT14">
            <v>3</v>
          </cell>
          <cell r="BU14">
            <v>40</v>
          </cell>
          <cell r="BV14">
            <v>0</v>
          </cell>
          <cell r="BW14">
            <v>0</v>
          </cell>
          <cell r="BX14">
            <v>0</v>
          </cell>
          <cell r="BY14">
            <v>2</v>
          </cell>
          <cell r="BZ14">
            <v>40</v>
          </cell>
          <cell r="CA14">
            <v>0</v>
          </cell>
          <cell r="CB14">
            <v>0</v>
          </cell>
          <cell r="CC14">
            <v>0</v>
          </cell>
          <cell r="CD14">
            <v>1</v>
          </cell>
          <cell r="CE14">
            <v>40</v>
          </cell>
          <cell r="CF14">
            <v>0.66666666666666663</v>
          </cell>
          <cell r="CG14">
            <v>9</v>
          </cell>
          <cell r="CH14">
            <v>0.73499999999999999</v>
          </cell>
        </row>
        <row r="15">
          <cell r="A15" t="str">
            <v>00611/CC</v>
          </cell>
          <cell r="B15" t="str">
            <v>EBENE EBOH David</v>
          </cell>
          <cell r="C15" t="str">
            <v>Troisième</v>
          </cell>
          <cell r="D15">
            <v>0</v>
          </cell>
          <cell r="E15">
            <v>0</v>
          </cell>
          <cell r="F15">
            <v>0</v>
          </cell>
          <cell r="G15">
            <v>1</v>
          </cell>
          <cell r="H15">
            <v>40</v>
          </cell>
          <cell r="I15">
            <v>0</v>
          </cell>
          <cell r="J15">
            <v>0</v>
          </cell>
          <cell r="K15">
            <v>0</v>
          </cell>
          <cell r="L15">
            <v>1</v>
          </cell>
          <cell r="M15">
            <v>40</v>
          </cell>
          <cell r="N15">
            <v>0</v>
          </cell>
          <cell r="O15">
            <v>0</v>
          </cell>
          <cell r="P15">
            <v>0</v>
          </cell>
          <cell r="Q15">
            <v>1</v>
          </cell>
          <cell r="R15">
            <v>40</v>
          </cell>
          <cell r="S15">
            <v>0</v>
          </cell>
          <cell r="T15">
            <v>0</v>
          </cell>
          <cell r="U15">
            <v>0</v>
          </cell>
          <cell r="V15">
            <v>1</v>
          </cell>
          <cell r="W15">
            <v>40</v>
          </cell>
          <cell r="X15">
            <v>0</v>
          </cell>
          <cell r="Y15">
            <v>0</v>
          </cell>
          <cell r="Z15">
            <v>0</v>
          </cell>
          <cell r="AA15">
            <v>3</v>
          </cell>
          <cell r="AB15">
            <v>40</v>
          </cell>
          <cell r="AC15">
            <v>0</v>
          </cell>
          <cell r="AD15">
            <v>0</v>
          </cell>
          <cell r="AE15">
            <v>0</v>
          </cell>
          <cell r="AF15">
            <v>2</v>
          </cell>
          <cell r="AG15">
            <v>40</v>
          </cell>
          <cell r="AH15">
            <v>0</v>
          </cell>
          <cell r="AI15">
            <v>0</v>
          </cell>
          <cell r="AJ15">
            <v>0</v>
          </cell>
          <cell r="AK15">
            <v>2</v>
          </cell>
          <cell r="AL15">
            <v>40</v>
          </cell>
          <cell r="AM15">
            <v>0</v>
          </cell>
          <cell r="AN15">
            <v>0</v>
          </cell>
          <cell r="AO15">
            <v>0</v>
          </cell>
          <cell r="AP15">
            <v>2</v>
          </cell>
          <cell r="AQ15">
            <v>40</v>
          </cell>
          <cell r="AR15">
            <v>0</v>
          </cell>
          <cell r="AS15">
            <v>0</v>
          </cell>
          <cell r="AT15">
            <v>0</v>
          </cell>
          <cell r="AU15">
            <v>2</v>
          </cell>
          <cell r="AV15">
            <v>40</v>
          </cell>
          <cell r="AW15">
            <v>0</v>
          </cell>
          <cell r="AX15">
            <v>0</v>
          </cell>
          <cell r="AY15">
            <v>0</v>
          </cell>
          <cell r="AZ15">
            <v>4</v>
          </cell>
          <cell r="BA15">
            <v>40</v>
          </cell>
          <cell r="BB15">
            <v>0</v>
          </cell>
          <cell r="BC15">
            <v>0</v>
          </cell>
          <cell r="BD15">
            <v>0</v>
          </cell>
          <cell r="BE15">
            <v>3</v>
          </cell>
          <cell r="BF15">
            <v>40</v>
          </cell>
          <cell r="BG15">
            <v>0</v>
          </cell>
          <cell r="BH15">
            <v>0</v>
          </cell>
          <cell r="BI15">
            <v>0</v>
          </cell>
          <cell r="BJ15">
            <v>2</v>
          </cell>
          <cell r="BK15">
            <v>40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40</v>
          </cell>
          <cell r="BQ15">
            <v>0</v>
          </cell>
          <cell r="BR15">
            <v>0</v>
          </cell>
          <cell r="BS15">
            <v>0</v>
          </cell>
          <cell r="BT15">
            <v>3</v>
          </cell>
          <cell r="BU15">
            <v>40</v>
          </cell>
          <cell r="BV15">
            <v>0</v>
          </cell>
          <cell r="BW15">
            <v>0</v>
          </cell>
          <cell r="BX15">
            <v>0</v>
          </cell>
          <cell r="BY15">
            <v>2</v>
          </cell>
          <cell r="BZ15">
            <v>40</v>
          </cell>
          <cell r="CA15">
            <v>0</v>
          </cell>
          <cell r="CB15">
            <v>0</v>
          </cell>
          <cell r="CC15">
            <v>0</v>
          </cell>
          <cell r="CD15">
            <v>1</v>
          </cell>
          <cell r="CE15">
            <v>40</v>
          </cell>
          <cell r="CF15">
            <v>0</v>
          </cell>
          <cell r="CG15">
            <v>40</v>
          </cell>
          <cell r="CH15">
            <v>0.73499999999999999</v>
          </cell>
        </row>
        <row r="16">
          <cell r="A16" t="str">
            <v>00418/CC</v>
          </cell>
          <cell r="B16" t="str">
            <v>EBOUTE EBOUTHE Franklin</v>
          </cell>
          <cell r="C16" t="str">
            <v>Troisième</v>
          </cell>
          <cell r="D16">
            <v>0</v>
          </cell>
          <cell r="E16">
            <v>0</v>
          </cell>
          <cell r="F16">
            <v>0</v>
          </cell>
          <cell r="G16">
            <v>1</v>
          </cell>
          <cell r="H16">
            <v>40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40</v>
          </cell>
          <cell r="N16">
            <v>0</v>
          </cell>
          <cell r="O16">
            <v>0</v>
          </cell>
          <cell r="P16">
            <v>0</v>
          </cell>
          <cell r="Q16">
            <v>1</v>
          </cell>
          <cell r="R16">
            <v>40</v>
          </cell>
          <cell r="S16">
            <v>0</v>
          </cell>
          <cell r="T16">
            <v>0</v>
          </cell>
          <cell r="U16">
            <v>0</v>
          </cell>
          <cell r="V16">
            <v>1</v>
          </cell>
          <cell r="W16">
            <v>40</v>
          </cell>
          <cell r="X16">
            <v>0</v>
          </cell>
          <cell r="Y16">
            <v>0</v>
          </cell>
          <cell r="Z16">
            <v>0</v>
          </cell>
          <cell r="AA16">
            <v>3</v>
          </cell>
          <cell r="AB16">
            <v>40</v>
          </cell>
          <cell r="AC16">
            <v>0</v>
          </cell>
          <cell r="AD16">
            <v>0</v>
          </cell>
          <cell r="AE16">
            <v>0</v>
          </cell>
          <cell r="AF16">
            <v>2</v>
          </cell>
          <cell r="AG16">
            <v>40</v>
          </cell>
          <cell r="AH16">
            <v>0</v>
          </cell>
          <cell r="AI16">
            <v>0</v>
          </cell>
          <cell r="AJ16">
            <v>0</v>
          </cell>
          <cell r="AK16">
            <v>2</v>
          </cell>
          <cell r="AL16">
            <v>40</v>
          </cell>
          <cell r="AM16">
            <v>0</v>
          </cell>
          <cell r="AN16">
            <v>0</v>
          </cell>
          <cell r="AO16">
            <v>0</v>
          </cell>
          <cell r="AP16">
            <v>2</v>
          </cell>
          <cell r="AQ16">
            <v>40</v>
          </cell>
          <cell r="AR16">
            <v>0</v>
          </cell>
          <cell r="AS16">
            <v>0</v>
          </cell>
          <cell r="AT16">
            <v>0</v>
          </cell>
          <cell r="AU16">
            <v>2</v>
          </cell>
          <cell r="AV16">
            <v>40</v>
          </cell>
          <cell r="AW16">
            <v>0</v>
          </cell>
          <cell r="AX16">
            <v>0</v>
          </cell>
          <cell r="AY16">
            <v>0</v>
          </cell>
          <cell r="AZ16">
            <v>4</v>
          </cell>
          <cell r="BA16">
            <v>40</v>
          </cell>
          <cell r="BB16">
            <v>0</v>
          </cell>
          <cell r="BC16">
            <v>0</v>
          </cell>
          <cell r="BD16">
            <v>0</v>
          </cell>
          <cell r="BE16">
            <v>3</v>
          </cell>
          <cell r="BF16">
            <v>40</v>
          </cell>
          <cell r="BG16">
            <v>0</v>
          </cell>
          <cell r="BH16">
            <v>0</v>
          </cell>
          <cell r="BI16">
            <v>0</v>
          </cell>
          <cell r="BJ16">
            <v>2</v>
          </cell>
          <cell r="BK16">
            <v>40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40</v>
          </cell>
          <cell r="BQ16">
            <v>0</v>
          </cell>
          <cell r="BR16">
            <v>0</v>
          </cell>
          <cell r="BS16">
            <v>0</v>
          </cell>
          <cell r="BT16">
            <v>3</v>
          </cell>
          <cell r="BU16">
            <v>40</v>
          </cell>
          <cell r="BV16">
            <v>0</v>
          </cell>
          <cell r="BW16">
            <v>0</v>
          </cell>
          <cell r="BX16">
            <v>0</v>
          </cell>
          <cell r="BY16">
            <v>2</v>
          </cell>
          <cell r="BZ16">
            <v>40</v>
          </cell>
          <cell r="CA16">
            <v>0</v>
          </cell>
          <cell r="CB16">
            <v>0</v>
          </cell>
          <cell r="CC16">
            <v>0</v>
          </cell>
          <cell r="CD16">
            <v>1</v>
          </cell>
          <cell r="CE16">
            <v>40</v>
          </cell>
          <cell r="CF16">
            <v>0</v>
          </cell>
          <cell r="CG16">
            <v>40</v>
          </cell>
          <cell r="CH16">
            <v>0.73499999999999999</v>
          </cell>
        </row>
        <row r="17">
          <cell r="A17" t="str">
            <v>00612/CC</v>
          </cell>
          <cell r="B17" t="str">
            <v>EDOUNG PENDA Maelle</v>
          </cell>
          <cell r="C17" t="str">
            <v>Troisième</v>
          </cell>
          <cell r="D17">
            <v>0</v>
          </cell>
          <cell r="E17">
            <v>0</v>
          </cell>
          <cell r="F17">
            <v>0</v>
          </cell>
          <cell r="G17">
            <v>1</v>
          </cell>
          <cell r="H17">
            <v>40</v>
          </cell>
          <cell r="I17">
            <v>0</v>
          </cell>
          <cell r="J17">
            <v>0</v>
          </cell>
          <cell r="K17">
            <v>0</v>
          </cell>
          <cell r="L17">
            <v>1</v>
          </cell>
          <cell r="M17">
            <v>40</v>
          </cell>
          <cell r="N17">
            <v>0</v>
          </cell>
          <cell r="O17">
            <v>0</v>
          </cell>
          <cell r="P17">
            <v>0</v>
          </cell>
          <cell r="Q17">
            <v>1</v>
          </cell>
          <cell r="R17">
            <v>40</v>
          </cell>
          <cell r="S17">
            <v>0</v>
          </cell>
          <cell r="T17">
            <v>0</v>
          </cell>
          <cell r="U17">
            <v>0</v>
          </cell>
          <cell r="V17">
            <v>1</v>
          </cell>
          <cell r="W17">
            <v>40</v>
          </cell>
          <cell r="X17">
            <v>0</v>
          </cell>
          <cell r="Y17">
            <v>0</v>
          </cell>
          <cell r="Z17">
            <v>0</v>
          </cell>
          <cell r="AA17">
            <v>3</v>
          </cell>
          <cell r="AB17">
            <v>40</v>
          </cell>
          <cell r="AC17">
            <v>0</v>
          </cell>
          <cell r="AD17">
            <v>0</v>
          </cell>
          <cell r="AE17">
            <v>0</v>
          </cell>
          <cell r="AF17">
            <v>2</v>
          </cell>
          <cell r="AG17">
            <v>40</v>
          </cell>
          <cell r="AH17">
            <v>0</v>
          </cell>
          <cell r="AI17">
            <v>0</v>
          </cell>
          <cell r="AJ17">
            <v>0</v>
          </cell>
          <cell r="AK17">
            <v>2</v>
          </cell>
          <cell r="AL17">
            <v>40</v>
          </cell>
          <cell r="AM17">
            <v>0</v>
          </cell>
          <cell r="AN17">
            <v>0</v>
          </cell>
          <cell r="AO17">
            <v>0</v>
          </cell>
          <cell r="AP17">
            <v>2</v>
          </cell>
          <cell r="AQ17">
            <v>40</v>
          </cell>
          <cell r="AR17">
            <v>0</v>
          </cell>
          <cell r="AS17">
            <v>0</v>
          </cell>
          <cell r="AT17">
            <v>0</v>
          </cell>
          <cell r="AU17">
            <v>2</v>
          </cell>
          <cell r="AV17">
            <v>40</v>
          </cell>
          <cell r="AW17">
            <v>0</v>
          </cell>
          <cell r="AX17">
            <v>0</v>
          </cell>
          <cell r="AY17">
            <v>0</v>
          </cell>
          <cell r="AZ17">
            <v>4</v>
          </cell>
          <cell r="BA17">
            <v>40</v>
          </cell>
          <cell r="BB17">
            <v>0</v>
          </cell>
          <cell r="BC17">
            <v>0</v>
          </cell>
          <cell r="BD17">
            <v>0</v>
          </cell>
          <cell r="BE17">
            <v>3</v>
          </cell>
          <cell r="BF17">
            <v>40</v>
          </cell>
          <cell r="BG17">
            <v>0</v>
          </cell>
          <cell r="BH17">
            <v>0</v>
          </cell>
          <cell r="BI17">
            <v>0</v>
          </cell>
          <cell r="BJ17">
            <v>2</v>
          </cell>
          <cell r="BK17">
            <v>40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40</v>
          </cell>
          <cell r="BQ17">
            <v>0</v>
          </cell>
          <cell r="BR17">
            <v>0</v>
          </cell>
          <cell r="BS17">
            <v>0</v>
          </cell>
          <cell r="BT17">
            <v>3</v>
          </cell>
          <cell r="BU17">
            <v>40</v>
          </cell>
          <cell r="BV17">
            <v>0</v>
          </cell>
          <cell r="BW17">
            <v>0</v>
          </cell>
          <cell r="BX17">
            <v>0</v>
          </cell>
          <cell r="BY17">
            <v>2</v>
          </cell>
          <cell r="BZ17">
            <v>40</v>
          </cell>
          <cell r="CA17">
            <v>0</v>
          </cell>
          <cell r="CB17">
            <v>0</v>
          </cell>
          <cell r="CC17">
            <v>0</v>
          </cell>
          <cell r="CD17">
            <v>1</v>
          </cell>
          <cell r="CE17">
            <v>40</v>
          </cell>
          <cell r="CF17">
            <v>0</v>
          </cell>
          <cell r="CG17">
            <v>40</v>
          </cell>
          <cell r="CH17">
            <v>0.73499999999999999</v>
          </cell>
        </row>
        <row r="18">
          <cell r="A18" t="str">
            <v>00533/CC</v>
          </cell>
          <cell r="B18" t="str">
            <v>EGNAME Ange De Lichelle</v>
          </cell>
          <cell r="C18" t="str">
            <v>Troisième</v>
          </cell>
          <cell r="D18">
            <v>0</v>
          </cell>
          <cell r="E18">
            <v>0</v>
          </cell>
          <cell r="F18">
            <v>0</v>
          </cell>
          <cell r="G18">
            <v>1</v>
          </cell>
          <cell r="H18">
            <v>40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40</v>
          </cell>
          <cell r="N18">
            <v>0</v>
          </cell>
          <cell r="O18">
            <v>0</v>
          </cell>
          <cell r="P18">
            <v>0</v>
          </cell>
          <cell r="Q18">
            <v>1</v>
          </cell>
          <cell r="R18">
            <v>40</v>
          </cell>
          <cell r="S18">
            <v>0</v>
          </cell>
          <cell r="T18">
            <v>0</v>
          </cell>
          <cell r="U18">
            <v>0</v>
          </cell>
          <cell r="V18">
            <v>1</v>
          </cell>
          <cell r="W18">
            <v>40</v>
          </cell>
          <cell r="X18">
            <v>0</v>
          </cell>
          <cell r="Y18">
            <v>0</v>
          </cell>
          <cell r="Z18">
            <v>0</v>
          </cell>
          <cell r="AA18">
            <v>3</v>
          </cell>
          <cell r="AB18">
            <v>40</v>
          </cell>
          <cell r="AC18">
            <v>0</v>
          </cell>
          <cell r="AD18">
            <v>0</v>
          </cell>
          <cell r="AE18">
            <v>0</v>
          </cell>
          <cell r="AF18">
            <v>2</v>
          </cell>
          <cell r="AG18">
            <v>40</v>
          </cell>
          <cell r="AH18">
            <v>0</v>
          </cell>
          <cell r="AI18">
            <v>0</v>
          </cell>
          <cell r="AJ18">
            <v>0</v>
          </cell>
          <cell r="AK18">
            <v>2</v>
          </cell>
          <cell r="AL18">
            <v>40</v>
          </cell>
          <cell r="AM18">
            <v>0</v>
          </cell>
          <cell r="AN18">
            <v>0</v>
          </cell>
          <cell r="AO18">
            <v>0</v>
          </cell>
          <cell r="AP18">
            <v>2</v>
          </cell>
          <cell r="AQ18">
            <v>40</v>
          </cell>
          <cell r="AR18">
            <v>0</v>
          </cell>
          <cell r="AS18">
            <v>0</v>
          </cell>
          <cell r="AT18">
            <v>0</v>
          </cell>
          <cell r="AU18">
            <v>2</v>
          </cell>
          <cell r="AV18">
            <v>40</v>
          </cell>
          <cell r="AW18">
            <v>0</v>
          </cell>
          <cell r="AX18">
            <v>0</v>
          </cell>
          <cell r="AY18">
            <v>0</v>
          </cell>
          <cell r="AZ18">
            <v>4</v>
          </cell>
          <cell r="BA18">
            <v>40</v>
          </cell>
          <cell r="BB18">
            <v>0</v>
          </cell>
          <cell r="BC18">
            <v>0</v>
          </cell>
          <cell r="BD18">
            <v>0</v>
          </cell>
          <cell r="BE18">
            <v>3</v>
          </cell>
          <cell r="BF18">
            <v>40</v>
          </cell>
          <cell r="BG18">
            <v>0</v>
          </cell>
          <cell r="BH18">
            <v>0</v>
          </cell>
          <cell r="BI18">
            <v>0</v>
          </cell>
          <cell r="BJ18">
            <v>2</v>
          </cell>
          <cell r="BK18">
            <v>40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40</v>
          </cell>
          <cell r="BQ18">
            <v>0</v>
          </cell>
          <cell r="BR18">
            <v>0</v>
          </cell>
          <cell r="BS18">
            <v>0</v>
          </cell>
          <cell r="BT18">
            <v>3</v>
          </cell>
          <cell r="BU18">
            <v>40</v>
          </cell>
          <cell r="BV18">
            <v>0</v>
          </cell>
          <cell r="BW18">
            <v>0</v>
          </cell>
          <cell r="BX18">
            <v>0</v>
          </cell>
          <cell r="BY18">
            <v>2</v>
          </cell>
          <cell r="BZ18">
            <v>40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40</v>
          </cell>
          <cell r="CF18">
            <v>0</v>
          </cell>
          <cell r="CG18">
            <v>40</v>
          </cell>
          <cell r="CH18">
            <v>0.73499999999999999</v>
          </cell>
        </row>
        <row r="19">
          <cell r="A19" t="str">
            <v>00419/CC</v>
          </cell>
          <cell r="B19" t="str">
            <v>ETOUNDI Uriel Audrey</v>
          </cell>
          <cell r="C19" t="str">
            <v>Troisième</v>
          </cell>
          <cell r="D19">
            <v>0</v>
          </cell>
          <cell r="E19">
            <v>0</v>
          </cell>
          <cell r="F19">
            <v>0</v>
          </cell>
          <cell r="G19">
            <v>1</v>
          </cell>
          <cell r="H19">
            <v>40</v>
          </cell>
          <cell r="I19">
            <v>0</v>
          </cell>
          <cell r="J19">
            <v>0</v>
          </cell>
          <cell r="K19">
            <v>0</v>
          </cell>
          <cell r="L19">
            <v>1</v>
          </cell>
          <cell r="M19">
            <v>40</v>
          </cell>
          <cell r="N19">
            <v>0</v>
          </cell>
          <cell r="O19">
            <v>0</v>
          </cell>
          <cell r="P19">
            <v>0</v>
          </cell>
          <cell r="Q19">
            <v>1</v>
          </cell>
          <cell r="R19">
            <v>40</v>
          </cell>
          <cell r="S19">
            <v>0</v>
          </cell>
          <cell r="T19">
            <v>0</v>
          </cell>
          <cell r="U19">
            <v>0</v>
          </cell>
          <cell r="V19">
            <v>1</v>
          </cell>
          <cell r="W19">
            <v>40</v>
          </cell>
          <cell r="X19">
            <v>0</v>
          </cell>
          <cell r="Y19">
            <v>0</v>
          </cell>
          <cell r="Z19">
            <v>0</v>
          </cell>
          <cell r="AA19">
            <v>3</v>
          </cell>
          <cell r="AB19">
            <v>40</v>
          </cell>
          <cell r="AC19">
            <v>0</v>
          </cell>
          <cell r="AD19">
            <v>0</v>
          </cell>
          <cell r="AE19">
            <v>0</v>
          </cell>
          <cell r="AF19">
            <v>2</v>
          </cell>
          <cell r="AG19">
            <v>40</v>
          </cell>
          <cell r="AH19">
            <v>0</v>
          </cell>
          <cell r="AI19">
            <v>0</v>
          </cell>
          <cell r="AJ19">
            <v>0</v>
          </cell>
          <cell r="AK19">
            <v>2</v>
          </cell>
          <cell r="AL19">
            <v>40</v>
          </cell>
          <cell r="AM19">
            <v>0</v>
          </cell>
          <cell r="AN19">
            <v>0</v>
          </cell>
          <cell r="AO19">
            <v>0</v>
          </cell>
          <cell r="AP19">
            <v>2</v>
          </cell>
          <cell r="AQ19">
            <v>40</v>
          </cell>
          <cell r="AR19">
            <v>0</v>
          </cell>
          <cell r="AS19">
            <v>0</v>
          </cell>
          <cell r="AT19">
            <v>0</v>
          </cell>
          <cell r="AU19">
            <v>2</v>
          </cell>
          <cell r="AV19">
            <v>40</v>
          </cell>
          <cell r="AW19">
            <v>0</v>
          </cell>
          <cell r="AX19">
            <v>0</v>
          </cell>
          <cell r="AY19">
            <v>0</v>
          </cell>
          <cell r="AZ19">
            <v>4</v>
          </cell>
          <cell r="BA19">
            <v>40</v>
          </cell>
          <cell r="BB19">
            <v>0</v>
          </cell>
          <cell r="BC19">
            <v>0</v>
          </cell>
          <cell r="BD19">
            <v>0</v>
          </cell>
          <cell r="BE19">
            <v>3</v>
          </cell>
          <cell r="BF19">
            <v>40</v>
          </cell>
          <cell r="BG19">
            <v>0</v>
          </cell>
          <cell r="BH19">
            <v>0</v>
          </cell>
          <cell r="BI19">
            <v>0</v>
          </cell>
          <cell r="BJ19">
            <v>2</v>
          </cell>
          <cell r="BK19">
            <v>40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40</v>
          </cell>
          <cell r="BQ19">
            <v>0</v>
          </cell>
          <cell r="BR19">
            <v>0</v>
          </cell>
          <cell r="BS19">
            <v>0</v>
          </cell>
          <cell r="BT19">
            <v>3</v>
          </cell>
          <cell r="BU19">
            <v>40</v>
          </cell>
          <cell r="BV19">
            <v>0</v>
          </cell>
          <cell r="BW19">
            <v>0</v>
          </cell>
          <cell r="BX19">
            <v>0</v>
          </cell>
          <cell r="BY19">
            <v>2</v>
          </cell>
          <cell r="BZ19">
            <v>40</v>
          </cell>
          <cell r="CA19">
            <v>0</v>
          </cell>
          <cell r="CB19">
            <v>0</v>
          </cell>
          <cell r="CC19">
            <v>0</v>
          </cell>
          <cell r="CD19">
            <v>1</v>
          </cell>
          <cell r="CE19">
            <v>40</v>
          </cell>
          <cell r="CF19">
            <v>0</v>
          </cell>
          <cell r="CG19">
            <v>40</v>
          </cell>
          <cell r="CH19">
            <v>0.73499999999999999</v>
          </cell>
        </row>
        <row r="20">
          <cell r="A20" t="str">
            <v>00613/CC</v>
          </cell>
          <cell r="B20" t="str">
            <v>EWANE EWANE Achille</v>
          </cell>
          <cell r="C20" t="str">
            <v>Troisième</v>
          </cell>
          <cell r="D20">
            <v>0</v>
          </cell>
          <cell r="E20">
            <v>0</v>
          </cell>
          <cell r="F20">
            <v>0</v>
          </cell>
          <cell r="G20">
            <v>1</v>
          </cell>
          <cell r="H20">
            <v>40</v>
          </cell>
          <cell r="I20">
            <v>0</v>
          </cell>
          <cell r="J20">
            <v>0</v>
          </cell>
          <cell r="K20">
            <v>0</v>
          </cell>
          <cell r="L20">
            <v>1</v>
          </cell>
          <cell r="M20">
            <v>40</v>
          </cell>
          <cell r="N20">
            <v>0</v>
          </cell>
          <cell r="O20">
            <v>0</v>
          </cell>
          <cell r="P20">
            <v>0</v>
          </cell>
          <cell r="Q20">
            <v>1</v>
          </cell>
          <cell r="R20">
            <v>40</v>
          </cell>
          <cell r="S20">
            <v>0</v>
          </cell>
          <cell r="T20">
            <v>0</v>
          </cell>
          <cell r="U20">
            <v>0</v>
          </cell>
          <cell r="V20">
            <v>1</v>
          </cell>
          <cell r="W20">
            <v>40</v>
          </cell>
          <cell r="X20">
            <v>0</v>
          </cell>
          <cell r="Y20">
            <v>0</v>
          </cell>
          <cell r="Z20">
            <v>0</v>
          </cell>
          <cell r="AA20">
            <v>3</v>
          </cell>
          <cell r="AB20">
            <v>40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40</v>
          </cell>
          <cell r="AH20">
            <v>0</v>
          </cell>
          <cell r="AI20">
            <v>0</v>
          </cell>
          <cell r="AJ20">
            <v>0</v>
          </cell>
          <cell r="AK20">
            <v>2</v>
          </cell>
          <cell r="AL20">
            <v>40</v>
          </cell>
          <cell r="AM20">
            <v>0</v>
          </cell>
          <cell r="AN20">
            <v>0</v>
          </cell>
          <cell r="AO20">
            <v>0</v>
          </cell>
          <cell r="AP20">
            <v>2</v>
          </cell>
          <cell r="AQ20">
            <v>40</v>
          </cell>
          <cell r="AR20">
            <v>0</v>
          </cell>
          <cell r="AS20">
            <v>0</v>
          </cell>
          <cell r="AT20">
            <v>0</v>
          </cell>
          <cell r="AU20">
            <v>2</v>
          </cell>
          <cell r="AV20">
            <v>40</v>
          </cell>
          <cell r="AW20">
            <v>0</v>
          </cell>
          <cell r="AX20">
            <v>0</v>
          </cell>
          <cell r="AY20">
            <v>0</v>
          </cell>
          <cell r="AZ20">
            <v>4</v>
          </cell>
          <cell r="BA20">
            <v>40</v>
          </cell>
          <cell r="BB20">
            <v>0</v>
          </cell>
          <cell r="BC20">
            <v>0</v>
          </cell>
          <cell r="BD20">
            <v>0</v>
          </cell>
          <cell r="BE20">
            <v>3</v>
          </cell>
          <cell r="BF20">
            <v>40</v>
          </cell>
          <cell r="BG20">
            <v>0</v>
          </cell>
          <cell r="BH20">
            <v>0</v>
          </cell>
          <cell r="BI20">
            <v>0</v>
          </cell>
          <cell r="BJ20">
            <v>2</v>
          </cell>
          <cell r="BK20">
            <v>40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40</v>
          </cell>
          <cell r="BQ20">
            <v>0</v>
          </cell>
          <cell r="BR20">
            <v>0</v>
          </cell>
          <cell r="BS20">
            <v>0</v>
          </cell>
          <cell r="BT20">
            <v>3</v>
          </cell>
          <cell r="BU20">
            <v>40</v>
          </cell>
          <cell r="BV20">
            <v>0</v>
          </cell>
          <cell r="BW20">
            <v>0</v>
          </cell>
          <cell r="BX20">
            <v>0</v>
          </cell>
          <cell r="BY20">
            <v>2</v>
          </cell>
          <cell r="BZ20">
            <v>40</v>
          </cell>
          <cell r="CA20">
            <v>0</v>
          </cell>
          <cell r="CB20">
            <v>0</v>
          </cell>
          <cell r="CC20">
            <v>0</v>
          </cell>
          <cell r="CD20">
            <v>1</v>
          </cell>
          <cell r="CE20">
            <v>40</v>
          </cell>
          <cell r="CF20">
            <v>0</v>
          </cell>
          <cell r="CG20">
            <v>40</v>
          </cell>
          <cell r="CH20">
            <v>0.73499999999999999</v>
          </cell>
        </row>
        <row r="21">
          <cell r="A21" t="str">
            <v>00614/CC</v>
          </cell>
          <cell r="B21" t="str">
            <v>KAMENI Audrey Dimitry</v>
          </cell>
          <cell r="C21" t="str">
            <v>Troisième</v>
          </cell>
          <cell r="D21">
            <v>0</v>
          </cell>
          <cell r="E21">
            <v>0</v>
          </cell>
          <cell r="F21">
            <v>0</v>
          </cell>
          <cell r="G21">
            <v>1</v>
          </cell>
          <cell r="H21">
            <v>40</v>
          </cell>
          <cell r="I21">
            <v>0</v>
          </cell>
          <cell r="J21">
            <v>0</v>
          </cell>
          <cell r="K21">
            <v>0</v>
          </cell>
          <cell r="L21">
            <v>1</v>
          </cell>
          <cell r="M21">
            <v>40</v>
          </cell>
          <cell r="N21">
            <v>0</v>
          </cell>
          <cell r="O21">
            <v>0</v>
          </cell>
          <cell r="P21">
            <v>0</v>
          </cell>
          <cell r="Q21">
            <v>1</v>
          </cell>
          <cell r="R21">
            <v>40</v>
          </cell>
          <cell r="S21">
            <v>0</v>
          </cell>
          <cell r="T21">
            <v>0</v>
          </cell>
          <cell r="U21">
            <v>0</v>
          </cell>
          <cell r="V21">
            <v>1</v>
          </cell>
          <cell r="W21">
            <v>40</v>
          </cell>
          <cell r="X21">
            <v>0</v>
          </cell>
          <cell r="Y21">
            <v>0</v>
          </cell>
          <cell r="Z21">
            <v>0</v>
          </cell>
          <cell r="AA21">
            <v>3</v>
          </cell>
          <cell r="AB21">
            <v>40</v>
          </cell>
          <cell r="AC21">
            <v>0</v>
          </cell>
          <cell r="AD21">
            <v>0</v>
          </cell>
          <cell r="AE21">
            <v>0</v>
          </cell>
          <cell r="AF21">
            <v>2</v>
          </cell>
          <cell r="AG21">
            <v>40</v>
          </cell>
          <cell r="AH21">
            <v>0</v>
          </cell>
          <cell r="AI21">
            <v>0</v>
          </cell>
          <cell r="AJ21">
            <v>0</v>
          </cell>
          <cell r="AK21">
            <v>2</v>
          </cell>
          <cell r="AL21">
            <v>40</v>
          </cell>
          <cell r="AM21">
            <v>0</v>
          </cell>
          <cell r="AN21">
            <v>0</v>
          </cell>
          <cell r="AO21">
            <v>0</v>
          </cell>
          <cell r="AP21">
            <v>2</v>
          </cell>
          <cell r="AQ21">
            <v>40</v>
          </cell>
          <cell r="AR21">
            <v>0</v>
          </cell>
          <cell r="AS21">
            <v>0</v>
          </cell>
          <cell r="AT21">
            <v>0</v>
          </cell>
          <cell r="AU21">
            <v>2</v>
          </cell>
          <cell r="AV21">
            <v>40</v>
          </cell>
          <cell r="AW21">
            <v>0</v>
          </cell>
          <cell r="AX21">
            <v>0</v>
          </cell>
          <cell r="AY21">
            <v>0</v>
          </cell>
          <cell r="AZ21">
            <v>4</v>
          </cell>
          <cell r="BA21">
            <v>40</v>
          </cell>
          <cell r="BB21">
            <v>0</v>
          </cell>
          <cell r="BC21">
            <v>0</v>
          </cell>
          <cell r="BD21">
            <v>0</v>
          </cell>
          <cell r="BE21">
            <v>3</v>
          </cell>
          <cell r="BF21">
            <v>40</v>
          </cell>
          <cell r="BG21">
            <v>0</v>
          </cell>
          <cell r="BH21">
            <v>0</v>
          </cell>
          <cell r="BI21">
            <v>0</v>
          </cell>
          <cell r="BJ21">
            <v>2</v>
          </cell>
          <cell r="BK21">
            <v>40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40</v>
          </cell>
          <cell r="BQ21">
            <v>0</v>
          </cell>
          <cell r="BR21">
            <v>0</v>
          </cell>
          <cell r="BS21">
            <v>0</v>
          </cell>
          <cell r="BT21">
            <v>3</v>
          </cell>
          <cell r="BU21">
            <v>40</v>
          </cell>
          <cell r="BV21">
            <v>0</v>
          </cell>
          <cell r="BW21">
            <v>0</v>
          </cell>
          <cell r="BX21">
            <v>0</v>
          </cell>
          <cell r="BY21">
            <v>2</v>
          </cell>
          <cell r="BZ21">
            <v>40</v>
          </cell>
          <cell r="CA21">
            <v>0</v>
          </cell>
          <cell r="CB21">
            <v>0</v>
          </cell>
          <cell r="CC21">
            <v>0</v>
          </cell>
          <cell r="CD21">
            <v>1</v>
          </cell>
          <cell r="CE21">
            <v>40</v>
          </cell>
          <cell r="CF21">
            <v>0</v>
          </cell>
          <cell r="CG21">
            <v>40</v>
          </cell>
          <cell r="CH21">
            <v>0.73499999999999999</v>
          </cell>
        </row>
        <row r="22">
          <cell r="A22" t="str">
            <v>00422/CC</v>
          </cell>
          <cell r="B22" t="str">
            <v>KAMGA SIELATCHOM Ludovic</v>
          </cell>
          <cell r="C22" t="str">
            <v>Troisième</v>
          </cell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40</v>
          </cell>
          <cell r="I22">
            <v>0</v>
          </cell>
          <cell r="J22">
            <v>0</v>
          </cell>
          <cell r="K22">
            <v>0</v>
          </cell>
          <cell r="L22">
            <v>1</v>
          </cell>
          <cell r="M22">
            <v>40</v>
          </cell>
          <cell r="N22">
            <v>0</v>
          </cell>
          <cell r="O22">
            <v>0</v>
          </cell>
          <cell r="P22">
            <v>0</v>
          </cell>
          <cell r="Q22">
            <v>1</v>
          </cell>
          <cell r="R22">
            <v>40</v>
          </cell>
          <cell r="S22">
            <v>0</v>
          </cell>
          <cell r="T22">
            <v>0</v>
          </cell>
          <cell r="U22">
            <v>0</v>
          </cell>
          <cell r="V22">
            <v>1</v>
          </cell>
          <cell r="W22">
            <v>40</v>
          </cell>
          <cell r="X22">
            <v>0</v>
          </cell>
          <cell r="Y22">
            <v>0</v>
          </cell>
          <cell r="Z22">
            <v>0</v>
          </cell>
          <cell r="AA22">
            <v>3</v>
          </cell>
          <cell r="AB22">
            <v>40</v>
          </cell>
          <cell r="AC22">
            <v>0</v>
          </cell>
          <cell r="AD22">
            <v>0</v>
          </cell>
          <cell r="AE22">
            <v>0</v>
          </cell>
          <cell r="AF22">
            <v>2</v>
          </cell>
          <cell r="AG22">
            <v>40</v>
          </cell>
          <cell r="AH22">
            <v>0</v>
          </cell>
          <cell r="AI22">
            <v>0</v>
          </cell>
          <cell r="AJ22">
            <v>0</v>
          </cell>
          <cell r="AK22">
            <v>2</v>
          </cell>
          <cell r="AL22">
            <v>40</v>
          </cell>
          <cell r="AM22">
            <v>0</v>
          </cell>
          <cell r="AN22">
            <v>0</v>
          </cell>
          <cell r="AO22">
            <v>0</v>
          </cell>
          <cell r="AP22">
            <v>2</v>
          </cell>
          <cell r="AQ22">
            <v>40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40</v>
          </cell>
          <cell r="AW22">
            <v>0</v>
          </cell>
          <cell r="AX22">
            <v>0</v>
          </cell>
          <cell r="AY22">
            <v>0</v>
          </cell>
          <cell r="AZ22">
            <v>4</v>
          </cell>
          <cell r="BA22">
            <v>40</v>
          </cell>
          <cell r="BB22">
            <v>0</v>
          </cell>
          <cell r="BC22">
            <v>0</v>
          </cell>
          <cell r="BD22">
            <v>0</v>
          </cell>
          <cell r="BE22">
            <v>3</v>
          </cell>
          <cell r="BF22">
            <v>40</v>
          </cell>
          <cell r="BG22">
            <v>0</v>
          </cell>
          <cell r="BH22">
            <v>0</v>
          </cell>
          <cell r="BI22">
            <v>0</v>
          </cell>
          <cell r="BJ22">
            <v>2</v>
          </cell>
          <cell r="BK22">
            <v>40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40</v>
          </cell>
          <cell r="BQ22">
            <v>0</v>
          </cell>
          <cell r="BR22">
            <v>0</v>
          </cell>
          <cell r="BS22">
            <v>0</v>
          </cell>
          <cell r="BT22">
            <v>3</v>
          </cell>
          <cell r="BU22">
            <v>40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40</v>
          </cell>
          <cell r="CA22">
            <v>0</v>
          </cell>
          <cell r="CB22">
            <v>0</v>
          </cell>
          <cell r="CC22">
            <v>0</v>
          </cell>
          <cell r="CD22">
            <v>1</v>
          </cell>
          <cell r="CE22">
            <v>40</v>
          </cell>
          <cell r="CF22">
            <v>0</v>
          </cell>
          <cell r="CG22">
            <v>40</v>
          </cell>
          <cell r="CH22">
            <v>0.73499999999999999</v>
          </cell>
        </row>
        <row r="23">
          <cell r="A23" t="str">
            <v>00423/CC</v>
          </cell>
          <cell r="B23" t="str">
            <v>KUIFFEU YITEMBE Sorelle</v>
          </cell>
          <cell r="C23" t="str">
            <v>Troisième</v>
          </cell>
          <cell r="D23">
            <v>0</v>
          </cell>
          <cell r="E23">
            <v>0</v>
          </cell>
          <cell r="F23">
            <v>0</v>
          </cell>
          <cell r="G23">
            <v>1</v>
          </cell>
          <cell r="H23">
            <v>40</v>
          </cell>
          <cell r="I23">
            <v>0</v>
          </cell>
          <cell r="J23">
            <v>0</v>
          </cell>
          <cell r="K23">
            <v>0</v>
          </cell>
          <cell r="L23">
            <v>1</v>
          </cell>
          <cell r="M23">
            <v>40</v>
          </cell>
          <cell r="N23">
            <v>0</v>
          </cell>
          <cell r="O23">
            <v>0</v>
          </cell>
          <cell r="P23">
            <v>0</v>
          </cell>
          <cell r="Q23">
            <v>1</v>
          </cell>
          <cell r="R23">
            <v>40</v>
          </cell>
          <cell r="S23">
            <v>0</v>
          </cell>
          <cell r="T23">
            <v>0</v>
          </cell>
          <cell r="U23">
            <v>0</v>
          </cell>
          <cell r="V23">
            <v>1</v>
          </cell>
          <cell r="W23">
            <v>40</v>
          </cell>
          <cell r="X23">
            <v>0</v>
          </cell>
          <cell r="Y23">
            <v>0</v>
          </cell>
          <cell r="Z23">
            <v>0</v>
          </cell>
          <cell r="AA23">
            <v>3</v>
          </cell>
          <cell r="AB23">
            <v>40</v>
          </cell>
          <cell r="AC23">
            <v>0</v>
          </cell>
          <cell r="AD23">
            <v>0</v>
          </cell>
          <cell r="AE23">
            <v>0</v>
          </cell>
          <cell r="AF23">
            <v>2</v>
          </cell>
          <cell r="AG23">
            <v>40</v>
          </cell>
          <cell r="AH23">
            <v>0</v>
          </cell>
          <cell r="AI23">
            <v>0</v>
          </cell>
          <cell r="AJ23">
            <v>0</v>
          </cell>
          <cell r="AK23">
            <v>2</v>
          </cell>
          <cell r="AL23">
            <v>40</v>
          </cell>
          <cell r="AM23">
            <v>0</v>
          </cell>
          <cell r="AN23">
            <v>0</v>
          </cell>
          <cell r="AO23">
            <v>0</v>
          </cell>
          <cell r="AP23">
            <v>2</v>
          </cell>
          <cell r="AQ23">
            <v>40</v>
          </cell>
          <cell r="AR23">
            <v>0</v>
          </cell>
          <cell r="AS23">
            <v>0</v>
          </cell>
          <cell r="AT23">
            <v>0</v>
          </cell>
          <cell r="AU23">
            <v>2</v>
          </cell>
          <cell r="AV23">
            <v>40</v>
          </cell>
          <cell r="AW23">
            <v>0</v>
          </cell>
          <cell r="AX23">
            <v>0</v>
          </cell>
          <cell r="AY23">
            <v>0</v>
          </cell>
          <cell r="AZ23">
            <v>4</v>
          </cell>
          <cell r="BA23">
            <v>40</v>
          </cell>
          <cell r="BB23">
            <v>0</v>
          </cell>
          <cell r="BC23">
            <v>0</v>
          </cell>
          <cell r="BD23">
            <v>0</v>
          </cell>
          <cell r="BE23">
            <v>3</v>
          </cell>
          <cell r="BF23">
            <v>40</v>
          </cell>
          <cell r="BG23">
            <v>0</v>
          </cell>
          <cell r="BH23">
            <v>0</v>
          </cell>
          <cell r="BI23">
            <v>0</v>
          </cell>
          <cell r="BJ23">
            <v>2</v>
          </cell>
          <cell r="BK23">
            <v>40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40</v>
          </cell>
          <cell r="BQ23">
            <v>0</v>
          </cell>
          <cell r="BR23">
            <v>0</v>
          </cell>
          <cell r="BS23">
            <v>0</v>
          </cell>
          <cell r="BT23">
            <v>3</v>
          </cell>
          <cell r="BU23">
            <v>40</v>
          </cell>
          <cell r="BV23">
            <v>0</v>
          </cell>
          <cell r="BW23">
            <v>0</v>
          </cell>
          <cell r="BX23">
            <v>0</v>
          </cell>
          <cell r="BY23">
            <v>2</v>
          </cell>
          <cell r="BZ23">
            <v>40</v>
          </cell>
          <cell r="CA23">
            <v>0</v>
          </cell>
          <cell r="CB23">
            <v>0</v>
          </cell>
          <cell r="CC23">
            <v>0</v>
          </cell>
          <cell r="CD23">
            <v>1</v>
          </cell>
          <cell r="CE23">
            <v>40</v>
          </cell>
          <cell r="CF23">
            <v>0</v>
          </cell>
          <cell r="CG23">
            <v>40</v>
          </cell>
          <cell r="CH23">
            <v>0.73499999999999999</v>
          </cell>
        </row>
        <row r="24">
          <cell r="A24" t="str">
            <v>00425/CC</v>
          </cell>
          <cell r="B24" t="str">
            <v>MABAH NYAMSI Christelle Mayeva</v>
          </cell>
          <cell r="C24" t="str">
            <v>Troisième</v>
          </cell>
          <cell r="D24">
            <v>0</v>
          </cell>
          <cell r="E24">
            <v>0</v>
          </cell>
          <cell r="F24">
            <v>0</v>
          </cell>
          <cell r="G24">
            <v>1</v>
          </cell>
          <cell r="H24">
            <v>40</v>
          </cell>
          <cell r="I24">
            <v>0</v>
          </cell>
          <cell r="J24">
            <v>0</v>
          </cell>
          <cell r="K24">
            <v>0</v>
          </cell>
          <cell r="L24">
            <v>1</v>
          </cell>
          <cell r="M24">
            <v>40</v>
          </cell>
          <cell r="N24">
            <v>0</v>
          </cell>
          <cell r="O24">
            <v>0</v>
          </cell>
          <cell r="P24">
            <v>0</v>
          </cell>
          <cell r="Q24">
            <v>1</v>
          </cell>
          <cell r="R24">
            <v>40</v>
          </cell>
          <cell r="S24">
            <v>0</v>
          </cell>
          <cell r="T24">
            <v>0</v>
          </cell>
          <cell r="U24">
            <v>0</v>
          </cell>
          <cell r="V24">
            <v>1</v>
          </cell>
          <cell r="W24">
            <v>40</v>
          </cell>
          <cell r="X24">
            <v>0</v>
          </cell>
          <cell r="Y24">
            <v>0</v>
          </cell>
          <cell r="Z24">
            <v>0</v>
          </cell>
          <cell r="AA24">
            <v>3</v>
          </cell>
          <cell r="AB24">
            <v>40</v>
          </cell>
          <cell r="AC24">
            <v>0</v>
          </cell>
          <cell r="AD24">
            <v>0</v>
          </cell>
          <cell r="AE24">
            <v>0</v>
          </cell>
          <cell r="AF24">
            <v>2</v>
          </cell>
          <cell r="AG24">
            <v>40</v>
          </cell>
          <cell r="AH24">
            <v>0</v>
          </cell>
          <cell r="AI24">
            <v>0</v>
          </cell>
          <cell r="AJ24">
            <v>0</v>
          </cell>
          <cell r="AK24">
            <v>2</v>
          </cell>
          <cell r="AL24">
            <v>40</v>
          </cell>
          <cell r="AM24">
            <v>0</v>
          </cell>
          <cell r="AN24">
            <v>0</v>
          </cell>
          <cell r="AO24">
            <v>0</v>
          </cell>
          <cell r="AP24">
            <v>2</v>
          </cell>
          <cell r="AQ24">
            <v>40</v>
          </cell>
          <cell r="AR24">
            <v>0</v>
          </cell>
          <cell r="AS24">
            <v>0</v>
          </cell>
          <cell r="AT24">
            <v>0</v>
          </cell>
          <cell r="AU24">
            <v>2</v>
          </cell>
          <cell r="AV24">
            <v>40</v>
          </cell>
          <cell r="AW24">
            <v>0</v>
          </cell>
          <cell r="AX24">
            <v>0</v>
          </cell>
          <cell r="AY24">
            <v>0</v>
          </cell>
          <cell r="AZ24">
            <v>4</v>
          </cell>
          <cell r="BA24">
            <v>40</v>
          </cell>
          <cell r="BB24">
            <v>0</v>
          </cell>
          <cell r="BC24">
            <v>0</v>
          </cell>
          <cell r="BD24">
            <v>0</v>
          </cell>
          <cell r="BE24">
            <v>3</v>
          </cell>
          <cell r="BF24">
            <v>40</v>
          </cell>
          <cell r="BG24">
            <v>0</v>
          </cell>
          <cell r="BH24">
            <v>0</v>
          </cell>
          <cell r="BI24">
            <v>0</v>
          </cell>
          <cell r="BJ24">
            <v>2</v>
          </cell>
          <cell r="BK24">
            <v>40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40</v>
          </cell>
          <cell r="BQ24">
            <v>0</v>
          </cell>
          <cell r="BR24">
            <v>0</v>
          </cell>
          <cell r="BS24">
            <v>0</v>
          </cell>
          <cell r="BT24">
            <v>3</v>
          </cell>
          <cell r="BU24">
            <v>40</v>
          </cell>
          <cell r="BV24">
            <v>0</v>
          </cell>
          <cell r="BW24">
            <v>0</v>
          </cell>
          <cell r="BX24">
            <v>0</v>
          </cell>
          <cell r="BY24">
            <v>2</v>
          </cell>
          <cell r="BZ24">
            <v>40</v>
          </cell>
          <cell r="CA24">
            <v>0</v>
          </cell>
          <cell r="CB24">
            <v>0</v>
          </cell>
          <cell r="CC24">
            <v>0</v>
          </cell>
          <cell r="CD24">
            <v>1</v>
          </cell>
          <cell r="CE24">
            <v>40</v>
          </cell>
          <cell r="CF24">
            <v>0</v>
          </cell>
          <cell r="CG24">
            <v>40</v>
          </cell>
          <cell r="CH24">
            <v>0.73499999999999999</v>
          </cell>
        </row>
        <row r="25">
          <cell r="A25" t="str">
            <v>00426/CC</v>
          </cell>
          <cell r="B25" t="str">
            <v>MAKA YEMELDA Danielle</v>
          </cell>
          <cell r="C25" t="str">
            <v>Troisième</v>
          </cell>
          <cell r="D25">
            <v>0</v>
          </cell>
          <cell r="E25">
            <v>0</v>
          </cell>
          <cell r="F25">
            <v>0</v>
          </cell>
          <cell r="G25">
            <v>1</v>
          </cell>
          <cell r="H25">
            <v>40</v>
          </cell>
          <cell r="I25">
            <v>0</v>
          </cell>
          <cell r="J25">
            <v>0</v>
          </cell>
          <cell r="K25">
            <v>0</v>
          </cell>
          <cell r="L25">
            <v>1</v>
          </cell>
          <cell r="M25">
            <v>40</v>
          </cell>
          <cell r="N25">
            <v>0</v>
          </cell>
          <cell r="O25">
            <v>0</v>
          </cell>
          <cell r="P25">
            <v>0</v>
          </cell>
          <cell r="Q25">
            <v>1</v>
          </cell>
          <cell r="R25">
            <v>40</v>
          </cell>
          <cell r="S25">
            <v>0</v>
          </cell>
          <cell r="T25">
            <v>0</v>
          </cell>
          <cell r="U25">
            <v>0</v>
          </cell>
          <cell r="V25">
            <v>1</v>
          </cell>
          <cell r="W25">
            <v>40</v>
          </cell>
          <cell r="X25">
            <v>0</v>
          </cell>
          <cell r="Y25">
            <v>0</v>
          </cell>
          <cell r="Z25">
            <v>0</v>
          </cell>
          <cell r="AA25">
            <v>3</v>
          </cell>
          <cell r="AB25">
            <v>40</v>
          </cell>
          <cell r="AC25">
            <v>0</v>
          </cell>
          <cell r="AD25">
            <v>0</v>
          </cell>
          <cell r="AE25">
            <v>0</v>
          </cell>
          <cell r="AF25">
            <v>2</v>
          </cell>
          <cell r="AG25">
            <v>40</v>
          </cell>
          <cell r="AH25">
            <v>0</v>
          </cell>
          <cell r="AI25">
            <v>0</v>
          </cell>
          <cell r="AJ25">
            <v>0</v>
          </cell>
          <cell r="AK25">
            <v>2</v>
          </cell>
          <cell r="AL25">
            <v>40</v>
          </cell>
          <cell r="AM25">
            <v>0</v>
          </cell>
          <cell r="AN25">
            <v>0</v>
          </cell>
          <cell r="AO25">
            <v>0</v>
          </cell>
          <cell r="AP25">
            <v>2</v>
          </cell>
          <cell r="AQ25">
            <v>40</v>
          </cell>
          <cell r="AR25">
            <v>0</v>
          </cell>
          <cell r="AS25">
            <v>0</v>
          </cell>
          <cell r="AT25">
            <v>0</v>
          </cell>
          <cell r="AU25">
            <v>2</v>
          </cell>
          <cell r="AV25">
            <v>40</v>
          </cell>
          <cell r="AW25">
            <v>0</v>
          </cell>
          <cell r="AX25">
            <v>0</v>
          </cell>
          <cell r="AY25">
            <v>0</v>
          </cell>
          <cell r="AZ25">
            <v>4</v>
          </cell>
          <cell r="BA25">
            <v>40</v>
          </cell>
          <cell r="BB25">
            <v>0</v>
          </cell>
          <cell r="BC25">
            <v>0</v>
          </cell>
          <cell r="BD25">
            <v>0</v>
          </cell>
          <cell r="BE25">
            <v>3</v>
          </cell>
          <cell r="BF25">
            <v>40</v>
          </cell>
          <cell r="BG25">
            <v>0</v>
          </cell>
          <cell r="BH25">
            <v>0</v>
          </cell>
          <cell r="BI25">
            <v>0</v>
          </cell>
          <cell r="BJ25">
            <v>2</v>
          </cell>
          <cell r="BK25">
            <v>40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40</v>
          </cell>
          <cell r="BQ25">
            <v>0</v>
          </cell>
          <cell r="BR25">
            <v>0</v>
          </cell>
          <cell r="BS25">
            <v>0</v>
          </cell>
          <cell r="BT25">
            <v>3</v>
          </cell>
          <cell r="BU25">
            <v>40</v>
          </cell>
          <cell r="BV25">
            <v>0</v>
          </cell>
          <cell r="BW25">
            <v>0</v>
          </cell>
          <cell r="BX25">
            <v>0</v>
          </cell>
          <cell r="BY25">
            <v>2</v>
          </cell>
          <cell r="BZ25">
            <v>40</v>
          </cell>
          <cell r="CA25">
            <v>0</v>
          </cell>
          <cell r="CB25">
            <v>0</v>
          </cell>
          <cell r="CC25">
            <v>0</v>
          </cell>
          <cell r="CD25">
            <v>1</v>
          </cell>
          <cell r="CE25">
            <v>40</v>
          </cell>
          <cell r="CF25">
            <v>0</v>
          </cell>
          <cell r="CG25">
            <v>40</v>
          </cell>
          <cell r="CH25">
            <v>0.73499999999999999</v>
          </cell>
        </row>
        <row r="26">
          <cell r="A26" t="str">
            <v>00482/CC</v>
          </cell>
          <cell r="B26" t="str">
            <v>MATOCK ASSOL Yvan Landry</v>
          </cell>
          <cell r="C26" t="str">
            <v>Troisième</v>
          </cell>
          <cell r="D26">
            <v>0</v>
          </cell>
          <cell r="E26">
            <v>0</v>
          </cell>
          <cell r="F26">
            <v>0</v>
          </cell>
          <cell r="G26">
            <v>1</v>
          </cell>
          <cell r="H26">
            <v>40</v>
          </cell>
          <cell r="I26">
            <v>0</v>
          </cell>
          <cell r="J26">
            <v>0</v>
          </cell>
          <cell r="K26">
            <v>0</v>
          </cell>
          <cell r="L26">
            <v>1</v>
          </cell>
          <cell r="M26">
            <v>40</v>
          </cell>
          <cell r="N26">
            <v>0</v>
          </cell>
          <cell r="O26">
            <v>0</v>
          </cell>
          <cell r="P26">
            <v>0</v>
          </cell>
          <cell r="Q26">
            <v>1</v>
          </cell>
          <cell r="R26">
            <v>40</v>
          </cell>
          <cell r="S26">
            <v>0</v>
          </cell>
          <cell r="T26">
            <v>0</v>
          </cell>
          <cell r="U26">
            <v>0</v>
          </cell>
          <cell r="V26">
            <v>1</v>
          </cell>
          <cell r="W26">
            <v>40</v>
          </cell>
          <cell r="X26">
            <v>0</v>
          </cell>
          <cell r="Y26">
            <v>0</v>
          </cell>
          <cell r="Z26">
            <v>0</v>
          </cell>
          <cell r="AA26">
            <v>3</v>
          </cell>
          <cell r="AB26">
            <v>40</v>
          </cell>
          <cell r="AC26">
            <v>0</v>
          </cell>
          <cell r="AD26">
            <v>0</v>
          </cell>
          <cell r="AE26">
            <v>0</v>
          </cell>
          <cell r="AF26">
            <v>2</v>
          </cell>
          <cell r="AG26">
            <v>40</v>
          </cell>
          <cell r="AH26">
            <v>0</v>
          </cell>
          <cell r="AI26">
            <v>0</v>
          </cell>
          <cell r="AJ26">
            <v>0</v>
          </cell>
          <cell r="AK26">
            <v>2</v>
          </cell>
          <cell r="AL26">
            <v>40</v>
          </cell>
          <cell r="AM26">
            <v>0</v>
          </cell>
          <cell r="AN26">
            <v>0</v>
          </cell>
          <cell r="AO26">
            <v>0</v>
          </cell>
          <cell r="AP26">
            <v>2</v>
          </cell>
          <cell r="AQ26">
            <v>40</v>
          </cell>
          <cell r="AR26">
            <v>0</v>
          </cell>
          <cell r="AS26">
            <v>0</v>
          </cell>
          <cell r="AT26">
            <v>0</v>
          </cell>
          <cell r="AU26">
            <v>2</v>
          </cell>
          <cell r="AV26">
            <v>40</v>
          </cell>
          <cell r="AW26">
            <v>0</v>
          </cell>
          <cell r="AX26">
            <v>0</v>
          </cell>
          <cell r="AY26">
            <v>0</v>
          </cell>
          <cell r="AZ26">
            <v>4</v>
          </cell>
          <cell r="BA26">
            <v>40</v>
          </cell>
          <cell r="BB26">
            <v>0</v>
          </cell>
          <cell r="BC26">
            <v>0</v>
          </cell>
          <cell r="BD26">
            <v>0</v>
          </cell>
          <cell r="BE26">
            <v>3</v>
          </cell>
          <cell r="BF26">
            <v>40</v>
          </cell>
          <cell r="BG26">
            <v>0</v>
          </cell>
          <cell r="BH26">
            <v>0</v>
          </cell>
          <cell r="BI26">
            <v>0</v>
          </cell>
          <cell r="BJ26">
            <v>2</v>
          </cell>
          <cell r="BK26">
            <v>40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40</v>
          </cell>
          <cell r="BQ26">
            <v>0</v>
          </cell>
          <cell r="BR26">
            <v>0</v>
          </cell>
          <cell r="BS26">
            <v>0</v>
          </cell>
          <cell r="BT26">
            <v>3</v>
          </cell>
          <cell r="BU26">
            <v>40</v>
          </cell>
          <cell r="BV26">
            <v>0</v>
          </cell>
          <cell r="BW26">
            <v>0</v>
          </cell>
          <cell r="BX26">
            <v>0</v>
          </cell>
          <cell r="BY26">
            <v>2</v>
          </cell>
          <cell r="BZ26">
            <v>40</v>
          </cell>
          <cell r="CA26">
            <v>0</v>
          </cell>
          <cell r="CB26">
            <v>0</v>
          </cell>
          <cell r="CC26">
            <v>0</v>
          </cell>
          <cell r="CD26">
            <v>1</v>
          </cell>
          <cell r="CE26">
            <v>40</v>
          </cell>
          <cell r="CF26">
            <v>0</v>
          </cell>
          <cell r="CG26">
            <v>40</v>
          </cell>
          <cell r="CH26">
            <v>0.73499999999999999</v>
          </cell>
        </row>
        <row r="27">
          <cell r="A27" t="str">
            <v>00615/CC</v>
          </cell>
          <cell r="B27" t="str">
            <v>MFANGAM Lydia</v>
          </cell>
          <cell r="C27" t="str">
            <v>Troisième</v>
          </cell>
          <cell r="D27">
            <v>0</v>
          </cell>
          <cell r="E27">
            <v>0</v>
          </cell>
          <cell r="F27">
            <v>0</v>
          </cell>
          <cell r="G27">
            <v>1</v>
          </cell>
          <cell r="H27">
            <v>40</v>
          </cell>
          <cell r="I27">
            <v>0</v>
          </cell>
          <cell r="J27">
            <v>0</v>
          </cell>
          <cell r="K27">
            <v>0</v>
          </cell>
          <cell r="L27">
            <v>1</v>
          </cell>
          <cell r="M27">
            <v>40</v>
          </cell>
          <cell r="N27">
            <v>0</v>
          </cell>
          <cell r="O27">
            <v>0</v>
          </cell>
          <cell r="P27">
            <v>0</v>
          </cell>
          <cell r="Q27">
            <v>1</v>
          </cell>
          <cell r="R27">
            <v>40</v>
          </cell>
          <cell r="S27">
            <v>0</v>
          </cell>
          <cell r="T27">
            <v>0</v>
          </cell>
          <cell r="U27">
            <v>0</v>
          </cell>
          <cell r="V27">
            <v>1</v>
          </cell>
          <cell r="W27">
            <v>40</v>
          </cell>
          <cell r="X27">
            <v>0</v>
          </cell>
          <cell r="Y27">
            <v>0</v>
          </cell>
          <cell r="Z27">
            <v>0</v>
          </cell>
          <cell r="AA27">
            <v>3</v>
          </cell>
          <cell r="AB27">
            <v>40</v>
          </cell>
          <cell r="AC27">
            <v>0</v>
          </cell>
          <cell r="AD27">
            <v>0</v>
          </cell>
          <cell r="AE27">
            <v>0</v>
          </cell>
          <cell r="AF27">
            <v>2</v>
          </cell>
          <cell r="AG27">
            <v>40</v>
          </cell>
          <cell r="AH27">
            <v>0</v>
          </cell>
          <cell r="AI27">
            <v>0</v>
          </cell>
          <cell r="AJ27">
            <v>0</v>
          </cell>
          <cell r="AK27">
            <v>2</v>
          </cell>
          <cell r="AL27">
            <v>40</v>
          </cell>
          <cell r="AM27">
            <v>0</v>
          </cell>
          <cell r="AN27">
            <v>0</v>
          </cell>
          <cell r="AO27">
            <v>0</v>
          </cell>
          <cell r="AP27">
            <v>2</v>
          </cell>
          <cell r="AQ27">
            <v>40</v>
          </cell>
          <cell r="AR27">
            <v>0</v>
          </cell>
          <cell r="AS27">
            <v>0</v>
          </cell>
          <cell r="AT27">
            <v>0</v>
          </cell>
          <cell r="AU27">
            <v>2</v>
          </cell>
          <cell r="AV27">
            <v>40</v>
          </cell>
          <cell r="AW27">
            <v>0</v>
          </cell>
          <cell r="AX27">
            <v>0</v>
          </cell>
          <cell r="AY27">
            <v>0</v>
          </cell>
          <cell r="AZ27">
            <v>4</v>
          </cell>
          <cell r="BA27">
            <v>40</v>
          </cell>
          <cell r="BB27">
            <v>0</v>
          </cell>
          <cell r="BC27">
            <v>0</v>
          </cell>
          <cell r="BD27">
            <v>0</v>
          </cell>
          <cell r="BE27">
            <v>3</v>
          </cell>
          <cell r="BF27">
            <v>40</v>
          </cell>
          <cell r="BG27">
            <v>0</v>
          </cell>
          <cell r="BH27">
            <v>0</v>
          </cell>
          <cell r="BI27">
            <v>0</v>
          </cell>
          <cell r="BJ27">
            <v>2</v>
          </cell>
          <cell r="BK27">
            <v>40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40</v>
          </cell>
          <cell r="BQ27">
            <v>0</v>
          </cell>
          <cell r="BR27">
            <v>0</v>
          </cell>
          <cell r="BS27">
            <v>0</v>
          </cell>
          <cell r="BT27">
            <v>3</v>
          </cell>
          <cell r="BU27">
            <v>40</v>
          </cell>
          <cell r="BV27">
            <v>0</v>
          </cell>
          <cell r="BW27">
            <v>0</v>
          </cell>
          <cell r="BX27">
            <v>0</v>
          </cell>
          <cell r="BY27">
            <v>2</v>
          </cell>
          <cell r="BZ27">
            <v>40</v>
          </cell>
          <cell r="CA27">
            <v>0</v>
          </cell>
          <cell r="CB27">
            <v>0</v>
          </cell>
          <cell r="CC27">
            <v>0</v>
          </cell>
          <cell r="CD27">
            <v>1</v>
          </cell>
          <cell r="CE27">
            <v>40</v>
          </cell>
          <cell r="CF27">
            <v>0</v>
          </cell>
          <cell r="CG27">
            <v>40</v>
          </cell>
          <cell r="CH27">
            <v>0.73499999999999999</v>
          </cell>
        </row>
        <row r="28">
          <cell r="A28" t="str">
            <v>00616/CC</v>
          </cell>
          <cell r="B28" t="str">
            <v>MIETCHOP Danielle</v>
          </cell>
          <cell r="C28" t="str">
            <v>Troisième</v>
          </cell>
          <cell r="D28">
            <v>0</v>
          </cell>
          <cell r="E28">
            <v>0</v>
          </cell>
          <cell r="F28">
            <v>0</v>
          </cell>
          <cell r="G28">
            <v>1</v>
          </cell>
          <cell r="H28">
            <v>40</v>
          </cell>
          <cell r="I28">
            <v>0</v>
          </cell>
          <cell r="J28">
            <v>0</v>
          </cell>
          <cell r="K28">
            <v>0</v>
          </cell>
          <cell r="L28">
            <v>1</v>
          </cell>
          <cell r="M28">
            <v>40</v>
          </cell>
          <cell r="N28">
            <v>0</v>
          </cell>
          <cell r="O28">
            <v>0</v>
          </cell>
          <cell r="P28">
            <v>0</v>
          </cell>
          <cell r="Q28">
            <v>1</v>
          </cell>
          <cell r="R28">
            <v>40</v>
          </cell>
          <cell r="S28">
            <v>0</v>
          </cell>
          <cell r="T28">
            <v>0</v>
          </cell>
          <cell r="U28">
            <v>0</v>
          </cell>
          <cell r="V28">
            <v>1</v>
          </cell>
          <cell r="W28">
            <v>40</v>
          </cell>
          <cell r="X28">
            <v>0</v>
          </cell>
          <cell r="Y28">
            <v>0</v>
          </cell>
          <cell r="Z28">
            <v>0</v>
          </cell>
          <cell r="AA28">
            <v>3</v>
          </cell>
          <cell r="AB28">
            <v>40</v>
          </cell>
          <cell r="AC28">
            <v>0</v>
          </cell>
          <cell r="AD28">
            <v>0</v>
          </cell>
          <cell r="AE28">
            <v>0</v>
          </cell>
          <cell r="AF28">
            <v>2</v>
          </cell>
          <cell r="AG28">
            <v>40</v>
          </cell>
          <cell r="AH28">
            <v>0</v>
          </cell>
          <cell r="AI28">
            <v>0</v>
          </cell>
          <cell r="AJ28">
            <v>0</v>
          </cell>
          <cell r="AK28">
            <v>2</v>
          </cell>
          <cell r="AL28">
            <v>40</v>
          </cell>
          <cell r="AM28">
            <v>0</v>
          </cell>
          <cell r="AN28">
            <v>0</v>
          </cell>
          <cell r="AO28">
            <v>0</v>
          </cell>
          <cell r="AP28">
            <v>2</v>
          </cell>
          <cell r="AQ28">
            <v>40</v>
          </cell>
          <cell r="AR28">
            <v>0</v>
          </cell>
          <cell r="AS28">
            <v>0</v>
          </cell>
          <cell r="AT28">
            <v>0</v>
          </cell>
          <cell r="AU28">
            <v>2</v>
          </cell>
          <cell r="AV28">
            <v>40</v>
          </cell>
          <cell r="AW28">
            <v>0</v>
          </cell>
          <cell r="AX28">
            <v>0</v>
          </cell>
          <cell r="AY28">
            <v>0</v>
          </cell>
          <cell r="AZ28">
            <v>4</v>
          </cell>
          <cell r="BA28">
            <v>40</v>
          </cell>
          <cell r="BB28">
            <v>0</v>
          </cell>
          <cell r="BC28">
            <v>0</v>
          </cell>
          <cell r="BD28">
            <v>0</v>
          </cell>
          <cell r="BE28">
            <v>3</v>
          </cell>
          <cell r="BF28">
            <v>40</v>
          </cell>
          <cell r="BG28">
            <v>0</v>
          </cell>
          <cell r="BH28">
            <v>0</v>
          </cell>
          <cell r="BI28">
            <v>0</v>
          </cell>
          <cell r="BJ28">
            <v>2</v>
          </cell>
          <cell r="BK28">
            <v>40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40</v>
          </cell>
          <cell r="BQ28">
            <v>0</v>
          </cell>
          <cell r="BR28">
            <v>0</v>
          </cell>
          <cell r="BS28">
            <v>0</v>
          </cell>
          <cell r="BT28">
            <v>3</v>
          </cell>
          <cell r="BU28">
            <v>40</v>
          </cell>
          <cell r="BV28">
            <v>0</v>
          </cell>
          <cell r="BW28">
            <v>0</v>
          </cell>
          <cell r="BX28">
            <v>0</v>
          </cell>
          <cell r="BY28">
            <v>2</v>
          </cell>
          <cell r="BZ28">
            <v>40</v>
          </cell>
          <cell r="CA28">
            <v>0</v>
          </cell>
          <cell r="CB28">
            <v>0</v>
          </cell>
          <cell r="CC28">
            <v>0</v>
          </cell>
          <cell r="CD28">
            <v>1</v>
          </cell>
          <cell r="CE28">
            <v>40</v>
          </cell>
          <cell r="CF28">
            <v>0</v>
          </cell>
          <cell r="CG28">
            <v>40</v>
          </cell>
          <cell r="CH28">
            <v>0.73499999999999999</v>
          </cell>
        </row>
        <row r="29">
          <cell r="A29" t="str">
            <v>00430/CC</v>
          </cell>
          <cell r="B29" t="str">
            <v>NGADOUM KAMDOUM Laurelle Audrey</v>
          </cell>
          <cell r="C29" t="str">
            <v>Troisième</v>
          </cell>
          <cell r="D29">
            <v>0</v>
          </cell>
          <cell r="E29">
            <v>0</v>
          </cell>
          <cell r="F29">
            <v>0</v>
          </cell>
          <cell r="G29">
            <v>1</v>
          </cell>
          <cell r="H29">
            <v>40</v>
          </cell>
          <cell r="I29">
            <v>0</v>
          </cell>
          <cell r="J29">
            <v>0</v>
          </cell>
          <cell r="K29">
            <v>0</v>
          </cell>
          <cell r="L29">
            <v>1</v>
          </cell>
          <cell r="M29">
            <v>40</v>
          </cell>
          <cell r="N29">
            <v>0</v>
          </cell>
          <cell r="O29">
            <v>0</v>
          </cell>
          <cell r="P29">
            <v>0</v>
          </cell>
          <cell r="Q29">
            <v>1</v>
          </cell>
          <cell r="R29">
            <v>40</v>
          </cell>
          <cell r="S29">
            <v>0</v>
          </cell>
          <cell r="T29">
            <v>0</v>
          </cell>
          <cell r="U29">
            <v>0</v>
          </cell>
          <cell r="V29">
            <v>1</v>
          </cell>
          <cell r="W29">
            <v>40</v>
          </cell>
          <cell r="X29">
            <v>0</v>
          </cell>
          <cell r="Y29">
            <v>0</v>
          </cell>
          <cell r="Z29">
            <v>0</v>
          </cell>
          <cell r="AA29">
            <v>3</v>
          </cell>
          <cell r="AB29">
            <v>40</v>
          </cell>
          <cell r="AC29">
            <v>0</v>
          </cell>
          <cell r="AD29">
            <v>0</v>
          </cell>
          <cell r="AE29">
            <v>0</v>
          </cell>
          <cell r="AF29">
            <v>2</v>
          </cell>
          <cell r="AG29">
            <v>40</v>
          </cell>
          <cell r="AH29">
            <v>0</v>
          </cell>
          <cell r="AI29">
            <v>0</v>
          </cell>
          <cell r="AJ29">
            <v>0</v>
          </cell>
          <cell r="AK29">
            <v>2</v>
          </cell>
          <cell r="AL29">
            <v>40</v>
          </cell>
          <cell r="AM29">
            <v>0</v>
          </cell>
          <cell r="AN29">
            <v>0</v>
          </cell>
          <cell r="AO29">
            <v>0</v>
          </cell>
          <cell r="AP29">
            <v>2</v>
          </cell>
          <cell r="AQ29">
            <v>40</v>
          </cell>
          <cell r="AR29">
            <v>0</v>
          </cell>
          <cell r="AS29">
            <v>0</v>
          </cell>
          <cell r="AT29">
            <v>0</v>
          </cell>
          <cell r="AU29">
            <v>2</v>
          </cell>
          <cell r="AV29">
            <v>40</v>
          </cell>
          <cell r="AW29">
            <v>0</v>
          </cell>
          <cell r="AX29">
            <v>0</v>
          </cell>
          <cell r="AY29">
            <v>0</v>
          </cell>
          <cell r="AZ29">
            <v>4</v>
          </cell>
          <cell r="BA29">
            <v>40</v>
          </cell>
          <cell r="BB29">
            <v>0</v>
          </cell>
          <cell r="BC29">
            <v>0</v>
          </cell>
          <cell r="BD29">
            <v>0</v>
          </cell>
          <cell r="BE29">
            <v>3</v>
          </cell>
          <cell r="BF29">
            <v>40</v>
          </cell>
          <cell r="BG29">
            <v>0</v>
          </cell>
          <cell r="BH29">
            <v>0</v>
          </cell>
          <cell r="BI29">
            <v>0</v>
          </cell>
          <cell r="BJ29">
            <v>2</v>
          </cell>
          <cell r="BK29">
            <v>40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40</v>
          </cell>
          <cell r="BQ29">
            <v>0</v>
          </cell>
          <cell r="BR29">
            <v>0</v>
          </cell>
          <cell r="BS29">
            <v>0</v>
          </cell>
          <cell r="BT29">
            <v>3</v>
          </cell>
          <cell r="BU29">
            <v>40</v>
          </cell>
          <cell r="BV29">
            <v>0</v>
          </cell>
          <cell r="BW29">
            <v>0</v>
          </cell>
          <cell r="BX29">
            <v>0</v>
          </cell>
          <cell r="BY29">
            <v>2</v>
          </cell>
          <cell r="BZ29">
            <v>40</v>
          </cell>
          <cell r="CA29">
            <v>0</v>
          </cell>
          <cell r="CB29">
            <v>0</v>
          </cell>
          <cell r="CC29">
            <v>0</v>
          </cell>
          <cell r="CD29">
            <v>1</v>
          </cell>
          <cell r="CE29">
            <v>40</v>
          </cell>
          <cell r="CF29">
            <v>0</v>
          </cell>
          <cell r="CG29">
            <v>40</v>
          </cell>
          <cell r="CH29">
            <v>0.73499999999999999</v>
          </cell>
        </row>
        <row r="30">
          <cell r="A30" t="str">
            <v>00409/CC</v>
          </cell>
          <cell r="B30" t="str">
            <v>NGAKO Franck Rodalphe</v>
          </cell>
          <cell r="C30" t="str">
            <v>Troisième</v>
          </cell>
          <cell r="D30">
            <v>0</v>
          </cell>
          <cell r="E30">
            <v>0</v>
          </cell>
          <cell r="F30">
            <v>0</v>
          </cell>
          <cell r="G30">
            <v>1</v>
          </cell>
          <cell r="H30">
            <v>40</v>
          </cell>
          <cell r="I30">
            <v>0</v>
          </cell>
          <cell r="J30">
            <v>0</v>
          </cell>
          <cell r="K30">
            <v>0</v>
          </cell>
          <cell r="L30">
            <v>1</v>
          </cell>
          <cell r="M30">
            <v>40</v>
          </cell>
          <cell r="N30">
            <v>0</v>
          </cell>
          <cell r="O30">
            <v>0</v>
          </cell>
          <cell r="P30">
            <v>0</v>
          </cell>
          <cell r="Q30">
            <v>1</v>
          </cell>
          <cell r="R30">
            <v>40</v>
          </cell>
          <cell r="S30">
            <v>0</v>
          </cell>
          <cell r="T30">
            <v>0</v>
          </cell>
          <cell r="U30">
            <v>0</v>
          </cell>
          <cell r="V30">
            <v>1</v>
          </cell>
          <cell r="W30">
            <v>40</v>
          </cell>
          <cell r="X30">
            <v>0</v>
          </cell>
          <cell r="Y30">
            <v>0</v>
          </cell>
          <cell r="Z30">
            <v>0</v>
          </cell>
          <cell r="AA30">
            <v>3</v>
          </cell>
          <cell r="AB30">
            <v>40</v>
          </cell>
          <cell r="AC30">
            <v>0</v>
          </cell>
          <cell r="AD30">
            <v>0</v>
          </cell>
          <cell r="AE30">
            <v>0</v>
          </cell>
          <cell r="AF30">
            <v>2</v>
          </cell>
          <cell r="AG30">
            <v>40</v>
          </cell>
          <cell r="AH30">
            <v>0</v>
          </cell>
          <cell r="AI30">
            <v>0</v>
          </cell>
          <cell r="AJ30">
            <v>0</v>
          </cell>
          <cell r="AK30">
            <v>2</v>
          </cell>
          <cell r="AL30">
            <v>40</v>
          </cell>
          <cell r="AM30">
            <v>0</v>
          </cell>
          <cell r="AN30">
            <v>0</v>
          </cell>
          <cell r="AO30">
            <v>0</v>
          </cell>
          <cell r="AP30">
            <v>2</v>
          </cell>
          <cell r="AQ30">
            <v>40</v>
          </cell>
          <cell r="AR30">
            <v>0</v>
          </cell>
          <cell r="AS30">
            <v>0</v>
          </cell>
          <cell r="AT30">
            <v>0</v>
          </cell>
          <cell r="AU30">
            <v>2</v>
          </cell>
          <cell r="AV30">
            <v>40</v>
          </cell>
          <cell r="AW30">
            <v>0</v>
          </cell>
          <cell r="AX30">
            <v>0</v>
          </cell>
          <cell r="AY30">
            <v>0</v>
          </cell>
          <cell r="AZ30">
            <v>4</v>
          </cell>
          <cell r="BA30">
            <v>40</v>
          </cell>
          <cell r="BB30">
            <v>0</v>
          </cell>
          <cell r="BC30">
            <v>0</v>
          </cell>
          <cell r="BD30">
            <v>0</v>
          </cell>
          <cell r="BE30">
            <v>3</v>
          </cell>
          <cell r="BF30">
            <v>40</v>
          </cell>
          <cell r="BG30">
            <v>0</v>
          </cell>
          <cell r="BH30">
            <v>0</v>
          </cell>
          <cell r="BI30">
            <v>0</v>
          </cell>
          <cell r="BJ30">
            <v>2</v>
          </cell>
          <cell r="BK30">
            <v>40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40</v>
          </cell>
          <cell r="BQ30">
            <v>0</v>
          </cell>
          <cell r="BR30">
            <v>0</v>
          </cell>
          <cell r="BS30">
            <v>0</v>
          </cell>
          <cell r="BT30">
            <v>3</v>
          </cell>
          <cell r="BU30">
            <v>40</v>
          </cell>
          <cell r="BV30">
            <v>0</v>
          </cell>
          <cell r="BW30">
            <v>0</v>
          </cell>
          <cell r="BX30">
            <v>0</v>
          </cell>
          <cell r="BY30">
            <v>2</v>
          </cell>
          <cell r="BZ30">
            <v>40</v>
          </cell>
          <cell r="CA30">
            <v>0</v>
          </cell>
          <cell r="CB30">
            <v>0</v>
          </cell>
          <cell r="CC30">
            <v>0</v>
          </cell>
          <cell r="CD30">
            <v>1</v>
          </cell>
          <cell r="CE30">
            <v>40</v>
          </cell>
          <cell r="CF30">
            <v>0</v>
          </cell>
          <cell r="CG30">
            <v>40</v>
          </cell>
          <cell r="CH30">
            <v>0.73499999999999999</v>
          </cell>
        </row>
        <row r="31">
          <cell r="A31" t="str">
            <v>00375/CC</v>
          </cell>
          <cell r="B31" t="str">
            <v>NJOH SEME Jacques</v>
          </cell>
          <cell r="C31" t="str">
            <v>Troisième</v>
          </cell>
          <cell r="D31">
            <v>0</v>
          </cell>
          <cell r="E31">
            <v>0</v>
          </cell>
          <cell r="F31">
            <v>0</v>
          </cell>
          <cell r="G31">
            <v>1</v>
          </cell>
          <cell r="H31">
            <v>40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40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40</v>
          </cell>
          <cell r="S31">
            <v>0</v>
          </cell>
          <cell r="T31">
            <v>0</v>
          </cell>
          <cell r="U31">
            <v>0</v>
          </cell>
          <cell r="V31">
            <v>1</v>
          </cell>
          <cell r="W31">
            <v>40</v>
          </cell>
          <cell r="X31">
            <v>0</v>
          </cell>
          <cell r="Y31">
            <v>0</v>
          </cell>
          <cell r="Z31">
            <v>0</v>
          </cell>
          <cell r="AA31">
            <v>3</v>
          </cell>
          <cell r="AB31">
            <v>40</v>
          </cell>
          <cell r="AC31">
            <v>0</v>
          </cell>
          <cell r="AD31">
            <v>0</v>
          </cell>
          <cell r="AE31">
            <v>0</v>
          </cell>
          <cell r="AF31">
            <v>2</v>
          </cell>
          <cell r="AG31">
            <v>40</v>
          </cell>
          <cell r="AH31">
            <v>0</v>
          </cell>
          <cell r="AI31">
            <v>0</v>
          </cell>
          <cell r="AJ31">
            <v>0</v>
          </cell>
          <cell r="AK31">
            <v>2</v>
          </cell>
          <cell r="AL31">
            <v>40</v>
          </cell>
          <cell r="AM31">
            <v>0</v>
          </cell>
          <cell r="AN31">
            <v>0</v>
          </cell>
          <cell r="AO31">
            <v>0</v>
          </cell>
          <cell r="AP31">
            <v>2</v>
          </cell>
          <cell r="AQ31">
            <v>40</v>
          </cell>
          <cell r="AR31">
            <v>0</v>
          </cell>
          <cell r="AS31">
            <v>0</v>
          </cell>
          <cell r="AT31">
            <v>0</v>
          </cell>
          <cell r="AU31">
            <v>2</v>
          </cell>
          <cell r="AV31">
            <v>40</v>
          </cell>
          <cell r="AW31">
            <v>0</v>
          </cell>
          <cell r="AX31">
            <v>14</v>
          </cell>
          <cell r="AY31">
            <v>7</v>
          </cell>
          <cell r="AZ31">
            <v>4</v>
          </cell>
          <cell r="BA31">
            <v>5</v>
          </cell>
          <cell r="BB31">
            <v>0</v>
          </cell>
          <cell r="BC31">
            <v>12</v>
          </cell>
          <cell r="BD31">
            <v>6</v>
          </cell>
          <cell r="BE31">
            <v>3</v>
          </cell>
          <cell r="BF31">
            <v>4</v>
          </cell>
          <cell r="BG31">
            <v>0</v>
          </cell>
          <cell r="BH31">
            <v>0</v>
          </cell>
          <cell r="BI31">
            <v>0</v>
          </cell>
          <cell r="BJ31">
            <v>2</v>
          </cell>
          <cell r="BK31">
            <v>40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40</v>
          </cell>
          <cell r="BQ31">
            <v>0</v>
          </cell>
          <cell r="BR31">
            <v>0</v>
          </cell>
          <cell r="BS31">
            <v>0</v>
          </cell>
          <cell r="BT31">
            <v>3</v>
          </cell>
          <cell r="BU31">
            <v>40</v>
          </cell>
          <cell r="BV31">
            <v>0</v>
          </cell>
          <cell r="BW31">
            <v>0</v>
          </cell>
          <cell r="BX31">
            <v>0</v>
          </cell>
          <cell r="BY31">
            <v>2</v>
          </cell>
          <cell r="BZ31">
            <v>40</v>
          </cell>
          <cell r="CA31">
            <v>0</v>
          </cell>
          <cell r="CB31">
            <v>0</v>
          </cell>
          <cell r="CC31">
            <v>0</v>
          </cell>
          <cell r="CD31">
            <v>1</v>
          </cell>
          <cell r="CE31">
            <v>40</v>
          </cell>
          <cell r="CF31">
            <v>1.5333333333333334</v>
          </cell>
          <cell r="CG31">
            <v>6</v>
          </cell>
          <cell r="CH31">
            <v>0.73499999999999999</v>
          </cell>
        </row>
        <row r="32">
          <cell r="A32" t="str">
            <v>00376/CC</v>
          </cell>
          <cell r="B32" t="str">
            <v>NJOH Arthur Stephane</v>
          </cell>
          <cell r="C32" t="str">
            <v>Troisième</v>
          </cell>
          <cell r="D32">
            <v>0</v>
          </cell>
          <cell r="E32">
            <v>0</v>
          </cell>
          <cell r="F32">
            <v>0</v>
          </cell>
          <cell r="G32">
            <v>1</v>
          </cell>
          <cell r="H32">
            <v>40</v>
          </cell>
          <cell r="I32">
            <v>0</v>
          </cell>
          <cell r="J32">
            <v>0</v>
          </cell>
          <cell r="K32">
            <v>0</v>
          </cell>
          <cell r="L32">
            <v>1</v>
          </cell>
          <cell r="M32">
            <v>40</v>
          </cell>
          <cell r="N32">
            <v>0</v>
          </cell>
          <cell r="O32">
            <v>0</v>
          </cell>
          <cell r="P32">
            <v>0</v>
          </cell>
          <cell r="Q32">
            <v>1</v>
          </cell>
          <cell r="R32">
            <v>40</v>
          </cell>
          <cell r="S32">
            <v>0</v>
          </cell>
          <cell r="T32">
            <v>0</v>
          </cell>
          <cell r="U32">
            <v>0</v>
          </cell>
          <cell r="V32">
            <v>1</v>
          </cell>
          <cell r="W32">
            <v>40</v>
          </cell>
          <cell r="X32">
            <v>0</v>
          </cell>
          <cell r="Y32">
            <v>0</v>
          </cell>
          <cell r="Z32">
            <v>0</v>
          </cell>
          <cell r="AA32">
            <v>3</v>
          </cell>
          <cell r="AB32">
            <v>40</v>
          </cell>
          <cell r="AC32">
            <v>0</v>
          </cell>
          <cell r="AD32">
            <v>0</v>
          </cell>
          <cell r="AE32">
            <v>0</v>
          </cell>
          <cell r="AF32">
            <v>2</v>
          </cell>
          <cell r="AG32">
            <v>40</v>
          </cell>
          <cell r="AH32">
            <v>0</v>
          </cell>
          <cell r="AI32">
            <v>0</v>
          </cell>
          <cell r="AJ32">
            <v>0</v>
          </cell>
          <cell r="AK32">
            <v>2</v>
          </cell>
          <cell r="AL32">
            <v>40</v>
          </cell>
          <cell r="AM32">
            <v>0</v>
          </cell>
          <cell r="AN32">
            <v>0</v>
          </cell>
          <cell r="AO32">
            <v>0</v>
          </cell>
          <cell r="AP32">
            <v>2</v>
          </cell>
          <cell r="AQ32">
            <v>40</v>
          </cell>
          <cell r="AR32">
            <v>0</v>
          </cell>
          <cell r="AS32">
            <v>0</v>
          </cell>
          <cell r="AT32">
            <v>0</v>
          </cell>
          <cell r="AU32">
            <v>2</v>
          </cell>
          <cell r="AV32">
            <v>40</v>
          </cell>
          <cell r="AW32">
            <v>0</v>
          </cell>
          <cell r="AX32">
            <v>0</v>
          </cell>
          <cell r="AY32">
            <v>0</v>
          </cell>
          <cell r="AZ32">
            <v>4</v>
          </cell>
          <cell r="BA32">
            <v>40</v>
          </cell>
          <cell r="BB32">
            <v>0</v>
          </cell>
          <cell r="BC32">
            <v>0</v>
          </cell>
          <cell r="BD32">
            <v>0</v>
          </cell>
          <cell r="BE32">
            <v>3</v>
          </cell>
          <cell r="BF32">
            <v>40</v>
          </cell>
          <cell r="BG32">
            <v>0</v>
          </cell>
          <cell r="BH32">
            <v>0</v>
          </cell>
          <cell r="BI32">
            <v>0</v>
          </cell>
          <cell r="BJ32">
            <v>2</v>
          </cell>
          <cell r="BK32">
            <v>40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40</v>
          </cell>
          <cell r="BQ32">
            <v>0</v>
          </cell>
          <cell r="BR32">
            <v>0</v>
          </cell>
          <cell r="BS32">
            <v>0</v>
          </cell>
          <cell r="BT32">
            <v>3</v>
          </cell>
          <cell r="BU32">
            <v>40</v>
          </cell>
          <cell r="BV32">
            <v>0</v>
          </cell>
          <cell r="BW32">
            <v>0</v>
          </cell>
          <cell r="BX32">
            <v>0</v>
          </cell>
          <cell r="BY32">
            <v>2</v>
          </cell>
          <cell r="BZ32">
            <v>40</v>
          </cell>
          <cell r="CA32">
            <v>0</v>
          </cell>
          <cell r="CB32">
            <v>0</v>
          </cell>
          <cell r="CC32">
            <v>0</v>
          </cell>
          <cell r="CD32">
            <v>1</v>
          </cell>
          <cell r="CE32">
            <v>40</v>
          </cell>
          <cell r="CF32">
            <v>0</v>
          </cell>
          <cell r="CG32">
            <v>40</v>
          </cell>
          <cell r="CH32">
            <v>0.73499999999999999</v>
          </cell>
        </row>
        <row r="33">
          <cell r="A33" t="str">
            <v>00617/CC</v>
          </cell>
          <cell r="B33" t="str">
            <v>NJOLLE ASSECH Elisabeth</v>
          </cell>
          <cell r="C33" t="str">
            <v>Troisième</v>
          </cell>
          <cell r="D33">
            <v>0</v>
          </cell>
          <cell r="E33">
            <v>0</v>
          </cell>
          <cell r="F33">
            <v>0</v>
          </cell>
          <cell r="G33">
            <v>1</v>
          </cell>
          <cell r="H33">
            <v>40</v>
          </cell>
          <cell r="I33">
            <v>0</v>
          </cell>
          <cell r="J33">
            <v>0</v>
          </cell>
          <cell r="K33">
            <v>0</v>
          </cell>
          <cell r="L33">
            <v>1</v>
          </cell>
          <cell r="M33">
            <v>40</v>
          </cell>
          <cell r="N33">
            <v>0</v>
          </cell>
          <cell r="O33">
            <v>0</v>
          </cell>
          <cell r="P33">
            <v>0</v>
          </cell>
          <cell r="Q33">
            <v>1</v>
          </cell>
          <cell r="R33">
            <v>40</v>
          </cell>
          <cell r="S33">
            <v>0</v>
          </cell>
          <cell r="T33">
            <v>0</v>
          </cell>
          <cell r="U33">
            <v>0</v>
          </cell>
          <cell r="V33">
            <v>1</v>
          </cell>
          <cell r="W33">
            <v>40</v>
          </cell>
          <cell r="X33">
            <v>0</v>
          </cell>
          <cell r="Y33">
            <v>0</v>
          </cell>
          <cell r="Z33">
            <v>0</v>
          </cell>
          <cell r="AA33">
            <v>3</v>
          </cell>
          <cell r="AB33">
            <v>40</v>
          </cell>
          <cell r="AC33">
            <v>0</v>
          </cell>
          <cell r="AD33">
            <v>0</v>
          </cell>
          <cell r="AE33">
            <v>0</v>
          </cell>
          <cell r="AF33">
            <v>2</v>
          </cell>
          <cell r="AG33">
            <v>40</v>
          </cell>
          <cell r="AH33">
            <v>0</v>
          </cell>
          <cell r="AI33">
            <v>0</v>
          </cell>
          <cell r="AJ33">
            <v>0</v>
          </cell>
          <cell r="AK33">
            <v>2</v>
          </cell>
          <cell r="AL33">
            <v>40</v>
          </cell>
          <cell r="AM33">
            <v>0</v>
          </cell>
          <cell r="AN33">
            <v>0</v>
          </cell>
          <cell r="AO33">
            <v>0</v>
          </cell>
          <cell r="AP33">
            <v>2</v>
          </cell>
          <cell r="AQ33">
            <v>40</v>
          </cell>
          <cell r="AR33">
            <v>0</v>
          </cell>
          <cell r="AS33">
            <v>0</v>
          </cell>
          <cell r="AT33">
            <v>0</v>
          </cell>
          <cell r="AU33">
            <v>2</v>
          </cell>
          <cell r="AV33">
            <v>40</v>
          </cell>
          <cell r="AW33">
            <v>0</v>
          </cell>
          <cell r="AX33">
            <v>18</v>
          </cell>
          <cell r="AY33">
            <v>9</v>
          </cell>
          <cell r="AZ33">
            <v>4</v>
          </cell>
          <cell r="BA33">
            <v>4</v>
          </cell>
          <cell r="BB33">
            <v>0</v>
          </cell>
          <cell r="BC33">
            <v>0</v>
          </cell>
          <cell r="BD33">
            <v>0</v>
          </cell>
          <cell r="BE33">
            <v>3</v>
          </cell>
          <cell r="BF33">
            <v>40</v>
          </cell>
          <cell r="BG33">
            <v>0</v>
          </cell>
          <cell r="BH33">
            <v>0</v>
          </cell>
          <cell r="BI33">
            <v>0</v>
          </cell>
          <cell r="BJ33">
            <v>2</v>
          </cell>
          <cell r="BK33">
            <v>40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40</v>
          </cell>
          <cell r="BQ33">
            <v>0</v>
          </cell>
          <cell r="BR33">
            <v>0</v>
          </cell>
          <cell r="BS33">
            <v>0</v>
          </cell>
          <cell r="BT33">
            <v>3</v>
          </cell>
          <cell r="BU33">
            <v>40</v>
          </cell>
          <cell r="BV33">
            <v>0</v>
          </cell>
          <cell r="BW33">
            <v>0</v>
          </cell>
          <cell r="BX33">
            <v>0</v>
          </cell>
          <cell r="BY33">
            <v>2</v>
          </cell>
          <cell r="BZ33">
            <v>40</v>
          </cell>
          <cell r="CA33">
            <v>0</v>
          </cell>
          <cell r="CB33">
            <v>0</v>
          </cell>
          <cell r="CC33">
            <v>0</v>
          </cell>
          <cell r="CD33">
            <v>1</v>
          </cell>
          <cell r="CE33">
            <v>40</v>
          </cell>
          <cell r="CF33">
            <v>1.2</v>
          </cell>
          <cell r="CG33">
            <v>7</v>
          </cell>
          <cell r="CH33">
            <v>0.73499999999999999</v>
          </cell>
        </row>
        <row r="34">
          <cell r="A34" t="str">
            <v>00431/CC</v>
          </cell>
          <cell r="B34" t="str">
            <v>NKAPTO NGUELTA Wilfried</v>
          </cell>
          <cell r="C34" t="str">
            <v>Troisième</v>
          </cell>
          <cell r="D34">
            <v>0</v>
          </cell>
          <cell r="E34">
            <v>0</v>
          </cell>
          <cell r="F34">
            <v>0</v>
          </cell>
          <cell r="G34">
            <v>1</v>
          </cell>
          <cell r="H34">
            <v>40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40</v>
          </cell>
          <cell r="N34">
            <v>0</v>
          </cell>
          <cell r="O34">
            <v>0</v>
          </cell>
          <cell r="P34">
            <v>0</v>
          </cell>
          <cell r="Q34">
            <v>1</v>
          </cell>
          <cell r="R34">
            <v>40</v>
          </cell>
          <cell r="S34">
            <v>0</v>
          </cell>
          <cell r="T34">
            <v>0</v>
          </cell>
          <cell r="U34">
            <v>0</v>
          </cell>
          <cell r="V34">
            <v>1</v>
          </cell>
          <cell r="W34">
            <v>40</v>
          </cell>
          <cell r="X34">
            <v>0</v>
          </cell>
          <cell r="Y34">
            <v>0</v>
          </cell>
          <cell r="Z34">
            <v>0</v>
          </cell>
          <cell r="AA34">
            <v>3</v>
          </cell>
          <cell r="AB34">
            <v>40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40</v>
          </cell>
          <cell r="AH34">
            <v>0</v>
          </cell>
          <cell r="AI34">
            <v>0</v>
          </cell>
          <cell r="AJ34">
            <v>0</v>
          </cell>
          <cell r="AK34">
            <v>2</v>
          </cell>
          <cell r="AL34">
            <v>40</v>
          </cell>
          <cell r="AM34">
            <v>0</v>
          </cell>
          <cell r="AN34">
            <v>0</v>
          </cell>
          <cell r="AO34">
            <v>0</v>
          </cell>
          <cell r="AP34">
            <v>2</v>
          </cell>
          <cell r="AQ34">
            <v>40</v>
          </cell>
          <cell r="AR34">
            <v>0</v>
          </cell>
          <cell r="AS34">
            <v>0</v>
          </cell>
          <cell r="AT34">
            <v>0</v>
          </cell>
          <cell r="AU34">
            <v>2</v>
          </cell>
          <cell r="AV34">
            <v>40</v>
          </cell>
          <cell r="AW34">
            <v>0</v>
          </cell>
          <cell r="AX34">
            <v>0</v>
          </cell>
          <cell r="AY34">
            <v>0</v>
          </cell>
          <cell r="AZ34">
            <v>4</v>
          </cell>
          <cell r="BA34">
            <v>40</v>
          </cell>
          <cell r="BB34">
            <v>0</v>
          </cell>
          <cell r="BC34">
            <v>14</v>
          </cell>
          <cell r="BD34">
            <v>7</v>
          </cell>
          <cell r="BE34">
            <v>3</v>
          </cell>
          <cell r="BF34">
            <v>2</v>
          </cell>
          <cell r="BG34">
            <v>0</v>
          </cell>
          <cell r="BH34">
            <v>0</v>
          </cell>
          <cell r="BI34">
            <v>0</v>
          </cell>
          <cell r="BJ34">
            <v>2</v>
          </cell>
          <cell r="BK34">
            <v>40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40</v>
          </cell>
          <cell r="BQ34">
            <v>0</v>
          </cell>
          <cell r="BR34">
            <v>0</v>
          </cell>
          <cell r="BS34">
            <v>0</v>
          </cell>
          <cell r="BT34">
            <v>3</v>
          </cell>
          <cell r="BU34">
            <v>40</v>
          </cell>
          <cell r="BV34">
            <v>0</v>
          </cell>
          <cell r="BW34">
            <v>0</v>
          </cell>
          <cell r="BX34">
            <v>0</v>
          </cell>
          <cell r="BY34">
            <v>2</v>
          </cell>
          <cell r="BZ34">
            <v>40</v>
          </cell>
          <cell r="CA34">
            <v>0</v>
          </cell>
          <cell r="CB34">
            <v>0</v>
          </cell>
          <cell r="CC34">
            <v>0</v>
          </cell>
          <cell r="CD34">
            <v>1</v>
          </cell>
          <cell r="CE34">
            <v>40</v>
          </cell>
          <cell r="CF34">
            <v>0.7</v>
          </cell>
          <cell r="CG34">
            <v>8</v>
          </cell>
          <cell r="CH34">
            <v>0.73499999999999999</v>
          </cell>
        </row>
        <row r="35">
          <cell r="A35" t="str">
            <v>00620/CC</v>
          </cell>
          <cell r="B35" t="str">
            <v>NKEU Bernadette</v>
          </cell>
          <cell r="C35" t="str">
            <v>Troisième</v>
          </cell>
          <cell r="D35">
            <v>0</v>
          </cell>
          <cell r="E35">
            <v>0</v>
          </cell>
          <cell r="F35">
            <v>0</v>
          </cell>
          <cell r="G35">
            <v>1</v>
          </cell>
          <cell r="H35">
            <v>40</v>
          </cell>
          <cell r="I35">
            <v>0</v>
          </cell>
          <cell r="J35">
            <v>0</v>
          </cell>
          <cell r="K35">
            <v>0</v>
          </cell>
          <cell r="L35">
            <v>1</v>
          </cell>
          <cell r="M35">
            <v>40</v>
          </cell>
          <cell r="N35">
            <v>0</v>
          </cell>
          <cell r="O35">
            <v>0</v>
          </cell>
          <cell r="P35">
            <v>0</v>
          </cell>
          <cell r="Q35">
            <v>1</v>
          </cell>
          <cell r="R35">
            <v>40</v>
          </cell>
          <cell r="S35">
            <v>0</v>
          </cell>
          <cell r="T35">
            <v>0</v>
          </cell>
          <cell r="U35">
            <v>0</v>
          </cell>
          <cell r="V35">
            <v>1</v>
          </cell>
          <cell r="W35">
            <v>40</v>
          </cell>
          <cell r="X35">
            <v>0</v>
          </cell>
          <cell r="Y35">
            <v>0</v>
          </cell>
          <cell r="Z35">
            <v>0</v>
          </cell>
          <cell r="AA35">
            <v>3</v>
          </cell>
          <cell r="AB35">
            <v>40</v>
          </cell>
          <cell r="AC35">
            <v>0</v>
          </cell>
          <cell r="AD35">
            <v>0</v>
          </cell>
          <cell r="AE35">
            <v>0</v>
          </cell>
          <cell r="AF35">
            <v>2</v>
          </cell>
          <cell r="AG35">
            <v>40</v>
          </cell>
          <cell r="AH35">
            <v>0</v>
          </cell>
          <cell r="AI35">
            <v>0</v>
          </cell>
          <cell r="AJ35">
            <v>0</v>
          </cell>
          <cell r="AK35">
            <v>2</v>
          </cell>
          <cell r="AL35">
            <v>40</v>
          </cell>
          <cell r="AM35">
            <v>0</v>
          </cell>
          <cell r="AN35">
            <v>0</v>
          </cell>
          <cell r="AO35">
            <v>0</v>
          </cell>
          <cell r="AP35">
            <v>2</v>
          </cell>
          <cell r="AQ35">
            <v>40</v>
          </cell>
          <cell r="AR35">
            <v>0</v>
          </cell>
          <cell r="AS35">
            <v>0</v>
          </cell>
          <cell r="AT35">
            <v>0</v>
          </cell>
          <cell r="AU35">
            <v>2</v>
          </cell>
          <cell r="AV35">
            <v>40</v>
          </cell>
          <cell r="AW35">
            <v>0</v>
          </cell>
          <cell r="AX35">
            <v>0</v>
          </cell>
          <cell r="AY35">
            <v>0</v>
          </cell>
          <cell r="AZ35">
            <v>4</v>
          </cell>
          <cell r="BA35">
            <v>40</v>
          </cell>
          <cell r="BB35">
            <v>0</v>
          </cell>
          <cell r="BC35">
            <v>0</v>
          </cell>
          <cell r="BD35">
            <v>0</v>
          </cell>
          <cell r="BE35">
            <v>3</v>
          </cell>
          <cell r="BF35">
            <v>40</v>
          </cell>
          <cell r="BG35">
            <v>0</v>
          </cell>
          <cell r="BH35">
            <v>0</v>
          </cell>
          <cell r="BI35">
            <v>0</v>
          </cell>
          <cell r="BJ35">
            <v>2</v>
          </cell>
          <cell r="BK35">
            <v>40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40</v>
          </cell>
          <cell r="BQ35">
            <v>0</v>
          </cell>
          <cell r="BR35">
            <v>0</v>
          </cell>
          <cell r="BS35">
            <v>0</v>
          </cell>
          <cell r="BT35">
            <v>3</v>
          </cell>
          <cell r="BU35">
            <v>40</v>
          </cell>
          <cell r="BV35">
            <v>0</v>
          </cell>
          <cell r="BW35">
            <v>0</v>
          </cell>
          <cell r="BX35">
            <v>0</v>
          </cell>
          <cell r="BY35">
            <v>2</v>
          </cell>
          <cell r="BZ35">
            <v>40</v>
          </cell>
          <cell r="CA35">
            <v>0</v>
          </cell>
          <cell r="CB35">
            <v>0</v>
          </cell>
          <cell r="CC35">
            <v>0</v>
          </cell>
          <cell r="CD35">
            <v>1</v>
          </cell>
          <cell r="CE35">
            <v>40</v>
          </cell>
          <cell r="CF35">
            <v>0</v>
          </cell>
          <cell r="CG35">
            <v>40</v>
          </cell>
          <cell r="CH35">
            <v>0.73499999999999999</v>
          </cell>
        </row>
        <row r="36">
          <cell r="A36" t="str">
            <v>00483/CC</v>
          </cell>
          <cell r="B36" t="str">
            <v>NKOUATTCHOU YOUSSI Zita</v>
          </cell>
          <cell r="C36" t="str">
            <v>Troisième</v>
          </cell>
          <cell r="D36">
            <v>0</v>
          </cell>
          <cell r="E36">
            <v>0</v>
          </cell>
          <cell r="F36">
            <v>0</v>
          </cell>
          <cell r="G36">
            <v>1</v>
          </cell>
          <cell r="H36">
            <v>40</v>
          </cell>
          <cell r="I36">
            <v>0</v>
          </cell>
          <cell r="J36">
            <v>0</v>
          </cell>
          <cell r="K36">
            <v>0</v>
          </cell>
          <cell r="L36">
            <v>1</v>
          </cell>
          <cell r="M36">
            <v>40</v>
          </cell>
          <cell r="N36">
            <v>0</v>
          </cell>
          <cell r="O36">
            <v>0</v>
          </cell>
          <cell r="P36">
            <v>0</v>
          </cell>
          <cell r="Q36">
            <v>1</v>
          </cell>
          <cell r="R36">
            <v>40</v>
          </cell>
          <cell r="S36">
            <v>0</v>
          </cell>
          <cell r="T36">
            <v>0</v>
          </cell>
          <cell r="U36">
            <v>0</v>
          </cell>
          <cell r="V36">
            <v>1</v>
          </cell>
          <cell r="W36">
            <v>40</v>
          </cell>
          <cell r="X36">
            <v>0</v>
          </cell>
          <cell r="Y36">
            <v>0</v>
          </cell>
          <cell r="Z36">
            <v>0</v>
          </cell>
          <cell r="AA36">
            <v>3</v>
          </cell>
          <cell r="AB36">
            <v>40</v>
          </cell>
          <cell r="AC36">
            <v>0</v>
          </cell>
          <cell r="AD36">
            <v>0</v>
          </cell>
          <cell r="AE36">
            <v>0</v>
          </cell>
          <cell r="AF36">
            <v>2</v>
          </cell>
          <cell r="AG36">
            <v>40</v>
          </cell>
          <cell r="AH36">
            <v>0</v>
          </cell>
          <cell r="AI36">
            <v>0</v>
          </cell>
          <cell r="AJ36">
            <v>0</v>
          </cell>
          <cell r="AK36">
            <v>2</v>
          </cell>
          <cell r="AL36">
            <v>40</v>
          </cell>
          <cell r="AM36">
            <v>0</v>
          </cell>
          <cell r="AN36">
            <v>0</v>
          </cell>
          <cell r="AO36">
            <v>0</v>
          </cell>
          <cell r="AP36">
            <v>2</v>
          </cell>
          <cell r="AQ36">
            <v>40</v>
          </cell>
          <cell r="AR36">
            <v>0</v>
          </cell>
          <cell r="AS36">
            <v>0</v>
          </cell>
          <cell r="AT36">
            <v>0</v>
          </cell>
          <cell r="AU36">
            <v>2</v>
          </cell>
          <cell r="AV36">
            <v>40</v>
          </cell>
          <cell r="AW36">
            <v>0</v>
          </cell>
          <cell r="AX36">
            <v>0</v>
          </cell>
          <cell r="AY36">
            <v>0</v>
          </cell>
          <cell r="AZ36">
            <v>4</v>
          </cell>
          <cell r="BA36">
            <v>40</v>
          </cell>
          <cell r="BB36">
            <v>0</v>
          </cell>
          <cell r="BC36">
            <v>0</v>
          </cell>
          <cell r="BD36">
            <v>0</v>
          </cell>
          <cell r="BE36">
            <v>3</v>
          </cell>
          <cell r="BF36">
            <v>40</v>
          </cell>
          <cell r="BG36">
            <v>0</v>
          </cell>
          <cell r="BH36">
            <v>0</v>
          </cell>
          <cell r="BI36">
            <v>0</v>
          </cell>
          <cell r="BJ36">
            <v>2</v>
          </cell>
          <cell r="BK36">
            <v>40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40</v>
          </cell>
          <cell r="BQ36">
            <v>0</v>
          </cell>
          <cell r="BR36">
            <v>0</v>
          </cell>
          <cell r="BS36">
            <v>0</v>
          </cell>
          <cell r="BT36">
            <v>3</v>
          </cell>
          <cell r="BU36">
            <v>40</v>
          </cell>
          <cell r="BV36">
            <v>0</v>
          </cell>
          <cell r="BW36">
            <v>0</v>
          </cell>
          <cell r="BX36">
            <v>0</v>
          </cell>
          <cell r="BY36">
            <v>2</v>
          </cell>
          <cell r="BZ36">
            <v>40</v>
          </cell>
          <cell r="CA36">
            <v>0</v>
          </cell>
          <cell r="CB36">
            <v>0</v>
          </cell>
          <cell r="CC36">
            <v>0</v>
          </cell>
          <cell r="CD36">
            <v>1</v>
          </cell>
          <cell r="CE36">
            <v>40</v>
          </cell>
          <cell r="CF36">
            <v>0</v>
          </cell>
          <cell r="CG36">
            <v>40</v>
          </cell>
          <cell r="CH36">
            <v>0.73499999999999999</v>
          </cell>
        </row>
        <row r="37">
          <cell r="A37" t="str">
            <v>00610/CC</v>
          </cell>
          <cell r="B37" t="str">
            <v>TSADEO SAADEO François</v>
          </cell>
          <cell r="C37" t="str">
            <v>Troisième</v>
          </cell>
          <cell r="D37">
            <v>0</v>
          </cell>
          <cell r="E37">
            <v>0</v>
          </cell>
          <cell r="F37">
            <v>0</v>
          </cell>
          <cell r="G37">
            <v>1</v>
          </cell>
          <cell r="H37">
            <v>40</v>
          </cell>
          <cell r="I37">
            <v>0</v>
          </cell>
          <cell r="J37">
            <v>0</v>
          </cell>
          <cell r="K37">
            <v>0</v>
          </cell>
          <cell r="L37">
            <v>1</v>
          </cell>
          <cell r="M37">
            <v>40</v>
          </cell>
          <cell r="N37">
            <v>0</v>
          </cell>
          <cell r="O37">
            <v>0</v>
          </cell>
          <cell r="P37">
            <v>0</v>
          </cell>
          <cell r="Q37">
            <v>1</v>
          </cell>
          <cell r="R37">
            <v>40</v>
          </cell>
          <cell r="S37">
            <v>0</v>
          </cell>
          <cell r="T37">
            <v>0</v>
          </cell>
          <cell r="U37">
            <v>0</v>
          </cell>
          <cell r="V37">
            <v>1</v>
          </cell>
          <cell r="W37">
            <v>40</v>
          </cell>
          <cell r="X37">
            <v>0</v>
          </cell>
          <cell r="Y37">
            <v>0</v>
          </cell>
          <cell r="Z37">
            <v>0</v>
          </cell>
          <cell r="AA37">
            <v>3</v>
          </cell>
          <cell r="AB37">
            <v>40</v>
          </cell>
          <cell r="AC37">
            <v>0</v>
          </cell>
          <cell r="AD37">
            <v>0</v>
          </cell>
          <cell r="AE37">
            <v>0</v>
          </cell>
          <cell r="AF37">
            <v>2</v>
          </cell>
          <cell r="AG37">
            <v>40</v>
          </cell>
          <cell r="AH37">
            <v>0</v>
          </cell>
          <cell r="AI37">
            <v>0</v>
          </cell>
          <cell r="AJ37">
            <v>0</v>
          </cell>
          <cell r="AK37">
            <v>2</v>
          </cell>
          <cell r="AL37">
            <v>40</v>
          </cell>
          <cell r="AM37">
            <v>0</v>
          </cell>
          <cell r="AN37">
            <v>0</v>
          </cell>
          <cell r="AO37">
            <v>0</v>
          </cell>
          <cell r="AP37">
            <v>2</v>
          </cell>
          <cell r="AQ37">
            <v>40</v>
          </cell>
          <cell r="AR37">
            <v>0</v>
          </cell>
          <cell r="AS37">
            <v>0</v>
          </cell>
          <cell r="AT37">
            <v>0</v>
          </cell>
          <cell r="AU37">
            <v>2</v>
          </cell>
          <cell r="AV37">
            <v>40</v>
          </cell>
          <cell r="AW37">
            <v>0</v>
          </cell>
          <cell r="AX37">
            <v>0</v>
          </cell>
          <cell r="AY37">
            <v>0</v>
          </cell>
          <cell r="AZ37">
            <v>4</v>
          </cell>
          <cell r="BA37">
            <v>40</v>
          </cell>
          <cell r="BB37">
            <v>0</v>
          </cell>
          <cell r="BC37">
            <v>0</v>
          </cell>
          <cell r="BD37">
            <v>0</v>
          </cell>
          <cell r="BE37">
            <v>3</v>
          </cell>
          <cell r="BF37">
            <v>40</v>
          </cell>
          <cell r="BG37">
            <v>0</v>
          </cell>
          <cell r="BH37">
            <v>0</v>
          </cell>
          <cell r="BI37">
            <v>0</v>
          </cell>
          <cell r="BJ37">
            <v>2</v>
          </cell>
          <cell r="BK37">
            <v>40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40</v>
          </cell>
          <cell r="BQ37">
            <v>0</v>
          </cell>
          <cell r="BR37">
            <v>0</v>
          </cell>
          <cell r="BS37">
            <v>0</v>
          </cell>
          <cell r="BT37">
            <v>3</v>
          </cell>
          <cell r="BU37">
            <v>40</v>
          </cell>
          <cell r="BV37">
            <v>0</v>
          </cell>
          <cell r="BW37">
            <v>0</v>
          </cell>
          <cell r="BX37">
            <v>0</v>
          </cell>
          <cell r="BY37">
            <v>2</v>
          </cell>
          <cell r="BZ37">
            <v>40</v>
          </cell>
          <cell r="CA37">
            <v>0</v>
          </cell>
          <cell r="CB37">
            <v>0</v>
          </cell>
          <cell r="CC37">
            <v>0</v>
          </cell>
          <cell r="CD37">
            <v>1</v>
          </cell>
          <cell r="CE37">
            <v>40</v>
          </cell>
          <cell r="CF37">
            <v>0</v>
          </cell>
          <cell r="CG37">
            <v>40</v>
          </cell>
          <cell r="CH37">
            <v>0.73499999999999999</v>
          </cell>
        </row>
        <row r="38">
          <cell r="A38" t="str">
            <v>00433/CC</v>
          </cell>
          <cell r="B38" t="str">
            <v>TANKOUA NDZEGUE Randy</v>
          </cell>
          <cell r="C38" t="str">
            <v>Troisième</v>
          </cell>
          <cell r="D38">
            <v>0</v>
          </cell>
          <cell r="E38">
            <v>0</v>
          </cell>
          <cell r="F38">
            <v>0</v>
          </cell>
          <cell r="G38">
            <v>1</v>
          </cell>
          <cell r="H38">
            <v>40</v>
          </cell>
          <cell r="I38">
            <v>0</v>
          </cell>
          <cell r="J38">
            <v>0</v>
          </cell>
          <cell r="K38">
            <v>0</v>
          </cell>
          <cell r="L38">
            <v>1</v>
          </cell>
          <cell r="M38">
            <v>40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  <cell r="R38">
            <v>40</v>
          </cell>
          <cell r="S38">
            <v>0</v>
          </cell>
          <cell r="T38">
            <v>0</v>
          </cell>
          <cell r="U38">
            <v>0</v>
          </cell>
          <cell r="V38">
            <v>1</v>
          </cell>
          <cell r="W38">
            <v>40</v>
          </cell>
          <cell r="X38">
            <v>0</v>
          </cell>
          <cell r="Y38">
            <v>0</v>
          </cell>
          <cell r="Z38">
            <v>0</v>
          </cell>
          <cell r="AA38">
            <v>3</v>
          </cell>
          <cell r="AB38">
            <v>40</v>
          </cell>
          <cell r="AC38">
            <v>0</v>
          </cell>
          <cell r="AD38">
            <v>0</v>
          </cell>
          <cell r="AE38">
            <v>0</v>
          </cell>
          <cell r="AF38">
            <v>2</v>
          </cell>
          <cell r="AG38">
            <v>40</v>
          </cell>
          <cell r="AH38">
            <v>0</v>
          </cell>
          <cell r="AI38">
            <v>0</v>
          </cell>
          <cell r="AJ38">
            <v>0</v>
          </cell>
          <cell r="AK38">
            <v>2</v>
          </cell>
          <cell r="AL38">
            <v>40</v>
          </cell>
          <cell r="AM38">
            <v>0</v>
          </cell>
          <cell r="AN38">
            <v>0</v>
          </cell>
          <cell r="AO38">
            <v>0</v>
          </cell>
          <cell r="AP38">
            <v>2</v>
          </cell>
          <cell r="AQ38">
            <v>40</v>
          </cell>
          <cell r="AR38">
            <v>0</v>
          </cell>
          <cell r="AS38">
            <v>0</v>
          </cell>
          <cell r="AT38">
            <v>0</v>
          </cell>
          <cell r="AU38">
            <v>2</v>
          </cell>
          <cell r="AV38">
            <v>40</v>
          </cell>
          <cell r="AW38">
            <v>0</v>
          </cell>
          <cell r="AX38">
            <v>0</v>
          </cell>
          <cell r="AY38">
            <v>0</v>
          </cell>
          <cell r="AZ38">
            <v>4</v>
          </cell>
          <cell r="BA38">
            <v>40</v>
          </cell>
          <cell r="BB38">
            <v>0</v>
          </cell>
          <cell r="BC38">
            <v>0</v>
          </cell>
          <cell r="BD38">
            <v>0</v>
          </cell>
          <cell r="BE38">
            <v>3</v>
          </cell>
          <cell r="BF38">
            <v>40</v>
          </cell>
          <cell r="BG38">
            <v>0</v>
          </cell>
          <cell r="BH38">
            <v>0</v>
          </cell>
          <cell r="BI38">
            <v>0</v>
          </cell>
          <cell r="BJ38">
            <v>2</v>
          </cell>
          <cell r="BK38">
            <v>40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40</v>
          </cell>
          <cell r="BQ38">
            <v>0</v>
          </cell>
          <cell r="BR38">
            <v>0</v>
          </cell>
          <cell r="BS38">
            <v>0</v>
          </cell>
          <cell r="BT38">
            <v>3</v>
          </cell>
          <cell r="BU38">
            <v>40</v>
          </cell>
          <cell r="BV38">
            <v>0</v>
          </cell>
          <cell r="BW38">
            <v>0</v>
          </cell>
          <cell r="BX38">
            <v>0</v>
          </cell>
          <cell r="BY38">
            <v>2</v>
          </cell>
          <cell r="BZ38">
            <v>40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40</v>
          </cell>
          <cell r="CF38">
            <v>0</v>
          </cell>
          <cell r="CG38">
            <v>40</v>
          </cell>
          <cell r="CH38">
            <v>0.73499999999999999</v>
          </cell>
        </row>
        <row r="39">
          <cell r="A39" t="str">
            <v>00619/CC</v>
          </cell>
          <cell r="B39" t="str">
            <v>TCHAPNDA Adeline</v>
          </cell>
          <cell r="C39" t="str">
            <v>Troisième</v>
          </cell>
          <cell r="D39">
            <v>0</v>
          </cell>
          <cell r="E39">
            <v>0</v>
          </cell>
          <cell r="F39">
            <v>0</v>
          </cell>
          <cell r="G39">
            <v>1</v>
          </cell>
          <cell r="H39">
            <v>40</v>
          </cell>
          <cell r="I39">
            <v>0</v>
          </cell>
          <cell r="J39">
            <v>0</v>
          </cell>
          <cell r="K39">
            <v>0</v>
          </cell>
          <cell r="L39">
            <v>1</v>
          </cell>
          <cell r="M39">
            <v>40</v>
          </cell>
          <cell r="N39">
            <v>0</v>
          </cell>
          <cell r="O39">
            <v>0</v>
          </cell>
          <cell r="P39">
            <v>0</v>
          </cell>
          <cell r="Q39">
            <v>1</v>
          </cell>
          <cell r="R39">
            <v>40</v>
          </cell>
          <cell r="S39">
            <v>0</v>
          </cell>
          <cell r="T39">
            <v>0</v>
          </cell>
          <cell r="U39">
            <v>0</v>
          </cell>
          <cell r="V39">
            <v>1</v>
          </cell>
          <cell r="W39">
            <v>40</v>
          </cell>
          <cell r="X39">
            <v>0</v>
          </cell>
          <cell r="Y39">
            <v>0</v>
          </cell>
          <cell r="Z39">
            <v>0</v>
          </cell>
          <cell r="AA39">
            <v>3</v>
          </cell>
          <cell r="AB39">
            <v>40</v>
          </cell>
          <cell r="AC39">
            <v>0</v>
          </cell>
          <cell r="AD39">
            <v>0</v>
          </cell>
          <cell r="AE39">
            <v>0</v>
          </cell>
          <cell r="AF39">
            <v>2</v>
          </cell>
          <cell r="AG39">
            <v>40</v>
          </cell>
          <cell r="AH39">
            <v>0</v>
          </cell>
          <cell r="AI39">
            <v>0</v>
          </cell>
          <cell r="AJ39">
            <v>0</v>
          </cell>
          <cell r="AK39">
            <v>2</v>
          </cell>
          <cell r="AL39">
            <v>40</v>
          </cell>
          <cell r="AM39">
            <v>0</v>
          </cell>
          <cell r="AN39">
            <v>0</v>
          </cell>
          <cell r="AO39">
            <v>0</v>
          </cell>
          <cell r="AP39">
            <v>2</v>
          </cell>
          <cell r="AQ39">
            <v>40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40</v>
          </cell>
          <cell r="AW39">
            <v>0</v>
          </cell>
          <cell r="AX39">
            <v>0</v>
          </cell>
          <cell r="AY39">
            <v>0</v>
          </cell>
          <cell r="AZ39">
            <v>4</v>
          </cell>
          <cell r="BA39">
            <v>40</v>
          </cell>
          <cell r="BB39">
            <v>0</v>
          </cell>
          <cell r="BC39">
            <v>0</v>
          </cell>
          <cell r="BD39">
            <v>0</v>
          </cell>
          <cell r="BE39">
            <v>3</v>
          </cell>
          <cell r="BF39">
            <v>40</v>
          </cell>
          <cell r="BG39">
            <v>0</v>
          </cell>
          <cell r="BH39">
            <v>0</v>
          </cell>
          <cell r="BI39">
            <v>0</v>
          </cell>
          <cell r="BJ39">
            <v>2</v>
          </cell>
          <cell r="BK39">
            <v>40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40</v>
          </cell>
          <cell r="BQ39">
            <v>0</v>
          </cell>
          <cell r="BR39">
            <v>0</v>
          </cell>
          <cell r="BS39">
            <v>0</v>
          </cell>
          <cell r="BT39">
            <v>3</v>
          </cell>
          <cell r="BU39">
            <v>40</v>
          </cell>
          <cell r="BV39">
            <v>0</v>
          </cell>
          <cell r="BW39">
            <v>0</v>
          </cell>
          <cell r="BX39">
            <v>0</v>
          </cell>
          <cell r="BY39">
            <v>2</v>
          </cell>
          <cell r="BZ39">
            <v>40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40</v>
          </cell>
          <cell r="CF39">
            <v>0</v>
          </cell>
          <cell r="CG39">
            <v>40</v>
          </cell>
          <cell r="CH39">
            <v>0.73499999999999999</v>
          </cell>
        </row>
        <row r="40">
          <cell r="A40" t="str">
            <v>00534/CC</v>
          </cell>
          <cell r="B40" t="str">
            <v>TCHIEPI TCHOKOSSA Marthe Manelle</v>
          </cell>
          <cell r="C40" t="str">
            <v>Troisième</v>
          </cell>
          <cell r="D40">
            <v>0</v>
          </cell>
          <cell r="E40">
            <v>0</v>
          </cell>
          <cell r="F40">
            <v>0</v>
          </cell>
          <cell r="G40">
            <v>1</v>
          </cell>
          <cell r="H40">
            <v>40</v>
          </cell>
          <cell r="I40">
            <v>0</v>
          </cell>
          <cell r="J40">
            <v>0</v>
          </cell>
          <cell r="K40">
            <v>0</v>
          </cell>
          <cell r="L40">
            <v>1</v>
          </cell>
          <cell r="M40">
            <v>40</v>
          </cell>
          <cell r="N40">
            <v>0</v>
          </cell>
          <cell r="O40">
            <v>0</v>
          </cell>
          <cell r="P40">
            <v>0</v>
          </cell>
          <cell r="Q40">
            <v>1</v>
          </cell>
          <cell r="R40">
            <v>40</v>
          </cell>
          <cell r="S40">
            <v>0</v>
          </cell>
          <cell r="T40">
            <v>0</v>
          </cell>
          <cell r="U40">
            <v>0</v>
          </cell>
          <cell r="V40">
            <v>1</v>
          </cell>
          <cell r="W40">
            <v>40</v>
          </cell>
          <cell r="X40">
            <v>0</v>
          </cell>
          <cell r="Y40">
            <v>0</v>
          </cell>
          <cell r="Z40">
            <v>0</v>
          </cell>
          <cell r="AA40">
            <v>3</v>
          </cell>
          <cell r="AB40">
            <v>40</v>
          </cell>
          <cell r="AC40">
            <v>0</v>
          </cell>
          <cell r="AD40">
            <v>0</v>
          </cell>
          <cell r="AE40">
            <v>0</v>
          </cell>
          <cell r="AF40">
            <v>2</v>
          </cell>
          <cell r="AG40">
            <v>40</v>
          </cell>
          <cell r="AH40">
            <v>0</v>
          </cell>
          <cell r="AI40">
            <v>0</v>
          </cell>
          <cell r="AJ40">
            <v>0</v>
          </cell>
          <cell r="AK40">
            <v>2</v>
          </cell>
          <cell r="AL40">
            <v>40</v>
          </cell>
          <cell r="AM40">
            <v>0</v>
          </cell>
          <cell r="AN40">
            <v>0</v>
          </cell>
          <cell r="AO40">
            <v>0</v>
          </cell>
          <cell r="AP40">
            <v>2</v>
          </cell>
          <cell r="AQ40">
            <v>40</v>
          </cell>
          <cell r="AR40">
            <v>0</v>
          </cell>
          <cell r="AS40">
            <v>0</v>
          </cell>
          <cell r="AT40">
            <v>0</v>
          </cell>
          <cell r="AU40">
            <v>2</v>
          </cell>
          <cell r="AV40">
            <v>40</v>
          </cell>
          <cell r="AW40">
            <v>0</v>
          </cell>
          <cell r="AX40">
            <v>0</v>
          </cell>
          <cell r="AY40">
            <v>0</v>
          </cell>
          <cell r="AZ40">
            <v>4</v>
          </cell>
          <cell r="BA40">
            <v>40</v>
          </cell>
          <cell r="BB40">
            <v>0</v>
          </cell>
          <cell r="BC40">
            <v>0</v>
          </cell>
          <cell r="BD40">
            <v>0</v>
          </cell>
          <cell r="BE40">
            <v>3</v>
          </cell>
          <cell r="BF40">
            <v>40</v>
          </cell>
          <cell r="BG40">
            <v>0</v>
          </cell>
          <cell r="BH40">
            <v>0</v>
          </cell>
          <cell r="BI40">
            <v>0</v>
          </cell>
          <cell r="BJ40">
            <v>2</v>
          </cell>
          <cell r="BK40">
            <v>40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40</v>
          </cell>
          <cell r="BQ40">
            <v>0</v>
          </cell>
          <cell r="BR40">
            <v>0</v>
          </cell>
          <cell r="BS40">
            <v>0</v>
          </cell>
          <cell r="BT40">
            <v>3</v>
          </cell>
          <cell r="BU40">
            <v>40</v>
          </cell>
          <cell r="BV40">
            <v>0</v>
          </cell>
          <cell r="BW40">
            <v>0</v>
          </cell>
          <cell r="BX40">
            <v>0</v>
          </cell>
          <cell r="BY40">
            <v>2</v>
          </cell>
          <cell r="BZ40">
            <v>40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40</v>
          </cell>
          <cell r="CF40">
            <v>0</v>
          </cell>
          <cell r="CG40">
            <v>40</v>
          </cell>
          <cell r="CH40">
            <v>0.73499999999999999</v>
          </cell>
        </row>
        <row r="41">
          <cell r="A41" t="str">
            <v>00618/CC</v>
          </cell>
          <cell r="B41" t="str">
            <v>TCHOMENI Orlyne</v>
          </cell>
          <cell r="C41" t="str">
            <v>Troisième</v>
          </cell>
          <cell r="D41">
            <v>0</v>
          </cell>
          <cell r="E41">
            <v>0</v>
          </cell>
          <cell r="F41">
            <v>0</v>
          </cell>
          <cell r="G41">
            <v>1</v>
          </cell>
          <cell r="H41">
            <v>40</v>
          </cell>
          <cell r="I41">
            <v>0</v>
          </cell>
          <cell r="J41">
            <v>0</v>
          </cell>
          <cell r="K41">
            <v>0</v>
          </cell>
          <cell r="L41">
            <v>1</v>
          </cell>
          <cell r="M41">
            <v>40</v>
          </cell>
          <cell r="N41">
            <v>0</v>
          </cell>
          <cell r="O41">
            <v>0</v>
          </cell>
          <cell r="P41">
            <v>0</v>
          </cell>
          <cell r="Q41">
            <v>1</v>
          </cell>
          <cell r="R41">
            <v>40</v>
          </cell>
          <cell r="S41">
            <v>0</v>
          </cell>
          <cell r="T41">
            <v>0</v>
          </cell>
          <cell r="U41">
            <v>0</v>
          </cell>
          <cell r="V41">
            <v>1</v>
          </cell>
          <cell r="W41">
            <v>40</v>
          </cell>
          <cell r="X41">
            <v>0</v>
          </cell>
          <cell r="Y41">
            <v>0</v>
          </cell>
          <cell r="Z41">
            <v>0</v>
          </cell>
          <cell r="AA41">
            <v>3</v>
          </cell>
          <cell r="AB41">
            <v>40</v>
          </cell>
          <cell r="AC41">
            <v>0</v>
          </cell>
          <cell r="AD41">
            <v>0</v>
          </cell>
          <cell r="AE41">
            <v>0</v>
          </cell>
          <cell r="AF41">
            <v>2</v>
          </cell>
          <cell r="AG41">
            <v>40</v>
          </cell>
          <cell r="AH41">
            <v>0</v>
          </cell>
          <cell r="AI41">
            <v>0</v>
          </cell>
          <cell r="AJ41">
            <v>0</v>
          </cell>
          <cell r="AK41">
            <v>2</v>
          </cell>
          <cell r="AL41">
            <v>40</v>
          </cell>
          <cell r="AM41">
            <v>0</v>
          </cell>
          <cell r="AN41">
            <v>0</v>
          </cell>
          <cell r="AO41">
            <v>0</v>
          </cell>
          <cell r="AP41">
            <v>2</v>
          </cell>
          <cell r="AQ41">
            <v>40</v>
          </cell>
          <cell r="AR41">
            <v>0</v>
          </cell>
          <cell r="AS41">
            <v>0</v>
          </cell>
          <cell r="AT41">
            <v>0</v>
          </cell>
          <cell r="AU41">
            <v>2</v>
          </cell>
          <cell r="AV41">
            <v>40</v>
          </cell>
          <cell r="AW41">
            <v>0</v>
          </cell>
          <cell r="AX41">
            <v>0</v>
          </cell>
          <cell r="AY41">
            <v>0</v>
          </cell>
          <cell r="AZ41">
            <v>4</v>
          </cell>
          <cell r="BA41">
            <v>40</v>
          </cell>
          <cell r="BB41">
            <v>0</v>
          </cell>
          <cell r="BC41">
            <v>0</v>
          </cell>
          <cell r="BD41">
            <v>0</v>
          </cell>
          <cell r="BE41">
            <v>3</v>
          </cell>
          <cell r="BF41">
            <v>40</v>
          </cell>
          <cell r="BG41">
            <v>0</v>
          </cell>
          <cell r="BH41">
            <v>0</v>
          </cell>
          <cell r="BI41">
            <v>0</v>
          </cell>
          <cell r="BJ41">
            <v>2</v>
          </cell>
          <cell r="BK41">
            <v>40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40</v>
          </cell>
          <cell r="BQ41">
            <v>0</v>
          </cell>
          <cell r="BR41">
            <v>0</v>
          </cell>
          <cell r="BS41">
            <v>0</v>
          </cell>
          <cell r="BT41">
            <v>3</v>
          </cell>
          <cell r="BU41">
            <v>40</v>
          </cell>
          <cell r="BV41">
            <v>0</v>
          </cell>
          <cell r="BW41">
            <v>0</v>
          </cell>
          <cell r="BX41">
            <v>0</v>
          </cell>
          <cell r="BY41">
            <v>2</v>
          </cell>
          <cell r="BZ41">
            <v>40</v>
          </cell>
          <cell r="CA41">
            <v>0</v>
          </cell>
          <cell r="CB41">
            <v>0</v>
          </cell>
          <cell r="CC41">
            <v>0</v>
          </cell>
          <cell r="CD41">
            <v>1</v>
          </cell>
          <cell r="CE41">
            <v>40</v>
          </cell>
          <cell r="CF41">
            <v>0</v>
          </cell>
          <cell r="CG41">
            <v>40</v>
          </cell>
          <cell r="CH41">
            <v>0.73499999999999999</v>
          </cell>
        </row>
        <row r="42">
          <cell r="A42" t="str">
            <v>00535/CC</v>
          </cell>
          <cell r="B42" t="str">
            <v>TCHONGOUANG Angelbert</v>
          </cell>
          <cell r="C42" t="str">
            <v>Troisième</v>
          </cell>
          <cell r="D42">
            <v>0</v>
          </cell>
          <cell r="E42">
            <v>0</v>
          </cell>
          <cell r="F42">
            <v>0</v>
          </cell>
          <cell r="G42">
            <v>1</v>
          </cell>
          <cell r="H42">
            <v>40</v>
          </cell>
          <cell r="I42">
            <v>0</v>
          </cell>
          <cell r="J42">
            <v>0</v>
          </cell>
          <cell r="K42">
            <v>0</v>
          </cell>
          <cell r="L42">
            <v>1</v>
          </cell>
          <cell r="M42">
            <v>40</v>
          </cell>
          <cell r="N42">
            <v>0</v>
          </cell>
          <cell r="O42">
            <v>0</v>
          </cell>
          <cell r="P42">
            <v>0</v>
          </cell>
          <cell r="Q42">
            <v>1</v>
          </cell>
          <cell r="R42">
            <v>40</v>
          </cell>
          <cell r="S42">
            <v>0</v>
          </cell>
          <cell r="T42">
            <v>0</v>
          </cell>
          <cell r="U42">
            <v>0</v>
          </cell>
          <cell r="V42">
            <v>1</v>
          </cell>
          <cell r="W42">
            <v>40</v>
          </cell>
          <cell r="X42">
            <v>0</v>
          </cell>
          <cell r="Y42">
            <v>0</v>
          </cell>
          <cell r="Z42">
            <v>0</v>
          </cell>
          <cell r="AA42">
            <v>3</v>
          </cell>
          <cell r="AB42">
            <v>40</v>
          </cell>
          <cell r="AC42">
            <v>0</v>
          </cell>
          <cell r="AD42">
            <v>0</v>
          </cell>
          <cell r="AE42">
            <v>0</v>
          </cell>
          <cell r="AF42">
            <v>2</v>
          </cell>
          <cell r="AG42">
            <v>40</v>
          </cell>
          <cell r="AH42">
            <v>0</v>
          </cell>
          <cell r="AI42">
            <v>0</v>
          </cell>
          <cell r="AJ42">
            <v>0</v>
          </cell>
          <cell r="AK42">
            <v>2</v>
          </cell>
          <cell r="AL42">
            <v>40</v>
          </cell>
          <cell r="AM42">
            <v>0</v>
          </cell>
          <cell r="AN42">
            <v>0</v>
          </cell>
          <cell r="AO42">
            <v>0</v>
          </cell>
          <cell r="AP42">
            <v>2</v>
          </cell>
          <cell r="AQ42">
            <v>40</v>
          </cell>
          <cell r="AR42">
            <v>0</v>
          </cell>
          <cell r="AS42">
            <v>0</v>
          </cell>
          <cell r="AT42">
            <v>0</v>
          </cell>
          <cell r="AU42">
            <v>2</v>
          </cell>
          <cell r="AV42">
            <v>40</v>
          </cell>
          <cell r="AW42">
            <v>0</v>
          </cell>
          <cell r="AX42">
            <v>0</v>
          </cell>
          <cell r="AY42">
            <v>0</v>
          </cell>
          <cell r="AZ42">
            <v>4</v>
          </cell>
          <cell r="BA42">
            <v>40</v>
          </cell>
          <cell r="BB42">
            <v>0</v>
          </cell>
          <cell r="BC42">
            <v>0</v>
          </cell>
          <cell r="BD42">
            <v>0</v>
          </cell>
          <cell r="BE42">
            <v>3</v>
          </cell>
          <cell r="BF42">
            <v>40</v>
          </cell>
          <cell r="BG42">
            <v>0</v>
          </cell>
          <cell r="BH42">
            <v>0</v>
          </cell>
          <cell r="BI42">
            <v>0</v>
          </cell>
          <cell r="BJ42">
            <v>2</v>
          </cell>
          <cell r="BK42">
            <v>40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40</v>
          </cell>
          <cell r="BQ42">
            <v>0</v>
          </cell>
          <cell r="BR42">
            <v>0</v>
          </cell>
          <cell r="BS42">
            <v>0</v>
          </cell>
          <cell r="BT42">
            <v>3</v>
          </cell>
          <cell r="BU42">
            <v>40</v>
          </cell>
          <cell r="BV42">
            <v>0</v>
          </cell>
          <cell r="BW42">
            <v>0</v>
          </cell>
          <cell r="BX42">
            <v>0</v>
          </cell>
          <cell r="BY42">
            <v>2</v>
          </cell>
          <cell r="BZ42">
            <v>40</v>
          </cell>
          <cell r="CA42">
            <v>0</v>
          </cell>
          <cell r="CB42">
            <v>0</v>
          </cell>
          <cell r="CC42">
            <v>0</v>
          </cell>
          <cell r="CD42">
            <v>1</v>
          </cell>
          <cell r="CE42">
            <v>40</v>
          </cell>
          <cell r="CF42">
            <v>0</v>
          </cell>
          <cell r="CG42">
            <v>40</v>
          </cell>
          <cell r="CH42">
            <v>0.73499999999999999</v>
          </cell>
        </row>
        <row r="43">
          <cell r="A43" t="str">
            <v>00536/CC</v>
          </cell>
          <cell r="B43" t="str">
            <v>TEUKEU NGAMENI Alain Parino</v>
          </cell>
          <cell r="C43" t="str">
            <v>Troisième</v>
          </cell>
          <cell r="D43">
            <v>0</v>
          </cell>
          <cell r="E43">
            <v>0</v>
          </cell>
          <cell r="F43">
            <v>0</v>
          </cell>
          <cell r="G43">
            <v>1</v>
          </cell>
          <cell r="H43">
            <v>40</v>
          </cell>
          <cell r="I43">
            <v>0</v>
          </cell>
          <cell r="J43">
            <v>0</v>
          </cell>
          <cell r="K43">
            <v>0</v>
          </cell>
          <cell r="L43">
            <v>1</v>
          </cell>
          <cell r="M43">
            <v>40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>
            <v>40</v>
          </cell>
          <cell r="S43">
            <v>0</v>
          </cell>
          <cell r="T43">
            <v>0</v>
          </cell>
          <cell r="U43">
            <v>0</v>
          </cell>
          <cell r="V43">
            <v>1</v>
          </cell>
          <cell r="W43">
            <v>40</v>
          </cell>
          <cell r="X43">
            <v>0</v>
          </cell>
          <cell r="Y43">
            <v>0</v>
          </cell>
          <cell r="Z43">
            <v>0</v>
          </cell>
          <cell r="AA43">
            <v>3</v>
          </cell>
          <cell r="AB43">
            <v>40</v>
          </cell>
          <cell r="AC43">
            <v>0</v>
          </cell>
          <cell r="AD43">
            <v>0</v>
          </cell>
          <cell r="AE43">
            <v>0</v>
          </cell>
          <cell r="AF43">
            <v>2</v>
          </cell>
          <cell r="AG43">
            <v>40</v>
          </cell>
          <cell r="AH43">
            <v>0</v>
          </cell>
          <cell r="AI43">
            <v>0</v>
          </cell>
          <cell r="AJ43">
            <v>0</v>
          </cell>
          <cell r="AK43">
            <v>2</v>
          </cell>
          <cell r="AL43">
            <v>40</v>
          </cell>
          <cell r="AM43">
            <v>0</v>
          </cell>
          <cell r="AN43">
            <v>0</v>
          </cell>
          <cell r="AO43">
            <v>0</v>
          </cell>
          <cell r="AP43">
            <v>2</v>
          </cell>
          <cell r="AQ43">
            <v>40</v>
          </cell>
          <cell r="AR43">
            <v>0</v>
          </cell>
          <cell r="AS43">
            <v>0</v>
          </cell>
          <cell r="AT43">
            <v>0</v>
          </cell>
          <cell r="AU43">
            <v>2</v>
          </cell>
          <cell r="AV43">
            <v>40</v>
          </cell>
          <cell r="AW43">
            <v>0</v>
          </cell>
          <cell r="AX43">
            <v>0</v>
          </cell>
          <cell r="AY43">
            <v>0</v>
          </cell>
          <cell r="AZ43">
            <v>4</v>
          </cell>
          <cell r="BA43">
            <v>40</v>
          </cell>
          <cell r="BB43">
            <v>0</v>
          </cell>
          <cell r="BC43">
            <v>0</v>
          </cell>
          <cell r="BD43">
            <v>0</v>
          </cell>
          <cell r="BE43">
            <v>3</v>
          </cell>
          <cell r="BF43">
            <v>40</v>
          </cell>
          <cell r="BG43">
            <v>0</v>
          </cell>
          <cell r="BH43">
            <v>0</v>
          </cell>
          <cell r="BI43">
            <v>0</v>
          </cell>
          <cell r="BJ43">
            <v>2</v>
          </cell>
          <cell r="BK43">
            <v>40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40</v>
          </cell>
          <cell r="BQ43">
            <v>0</v>
          </cell>
          <cell r="BR43">
            <v>0</v>
          </cell>
          <cell r="BS43">
            <v>0</v>
          </cell>
          <cell r="BT43">
            <v>3</v>
          </cell>
          <cell r="BU43">
            <v>40</v>
          </cell>
          <cell r="BV43">
            <v>0</v>
          </cell>
          <cell r="BW43">
            <v>0</v>
          </cell>
          <cell r="BX43">
            <v>0</v>
          </cell>
          <cell r="BY43">
            <v>2</v>
          </cell>
          <cell r="BZ43">
            <v>40</v>
          </cell>
          <cell r="CA43">
            <v>0</v>
          </cell>
          <cell r="CB43">
            <v>0</v>
          </cell>
          <cell r="CC43">
            <v>0</v>
          </cell>
          <cell r="CD43">
            <v>1</v>
          </cell>
          <cell r="CE43">
            <v>40</v>
          </cell>
          <cell r="CF43">
            <v>0</v>
          </cell>
          <cell r="CG43">
            <v>40</v>
          </cell>
          <cell r="CH43">
            <v>0.73499999999999999</v>
          </cell>
        </row>
        <row r="44">
          <cell r="A44" t="str">
            <v>00439/CC</v>
          </cell>
          <cell r="B44" t="str">
            <v>TOUNGA NDOSSE Sandra</v>
          </cell>
          <cell r="C44" t="str">
            <v>Troisième</v>
          </cell>
          <cell r="D44">
            <v>0</v>
          </cell>
          <cell r="E44">
            <v>0</v>
          </cell>
          <cell r="F44">
            <v>0</v>
          </cell>
          <cell r="G44">
            <v>1</v>
          </cell>
          <cell r="H44">
            <v>40</v>
          </cell>
          <cell r="I44">
            <v>0</v>
          </cell>
          <cell r="J44">
            <v>0</v>
          </cell>
          <cell r="K44">
            <v>0</v>
          </cell>
          <cell r="L44">
            <v>1</v>
          </cell>
          <cell r="M44">
            <v>40</v>
          </cell>
          <cell r="N44">
            <v>0</v>
          </cell>
          <cell r="O44">
            <v>0</v>
          </cell>
          <cell r="P44">
            <v>0</v>
          </cell>
          <cell r="Q44">
            <v>1</v>
          </cell>
          <cell r="R44">
            <v>40</v>
          </cell>
          <cell r="S44">
            <v>0</v>
          </cell>
          <cell r="T44">
            <v>0</v>
          </cell>
          <cell r="U44">
            <v>0</v>
          </cell>
          <cell r="V44">
            <v>1</v>
          </cell>
          <cell r="W44">
            <v>40</v>
          </cell>
          <cell r="X44">
            <v>0</v>
          </cell>
          <cell r="Y44">
            <v>0</v>
          </cell>
          <cell r="Z44">
            <v>0</v>
          </cell>
          <cell r="AA44">
            <v>3</v>
          </cell>
          <cell r="AB44">
            <v>40</v>
          </cell>
          <cell r="AC44">
            <v>0</v>
          </cell>
          <cell r="AD44">
            <v>0</v>
          </cell>
          <cell r="AE44">
            <v>0</v>
          </cell>
          <cell r="AF44">
            <v>2</v>
          </cell>
          <cell r="AG44">
            <v>40</v>
          </cell>
          <cell r="AH44">
            <v>0</v>
          </cell>
          <cell r="AI44">
            <v>0</v>
          </cell>
          <cell r="AJ44">
            <v>0</v>
          </cell>
          <cell r="AK44">
            <v>2</v>
          </cell>
          <cell r="AL44">
            <v>40</v>
          </cell>
          <cell r="AM44">
            <v>0</v>
          </cell>
          <cell r="AN44">
            <v>0</v>
          </cell>
          <cell r="AO44">
            <v>0</v>
          </cell>
          <cell r="AP44">
            <v>2</v>
          </cell>
          <cell r="AQ44">
            <v>40</v>
          </cell>
          <cell r="AR44">
            <v>0</v>
          </cell>
          <cell r="AS44">
            <v>0</v>
          </cell>
          <cell r="AT44">
            <v>0</v>
          </cell>
          <cell r="AU44">
            <v>2</v>
          </cell>
          <cell r="AV44">
            <v>40</v>
          </cell>
          <cell r="AW44">
            <v>0</v>
          </cell>
          <cell r="AX44">
            <v>0</v>
          </cell>
          <cell r="AY44">
            <v>0</v>
          </cell>
          <cell r="AZ44">
            <v>4</v>
          </cell>
          <cell r="BA44">
            <v>40</v>
          </cell>
          <cell r="BB44">
            <v>0</v>
          </cell>
          <cell r="BC44">
            <v>0</v>
          </cell>
          <cell r="BD44">
            <v>0</v>
          </cell>
          <cell r="BE44">
            <v>3</v>
          </cell>
          <cell r="BF44">
            <v>40</v>
          </cell>
          <cell r="BG44">
            <v>0</v>
          </cell>
          <cell r="BH44">
            <v>0</v>
          </cell>
          <cell r="BI44">
            <v>0</v>
          </cell>
          <cell r="BJ44">
            <v>2</v>
          </cell>
          <cell r="BK44">
            <v>40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40</v>
          </cell>
          <cell r="BQ44">
            <v>0</v>
          </cell>
          <cell r="BR44">
            <v>0</v>
          </cell>
          <cell r="BS44">
            <v>0</v>
          </cell>
          <cell r="BT44">
            <v>3</v>
          </cell>
          <cell r="BU44">
            <v>40</v>
          </cell>
          <cell r="BV44">
            <v>0</v>
          </cell>
          <cell r="BW44">
            <v>0</v>
          </cell>
          <cell r="BX44">
            <v>0</v>
          </cell>
          <cell r="BY44">
            <v>2</v>
          </cell>
          <cell r="BZ44">
            <v>40</v>
          </cell>
          <cell r="CA44">
            <v>0</v>
          </cell>
          <cell r="CB44">
            <v>0</v>
          </cell>
          <cell r="CC44">
            <v>0</v>
          </cell>
          <cell r="CD44">
            <v>1</v>
          </cell>
          <cell r="CE44">
            <v>40</v>
          </cell>
          <cell r="CF44">
            <v>0</v>
          </cell>
          <cell r="CG44">
            <v>40</v>
          </cell>
          <cell r="CH44">
            <v>0.73499999999999999</v>
          </cell>
        </row>
        <row r="45">
          <cell r="A45" t="str">
            <v>00435/CC</v>
          </cell>
          <cell r="B45" t="str">
            <v>TSINDA Durel Junoir</v>
          </cell>
          <cell r="C45" t="str">
            <v>Troisième</v>
          </cell>
          <cell r="D45">
            <v>0</v>
          </cell>
          <cell r="E45">
            <v>0</v>
          </cell>
          <cell r="F45">
            <v>0</v>
          </cell>
          <cell r="G45">
            <v>1</v>
          </cell>
          <cell r="H45">
            <v>40</v>
          </cell>
          <cell r="I45">
            <v>0</v>
          </cell>
          <cell r="J45">
            <v>0</v>
          </cell>
          <cell r="K45">
            <v>0</v>
          </cell>
          <cell r="L45">
            <v>1</v>
          </cell>
          <cell r="M45">
            <v>40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40</v>
          </cell>
          <cell r="S45">
            <v>0</v>
          </cell>
          <cell r="T45">
            <v>0</v>
          </cell>
          <cell r="U45">
            <v>0</v>
          </cell>
          <cell r="V45">
            <v>1</v>
          </cell>
          <cell r="W45">
            <v>40</v>
          </cell>
          <cell r="X45">
            <v>0</v>
          </cell>
          <cell r="Y45">
            <v>0</v>
          </cell>
          <cell r="Z45">
            <v>0</v>
          </cell>
          <cell r="AA45">
            <v>3</v>
          </cell>
          <cell r="AB45">
            <v>40</v>
          </cell>
          <cell r="AC45">
            <v>0</v>
          </cell>
          <cell r="AD45">
            <v>0</v>
          </cell>
          <cell r="AE45">
            <v>0</v>
          </cell>
          <cell r="AF45">
            <v>2</v>
          </cell>
          <cell r="AG45">
            <v>40</v>
          </cell>
          <cell r="AH45">
            <v>0</v>
          </cell>
          <cell r="AI45">
            <v>0</v>
          </cell>
          <cell r="AJ45">
            <v>0</v>
          </cell>
          <cell r="AK45">
            <v>2</v>
          </cell>
          <cell r="AL45">
            <v>40</v>
          </cell>
          <cell r="AM45">
            <v>0</v>
          </cell>
          <cell r="AN45">
            <v>0</v>
          </cell>
          <cell r="AO45">
            <v>0</v>
          </cell>
          <cell r="AP45">
            <v>2</v>
          </cell>
          <cell r="AQ45">
            <v>40</v>
          </cell>
          <cell r="AR45">
            <v>0</v>
          </cell>
          <cell r="AS45">
            <v>0</v>
          </cell>
          <cell r="AT45">
            <v>0</v>
          </cell>
          <cell r="AU45">
            <v>2</v>
          </cell>
          <cell r="AV45">
            <v>40</v>
          </cell>
          <cell r="AW45">
            <v>0</v>
          </cell>
          <cell r="AX45">
            <v>0</v>
          </cell>
          <cell r="AY45">
            <v>0</v>
          </cell>
          <cell r="AZ45">
            <v>4</v>
          </cell>
          <cell r="BA45">
            <v>40</v>
          </cell>
          <cell r="BB45">
            <v>0</v>
          </cell>
          <cell r="BC45">
            <v>0</v>
          </cell>
          <cell r="BD45">
            <v>0</v>
          </cell>
          <cell r="BE45">
            <v>3</v>
          </cell>
          <cell r="BF45">
            <v>40</v>
          </cell>
          <cell r="BG45">
            <v>0</v>
          </cell>
          <cell r="BH45">
            <v>0</v>
          </cell>
          <cell r="BI45">
            <v>0</v>
          </cell>
          <cell r="BJ45">
            <v>2</v>
          </cell>
          <cell r="BK45">
            <v>40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40</v>
          </cell>
          <cell r="BQ45">
            <v>0</v>
          </cell>
          <cell r="BR45">
            <v>0</v>
          </cell>
          <cell r="BS45">
            <v>0</v>
          </cell>
          <cell r="BT45">
            <v>3</v>
          </cell>
          <cell r="BU45">
            <v>40</v>
          </cell>
          <cell r="BV45">
            <v>0</v>
          </cell>
          <cell r="BW45">
            <v>0</v>
          </cell>
          <cell r="BX45">
            <v>0</v>
          </cell>
          <cell r="BY45">
            <v>2</v>
          </cell>
          <cell r="BZ45">
            <v>40</v>
          </cell>
          <cell r="CA45">
            <v>0</v>
          </cell>
          <cell r="CB45">
            <v>0</v>
          </cell>
          <cell r="CC45">
            <v>0</v>
          </cell>
          <cell r="CD45">
            <v>1</v>
          </cell>
          <cell r="CE45">
            <v>40</v>
          </cell>
          <cell r="CF45">
            <v>0</v>
          </cell>
          <cell r="CG45">
            <v>40</v>
          </cell>
          <cell r="CH45">
            <v>0.73499999999999999</v>
          </cell>
        </row>
        <row r="46">
          <cell r="A46" t="str">
            <v>00609/CC</v>
          </cell>
          <cell r="B46" t="str">
            <v>NJOYA KAPOUMIE Salim</v>
          </cell>
          <cell r="C46" t="str">
            <v>Troisième</v>
          </cell>
          <cell r="D46">
            <v>0</v>
          </cell>
          <cell r="E46">
            <v>0</v>
          </cell>
          <cell r="F46">
            <v>0</v>
          </cell>
          <cell r="G46">
            <v>1</v>
          </cell>
          <cell r="H46">
            <v>40</v>
          </cell>
          <cell r="I46">
            <v>0</v>
          </cell>
          <cell r="J46">
            <v>0</v>
          </cell>
          <cell r="K46">
            <v>0</v>
          </cell>
          <cell r="L46">
            <v>1</v>
          </cell>
          <cell r="M46">
            <v>40</v>
          </cell>
          <cell r="N46">
            <v>0</v>
          </cell>
          <cell r="O46">
            <v>0</v>
          </cell>
          <cell r="P46">
            <v>0</v>
          </cell>
          <cell r="Q46">
            <v>1</v>
          </cell>
          <cell r="R46">
            <v>40</v>
          </cell>
          <cell r="S46">
            <v>0</v>
          </cell>
          <cell r="T46">
            <v>0</v>
          </cell>
          <cell r="U46">
            <v>0</v>
          </cell>
          <cell r="V46">
            <v>1</v>
          </cell>
          <cell r="W46">
            <v>40</v>
          </cell>
          <cell r="X46">
            <v>0</v>
          </cell>
          <cell r="Y46">
            <v>0</v>
          </cell>
          <cell r="Z46">
            <v>0</v>
          </cell>
          <cell r="AA46">
            <v>3</v>
          </cell>
          <cell r="AB46">
            <v>40</v>
          </cell>
          <cell r="AC46">
            <v>0</v>
          </cell>
          <cell r="AD46">
            <v>0</v>
          </cell>
          <cell r="AE46">
            <v>0</v>
          </cell>
          <cell r="AF46">
            <v>2</v>
          </cell>
          <cell r="AG46">
            <v>40</v>
          </cell>
          <cell r="AH46">
            <v>0</v>
          </cell>
          <cell r="AI46">
            <v>0</v>
          </cell>
          <cell r="AJ46">
            <v>0</v>
          </cell>
          <cell r="AK46">
            <v>2</v>
          </cell>
          <cell r="AL46">
            <v>40</v>
          </cell>
          <cell r="AM46">
            <v>0</v>
          </cell>
          <cell r="AN46">
            <v>0</v>
          </cell>
          <cell r="AO46">
            <v>0</v>
          </cell>
          <cell r="AP46">
            <v>2</v>
          </cell>
          <cell r="AQ46">
            <v>40</v>
          </cell>
          <cell r="AR46">
            <v>0</v>
          </cell>
          <cell r="AS46">
            <v>0</v>
          </cell>
          <cell r="AT46">
            <v>0</v>
          </cell>
          <cell r="AU46">
            <v>2</v>
          </cell>
          <cell r="AV46">
            <v>40</v>
          </cell>
          <cell r="AW46">
            <v>0</v>
          </cell>
          <cell r="AX46">
            <v>0</v>
          </cell>
          <cell r="AY46">
            <v>0</v>
          </cell>
          <cell r="AZ46">
            <v>4</v>
          </cell>
          <cell r="BA46">
            <v>40</v>
          </cell>
          <cell r="BB46">
            <v>0</v>
          </cell>
          <cell r="BC46">
            <v>0</v>
          </cell>
          <cell r="BD46">
            <v>0</v>
          </cell>
          <cell r="BE46">
            <v>3</v>
          </cell>
          <cell r="BF46">
            <v>40</v>
          </cell>
          <cell r="BG46">
            <v>0</v>
          </cell>
          <cell r="BH46">
            <v>0</v>
          </cell>
          <cell r="BI46">
            <v>0</v>
          </cell>
          <cell r="BJ46">
            <v>2</v>
          </cell>
          <cell r="BK46">
            <v>40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40</v>
          </cell>
          <cell r="BQ46">
            <v>0</v>
          </cell>
          <cell r="BR46">
            <v>0</v>
          </cell>
          <cell r="BS46">
            <v>0</v>
          </cell>
          <cell r="BT46">
            <v>3</v>
          </cell>
          <cell r="BU46">
            <v>40</v>
          </cell>
          <cell r="BV46">
            <v>0</v>
          </cell>
          <cell r="BW46">
            <v>0</v>
          </cell>
          <cell r="BX46">
            <v>0</v>
          </cell>
          <cell r="BY46">
            <v>2</v>
          </cell>
          <cell r="BZ46">
            <v>40</v>
          </cell>
          <cell r="CA46">
            <v>0</v>
          </cell>
          <cell r="CB46">
            <v>0</v>
          </cell>
          <cell r="CC46">
            <v>0</v>
          </cell>
          <cell r="CD46">
            <v>1</v>
          </cell>
          <cell r="CE46">
            <v>40</v>
          </cell>
          <cell r="CF46">
            <v>0</v>
          </cell>
          <cell r="CG46">
            <v>40</v>
          </cell>
          <cell r="CH46">
            <v>0.73499999999999999</v>
          </cell>
        </row>
        <row r="47">
          <cell r="A47" t="str">
            <v>00563/CC</v>
          </cell>
          <cell r="B47" t="str">
            <v>AMBER DILANA Salano Valverde</v>
          </cell>
          <cell r="C47" t="str">
            <v>Quatrième</v>
          </cell>
          <cell r="D47">
            <v>0</v>
          </cell>
          <cell r="E47">
            <v>0</v>
          </cell>
          <cell r="F47">
            <v>0</v>
          </cell>
          <cell r="G47">
            <v>1</v>
          </cell>
          <cell r="H47">
            <v>39</v>
          </cell>
          <cell r="I47">
            <v>0</v>
          </cell>
          <cell r="J47">
            <v>0</v>
          </cell>
          <cell r="K47">
            <v>0</v>
          </cell>
          <cell r="L47">
            <v>1</v>
          </cell>
          <cell r="M47">
            <v>39</v>
          </cell>
          <cell r="N47">
            <v>0</v>
          </cell>
          <cell r="O47">
            <v>0</v>
          </cell>
          <cell r="P47">
            <v>0</v>
          </cell>
          <cell r="Q47">
            <v>1</v>
          </cell>
          <cell r="R47">
            <v>39</v>
          </cell>
          <cell r="S47">
            <v>0</v>
          </cell>
          <cell r="T47">
            <v>0</v>
          </cell>
          <cell r="U47">
            <v>0</v>
          </cell>
          <cell r="V47">
            <v>1</v>
          </cell>
          <cell r="W47">
            <v>39</v>
          </cell>
          <cell r="X47">
            <v>0</v>
          </cell>
          <cell r="Y47">
            <v>0</v>
          </cell>
          <cell r="Z47">
            <v>0</v>
          </cell>
          <cell r="AA47">
            <v>3</v>
          </cell>
          <cell r="AB47">
            <v>39</v>
          </cell>
          <cell r="AC47">
            <v>0</v>
          </cell>
          <cell r="AD47">
            <v>0</v>
          </cell>
          <cell r="AE47">
            <v>0</v>
          </cell>
          <cell r="AF47">
            <v>2</v>
          </cell>
          <cell r="AG47">
            <v>39</v>
          </cell>
          <cell r="AH47">
            <v>0</v>
          </cell>
          <cell r="AI47">
            <v>0</v>
          </cell>
          <cell r="AJ47">
            <v>0</v>
          </cell>
          <cell r="AK47">
            <v>2</v>
          </cell>
          <cell r="AL47">
            <v>39</v>
          </cell>
          <cell r="AM47">
            <v>0</v>
          </cell>
          <cell r="AN47">
            <v>0</v>
          </cell>
          <cell r="AO47">
            <v>0</v>
          </cell>
          <cell r="AP47">
            <v>2</v>
          </cell>
          <cell r="AQ47">
            <v>39</v>
          </cell>
          <cell r="AR47">
            <v>0</v>
          </cell>
          <cell r="AS47">
            <v>0</v>
          </cell>
          <cell r="AT47">
            <v>0</v>
          </cell>
          <cell r="AU47">
            <v>2</v>
          </cell>
          <cell r="AV47">
            <v>39</v>
          </cell>
          <cell r="AW47">
            <v>0</v>
          </cell>
          <cell r="AX47">
            <v>0</v>
          </cell>
          <cell r="AY47">
            <v>0</v>
          </cell>
          <cell r="AZ47">
            <v>4</v>
          </cell>
          <cell r="BA47">
            <v>39</v>
          </cell>
          <cell r="BB47">
            <v>0</v>
          </cell>
          <cell r="BC47">
            <v>0</v>
          </cell>
          <cell r="BD47">
            <v>0</v>
          </cell>
          <cell r="BE47">
            <v>3</v>
          </cell>
          <cell r="BF47">
            <v>39</v>
          </cell>
          <cell r="BG47">
            <v>0</v>
          </cell>
          <cell r="BH47">
            <v>0</v>
          </cell>
          <cell r="BI47">
            <v>0</v>
          </cell>
          <cell r="BJ47">
            <v>2</v>
          </cell>
          <cell r="BK47">
            <v>39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39</v>
          </cell>
          <cell r="BQ47">
            <v>0</v>
          </cell>
          <cell r="BR47">
            <v>0</v>
          </cell>
          <cell r="BS47">
            <v>0</v>
          </cell>
          <cell r="BT47">
            <v>3</v>
          </cell>
          <cell r="BU47">
            <v>39</v>
          </cell>
          <cell r="BV47">
            <v>0</v>
          </cell>
          <cell r="BW47">
            <v>0</v>
          </cell>
          <cell r="BX47">
            <v>0</v>
          </cell>
          <cell r="BY47">
            <v>2</v>
          </cell>
          <cell r="BZ47">
            <v>39</v>
          </cell>
          <cell r="CA47">
            <v>0</v>
          </cell>
          <cell r="CB47">
            <v>0</v>
          </cell>
          <cell r="CC47">
            <v>0</v>
          </cell>
          <cell r="CD47">
            <v>1</v>
          </cell>
          <cell r="CE47">
            <v>39</v>
          </cell>
          <cell r="CF47">
            <v>0</v>
          </cell>
          <cell r="CG47">
            <v>39</v>
          </cell>
          <cell r="CH47">
            <v>8.2621082621082628E-2</v>
          </cell>
        </row>
        <row r="48">
          <cell r="A48" t="str">
            <v>00564/CC</v>
          </cell>
          <cell r="B48" t="str">
            <v>DJOMATCHOUA NKWE Franck Pharell</v>
          </cell>
          <cell r="C48" t="str">
            <v>Sixième</v>
          </cell>
          <cell r="D48">
            <v>0</v>
          </cell>
          <cell r="E48">
            <v>0</v>
          </cell>
          <cell r="F48">
            <v>0</v>
          </cell>
          <cell r="G48">
            <v>2</v>
          </cell>
          <cell r="H48">
            <v>33</v>
          </cell>
          <cell r="I48">
            <v>0</v>
          </cell>
          <cell r="J48">
            <v>19.7</v>
          </cell>
          <cell r="K48">
            <v>9.85</v>
          </cell>
          <cell r="L48">
            <v>2</v>
          </cell>
          <cell r="M48">
            <v>2</v>
          </cell>
          <cell r="N48">
            <v>0</v>
          </cell>
          <cell r="O48">
            <v>0</v>
          </cell>
          <cell r="P48">
            <v>0</v>
          </cell>
          <cell r="Q48">
            <v>1</v>
          </cell>
          <cell r="R48">
            <v>33</v>
          </cell>
          <cell r="S48">
            <v>0</v>
          </cell>
          <cell r="T48">
            <v>0</v>
          </cell>
          <cell r="U48">
            <v>0</v>
          </cell>
          <cell r="V48">
            <v>2</v>
          </cell>
          <cell r="W48">
            <v>33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33</v>
          </cell>
          <cell r="AC48">
            <v>0</v>
          </cell>
          <cell r="AD48">
            <v>0</v>
          </cell>
          <cell r="AE48">
            <v>0</v>
          </cell>
          <cell r="AF48">
            <v>2</v>
          </cell>
          <cell r="AG48">
            <v>33</v>
          </cell>
          <cell r="AH48">
            <v>0</v>
          </cell>
          <cell r="AI48">
            <v>0</v>
          </cell>
          <cell r="AJ48">
            <v>0</v>
          </cell>
          <cell r="AK48">
            <v>2</v>
          </cell>
          <cell r="AL48">
            <v>33</v>
          </cell>
          <cell r="AM48">
            <v>0</v>
          </cell>
          <cell r="AN48">
            <v>0</v>
          </cell>
          <cell r="AO48">
            <v>0</v>
          </cell>
          <cell r="AP48">
            <v>2</v>
          </cell>
          <cell r="AQ48">
            <v>33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33</v>
          </cell>
          <cell r="AW48">
            <v>0</v>
          </cell>
          <cell r="AX48">
            <v>0</v>
          </cell>
          <cell r="AY48">
            <v>0</v>
          </cell>
          <cell r="AZ48">
            <v>4</v>
          </cell>
          <cell r="BA48">
            <v>33</v>
          </cell>
          <cell r="BB48">
            <v>0</v>
          </cell>
          <cell r="BC48">
            <v>0</v>
          </cell>
          <cell r="BD48">
            <v>0</v>
          </cell>
          <cell r="BE48">
            <v>3</v>
          </cell>
          <cell r="BF48">
            <v>33</v>
          </cell>
          <cell r="BG48">
            <v>0</v>
          </cell>
          <cell r="BH48">
            <v>0</v>
          </cell>
          <cell r="BI48">
            <v>0</v>
          </cell>
          <cell r="BJ48">
            <v>2</v>
          </cell>
          <cell r="BK48">
            <v>33</v>
          </cell>
          <cell r="BL48">
            <v>0</v>
          </cell>
          <cell r="BM48">
            <v>0</v>
          </cell>
          <cell r="BN48">
            <v>0</v>
          </cell>
          <cell r="BO48">
            <v>2</v>
          </cell>
          <cell r="BP48">
            <v>33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33</v>
          </cell>
          <cell r="BV48">
            <v>0</v>
          </cell>
          <cell r="BW48">
            <v>0</v>
          </cell>
          <cell r="BX48">
            <v>0</v>
          </cell>
          <cell r="BY48">
            <v>2</v>
          </cell>
          <cell r="BZ48">
            <v>33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33</v>
          </cell>
          <cell r="CF48">
            <v>0.72962962962962963</v>
          </cell>
          <cell r="CG48">
            <v>6</v>
          </cell>
          <cell r="CH48">
            <v>0.21315083199141169</v>
          </cell>
        </row>
        <row r="49">
          <cell r="A49" t="str">
            <v>00565/CC</v>
          </cell>
          <cell r="B49" t="str">
            <v>DONGMO NGUEMO Francine</v>
          </cell>
          <cell r="C49" t="str">
            <v>Sixième</v>
          </cell>
          <cell r="D49">
            <v>0</v>
          </cell>
          <cell r="E49">
            <v>0</v>
          </cell>
          <cell r="F49">
            <v>0</v>
          </cell>
          <cell r="G49">
            <v>2</v>
          </cell>
          <cell r="H49">
            <v>33</v>
          </cell>
          <cell r="I49">
            <v>0</v>
          </cell>
          <cell r="J49">
            <v>0</v>
          </cell>
          <cell r="K49">
            <v>0</v>
          </cell>
          <cell r="L49">
            <v>2</v>
          </cell>
          <cell r="M49">
            <v>33</v>
          </cell>
          <cell r="N49">
            <v>0</v>
          </cell>
          <cell r="O49">
            <v>0</v>
          </cell>
          <cell r="P49">
            <v>0</v>
          </cell>
          <cell r="Q49">
            <v>1</v>
          </cell>
          <cell r="R49">
            <v>33</v>
          </cell>
          <cell r="S49">
            <v>0</v>
          </cell>
          <cell r="T49">
            <v>0</v>
          </cell>
          <cell r="U49">
            <v>0</v>
          </cell>
          <cell r="V49">
            <v>2</v>
          </cell>
          <cell r="W49">
            <v>33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33</v>
          </cell>
          <cell r="AC49">
            <v>0</v>
          </cell>
          <cell r="AD49">
            <v>0</v>
          </cell>
          <cell r="AE49">
            <v>0</v>
          </cell>
          <cell r="AF49">
            <v>2</v>
          </cell>
          <cell r="AG49">
            <v>33</v>
          </cell>
          <cell r="AH49">
            <v>0</v>
          </cell>
          <cell r="AI49">
            <v>0</v>
          </cell>
          <cell r="AJ49">
            <v>0</v>
          </cell>
          <cell r="AK49">
            <v>2</v>
          </cell>
          <cell r="AL49">
            <v>33</v>
          </cell>
          <cell r="AM49">
            <v>0</v>
          </cell>
          <cell r="AN49">
            <v>0</v>
          </cell>
          <cell r="AO49">
            <v>0</v>
          </cell>
          <cell r="AP49">
            <v>2</v>
          </cell>
          <cell r="AQ49">
            <v>33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33</v>
          </cell>
          <cell r="AW49">
            <v>0</v>
          </cell>
          <cell r="AX49">
            <v>0</v>
          </cell>
          <cell r="AY49">
            <v>0</v>
          </cell>
          <cell r="AZ49">
            <v>4</v>
          </cell>
          <cell r="BA49">
            <v>33</v>
          </cell>
          <cell r="BB49">
            <v>0</v>
          </cell>
          <cell r="BC49">
            <v>0</v>
          </cell>
          <cell r="BD49">
            <v>0</v>
          </cell>
          <cell r="BE49">
            <v>3</v>
          </cell>
          <cell r="BF49">
            <v>33</v>
          </cell>
          <cell r="BG49">
            <v>0</v>
          </cell>
          <cell r="BH49">
            <v>0</v>
          </cell>
          <cell r="BI49">
            <v>0</v>
          </cell>
          <cell r="BJ49">
            <v>2</v>
          </cell>
          <cell r="BK49">
            <v>33</v>
          </cell>
          <cell r="BL49">
            <v>0</v>
          </cell>
          <cell r="BM49">
            <v>0</v>
          </cell>
          <cell r="BN49">
            <v>0</v>
          </cell>
          <cell r="BO49">
            <v>2</v>
          </cell>
          <cell r="BP49">
            <v>33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33</v>
          </cell>
          <cell r="BV49">
            <v>0</v>
          </cell>
          <cell r="BW49">
            <v>0</v>
          </cell>
          <cell r="BX49">
            <v>0</v>
          </cell>
          <cell r="BY49">
            <v>2</v>
          </cell>
          <cell r="BZ49">
            <v>33</v>
          </cell>
          <cell r="CA49">
            <v>0</v>
          </cell>
          <cell r="CB49">
            <v>0</v>
          </cell>
          <cell r="CC49">
            <v>0</v>
          </cell>
          <cell r="CD49">
            <v>1</v>
          </cell>
          <cell r="CE49">
            <v>33</v>
          </cell>
          <cell r="CF49">
            <v>0</v>
          </cell>
          <cell r="CG49">
            <v>33</v>
          </cell>
          <cell r="CH49">
            <v>0.21315083199141169</v>
          </cell>
        </row>
        <row r="50">
          <cell r="A50" t="str">
            <v>00566/CC</v>
          </cell>
          <cell r="B50" t="str">
            <v>EBOULE Gaby Leprince</v>
          </cell>
          <cell r="C50" t="str">
            <v>Sixième</v>
          </cell>
          <cell r="D50">
            <v>0</v>
          </cell>
          <cell r="E50">
            <v>0</v>
          </cell>
          <cell r="F50">
            <v>0</v>
          </cell>
          <cell r="G50">
            <v>2</v>
          </cell>
          <cell r="H50">
            <v>33</v>
          </cell>
          <cell r="I50">
            <v>0</v>
          </cell>
          <cell r="J50">
            <v>0</v>
          </cell>
          <cell r="K50">
            <v>0</v>
          </cell>
          <cell r="L50">
            <v>2</v>
          </cell>
          <cell r="M50">
            <v>33</v>
          </cell>
          <cell r="N50">
            <v>0</v>
          </cell>
          <cell r="O50">
            <v>0</v>
          </cell>
          <cell r="P50">
            <v>0</v>
          </cell>
          <cell r="Q50">
            <v>1</v>
          </cell>
          <cell r="R50">
            <v>33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33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33</v>
          </cell>
          <cell r="AC50">
            <v>0</v>
          </cell>
          <cell r="AD50">
            <v>0</v>
          </cell>
          <cell r="AE50">
            <v>0</v>
          </cell>
          <cell r="AF50">
            <v>2</v>
          </cell>
          <cell r="AG50">
            <v>33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33</v>
          </cell>
          <cell r="AM50">
            <v>0</v>
          </cell>
          <cell r="AN50">
            <v>0</v>
          </cell>
          <cell r="AO50">
            <v>0</v>
          </cell>
          <cell r="AP50">
            <v>2</v>
          </cell>
          <cell r="AQ50">
            <v>33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33</v>
          </cell>
          <cell r="AW50">
            <v>0</v>
          </cell>
          <cell r="AX50">
            <v>0</v>
          </cell>
          <cell r="AY50">
            <v>0</v>
          </cell>
          <cell r="AZ50">
            <v>4</v>
          </cell>
          <cell r="BA50">
            <v>33</v>
          </cell>
          <cell r="BB50">
            <v>0</v>
          </cell>
          <cell r="BC50">
            <v>0</v>
          </cell>
          <cell r="BD50">
            <v>0</v>
          </cell>
          <cell r="BE50">
            <v>3</v>
          </cell>
          <cell r="BF50">
            <v>33</v>
          </cell>
          <cell r="BG50">
            <v>0</v>
          </cell>
          <cell r="BH50">
            <v>0</v>
          </cell>
          <cell r="BI50">
            <v>0</v>
          </cell>
          <cell r="BJ50">
            <v>2</v>
          </cell>
          <cell r="BK50">
            <v>33</v>
          </cell>
          <cell r="BL50">
            <v>0</v>
          </cell>
          <cell r="BM50">
            <v>0</v>
          </cell>
          <cell r="BN50">
            <v>0</v>
          </cell>
          <cell r="BO50">
            <v>2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33</v>
          </cell>
          <cell r="BV50">
            <v>0</v>
          </cell>
          <cell r="BW50">
            <v>0</v>
          </cell>
          <cell r="BX50">
            <v>0</v>
          </cell>
          <cell r="BY50">
            <v>2</v>
          </cell>
          <cell r="BZ50">
            <v>33</v>
          </cell>
          <cell r="CA50">
            <v>0</v>
          </cell>
          <cell r="CB50">
            <v>0</v>
          </cell>
          <cell r="CC50">
            <v>0</v>
          </cell>
          <cell r="CD50">
            <v>1</v>
          </cell>
          <cell r="CE50">
            <v>33</v>
          </cell>
          <cell r="CF50">
            <v>0</v>
          </cell>
          <cell r="CG50">
            <v>33</v>
          </cell>
          <cell r="CH50">
            <v>0.21315083199141169</v>
          </cell>
        </row>
        <row r="51">
          <cell r="A51" t="str">
            <v>00567/CC</v>
          </cell>
          <cell r="B51" t="str">
            <v>ENET Thomas Durell</v>
          </cell>
          <cell r="C51" t="str">
            <v>Sixième</v>
          </cell>
          <cell r="D51">
            <v>0</v>
          </cell>
          <cell r="E51">
            <v>0</v>
          </cell>
          <cell r="F51">
            <v>0</v>
          </cell>
          <cell r="G51">
            <v>2</v>
          </cell>
          <cell r="H51">
            <v>33</v>
          </cell>
          <cell r="I51">
            <v>0</v>
          </cell>
          <cell r="J51">
            <v>0</v>
          </cell>
          <cell r="K51">
            <v>0</v>
          </cell>
          <cell r="L51">
            <v>2</v>
          </cell>
          <cell r="M51">
            <v>33</v>
          </cell>
          <cell r="N51">
            <v>0</v>
          </cell>
          <cell r="O51">
            <v>0</v>
          </cell>
          <cell r="P51">
            <v>0</v>
          </cell>
          <cell r="Q51">
            <v>1</v>
          </cell>
          <cell r="R51">
            <v>33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33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33</v>
          </cell>
          <cell r="AC51">
            <v>0</v>
          </cell>
          <cell r="AD51">
            <v>0</v>
          </cell>
          <cell r="AE51">
            <v>0</v>
          </cell>
          <cell r="AF51">
            <v>2</v>
          </cell>
          <cell r="AG51">
            <v>33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33</v>
          </cell>
          <cell r="AM51">
            <v>0</v>
          </cell>
          <cell r="AN51">
            <v>0</v>
          </cell>
          <cell r="AO51">
            <v>0</v>
          </cell>
          <cell r="AP51">
            <v>2</v>
          </cell>
          <cell r="AQ51">
            <v>33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33</v>
          </cell>
          <cell r="AW51">
            <v>0</v>
          </cell>
          <cell r="AX51">
            <v>0</v>
          </cell>
          <cell r="AY51">
            <v>0</v>
          </cell>
          <cell r="AZ51">
            <v>4</v>
          </cell>
          <cell r="BA51">
            <v>33</v>
          </cell>
          <cell r="BB51">
            <v>0</v>
          </cell>
          <cell r="BC51">
            <v>0</v>
          </cell>
          <cell r="BD51">
            <v>0</v>
          </cell>
          <cell r="BE51">
            <v>3</v>
          </cell>
          <cell r="BF51">
            <v>33</v>
          </cell>
          <cell r="BG51">
            <v>0</v>
          </cell>
          <cell r="BH51">
            <v>0</v>
          </cell>
          <cell r="BI51">
            <v>0</v>
          </cell>
          <cell r="BJ51">
            <v>2</v>
          </cell>
          <cell r="BK51">
            <v>33</v>
          </cell>
          <cell r="BL51">
            <v>0</v>
          </cell>
          <cell r="BM51">
            <v>0</v>
          </cell>
          <cell r="BN51">
            <v>0</v>
          </cell>
          <cell r="BO51">
            <v>2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33</v>
          </cell>
          <cell r="BV51">
            <v>0</v>
          </cell>
          <cell r="BW51">
            <v>0</v>
          </cell>
          <cell r="BX51">
            <v>0</v>
          </cell>
          <cell r="BY51">
            <v>2</v>
          </cell>
          <cell r="BZ51">
            <v>33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33</v>
          </cell>
          <cell r="CF51">
            <v>0</v>
          </cell>
          <cell r="CG51">
            <v>33</v>
          </cell>
          <cell r="CH51">
            <v>0.21315083199141169</v>
          </cell>
        </row>
        <row r="52">
          <cell r="A52" t="str">
            <v>00568/CC</v>
          </cell>
          <cell r="B52" t="str">
            <v>ESSANGUI MBANGO Lydienne</v>
          </cell>
          <cell r="C52" t="str">
            <v>Sixième</v>
          </cell>
          <cell r="D52">
            <v>0</v>
          </cell>
          <cell r="E52">
            <v>0</v>
          </cell>
          <cell r="F52">
            <v>0</v>
          </cell>
          <cell r="G52">
            <v>2</v>
          </cell>
          <cell r="H52">
            <v>33</v>
          </cell>
          <cell r="I52">
            <v>0</v>
          </cell>
          <cell r="J52">
            <v>0</v>
          </cell>
          <cell r="K52">
            <v>0</v>
          </cell>
          <cell r="L52">
            <v>2</v>
          </cell>
          <cell r="M52">
            <v>33</v>
          </cell>
          <cell r="N52">
            <v>0</v>
          </cell>
          <cell r="O52">
            <v>0</v>
          </cell>
          <cell r="P52">
            <v>0</v>
          </cell>
          <cell r="Q52">
            <v>1</v>
          </cell>
          <cell r="R52">
            <v>33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33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33</v>
          </cell>
          <cell r="AC52">
            <v>0</v>
          </cell>
          <cell r="AD52">
            <v>0</v>
          </cell>
          <cell r="AE52">
            <v>0</v>
          </cell>
          <cell r="AF52">
            <v>2</v>
          </cell>
          <cell r="AG52">
            <v>33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33</v>
          </cell>
          <cell r="AM52">
            <v>0</v>
          </cell>
          <cell r="AN52">
            <v>0</v>
          </cell>
          <cell r="AO52">
            <v>0</v>
          </cell>
          <cell r="AP52">
            <v>2</v>
          </cell>
          <cell r="AQ52">
            <v>33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33</v>
          </cell>
          <cell r="AW52">
            <v>0</v>
          </cell>
          <cell r="AX52">
            <v>9</v>
          </cell>
          <cell r="AY52">
            <v>4.5</v>
          </cell>
          <cell r="AZ52">
            <v>4</v>
          </cell>
          <cell r="BA52">
            <v>1</v>
          </cell>
          <cell r="BB52">
            <v>0</v>
          </cell>
          <cell r="BC52">
            <v>0</v>
          </cell>
          <cell r="BD52">
            <v>0</v>
          </cell>
          <cell r="BE52">
            <v>3</v>
          </cell>
          <cell r="BF52">
            <v>33</v>
          </cell>
          <cell r="BG52">
            <v>0</v>
          </cell>
          <cell r="BH52">
            <v>0</v>
          </cell>
          <cell r="BI52">
            <v>0</v>
          </cell>
          <cell r="BJ52">
            <v>2</v>
          </cell>
          <cell r="BK52">
            <v>33</v>
          </cell>
          <cell r="BL52">
            <v>0</v>
          </cell>
          <cell r="BM52">
            <v>0</v>
          </cell>
          <cell r="BN52">
            <v>0</v>
          </cell>
          <cell r="BO52">
            <v>2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33</v>
          </cell>
          <cell r="BV52">
            <v>0</v>
          </cell>
          <cell r="BW52">
            <v>0</v>
          </cell>
          <cell r="BX52">
            <v>0</v>
          </cell>
          <cell r="BY52">
            <v>2</v>
          </cell>
          <cell r="BZ52">
            <v>33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33</v>
          </cell>
          <cell r="CF52">
            <v>0.78260869565217395</v>
          </cell>
          <cell r="CG52">
            <v>3</v>
          </cell>
          <cell r="CH52">
            <v>0.21315083199141169</v>
          </cell>
        </row>
        <row r="53">
          <cell r="A53" t="str">
            <v>00569/CC</v>
          </cell>
          <cell r="B53" t="str">
            <v>EYE MOHAMED Lamine Djibo</v>
          </cell>
          <cell r="C53" t="str">
            <v>Sixième</v>
          </cell>
          <cell r="D53">
            <v>0</v>
          </cell>
          <cell r="E53">
            <v>0</v>
          </cell>
          <cell r="F53">
            <v>0</v>
          </cell>
          <cell r="G53">
            <v>2</v>
          </cell>
          <cell r="H53">
            <v>33</v>
          </cell>
          <cell r="I53">
            <v>0</v>
          </cell>
          <cell r="J53">
            <v>0</v>
          </cell>
          <cell r="K53">
            <v>0</v>
          </cell>
          <cell r="L53">
            <v>2</v>
          </cell>
          <cell r="M53">
            <v>33</v>
          </cell>
          <cell r="N53">
            <v>0</v>
          </cell>
          <cell r="O53">
            <v>0</v>
          </cell>
          <cell r="P53">
            <v>0</v>
          </cell>
          <cell r="Q53">
            <v>1</v>
          </cell>
          <cell r="R53">
            <v>33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33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33</v>
          </cell>
          <cell r="AC53">
            <v>0</v>
          </cell>
          <cell r="AD53">
            <v>0</v>
          </cell>
          <cell r="AE53">
            <v>0</v>
          </cell>
          <cell r="AF53">
            <v>2</v>
          </cell>
          <cell r="AG53">
            <v>33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33</v>
          </cell>
          <cell r="AM53">
            <v>0</v>
          </cell>
          <cell r="AN53">
            <v>0</v>
          </cell>
          <cell r="AO53">
            <v>0</v>
          </cell>
          <cell r="AP53">
            <v>2</v>
          </cell>
          <cell r="AQ53">
            <v>33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33</v>
          </cell>
          <cell r="AW53">
            <v>0</v>
          </cell>
          <cell r="AX53">
            <v>0</v>
          </cell>
          <cell r="AY53">
            <v>0</v>
          </cell>
          <cell r="AZ53">
            <v>4</v>
          </cell>
          <cell r="BA53">
            <v>33</v>
          </cell>
          <cell r="BB53">
            <v>0</v>
          </cell>
          <cell r="BC53">
            <v>0</v>
          </cell>
          <cell r="BD53">
            <v>0</v>
          </cell>
          <cell r="BE53">
            <v>3</v>
          </cell>
          <cell r="BF53">
            <v>33</v>
          </cell>
          <cell r="BG53">
            <v>0</v>
          </cell>
          <cell r="BH53">
            <v>0</v>
          </cell>
          <cell r="BI53">
            <v>0</v>
          </cell>
          <cell r="BJ53">
            <v>2</v>
          </cell>
          <cell r="BK53">
            <v>33</v>
          </cell>
          <cell r="BL53">
            <v>0</v>
          </cell>
          <cell r="BM53">
            <v>0</v>
          </cell>
          <cell r="BN53">
            <v>0</v>
          </cell>
          <cell r="BO53">
            <v>2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33</v>
          </cell>
          <cell r="BV53">
            <v>0</v>
          </cell>
          <cell r="BW53">
            <v>0</v>
          </cell>
          <cell r="BX53">
            <v>0</v>
          </cell>
          <cell r="BY53">
            <v>2</v>
          </cell>
          <cell r="BZ53">
            <v>33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33</v>
          </cell>
          <cell r="CF53">
            <v>0</v>
          </cell>
          <cell r="CG53">
            <v>33</v>
          </cell>
          <cell r="CH53">
            <v>0.21315083199141169</v>
          </cell>
        </row>
        <row r="54">
          <cell r="A54" t="str">
            <v>00570/CC</v>
          </cell>
          <cell r="B54" t="str">
            <v>FEUMENE Ruth Valerie</v>
          </cell>
          <cell r="C54" t="str">
            <v>Sixième</v>
          </cell>
          <cell r="D54">
            <v>0</v>
          </cell>
          <cell r="E54">
            <v>0</v>
          </cell>
          <cell r="F54">
            <v>0</v>
          </cell>
          <cell r="G54">
            <v>2</v>
          </cell>
          <cell r="H54">
            <v>33</v>
          </cell>
          <cell r="I54">
            <v>0</v>
          </cell>
          <cell r="J54">
            <v>0</v>
          </cell>
          <cell r="K54">
            <v>0</v>
          </cell>
          <cell r="L54">
            <v>2</v>
          </cell>
          <cell r="M54">
            <v>33</v>
          </cell>
          <cell r="N54">
            <v>0</v>
          </cell>
          <cell r="O54">
            <v>0</v>
          </cell>
          <cell r="P54">
            <v>0</v>
          </cell>
          <cell r="Q54">
            <v>1</v>
          </cell>
          <cell r="R54">
            <v>33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33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33</v>
          </cell>
          <cell r="AC54">
            <v>0</v>
          </cell>
          <cell r="AD54">
            <v>0</v>
          </cell>
          <cell r="AE54">
            <v>0</v>
          </cell>
          <cell r="AF54">
            <v>2</v>
          </cell>
          <cell r="AG54">
            <v>33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33</v>
          </cell>
          <cell r="AM54">
            <v>0</v>
          </cell>
          <cell r="AN54">
            <v>0</v>
          </cell>
          <cell r="AO54">
            <v>0</v>
          </cell>
          <cell r="AP54">
            <v>2</v>
          </cell>
          <cell r="AQ54">
            <v>33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33</v>
          </cell>
          <cell r="AW54">
            <v>0</v>
          </cell>
          <cell r="AX54">
            <v>0</v>
          </cell>
          <cell r="AY54">
            <v>0</v>
          </cell>
          <cell r="AZ54">
            <v>4</v>
          </cell>
          <cell r="BA54">
            <v>33</v>
          </cell>
          <cell r="BB54">
            <v>0</v>
          </cell>
          <cell r="BC54">
            <v>0</v>
          </cell>
          <cell r="BD54">
            <v>0</v>
          </cell>
          <cell r="BE54">
            <v>3</v>
          </cell>
          <cell r="BF54">
            <v>33</v>
          </cell>
          <cell r="BG54">
            <v>0</v>
          </cell>
          <cell r="BH54">
            <v>0</v>
          </cell>
          <cell r="BI54">
            <v>0</v>
          </cell>
          <cell r="BJ54">
            <v>2</v>
          </cell>
          <cell r="BK54">
            <v>33</v>
          </cell>
          <cell r="BL54">
            <v>0</v>
          </cell>
          <cell r="BM54">
            <v>0</v>
          </cell>
          <cell r="BN54">
            <v>0</v>
          </cell>
          <cell r="BO54">
            <v>2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33</v>
          </cell>
          <cell r="BV54">
            <v>0</v>
          </cell>
          <cell r="BW54">
            <v>0</v>
          </cell>
          <cell r="BX54">
            <v>0</v>
          </cell>
          <cell r="BY54">
            <v>2</v>
          </cell>
          <cell r="BZ54">
            <v>33</v>
          </cell>
          <cell r="CA54">
            <v>0</v>
          </cell>
          <cell r="CB54">
            <v>0</v>
          </cell>
          <cell r="CC54">
            <v>0</v>
          </cell>
          <cell r="CD54">
            <v>1</v>
          </cell>
          <cell r="CE54">
            <v>33</v>
          </cell>
          <cell r="CF54">
            <v>0</v>
          </cell>
          <cell r="CG54">
            <v>33</v>
          </cell>
          <cell r="CH54">
            <v>0.21315083199141169</v>
          </cell>
        </row>
        <row r="55">
          <cell r="A55" t="str">
            <v>00571/CC</v>
          </cell>
          <cell r="B55" t="str">
            <v>FONKI NGWAMAH Desmone</v>
          </cell>
          <cell r="C55" t="str">
            <v>Sixième</v>
          </cell>
          <cell r="D55">
            <v>0</v>
          </cell>
          <cell r="E55">
            <v>0</v>
          </cell>
          <cell r="F55">
            <v>0</v>
          </cell>
          <cell r="G55">
            <v>2</v>
          </cell>
          <cell r="H55">
            <v>33</v>
          </cell>
          <cell r="I55">
            <v>0</v>
          </cell>
          <cell r="J55">
            <v>0</v>
          </cell>
          <cell r="K55">
            <v>0</v>
          </cell>
          <cell r="L55">
            <v>2</v>
          </cell>
          <cell r="M55">
            <v>33</v>
          </cell>
          <cell r="N55">
            <v>0</v>
          </cell>
          <cell r="O55">
            <v>0</v>
          </cell>
          <cell r="P55">
            <v>0</v>
          </cell>
          <cell r="Q55">
            <v>1</v>
          </cell>
          <cell r="R55">
            <v>33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33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33</v>
          </cell>
          <cell r="AC55">
            <v>0</v>
          </cell>
          <cell r="AD55">
            <v>0</v>
          </cell>
          <cell r="AE55">
            <v>0</v>
          </cell>
          <cell r="AF55">
            <v>2</v>
          </cell>
          <cell r="AG55">
            <v>33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33</v>
          </cell>
          <cell r="AM55">
            <v>0</v>
          </cell>
          <cell r="AN55">
            <v>0</v>
          </cell>
          <cell r="AO55">
            <v>0</v>
          </cell>
          <cell r="AP55">
            <v>2</v>
          </cell>
          <cell r="AQ55">
            <v>33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33</v>
          </cell>
          <cell r="AW55">
            <v>0</v>
          </cell>
          <cell r="AX55">
            <v>0</v>
          </cell>
          <cell r="AY55">
            <v>0</v>
          </cell>
          <cell r="AZ55">
            <v>4</v>
          </cell>
          <cell r="BA55">
            <v>33</v>
          </cell>
          <cell r="BB55">
            <v>0</v>
          </cell>
          <cell r="BC55">
            <v>0</v>
          </cell>
          <cell r="BD55">
            <v>0</v>
          </cell>
          <cell r="BE55">
            <v>3</v>
          </cell>
          <cell r="BF55">
            <v>33</v>
          </cell>
          <cell r="BG55">
            <v>0</v>
          </cell>
          <cell r="BH55">
            <v>0</v>
          </cell>
          <cell r="BI55">
            <v>0</v>
          </cell>
          <cell r="BJ55">
            <v>2</v>
          </cell>
          <cell r="BK55">
            <v>33</v>
          </cell>
          <cell r="BL55">
            <v>0</v>
          </cell>
          <cell r="BM55">
            <v>0</v>
          </cell>
          <cell r="BN55">
            <v>0</v>
          </cell>
          <cell r="BO55">
            <v>2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33</v>
          </cell>
          <cell r="BV55">
            <v>0</v>
          </cell>
          <cell r="BW55">
            <v>0</v>
          </cell>
          <cell r="BX55">
            <v>0</v>
          </cell>
          <cell r="BY55">
            <v>2</v>
          </cell>
          <cell r="BZ55">
            <v>33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33</v>
          </cell>
          <cell r="CF55">
            <v>0</v>
          </cell>
          <cell r="CG55">
            <v>33</v>
          </cell>
          <cell r="CH55">
            <v>0.21315083199141169</v>
          </cell>
        </row>
        <row r="56">
          <cell r="A56" t="str">
            <v>00576/CC</v>
          </cell>
          <cell r="B56" t="str">
            <v>KAME Guy Gaston</v>
          </cell>
          <cell r="C56" t="str">
            <v>Sixième</v>
          </cell>
          <cell r="D56">
            <v>0</v>
          </cell>
          <cell r="E56">
            <v>0</v>
          </cell>
          <cell r="F56">
            <v>0</v>
          </cell>
          <cell r="G56">
            <v>2</v>
          </cell>
          <cell r="H56">
            <v>33</v>
          </cell>
          <cell r="I56">
            <v>0</v>
          </cell>
          <cell r="J56">
            <v>0</v>
          </cell>
          <cell r="K56">
            <v>0</v>
          </cell>
          <cell r="L56">
            <v>2</v>
          </cell>
          <cell r="M56">
            <v>33</v>
          </cell>
          <cell r="N56">
            <v>0</v>
          </cell>
          <cell r="O56">
            <v>0</v>
          </cell>
          <cell r="P56">
            <v>0</v>
          </cell>
          <cell r="Q56">
            <v>1</v>
          </cell>
          <cell r="R56">
            <v>33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33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33</v>
          </cell>
          <cell r="AC56">
            <v>0</v>
          </cell>
          <cell r="AD56">
            <v>0</v>
          </cell>
          <cell r="AE56">
            <v>0</v>
          </cell>
          <cell r="AF56">
            <v>2</v>
          </cell>
          <cell r="AG56">
            <v>33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33</v>
          </cell>
          <cell r="AM56">
            <v>0</v>
          </cell>
          <cell r="AN56">
            <v>0</v>
          </cell>
          <cell r="AO56">
            <v>0</v>
          </cell>
          <cell r="AP56">
            <v>2</v>
          </cell>
          <cell r="AQ56">
            <v>33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33</v>
          </cell>
          <cell r="AW56">
            <v>0</v>
          </cell>
          <cell r="AX56">
            <v>0</v>
          </cell>
          <cell r="AY56">
            <v>0</v>
          </cell>
          <cell r="AZ56">
            <v>4</v>
          </cell>
          <cell r="BA56">
            <v>33</v>
          </cell>
          <cell r="BB56">
            <v>0</v>
          </cell>
          <cell r="BC56">
            <v>0</v>
          </cell>
          <cell r="BD56">
            <v>0</v>
          </cell>
          <cell r="BE56">
            <v>3</v>
          </cell>
          <cell r="BF56">
            <v>33</v>
          </cell>
          <cell r="BG56">
            <v>0</v>
          </cell>
          <cell r="BH56">
            <v>0</v>
          </cell>
          <cell r="BI56">
            <v>0</v>
          </cell>
          <cell r="BJ56">
            <v>2</v>
          </cell>
          <cell r="BK56">
            <v>33</v>
          </cell>
          <cell r="BL56">
            <v>0</v>
          </cell>
          <cell r="BM56">
            <v>0</v>
          </cell>
          <cell r="BN56">
            <v>0</v>
          </cell>
          <cell r="BO56">
            <v>2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33</v>
          </cell>
          <cell r="BV56">
            <v>0</v>
          </cell>
          <cell r="BW56">
            <v>0</v>
          </cell>
          <cell r="BX56">
            <v>0</v>
          </cell>
          <cell r="BY56">
            <v>2</v>
          </cell>
          <cell r="BZ56">
            <v>33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33</v>
          </cell>
          <cell r="CF56">
            <v>0</v>
          </cell>
          <cell r="CG56">
            <v>33</v>
          </cell>
          <cell r="CH56">
            <v>0.21315083199141169</v>
          </cell>
        </row>
        <row r="57">
          <cell r="A57" t="str">
            <v>00572/CC</v>
          </cell>
          <cell r="B57" t="str">
            <v>HAPPI YAMNOU Bill Samson</v>
          </cell>
          <cell r="C57" t="str">
            <v>Sixième</v>
          </cell>
          <cell r="D57">
            <v>0</v>
          </cell>
          <cell r="E57">
            <v>0</v>
          </cell>
          <cell r="F57">
            <v>0</v>
          </cell>
          <cell r="G57">
            <v>2</v>
          </cell>
          <cell r="H57">
            <v>33</v>
          </cell>
          <cell r="I57">
            <v>0</v>
          </cell>
          <cell r="J57">
            <v>0</v>
          </cell>
          <cell r="K57">
            <v>0</v>
          </cell>
          <cell r="L57">
            <v>2</v>
          </cell>
          <cell r="M57">
            <v>33</v>
          </cell>
          <cell r="N57">
            <v>0</v>
          </cell>
          <cell r="O57">
            <v>0</v>
          </cell>
          <cell r="P57">
            <v>0</v>
          </cell>
          <cell r="Q57">
            <v>1</v>
          </cell>
          <cell r="R57">
            <v>33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33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33</v>
          </cell>
          <cell r="AC57">
            <v>0</v>
          </cell>
          <cell r="AD57">
            <v>0</v>
          </cell>
          <cell r="AE57">
            <v>0</v>
          </cell>
          <cell r="AF57">
            <v>2</v>
          </cell>
          <cell r="AG57">
            <v>33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33</v>
          </cell>
          <cell r="AM57">
            <v>0</v>
          </cell>
          <cell r="AN57">
            <v>0</v>
          </cell>
          <cell r="AO57">
            <v>0</v>
          </cell>
          <cell r="AP57">
            <v>2</v>
          </cell>
          <cell r="AQ57">
            <v>33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33</v>
          </cell>
          <cell r="AW57">
            <v>0</v>
          </cell>
          <cell r="AX57">
            <v>0</v>
          </cell>
          <cell r="AY57">
            <v>0</v>
          </cell>
          <cell r="AZ57">
            <v>4</v>
          </cell>
          <cell r="BA57">
            <v>33</v>
          </cell>
          <cell r="BB57">
            <v>0</v>
          </cell>
          <cell r="BC57">
            <v>0</v>
          </cell>
          <cell r="BD57">
            <v>0</v>
          </cell>
          <cell r="BE57">
            <v>3</v>
          </cell>
          <cell r="BF57">
            <v>33</v>
          </cell>
          <cell r="BG57">
            <v>0</v>
          </cell>
          <cell r="BH57">
            <v>0</v>
          </cell>
          <cell r="BI57">
            <v>0</v>
          </cell>
          <cell r="BJ57">
            <v>2</v>
          </cell>
          <cell r="BK57">
            <v>33</v>
          </cell>
          <cell r="BL57">
            <v>0</v>
          </cell>
          <cell r="BM57">
            <v>0</v>
          </cell>
          <cell r="BN57">
            <v>0</v>
          </cell>
          <cell r="BO57">
            <v>2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33</v>
          </cell>
          <cell r="BV57">
            <v>0</v>
          </cell>
          <cell r="BW57">
            <v>0</v>
          </cell>
          <cell r="BX57">
            <v>0</v>
          </cell>
          <cell r="BY57">
            <v>2</v>
          </cell>
          <cell r="BZ57">
            <v>33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33</v>
          </cell>
          <cell r="CF57">
            <v>0</v>
          </cell>
          <cell r="CG57">
            <v>33</v>
          </cell>
          <cell r="CH57">
            <v>0.21315083199141169</v>
          </cell>
        </row>
        <row r="58">
          <cell r="A58" t="str">
            <v>00573/CC</v>
          </cell>
          <cell r="B58" t="str">
            <v>HERAZO SANCHEZ Freddy Elias</v>
          </cell>
          <cell r="C58" t="str">
            <v>Sixième</v>
          </cell>
          <cell r="D58">
            <v>0</v>
          </cell>
          <cell r="E58">
            <v>0</v>
          </cell>
          <cell r="F58">
            <v>0</v>
          </cell>
          <cell r="G58">
            <v>2</v>
          </cell>
          <cell r="H58">
            <v>33</v>
          </cell>
          <cell r="I58">
            <v>0</v>
          </cell>
          <cell r="J58">
            <v>14</v>
          </cell>
          <cell r="K58">
            <v>7</v>
          </cell>
          <cell r="L58">
            <v>2</v>
          </cell>
          <cell r="M58">
            <v>6</v>
          </cell>
          <cell r="N58">
            <v>0</v>
          </cell>
          <cell r="O58">
            <v>0</v>
          </cell>
          <cell r="P58">
            <v>0</v>
          </cell>
          <cell r="Q58">
            <v>1</v>
          </cell>
          <cell r="R58">
            <v>33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33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33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33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33</v>
          </cell>
          <cell r="AM58">
            <v>0</v>
          </cell>
          <cell r="AN58">
            <v>0</v>
          </cell>
          <cell r="AO58">
            <v>0</v>
          </cell>
          <cell r="AP58">
            <v>2</v>
          </cell>
          <cell r="AQ58">
            <v>33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33</v>
          </cell>
          <cell r="AW58">
            <v>0</v>
          </cell>
          <cell r="AX58">
            <v>0</v>
          </cell>
          <cell r="AY58">
            <v>0</v>
          </cell>
          <cell r="AZ58">
            <v>4</v>
          </cell>
          <cell r="BA58">
            <v>33</v>
          </cell>
          <cell r="BB58">
            <v>0</v>
          </cell>
          <cell r="BC58">
            <v>0</v>
          </cell>
          <cell r="BD58">
            <v>0</v>
          </cell>
          <cell r="BE58">
            <v>3</v>
          </cell>
          <cell r="BF58">
            <v>33</v>
          </cell>
          <cell r="BG58">
            <v>0</v>
          </cell>
          <cell r="BH58">
            <v>0</v>
          </cell>
          <cell r="BI58">
            <v>0</v>
          </cell>
          <cell r="BJ58">
            <v>2</v>
          </cell>
          <cell r="BK58">
            <v>33</v>
          </cell>
          <cell r="BL58">
            <v>0</v>
          </cell>
          <cell r="BM58">
            <v>0</v>
          </cell>
          <cell r="BN58">
            <v>0</v>
          </cell>
          <cell r="BO58">
            <v>2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33</v>
          </cell>
          <cell r="BV58">
            <v>0</v>
          </cell>
          <cell r="BW58">
            <v>0</v>
          </cell>
          <cell r="BX58">
            <v>0</v>
          </cell>
          <cell r="BY58">
            <v>2</v>
          </cell>
          <cell r="BZ58">
            <v>33</v>
          </cell>
          <cell r="CA58">
            <v>0</v>
          </cell>
          <cell r="CB58">
            <v>0</v>
          </cell>
          <cell r="CC58">
            <v>0</v>
          </cell>
          <cell r="CD58">
            <v>1</v>
          </cell>
          <cell r="CE58">
            <v>33</v>
          </cell>
          <cell r="CF58">
            <v>0.60869565217391308</v>
          </cell>
          <cell r="CG58">
            <v>7</v>
          </cell>
          <cell r="CH58">
            <v>0.21315083199141169</v>
          </cell>
        </row>
        <row r="59">
          <cell r="A59" t="str">
            <v>00574/CC</v>
          </cell>
          <cell r="B59" t="str">
            <v>HOMKOMNDO Loic Delphin</v>
          </cell>
          <cell r="C59" t="str">
            <v>Sixième</v>
          </cell>
          <cell r="D59">
            <v>0</v>
          </cell>
          <cell r="E59">
            <v>0</v>
          </cell>
          <cell r="F59">
            <v>0</v>
          </cell>
          <cell r="G59">
            <v>2</v>
          </cell>
          <cell r="H59">
            <v>33</v>
          </cell>
          <cell r="I59">
            <v>0</v>
          </cell>
          <cell r="J59">
            <v>6</v>
          </cell>
          <cell r="K59">
            <v>3</v>
          </cell>
          <cell r="L59">
            <v>2</v>
          </cell>
          <cell r="M59">
            <v>8</v>
          </cell>
          <cell r="N59">
            <v>0</v>
          </cell>
          <cell r="O59">
            <v>0</v>
          </cell>
          <cell r="P59">
            <v>0</v>
          </cell>
          <cell r="Q59">
            <v>1</v>
          </cell>
          <cell r="R59">
            <v>33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33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33</v>
          </cell>
          <cell r="AC59">
            <v>0</v>
          </cell>
          <cell r="AD59">
            <v>0</v>
          </cell>
          <cell r="AE59">
            <v>0</v>
          </cell>
          <cell r="AF59">
            <v>2</v>
          </cell>
          <cell r="AG59">
            <v>33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33</v>
          </cell>
          <cell r="AM59">
            <v>0</v>
          </cell>
          <cell r="AN59">
            <v>0</v>
          </cell>
          <cell r="AO59">
            <v>0</v>
          </cell>
          <cell r="AP59">
            <v>2</v>
          </cell>
          <cell r="AQ59">
            <v>33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33</v>
          </cell>
          <cell r="AW59">
            <v>0</v>
          </cell>
          <cell r="AX59">
            <v>0</v>
          </cell>
          <cell r="AY59">
            <v>0</v>
          </cell>
          <cell r="AZ59">
            <v>4</v>
          </cell>
          <cell r="BA59">
            <v>33</v>
          </cell>
          <cell r="BB59">
            <v>0</v>
          </cell>
          <cell r="BC59">
            <v>0</v>
          </cell>
          <cell r="BD59">
            <v>0</v>
          </cell>
          <cell r="BE59">
            <v>3</v>
          </cell>
          <cell r="BF59">
            <v>33</v>
          </cell>
          <cell r="BG59">
            <v>0</v>
          </cell>
          <cell r="BH59">
            <v>0</v>
          </cell>
          <cell r="BI59">
            <v>0</v>
          </cell>
          <cell r="BJ59">
            <v>2</v>
          </cell>
          <cell r="BK59">
            <v>33</v>
          </cell>
          <cell r="BL59">
            <v>0</v>
          </cell>
          <cell r="BM59">
            <v>0</v>
          </cell>
          <cell r="BN59">
            <v>0</v>
          </cell>
          <cell r="BO59">
            <v>2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33</v>
          </cell>
          <cell r="BV59">
            <v>0</v>
          </cell>
          <cell r="BW59">
            <v>0</v>
          </cell>
          <cell r="BX59">
            <v>0</v>
          </cell>
          <cell r="BY59">
            <v>2</v>
          </cell>
          <cell r="BZ59">
            <v>33</v>
          </cell>
          <cell r="CA59">
            <v>0</v>
          </cell>
          <cell r="CB59">
            <v>0</v>
          </cell>
          <cell r="CC59">
            <v>0</v>
          </cell>
          <cell r="CD59">
            <v>1</v>
          </cell>
          <cell r="CE59">
            <v>33</v>
          </cell>
          <cell r="CF59">
            <v>0.2608695652173913</v>
          </cell>
          <cell r="CG59">
            <v>10</v>
          </cell>
          <cell r="CH59">
            <v>0.21315083199141169</v>
          </cell>
        </row>
        <row r="60">
          <cell r="A60" t="str">
            <v>00575/CC</v>
          </cell>
          <cell r="B60" t="str">
            <v>TCHATCHIUNG Jason Mael</v>
          </cell>
          <cell r="C60" t="str">
            <v>Sixième</v>
          </cell>
          <cell r="D60">
            <v>0</v>
          </cell>
          <cell r="E60">
            <v>0</v>
          </cell>
          <cell r="F60">
            <v>0</v>
          </cell>
          <cell r="G60">
            <v>2</v>
          </cell>
          <cell r="H60">
            <v>33</v>
          </cell>
          <cell r="I60">
            <v>0</v>
          </cell>
          <cell r="J60">
            <v>7</v>
          </cell>
          <cell r="K60">
            <v>3.5</v>
          </cell>
          <cell r="L60">
            <v>2</v>
          </cell>
          <cell r="M60">
            <v>7</v>
          </cell>
          <cell r="N60">
            <v>0</v>
          </cell>
          <cell r="O60">
            <v>0</v>
          </cell>
          <cell r="P60">
            <v>0</v>
          </cell>
          <cell r="Q60">
            <v>1</v>
          </cell>
          <cell r="R60">
            <v>33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33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33</v>
          </cell>
          <cell r="AC60">
            <v>0</v>
          </cell>
          <cell r="AD60">
            <v>0</v>
          </cell>
          <cell r="AE60">
            <v>0</v>
          </cell>
          <cell r="AF60">
            <v>2</v>
          </cell>
          <cell r="AG60">
            <v>33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33</v>
          </cell>
          <cell r="AM60">
            <v>0</v>
          </cell>
          <cell r="AN60">
            <v>0</v>
          </cell>
          <cell r="AO60">
            <v>0</v>
          </cell>
          <cell r="AP60">
            <v>2</v>
          </cell>
          <cell r="AQ60">
            <v>33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33</v>
          </cell>
          <cell r="AW60">
            <v>0</v>
          </cell>
          <cell r="AX60">
            <v>0</v>
          </cell>
          <cell r="AY60">
            <v>0</v>
          </cell>
          <cell r="AZ60">
            <v>4</v>
          </cell>
          <cell r="BA60">
            <v>33</v>
          </cell>
          <cell r="BB60">
            <v>0</v>
          </cell>
          <cell r="BC60">
            <v>0</v>
          </cell>
          <cell r="BD60">
            <v>0</v>
          </cell>
          <cell r="BE60">
            <v>3</v>
          </cell>
          <cell r="BF60">
            <v>33</v>
          </cell>
          <cell r="BG60">
            <v>0</v>
          </cell>
          <cell r="BH60">
            <v>0</v>
          </cell>
          <cell r="BI60">
            <v>0</v>
          </cell>
          <cell r="BJ60">
            <v>2</v>
          </cell>
          <cell r="BK60">
            <v>33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33</v>
          </cell>
          <cell r="BV60">
            <v>0</v>
          </cell>
          <cell r="BW60">
            <v>0</v>
          </cell>
          <cell r="BX60">
            <v>0</v>
          </cell>
          <cell r="BY60">
            <v>2</v>
          </cell>
          <cell r="BZ60">
            <v>33</v>
          </cell>
          <cell r="CA60">
            <v>0</v>
          </cell>
          <cell r="CB60">
            <v>0</v>
          </cell>
          <cell r="CC60">
            <v>0</v>
          </cell>
          <cell r="CD60">
            <v>1</v>
          </cell>
          <cell r="CE60">
            <v>33</v>
          </cell>
          <cell r="CF60">
            <v>0.30434782608695654</v>
          </cell>
          <cell r="CG60">
            <v>9</v>
          </cell>
          <cell r="CH60">
            <v>0.21315083199141169</v>
          </cell>
        </row>
        <row r="61">
          <cell r="A61" t="str">
            <v>00577/CC</v>
          </cell>
          <cell r="B61" t="str">
            <v>KENGNI LETS Larissa Nicaise</v>
          </cell>
          <cell r="C61" t="str">
            <v>Sixième</v>
          </cell>
          <cell r="D61">
            <v>0</v>
          </cell>
          <cell r="E61">
            <v>0</v>
          </cell>
          <cell r="F61">
            <v>0</v>
          </cell>
          <cell r="G61">
            <v>2</v>
          </cell>
          <cell r="H61">
            <v>33</v>
          </cell>
          <cell r="I61">
            <v>0</v>
          </cell>
          <cell r="J61">
            <v>17</v>
          </cell>
          <cell r="K61">
            <v>8.5</v>
          </cell>
          <cell r="L61">
            <v>2</v>
          </cell>
          <cell r="M61">
            <v>4</v>
          </cell>
          <cell r="N61">
            <v>0</v>
          </cell>
          <cell r="O61">
            <v>0</v>
          </cell>
          <cell r="P61">
            <v>0</v>
          </cell>
          <cell r="Q61">
            <v>1</v>
          </cell>
          <cell r="R61">
            <v>33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33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33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33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33</v>
          </cell>
          <cell r="AM61">
            <v>0</v>
          </cell>
          <cell r="AN61">
            <v>0</v>
          </cell>
          <cell r="AO61">
            <v>0</v>
          </cell>
          <cell r="AP61">
            <v>2</v>
          </cell>
          <cell r="AQ61">
            <v>33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33</v>
          </cell>
          <cell r="AW61">
            <v>0</v>
          </cell>
          <cell r="AX61">
            <v>0</v>
          </cell>
          <cell r="AY61">
            <v>0</v>
          </cell>
          <cell r="AZ61">
            <v>4</v>
          </cell>
          <cell r="BA61">
            <v>33</v>
          </cell>
          <cell r="BB61">
            <v>0</v>
          </cell>
          <cell r="BC61">
            <v>0</v>
          </cell>
          <cell r="BD61">
            <v>0</v>
          </cell>
          <cell r="BE61">
            <v>3</v>
          </cell>
          <cell r="BF61">
            <v>33</v>
          </cell>
          <cell r="BG61">
            <v>0</v>
          </cell>
          <cell r="BH61">
            <v>0</v>
          </cell>
          <cell r="BI61">
            <v>0</v>
          </cell>
          <cell r="BJ61">
            <v>2</v>
          </cell>
          <cell r="BK61">
            <v>33</v>
          </cell>
          <cell r="BL61">
            <v>0</v>
          </cell>
          <cell r="BM61">
            <v>0</v>
          </cell>
          <cell r="BN61">
            <v>0</v>
          </cell>
          <cell r="BO61">
            <v>2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33</v>
          </cell>
          <cell r="BV61">
            <v>0</v>
          </cell>
          <cell r="BW61">
            <v>0</v>
          </cell>
          <cell r="BX61">
            <v>0</v>
          </cell>
          <cell r="BY61">
            <v>2</v>
          </cell>
          <cell r="BZ61">
            <v>33</v>
          </cell>
          <cell r="CA61">
            <v>0</v>
          </cell>
          <cell r="CB61">
            <v>0</v>
          </cell>
          <cell r="CC61">
            <v>0</v>
          </cell>
          <cell r="CD61">
            <v>1</v>
          </cell>
          <cell r="CE61">
            <v>33</v>
          </cell>
          <cell r="CF61">
            <v>0.73913043478260865</v>
          </cell>
          <cell r="CG61">
            <v>5</v>
          </cell>
          <cell r="CH61">
            <v>0.21315083199141169</v>
          </cell>
        </row>
        <row r="62">
          <cell r="A62" t="str">
            <v>00578/CC</v>
          </cell>
          <cell r="B62" t="str">
            <v>KPOUMIE NJOYA Ramadam Ismaila</v>
          </cell>
          <cell r="C62" t="str">
            <v>Sixième</v>
          </cell>
          <cell r="D62">
            <v>0</v>
          </cell>
          <cell r="E62">
            <v>0</v>
          </cell>
          <cell r="F62">
            <v>0</v>
          </cell>
          <cell r="G62">
            <v>2</v>
          </cell>
          <cell r="H62">
            <v>33</v>
          </cell>
          <cell r="I62">
            <v>0</v>
          </cell>
          <cell r="J62">
            <v>17</v>
          </cell>
          <cell r="K62">
            <v>8.5</v>
          </cell>
          <cell r="L62">
            <v>2</v>
          </cell>
          <cell r="M62">
            <v>4</v>
          </cell>
          <cell r="N62">
            <v>0</v>
          </cell>
          <cell r="O62">
            <v>0</v>
          </cell>
          <cell r="P62">
            <v>0</v>
          </cell>
          <cell r="Q62">
            <v>1</v>
          </cell>
          <cell r="R62">
            <v>33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33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33</v>
          </cell>
          <cell r="AC62">
            <v>0</v>
          </cell>
          <cell r="AD62">
            <v>0</v>
          </cell>
          <cell r="AE62">
            <v>0</v>
          </cell>
          <cell r="AF62">
            <v>2</v>
          </cell>
          <cell r="AG62">
            <v>33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33</v>
          </cell>
          <cell r="AM62">
            <v>0</v>
          </cell>
          <cell r="AN62">
            <v>0</v>
          </cell>
          <cell r="AO62">
            <v>0</v>
          </cell>
          <cell r="AP62">
            <v>2</v>
          </cell>
          <cell r="AQ62">
            <v>33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33</v>
          </cell>
          <cell r="AW62">
            <v>0</v>
          </cell>
          <cell r="AX62">
            <v>0</v>
          </cell>
          <cell r="AY62">
            <v>0</v>
          </cell>
          <cell r="AZ62">
            <v>4</v>
          </cell>
          <cell r="BA62">
            <v>33</v>
          </cell>
          <cell r="BB62">
            <v>0</v>
          </cell>
          <cell r="BC62">
            <v>0</v>
          </cell>
          <cell r="BD62">
            <v>0</v>
          </cell>
          <cell r="BE62">
            <v>3</v>
          </cell>
          <cell r="BF62">
            <v>33</v>
          </cell>
          <cell r="BG62">
            <v>0</v>
          </cell>
          <cell r="BH62">
            <v>0</v>
          </cell>
          <cell r="BI62">
            <v>0</v>
          </cell>
          <cell r="BJ62">
            <v>2</v>
          </cell>
          <cell r="BK62">
            <v>33</v>
          </cell>
          <cell r="BL62">
            <v>0</v>
          </cell>
          <cell r="BM62">
            <v>0</v>
          </cell>
          <cell r="BN62">
            <v>0</v>
          </cell>
          <cell r="BO62">
            <v>2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33</v>
          </cell>
          <cell r="BV62">
            <v>0</v>
          </cell>
          <cell r="BW62">
            <v>0</v>
          </cell>
          <cell r="BX62">
            <v>0</v>
          </cell>
          <cell r="BY62">
            <v>2</v>
          </cell>
          <cell r="BZ62">
            <v>33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33</v>
          </cell>
          <cell r="CF62">
            <v>0.73913043478260865</v>
          </cell>
          <cell r="CG62">
            <v>5</v>
          </cell>
          <cell r="CH62">
            <v>0.21315083199141169</v>
          </cell>
        </row>
        <row r="63">
          <cell r="A63" t="str">
            <v>00579/CC</v>
          </cell>
          <cell r="B63" t="str">
            <v>LIBAM Flora Sophie</v>
          </cell>
          <cell r="C63" t="str">
            <v>Sixième</v>
          </cell>
          <cell r="D63">
            <v>0</v>
          </cell>
          <cell r="E63">
            <v>0</v>
          </cell>
          <cell r="F63">
            <v>0</v>
          </cell>
          <cell r="G63">
            <v>2</v>
          </cell>
          <cell r="H63">
            <v>33</v>
          </cell>
          <cell r="I63">
            <v>0</v>
          </cell>
          <cell r="J63">
            <v>20</v>
          </cell>
          <cell r="K63">
            <v>10</v>
          </cell>
          <cell r="L63">
            <v>2</v>
          </cell>
          <cell r="M63">
            <v>1</v>
          </cell>
          <cell r="N63">
            <v>0</v>
          </cell>
          <cell r="O63">
            <v>0</v>
          </cell>
          <cell r="P63">
            <v>0</v>
          </cell>
          <cell r="Q63">
            <v>1</v>
          </cell>
          <cell r="R63">
            <v>33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33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33</v>
          </cell>
          <cell r="AC63">
            <v>0</v>
          </cell>
          <cell r="AD63">
            <v>0</v>
          </cell>
          <cell r="AE63">
            <v>0</v>
          </cell>
          <cell r="AF63">
            <v>2</v>
          </cell>
          <cell r="AG63">
            <v>33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33</v>
          </cell>
          <cell r="AM63">
            <v>0</v>
          </cell>
          <cell r="AN63">
            <v>0</v>
          </cell>
          <cell r="AO63">
            <v>0</v>
          </cell>
          <cell r="AP63">
            <v>2</v>
          </cell>
          <cell r="AQ63">
            <v>33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33</v>
          </cell>
          <cell r="AW63">
            <v>0</v>
          </cell>
          <cell r="AX63">
            <v>0</v>
          </cell>
          <cell r="AY63">
            <v>0</v>
          </cell>
          <cell r="AZ63">
            <v>4</v>
          </cell>
          <cell r="BA63">
            <v>33</v>
          </cell>
          <cell r="BB63">
            <v>0</v>
          </cell>
          <cell r="BC63">
            <v>0</v>
          </cell>
          <cell r="BD63">
            <v>0</v>
          </cell>
          <cell r="BE63">
            <v>3</v>
          </cell>
          <cell r="BF63">
            <v>33</v>
          </cell>
          <cell r="BG63">
            <v>0</v>
          </cell>
          <cell r="BH63">
            <v>0</v>
          </cell>
          <cell r="BI63">
            <v>0</v>
          </cell>
          <cell r="BJ63">
            <v>2</v>
          </cell>
          <cell r="BK63">
            <v>33</v>
          </cell>
          <cell r="BL63">
            <v>0</v>
          </cell>
          <cell r="BM63">
            <v>0</v>
          </cell>
          <cell r="BN63">
            <v>0</v>
          </cell>
          <cell r="BO63">
            <v>2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33</v>
          </cell>
          <cell r="BV63">
            <v>0</v>
          </cell>
          <cell r="BW63">
            <v>0</v>
          </cell>
          <cell r="BX63">
            <v>0</v>
          </cell>
          <cell r="BY63">
            <v>2</v>
          </cell>
          <cell r="BZ63">
            <v>33</v>
          </cell>
          <cell r="CA63">
            <v>0</v>
          </cell>
          <cell r="CB63">
            <v>0</v>
          </cell>
          <cell r="CC63">
            <v>0</v>
          </cell>
          <cell r="CD63">
            <v>1</v>
          </cell>
          <cell r="CE63">
            <v>33</v>
          </cell>
          <cell r="CF63">
            <v>0.86956521739130432</v>
          </cell>
          <cell r="CG63">
            <v>2</v>
          </cell>
          <cell r="CH63">
            <v>0.21315083199141169</v>
          </cell>
        </row>
        <row r="64">
          <cell r="A64" t="str">
            <v>00580/CC</v>
          </cell>
          <cell r="B64" t="str">
            <v>MAMIA MPOME Uvan Simon Ulysse</v>
          </cell>
          <cell r="C64" t="str">
            <v>Sixième</v>
          </cell>
          <cell r="D64">
            <v>0</v>
          </cell>
          <cell r="E64">
            <v>20</v>
          </cell>
          <cell r="F64">
            <v>10</v>
          </cell>
          <cell r="G64">
            <v>2</v>
          </cell>
          <cell r="H64">
            <v>1</v>
          </cell>
          <cell r="I64">
            <v>0</v>
          </cell>
          <cell r="J64">
            <v>14</v>
          </cell>
          <cell r="K64">
            <v>7</v>
          </cell>
          <cell r="L64">
            <v>2</v>
          </cell>
          <cell r="M64">
            <v>6</v>
          </cell>
          <cell r="N64">
            <v>0</v>
          </cell>
          <cell r="O64">
            <v>0</v>
          </cell>
          <cell r="P64">
            <v>0</v>
          </cell>
          <cell r="Q64">
            <v>1</v>
          </cell>
          <cell r="R64">
            <v>33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33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33</v>
          </cell>
          <cell r="AC64">
            <v>0</v>
          </cell>
          <cell r="AD64">
            <v>0</v>
          </cell>
          <cell r="AE64">
            <v>0</v>
          </cell>
          <cell r="AF64">
            <v>2</v>
          </cell>
          <cell r="AG64">
            <v>33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33</v>
          </cell>
          <cell r="AM64">
            <v>0</v>
          </cell>
          <cell r="AN64">
            <v>0</v>
          </cell>
          <cell r="AO64">
            <v>0</v>
          </cell>
          <cell r="AP64">
            <v>2</v>
          </cell>
          <cell r="AQ64">
            <v>33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33</v>
          </cell>
          <cell r="AW64">
            <v>0</v>
          </cell>
          <cell r="AX64">
            <v>0</v>
          </cell>
          <cell r="AY64">
            <v>0</v>
          </cell>
          <cell r="AZ64">
            <v>4</v>
          </cell>
          <cell r="BA64">
            <v>33</v>
          </cell>
          <cell r="BB64">
            <v>0</v>
          </cell>
          <cell r="BC64">
            <v>0</v>
          </cell>
          <cell r="BD64">
            <v>0</v>
          </cell>
          <cell r="BE64">
            <v>3</v>
          </cell>
          <cell r="BF64">
            <v>33</v>
          </cell>
          <cell r="BG64">
            <v>0</v>
          </cell>
          <cell r="BH64">
            <v>0</v>
          </cell>
          <cell r="BI64">
            <v>0</v>
          </cell>
          <cell r="BJ64">
            <v>2</v>
          </cell>
          <cell r="BK64">
            <v>33</v>
          </cell>
          <cell r="BL64">
            <v>0</v>
          </cell>
          <cell r="BM64">
            <v>0</v>
          </cell>
          <cell r="BN64">
            <v>0</v>
          </cell>
          <cell r="BO64">
            <v>2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33</v>
          </cell>
          <cell r="BV64">
            <v>0</v>
          </cell>
          <cell r="BW64">
            <v>0</v>
          </cell>
          <cell r="BX64">
            <v>0</v>
          </cell>
          <cell r="BY64">
            <v>2</v>
          </cell>
          <cell r="BZ64">
            <v>33</v>
          </cell>
          <cell r="CA64">
            <v>0</v>
          </cell>
          <cell r="CB64">
            <v>0</v>
          </cell>
          <cell r="CC64">
            <v>0</v>
          </cell>
          <cell r="CD64">
            <v>1</v>
          </cell>
          <cell r="CE64">
            <v>33</v>
          </cell>
          <cell r="CF64">
            <v>1.4782608695652173</v>
          </cell>
          <cell r="CG64">
            <v>1</v>
          </cell>
          <cell r="CH64">
            <v>0.21315083199141169</v>
          </cell>
        </row>
        <row r="65">
          <cell r="A65" t="str">
            <v>00581/CC</v>
          </cell>
          <cell r="B65" t="str">
            <v>MBADJOUN TINGUEM Michelle</v>
          </cell>
          <cell r="C65" t="str">
            <v>Sixième</v>
          </cell>
          <cell r="D65">
            <v>0</v>
          </cell>
          <cell r="E65">
            <v>0</v>
          </cell>
          <cell r="F65">
            <v>0</v>
          </cell>
          <cell r="G65">
            <v>2</v>
          </cell>
          <cell r="H65">
            <v>33</v>
          </cell>
          <cell r="I65">
            <v>0</v>
          </cell>
          <cell r="J65">
            <v>0</v>
          </cell>
          <cell r="K65">
            <v>0</v>
          </cell>
          <cell r="L65">
            <v>2</v>
          </cell>
          <cell r="M65">
            <v>33</v>
          </cell>
          <cell r="N65">
            <v>0</v>
          </cell>
          <cell r="O65">
            <v>0</v>
          </cell>
          <cell r="P65">
            <v>0</v>
          </cell>
          <cell r="Q65">
            <v>1</v>
          </cell>
          <cell r="R65">
            <v>33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33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33</v>
          </cell>
          <cell r="AC65">
            <v>0</v>
          </cell>
          <cell r="AD65">
            <v>0</v>
          </cell>
          <cell r="AE65">
            <v>0</v>
          </cell>
          <cell r="AF65">
            <v>2</v>
          </cell>
          <cell r="AG65">
            <v>33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33</v>
          </cell>
          <cell r="AM65">
            <v>0</v>
          </cell>
          <cell r="AN65">
            <v>0</v>
          </cell>
          <cell r="AO65">
            <v>0</v>
          </cell>
          <cell r="AP65">
            <v>2</v>
          </cell>
          <cell r="AQ65">
            <v>33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33</v>
          </cell>
          <cell r="AW65">
            <v>0</v>
          </cell>
          <cell r="AX65">
            <v>0</v>
          </cell>
          <cell r="AY65">
            <v>0</v>
          </cell>
          <cell r="AZ65">
            <v>4</v>
          </cell>
          <cell r="BA65">
            <v>33</v>
          </cell>
          <cell r="BB65">
            <v>0</v>
          </cell>
          <cell r="BC65">
            <v>0</v>
          </cell>
          <cell r="BD65">
            <v>0</v>
          </cell>
          <cell r="BE65">
            <v>3</v>
          </cell>
          <cell r="BF65">
            <v>33</v>
          </cell>
          <cell r="BG65">
            <v>0</v>
          </cell>
          <cell r="BH65">
            <v>0</v>
          </cell>
          <cell r="BI65">
            <v>0</v>
          </cell>
          <cell r="BJ65">
            <v>2</v>
          </cell>
          <cell r="BK65">
            <v>33</v>
          </cell>
          <cell r="BL65">
            <v>12</v>
          </cell>
          <cell r="BM65">
            <v>0</v>
          </cell>
          <cell r="BN65">
            <v>6</v>
          </cell>
          <cell r="BO65">
            <v>2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33</v>
          </cell>
          <cell r="BV65">
            <v>0</v>
          </cell>
          <cell r="BW65">
            <v>0</v>
          </cell>
          <cell r="BX65">
            <v>0</v>
          </cell>
          <cell r="BY65">
            <v>2</v>
          </cell>
          <cell r="BZ65">
            <v>33</v>
          </cell>
          <cell r="CA65">
            <v>0</v>
          </cell>
          <cell r="CB65">
            <v>0</v>
          </cell>
          <cell r="CC65">
            <v>0</v>
          </cell>
          <cell r="CD65">
            <v>1</v>
          </cell>
          <cell r="CE65">
            <v>33</v>
          </cell>
          <cell r="CF65">
            <v>0.52173913043478259</v>
          </cell>
          <cell r="CG65">
            <v>8</v>
          </cell>
          <cell r="CH65">
            <v>0.21315083199141169</v>
          </cell>
        </row>
        <row r="66">
          <cell r="A66" t="str">
            <v>00582/CC</v>
          </cell>
          <cell r="B66" t="str">
            <v>MBATTA MBATTA Ange Ivan</v>
          </cell>
          <cell r="C66" t="str">
            <v>Sixième</v>
          </cell>
          <cell r="D66">
            <v>0</v>
          </cell>
          <cell r="E66">
            <v>0</v>
          </cell>
          <cell r="F66">
            <v>0</v>
          </cell>
          <cell r="G66">
            <v>2</v>
          </cell>
          <cell r="H66">
            <v>33</v>
          </cell>
          <cell r="I66">
            <v>0</v>
          </cell>
          <cell r="J66">
            <v>0</v>
          </cell>
          <cell r="K66">
            <v>0</v>
          </cell>
          <cell r="L66">
            <v>2</v>
          </cell>
          <cell r="M66">
            <v>33</v>
          </cell>
          <cell r="N66">
            <v>0</v>
          </cell>
          <cell r="O66">
            <v>0</v>
          </cell>
          <cell r="P66">
            <v>0</v>
          </cell>
          <cell r="Q66">
            <v>1</v>
          </cell>
          <cell r="R66">
            <v>33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33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33</v>
          </cell>
          <cell r="AC66">
            <v>0</v>
          </cell>
          <cell r="AD66">
            <v>0</v>
          </cell>
          <cell r="AE66">
            <v>0</v>
          </cell>
          <cell r="AF66">
            <v>2</v>
          </cell>
          <cell r="AG66">
            <v>33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33</v>
          </cell>
          <cell r="AM66">
            <v>0</v>
          </cell>
          <cell r="AN66">
            <v>0</v>
          </cell>
          <cell r="AO66">
            <v>0</v>
          </cell>
          <cell r="AP66">
            <v>2</v>
          </cell>
          <cell r="AQ66">
            <v>33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33</v>
          </cell>
          <cell r="AW66">
            <v>0</v>
          </cell>
          <cell r="AX66">
            <v>0</v>
          </cell>
          <cell r="AY66">
            <v>0</v>
          </cell>
          <cell r="AZ66">
            <v>4</v>
          </cell>
          <cell r="BA66">
            <v>33</v>
          </cell>
          <cell r="BB66">
            <v>0</v>
          </cell>
          <cell r="BC66">
            <v>0</v>
          </cell>
          <cell r="BD66">
            <v>0</v>
          </cell>
          <cell r="BE66">
            <v>3</v>
          </cell>
          <cell r="BF66">
            <v>33</v>
          </cell>
          <cell r="BG66">
            <v>0</v>
          </cell>
          <cell r="BH66">
            <v>0</v>
          </cell>
          <cell r="BI66">
            <v>0</v>
          </cell>
          <cell r="BJ66">
            <v>2</v>
          </cell>
          <cell r="BK66">
            <v>33</v>
          </cell>
          <cell r="BL66">
            <v>0</v>
          </cell>
          <cell r="BM66">
            <v>0</v>
          </cell>
          <cell r="BN66">
            <v>0</v>
          </cell>
          <cell r="BO66">
            <v>2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33</v>
          </cell>
          <cell r="BV66">
            <v>0</v>
          </cell>
          <cell r="BW66">
            <v>0</v>
          </cell>
          <cell r="BX66">
            <v>0</v>
          </cell>
          <cell r="BY66">
            <v>2</v>
          </cell>
          <cell r="BZ66">
            <v>33</v>
          </cell>
          <cell r="CA66">
            <v>0</v>
          </cell>
          <cell r="CB66">
            <v>0</v>
          </cell>
          <cell r="CC66">
            <v>0</v>
          </cell>
          <cell r="CD66">
            <v>1</v>
          </cell>
          <cell r="CE66">
            <v>33</v>
          </cell>
          <cell r="CF66">
            <v>0</v>
          </cell>
          <cell r="CG66">
            <v>33</v>
          </cell>
          <cell r="CH66">
            <v>0.21315083199141169</v>
          </cell>
        </row>
        <row r="67">
          <cell r="A67" t="str">
            <v>00583/CC</v>
          </cell>
          <cell r="B67" t="str">
            <v>MBONGO Jeef Martel</v>
          </cell>
          <cell r="C67" t="str">
            <v>Sixième</v>
          </cell>
          <cell r="D67">
            <v>0</v>
          </cell>
          <cell r="E67">
            <v>0</v>
          </cell>
          <cell r="F67">
            <v>0</v>
          </cell>
          <cell r="G67">
            <v>2</v>
          </cell>
          <cell r="H67">
            <v>33</v>
          </cell>
          <cell r="I67">
            <v>0</v>
          </cell>
          <cell r="J67">
            <v>0</v>
          </cell>
          <cell r="K67">
            <v>0</v>
          </cell>
          <cell r="L67">
            <v>2</v>
          </cell>
          <cell r="M67">
            <v>33</v>
          </cell>
          <cell r="N67">
            <v>0</v>
          </cell>
          <cell r="O67">
            <v>0</v>
          </cell>
          <cell r="P67">
            <v>0</v>
          </cell>
          <cell r="Q67">
            <v>1</v>
          </cell>
          <cell r="R67">
            <v>33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33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33</v>
          </cell>
          <cell r="AC67">
            <v>0</v>
          </cell>
          <cell r="AD67">
            <v>0</v>
          </cell>
          <cell r="AE67">
            <v>0</v>
          </cell>
          <cell r="AF67">
            <v>2</v>
          </cell>
          <cell r="AG67">
            <v>33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33</v>
          </cell>
          <cell r="AM67">
            <v>0</v>
          </cell>
          <cell r="AN67">
            <v>0</v>
          </cell>
          <cell r="AO67">
            <v>0</v>
          </cell>
          <cell r="AP67">
            <v>2</v>
          </cell>
          <cell r="AQ67">
            <v>33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33</v>
          </cell>
          <cell r="AW67">
            <v>0</v>
          </cell>
          <cell r="AX67">
            <v>0</v>
          </cell>
          <cell r="AY67">
            <v>0</v>
          </cell>
          <cell r="AZ67">
            <v>4</v>
          </cell>
          <cell r="BA67">
            <v>33</v>
          </cell>
          <cell r="BB67">
            <v>0</v>
          </cell>
          <cell r="BC67">
            <v>0</v>
          </cell>
          <cell r="BD67">
            <v>0</v>
          </cell>
          <cell r="BE67">
            <v>3</v>
          </cell>
          <cell r="BF67">
            <v>33</v>
          </cell>
          <cell r="BG67">
            <v>0</v>
          </cell>
          <cell r="BH67">
            <v>0</v>
          </cell>
          <cell r="BI67">
            <v>0</v>
          </cell>
          <cell r="BJ67">
            <v>2</v>
          </cell>
          <cell r="BK67">
            <v>33</v>
          </cell>
          <cell r="BL67">
            <v>0</v>
          </cell>
          <cell r="BM67">
            <v>0</v>
          </cell>
          <cell r="BN67">
            <v>0</v>
          </cell>
          <cell r="BO67">
            <v>2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33</v>
          </cell>
          <cell r="BV67">
            <v>0</v>
          </cell>
          <cell r="BW67">
            <v>0</v>
          </cell>
          <cell r="BX67">
            <v>0</v>
          </cell>
          <cell r="BY67">
            <v>2</v>
          </cell>
          <cell r="BZ67">
            <v>33</v>
          </cell>
          <cell r="CA67">
            <v>0</v>
          </cell>
          <cell r="CB67">
            <v>0</v>
          </cell>
          <cell r="CC67">
            <v>0</v>
          </cell>
          <cell r="CD67">
            <v>1</v>
          </cell>
          <cell r="CE67">
            <v>33</v>
          </cell>
          <cell r="CF67">
            <v>0</v>
          </cell>
          <cell r="CG67">
            <v>33</v>
          </cell>
          <cell r="CH67">
            <v>0.21315083199141169</v>
          </cell>
        </row>
        <row r="68">
          <cell r="A68" t="str">
            <v>00584/CC</v>
          </cell>
          <cell r="B68" t="str">
            <v>MONGO KANG Josiane Nicole</v>
          </cell>
          <cell r="C68" t="str">
            <v>Sixième</v>
          </cell>
          <cell r="D68">
            <v>0</v>
          </cell>
          <cell r="E68">
            <v>0</v>
          </cell>
          <cell r="F68">
            <v>0</v>
          </cell>
          <cell r="G68">
            <v>2</v>
          </cell>
          <cell r="H68">
            <v>33</v>
          </cell>
          <cell r="I68">
            <v>0</v>
          </cell>
          <cell r="J68">
            <v>0</v>
          </cell>
          <cell r="K68">
            <v>0</v>
          </cell>
          <cell r="L68">
            <v>2</v>
          </cell>
          <cell r="M68">
            <v>33</v>
          </cell>
          <cell r="N68">
            <v>0</v>
          </cell>
          <cell r="O68">
            <v>0</v>
          </cell>
          <cell r="P68">
            <v>0</v>
          </cell>
          <cell r="Q68">
            <v>1</v>
          </cell>
          <cell r="R68">
            <v>33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33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33</v>
          </cell>
          <cell r="AC68">
            <v>0</v>
          </cell>
          <cell r="AD68">
            <v>0</v>
          </cell>
          <cell r="AE68">
            <v>0</v>
          </cell>
          <cell r="AF68">
            <v>2</v>
          </cell>
          <cell r="AG68">
            <v>33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33</v>
          </cell>
          <cell r="AM68">
            <v>0</v>
          </cell>
          <cell r="AN68">
            <v>0</v>
          </cell>
          <cell r="AO68">
            <v>0</v>
          </cell>
          <cell r="AP68">
            <v>2</v>
          </cell>
          <cell r="AQ68">
            <v>33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33</v>
          </cell>
          <cell r="AW68">
            <v>0</v>
          </cell>
          <cell r="AX68">
            <v>0</v>
          </cell>
          <cell r="AY68">
            <v>0</v>
          </cell>
          <cell r="AZ68">
            <v>4</v>
          </cell>
          <cell r="BA68">
            <v>33</v>
          </cell>
          <cell r="BB68">
            <v>0</v>
          </cell>
          <cell r="BC68">
            <v>0</v>
          </cell>
          <cell r="BD68">
            <v>0</v>
          </cell>
          <cell r="BE68">
            <v>3</v>
          </cell>
          <cell r="BF68">
            <v>33</v>
          </cell>
          <cell r="BG68">
            <v>0</v>
          </cell>
          <cell r="BH68">
            <v>0</v>
          </cell>
          <cell r="BI68">
            <v>0</v>
          </cell>
          <cell r="BJ68">
            <v>2</v>
          </cell>
          <cell r="BK68">
            <v>33</v>
          </cell>
          <cell r="BL68">
            <v>0</v>
          </cell>
          <cell r="BM68">
            <v>0</v>
          </cell>
          <cell r="BN68">
            <v>0</v>
          </cell>
          <cell r="BO68">
            <v>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33</v>
          </cell>
          <cell r="BV68">
            <v>0</v>
          </cell>
          <cell r="BW68">
            <v>0</v>
          </cell>
          <cell r="BX68">
            <v>0</v>
          </cell>
          <cell r="BY68">
            <v>2</v>
          </cell>
          <cell r="BZ68">
            <v>33</v>
          </cell>
          <cell r="CA68">
            <v>0</v>
          </cell>
          <cell r="CB68">
            <v>0</v>
          </cell>
          <cell r="CC68">
            <v>0</v>
          </cell>
          <cell r="CD68">
            <v>1</v>
          </cell>
          <cell r="CE68">
            <v>33</v>
          </cell>
          <cell r="CF68">
            <v>0</v>
          </cell>
          <cell r="CG68">
            <v>33</v>
          </cell>
          <cell r="CH68">
            <v>0.21315083199141169</v>
          </cell>
        </row>
        <row r="69">
          <cell r="A69" t="str">
            <v>00585/CC</v>
          </cell>
          <cell r="B69" t="str">
            <v>MOUMENI FANSI Destin</v>
          </cell>
          <cell r="C69" t="str">
            <v>Sixième</v>
          </cell>
          <cell r="D69">
            <v>0</v>
          </cell>
          <cell r="E69">
            <v>0</v>
          </cell>
          <cell r="F69">
            <v>0</v>
          </cell>
          <cell r="G69">
            <v>2</v>
          </cell>
          <cell r="H69">
            <v>33</v>
          </cell>
          <cell r="I69">
            <v>0</v>
          </cell>
          <cell r="J69">
            <v>0</v>
          </cell>
          <cell r="K69">
            <v>0</v>
          </cell>
          <cell r="L69">
            <v>2</v>
          </cell>
          <cell r="M69">
            <v>33</v>
          </cell>
          <cell r="N69">
            <v>0</v>
          </cell>
          <cell r="O69">
            <v>0</v>
          </cell>
          <cell r="P69">
            <v>0</v>
          </cell>
          <cell r="Q69">
            <v>1</v>
          </cell>
          <cell r="R69">
            <v>33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33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33</v>
          </cell>
          <cell r="AC69">
            <v>0</v>
          </cell>
          <cell r="AD69">
            <v>0</v>
          </cell>
          <cell r="AE69">
            <v>0</v>
          </cell>
          <cell r="AF69">
            <v>2</v>
          </cell>
          <cell r="AG69">
            <v>33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33</v>
          </cell>
          <cell r="AM69">
            <v>0</v>
          </cell>
          <cell r="AN69">
            <v>0</v>
          </cell>
          <cell r="AO69">
            <v>0</v>
          </cell>
          <cell r="AP69">
            <v>2</v>
          </cell>
          <cell r="AQ69">
            <v>33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33</v>
          </cell>
          <cell r="AW69">
            <v>0</v>
          </cell>
          <cell r="AX69">
            <v>0</v>
          </cell>
          <cell r="AY69">
            <v>0</v>
          </cell>
          <cell r="AZ69">
            <v>4</v>
          </cell>
          <cell r="BA69">
            <v>33</v>
          </cell>
          <cell r="BB69">
            <v>0</v>
          </cell>
          <cell r="BC69">
            <v>0</v>
          </cell>
          <cell r="BD69">
            <v>0</v>
          </cell>
          <cell r="BE69">
            <v>3</v>
          </cell>
          <cell r="BF69">
            <v>33</v>
          </cell>
          <cell r="BG69">
            <v>0</v>
          </cell>
          <cell r="BH69">
            <v>0</v>
          </cell>
          <cell r="BI69">
            <v>0</v>
          </cell>
          <cell r="BJ69">
            <v>2</v>
          </cell>
          <cell r="BK69">
            <v>33</v>
          </cell>
          <cell r="BL69">
            <v>0</v>
          </cell>
          <cell r="BM69">
            <v>0</v>
          </cell>
          <cell r="BN69">
            <v>0</v>
          </cell>
          <cell r="BO69">
            <v>2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33</v>
          </cell>
          <cell r="BV69">
            <v>0</v>
          </cell>
          <cell r="BW69">
            <v>0</v>
          </cell>
          <cell r="BX69">
            <v>0</v>
          </cell>
          <cell r="BY69">
            <v>2</v>
          </cell>
          <cell r="BZ69">
            <v>33</v>
          </cell>
          <cell r="CA69">
            <v>0</v>
          </cell>
          <cell r="CB69">
            <v>0</v>
          </cell>
          <cell r="CC69">
            <v>0</v>
          </cell>
          <cell r="CD69">
            <v>1</v>
          </cell>
          <cell r="CE69">
            <v>33</v>
          </cell>
          <cell r="CF69">
            <v>0</v>
          </cell>
          <cell r="CG69">
            <v>33</v>
          </cell>
          <cell r="CH69">
            <v>0.21315083199141169</v>
          </cell>
        </row>
        <row r="70">
          <cell r="A70" t="str">
            <v>00586/CC</v>
          </cell>
          <cell r="B70" t="str">
            <v>MPAKO BONKWAHA Franck Vianney</v>
          </cell>
          <cell r="C70" t="str">
            <v>Sixième</v>
          </cell>
          <cell r="D70">
            <v>0</v>
          </cell>
          <cell r="E70">
            <v>0</v>
          </cell>
          <cell r="F70">
            <v>0</v>
          </cell>
          <cell r="G70">
            <v>2</v>
          </cell>
          <cell r="H70">
            <v>33</v>
          </cell>
          <cell r="I70">
            <v>0</v>
          </cell>
          <cell r="J70">
            <v>0</v>
          </cell>
          <cell r="K70">
            <v>0</v>
          </cell>
          <cell r="L70">
            <v>2</v>
          </cell>
          <cell r="M70">
            <v>33</v>
          </cell>
          <cell r="N70">
            <v>0</v>
          </cell>
          <cell r="O70">
            <v>0</v>
          </cell>
          <cell r="P70">
            <v>0</v>
          </cell>
          <cell r="Q70">
            <v>1</v>
          </cell>
          <cell r="R70">
            <v>33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33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33</v>
          </cell>
          <cell r="AC70">
            <v>0</v>
          </cell>
          <cell r="AD70">
            <v>0</v>
          </cell>
          <cell r="AE70">
            <v>0</v>
          </cell>
          <cell r="AF70">
            <v>2</v>
          </cell>
          <cell r="AG70">
            <v>33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33</v>
          </cell>
          <cell r="AM70">
            <v>0</v>
          </cell>
          <cell r="AN70">
            <v>0</v>
          </cell>
          <cell r="AO70">
            <v>0</v>
          </cell>
          <cell r="AP70">
            <v>2</v>
          </cell>
          <cell r="AQ70">
            <v>33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33</v>
          </cell>
          <cell r="AW70">
            <v>0</v>
          </cell>
          <cell r="AX70">
            <v>0</v>
          </cell>
          <cell r="AY70">
            <v>0</v>
          </cell>
          <cell r="AZ70">
            <v>4</v>
          </cell>
          <cell r="BA70">
            <v>33</v>
          </cell>
          <cell r="BB70">
            <v>0</v>
          </cell>
          <cell r="BC70">
            <v>0</v>
          </cell>
          <cell r="BD70">
            <v>0</v>
          </cell>
          <cell r="BE70">
            <v>3</v>
          </cell>
          <cell r="BF70">
            <v>33</v>
          </cell>
          <cell r="BG70">
            <v>0</v>
          </cell>
          <cell r="BH70">
            <v>0</v>
          </cell>
          <cell r="BI70">
            <v>0</v>
          </cell>
          <cell r="BJ70">
            <v>2</v>
          </cell>
          <cell r="BK70">
            <v>33</v>
          </cell>
          <cell r="BL70">
            <v>0</v>
          </cell>
          <cell r="BM70">
            <v>0</v>
          </cell>
          <cell r="BN70">
            <v>0</v>
          </cell>
          <cell r="BO70">
            <v>2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33</v>
          </cell>
          <cell r="BV70">
            <v>0</v>
          </cell>
          <cell r="BW70">
            <v>0</v>
          </cell>
          <cell r="BX70">
            <v>0</v>
          </cell>
          <cell r="BY70">
            <v>2</v>
          </cell>
          <cell r="BZ70">
            <v>33</v>
          </cell>
          <cell r="CA70">
            <v>0</v>
          </cell>
          <cell r="CB70">
            <v>0</v>
          </cell>
          <cell r="CC70">
            <v>0</v>
          </cell>
          <cell r="CD70">
            <v>1</v>
          </cell>
          <cell r="CE70">
            <v>33</v>
          </cell>
          <cell r="CF70">
            <v>0</v>
          </cell>
          <cell r="CG70">
            <v>33</v>
          </cell>
          <cell r="CH70">
            <v>0.21315083199141169</v>
          </cell>
        </row>
        <row r="71">
          <cell r="A71" t="str">
            <v>00587/CC</v>
          </cell>
          <cell r="B71" t="str">
            <v>NDONGOUA SEUJIP Vichyle</v>
          </cell>
          <cell r="C71" t="str">
            <v>Sixième</v>
          </cell>
          <cell r="D71">
            <v>0</v>
          </cell>
          <cell r="E71">
            <v>0</v>
          </cell>
          <cell r="F71">
            <v>0</v>
          </cell>
          <cell r="G71">
            <v>2</v>
          </cell>
          <cell r="H71">
            <v>33</v>
          </cell>
          <cell r="I71">
            <v>0</v>
          </cell>
          <cell r="J71">
            <v>0</v>
          </cell>
          <cell r="K71">
            <v>0</v>
          </cell>
          <cell r="L71">
            <v>2</v>
          </cell>
          <cell r="M71">
            <v>33</v>
          </cell>
          <cell r="N71">
            <v>0</v>
          </cell>
          <cell r="O71">
            <v>0</v>
          </cell>
          <cell r="P71">
            <v>0</v>
          </cell>
          <cell r="Q71">
            <v>1</v>
          </cell>
          <cell r="R71">
            <v>33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33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33</v>
          </cell>
          <cell r="AC71">
            <v>0</v>
          </cell>
          <cell r="AD71">
            <v>0</v>
          </cell>
          <cell r="AE71">
            <v>0</v>
          </cell>
          <cell r="AF71">
            <v>2</v>
          </cell>
          <cell r="AG71">
            <v>33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33</v>
          </cell>
          <cell r="AM71">
            <v>0</v>
          </cell>
          <cell r="AN71">
            <v>0</v>
          </cell>
          <cell r="AO71">
            <v>0</v>
          </cell>
          <cell r="AP71">
            <v>2</v>
          </cell>
          <cell r="AQ71">
            <v>33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33</v>
          </cell>
          <cell r="AW71">
            <v>0</v>
          </cell>
          <cell r="AX71">
            <v>0</v>
          </cell>
          <cell r="AY71">
            <v>0</v>
          </cell>
          <cell r="AZ71">
            <v>4</v>
          </cell>
          <cell r="BA71">
            <v>33</v>
          </cell>
          <cell r="BB71">
            <v>0</v>
          </cell>
          <cell r="BC71">
            <v>0</v>
          </cell>
          <cell r="BD71">
            <v>0</v>
          </cell>
          <cell r="BE71">
            <v>3</v>
          </cell>
          <cell r="BF71">
            <v>33</v>
          </cell>
          <cell r="BG71">
            <v>0</v>
          </cell>
          <cell r="BH71">
            <v>0</v>
          </cell>
          <cell r="BI71">
            <v>0</v>
          </cell>
          <cell r="BJ71">
            <v>2</v>
          </cell>
          <cell r="BK71">
            <v>33</v>
          </cell>
          <cell r="BL71">
            <v>0</v>
          </cell>
          <cell r="BM71">
            <v>0</v>
          </cell>
          <cell r="BN71">
            <v>0</v>
          </cell>
          <cell r="BO71">
            <v>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33</v>
          </cell>
          <cell r="BV71">
            <v>0</v>
          </cell>
          <cell r="BW71">
            <v>0</v>
          </cell>
          <cell r="BX71">
            <v>0</v>
          </cell>
          <cell r="BY71">
            <v>2</v>
          </cell>
          <cell r="BZ71">
            <v>33</v>
          </cell>
          <cell r="CA71">
            <v>0</v>
          </cell>
          <cell r="CB71">
            <v>0</v>
          </cell>
          <cell r="CC71">
            <v>0</v>
          </cell>
          <cell r="CD71">
            <v>1</v>
          </cell>
          <cell r="CE71">
            <v>33</v>
          </cell>
          <cell r="CF71">
            <v>0</v>
          </cell>
          <cell r="CG71">
            <v>33</v>
          </cell>
          <cell r="CH71">
            <v>0.21315083199141169</v>
          </cell>
        </row>
        <row r="72">
          <cell r="A72" t="str">
            <v>00588/CC</v>
          </cell>
          <cell r="B72" t="str">
            <v>NDZENGUE TSIMI Michel Landry</v>
          </cell>
          <cell r="C72" t="str">
            <v>Sixième</v>
          </cell>
          <cell r="D72">
            <v>0</v>
          </cell>
          <cell r="E72">
            <v>0</v>
          </cell>
          <cell r="F72">
            <v>0</v>
          </cell>
          <cell r="G72">
            <v>2</v>
          </cell>
          <cell r="H72">
            <v>33</v>
          </cell>
          <cell r="I72">
            <v>0</v>
          </cell>
          <cell r="J72">
            <v>0</v>
          </cell>
          <cell r="K72">
            <v>0</v>
          </cell>
          <cell r="L72">
            <v>2</v>
          </cell>
          <cell r="M72">
            <v>33</v>
          </cell>
          <cell r="N72">
            <v>0</v>
          </cell>
          <cell r="O72">
            <v>0</v>
          </cell>
          <cell r="P72">
            <v>0</v>
          </cell>
          <cell r="Q72">
            <v>1</v>
          </cell>
          <cell r="R72">
            <v>33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33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33</v>
          </cell>
          <cell r="AC72">
            <v>0</v>
          </cell>
          <cell r="AD72">
            <v>0</v>
          </cell>
          <cell r="AE72">
            <v>0</v>
          </cell>
          <cell r="AF72">
            <v>2</v>
          </cell>
          <cell r="AG72">
            <v>33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33</v>
          </cell>
          <cell r="AM72">
            <v>0</v>
          </cell>
          <cell r="AN72">
            <v>0</v>
          </cell>
          <cell r="AO72">
            <v>0</v>
          </cell>
          <cell r="AP72">
            <v>2</v>
          </cell>
          <cell r="AQ72">
            <v>33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33</v>
          </cell>
          <cell r="AW72">
            <v>0</v>
          </cell>
          <cell r="AX72">
            <v>0</v>
          </cell>
          <cell r="AY72">
            <v>0</v>
          </cell>
          <cell r="AZ72">
            <v>4</v>
          </cell>
          <cell r="BA72">
            <v>33</v>
          </cell>
          <cell r="BB72">
            <v>0</v>
          </cell>
          <cell r="BC72">
            <v>0</v>
          </cell>
          <cell r="BD72">
            <v>0</v>
          </cell>
          <cell r="BE72">
            <v>3</v>
          </cell>
          <cell r="BF72">
            <v>33</v>
          </cell>
          <cell r="BG72">
            <v>0</v>
          </cell>
          <cell r="BH72">
            <v>0</v>
          </cell>
          <cell r="BI72">
            <v>0</v>
          </cell>
          <cell r="BJ72">
            <v>2</v>
          </cell>
          <cell r="BK72">
            <v>33</v>
          </cell>
          <cell r="BL72">
            <v>0</v>
          </cell>
          <cell r="BM72">
            <v>0</v>
          </cell>
          <cell r="BN72">
            <v>0</v>
          </cell>
          <cell r="BO72">
            <v>2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33</v>
          </cell>
          <cell r="BV72">
            <v>0</v>
          </cell>
          <cell r="BW72">
            <v>0</v>
          </cell>
          <cell r="BX72">
            <v>0</v>
          </cell>
          <cell r="BY72">
            <v>2</v>
          </cell>
          <cell r="BZ72">
            <v>33</v>
          </cell>
          <cell r="CA72">
            <v>0</v>
          </cell>
          <cell r="CB72">
            <v>0</v>
          </cell>
          <cell r="CC72">
            <v>0</v>
          </cell>
          <cell r="CD72">
            <v>1</v>
          </cell>
          <cell r="CE72">
            <v>33</v>
          </cell>
          <cell r="CF72">
            <v>0</v>
          </cell>
          <cell r="CG72">
            <v>33</v>
          </cell>
          <cell r="CH72">
            <v>0.21315083199141169</v>
          </cell>
        </row>
        <row r="73">
          <cell r="A73" t="str">
            <v>00589/CC</v>
          </cell>
          <cell r="B73" t="str">
            <v>NGON BASSI TIEFTRINE Elisebeth</v>
          </cell>
          <cell r="C73" t="str">
            <v>Sixième</v>
          </cell>
          <cell r="D73">
            <v>0</v>
          </cell>
          <cell r="E73">
            <v>0</v>
          </cell>
          <cell r="F73">
            <v>0</v>
          </cell>
          <cell r="G73">
            <v>2</v>
          </cell>
          <cell r="H73">
            <v>33</v>
          </cell>
          <cell r="I73">
            <v>0</v>
          </cell>
          <cell r="J73">
            <v>0</v>
          </cell>
          <cell r="K73">
            <v>0</v>
          </cell>
          <cell r="L73">
            <v>2</v>
          </cell>
          <cell r="M73">
            <v>33</v>
          </cell>
          <cell r="N73">
            <v>0</v>
          </cell>
          <cell r="O73">
            <v>0</v>
          </cell>
          <cell r="P73">
            <v>0</v>
          </cell>
          <cell r="Q73">
            <v>1</v>
          </cell>
          <cell r="R73">
            <v>33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33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33</v>
          </cell>
          <cell r="AC73">
            <v>0</v>
          </cell>
          <cell r="AD73">
            <v>0</v>
          </cell>
          <cell r="AE73">
            <v>0</v>
          </cell>
          <cell r="AF73">
            <v>2</v>
          </cell>
          <cell r="AG73">
            <v>33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33</v>
          </cell>
          <cell r="AM73">
            <v>0</v>
          </cell>
          <cell r="AN73">
            <v>0</v>
          </cell>
          <cell r="AO73">
            <v>0</v>
          </cell>
          <cell r="AP73">
            <v>2</v>
          </cell>
          <cell r="AQ73">
            <v>33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33</v>
          </cell>
          <cell r="AW73">
            <v>0</v>
          </cell>
          <cell r="AX73">
            <v>0</v>
          </cell>
          <cell r="AY73">
            <v>0</v>
          </cell>
          <cell r="AZ73">
            <v>4</v>
          </cell>
          <cell r="BA73">
            <v>33</v>
          </cell>
          <cell r="BB73">
            <v>0</v>
          </cell>
          <cell r="BC73">
            <v>0</v>
          </cell>
          <cell r="BD73">
            <v>0</v>
          </cell>
          <cell r="BE73">
            <v>3</v>
          </cell>
          <cell r="BF73">
            <v>33</v>
          </cell>
          <cell r="BG73">
            <v>0</v>
          </cell>
          <cell r="BH73">
            <v>0</v>
          </cell>
          <cell r="BI73">
            <v>0</v>
          </cell>
          <cell r="BJ73">
            <v>2</v>
          </cell>
          <cell r="BK73">
            <v>33</v>
          </cell>
          <cell r="BL73">
            <v>0</v>
          </cell>
          <cell r="BM73">
            <v>0</v>
          </cell>
          <cell r="BN73">
            <v>0</v>
          </cell>
          <cell r="BO73">
            <v>2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33</v>
          </cell>
          <cell r="BV73">
            <v>0</v>
          </cell>
          <cell r="BW73">
            <v>0</v>
          </cell>
          <cell r="BX73">
            <v>0</v>
          </cell>
          <cell r="BY73">
            <v>2</v>
          </cell>
          <cell r="BZ73">
            <v>33</v>
          </cell>
          <cell r="CA73">
            <v>0</v>
          </cell>
          <cell r="CB73">
            <v>0</v>
          </cell>
          <cell r="CC73">
            <v>0</v>
          </cell>
          <cell r="CD73">
            <v>1</v>
          </cell>
          <cell r="CE73">
            <v>33</v>
          </cell>
          <cell r="CF73">
            <v>0</v>
          </cell>
          <cell r="CG73">
            <v>33</v>
          </cell>
          <cell r="CH73">
            <v>0.21315083199141169</v>
          </cell>
        </row>
        <row r="74">
          <cell r="A74" t="str">
            <v>00590/CC</v>
          </cell>
          <cell r="B74" t="str">
            <v>NGUEN Julien Mathieu</v>
          </cell>
          <cell r="C74" t="str">
            <v>Sixième</v>
          </cell>
          <cell r="D74">
            <v>0</v>
          </cell>
          <cell r="E74">
            <v>0</v>
          </cell>
          <cell r="F74">
            <v>0</v>
          </cell>
          <cell r="G74">
            <v>2</v>
          </cell>
          <cell r="H74">
            <v>33</v>
          </cell>
          <cell r="I74">
            <v>0</v>
          </cell>
          <cell r="J74">
            <v>0</v>
          </cell>
          <cell r="K74">
            <v>0</v>
          </cell>
          <cell r="L74">
            <v>2</v>
          </cell>
          <cell r="M74">
            <v>33</v>
          </cell>
          <cell r="N74">
            <v>0</v>
          </cell>
          <cell r="O74">
            <v>0</v>
          </cell>
          <cell r="P74">
            <v>0</v>
          </cell>
          <cell r="Q74">
            <v>1</v>
          </cell>
          <cell r="R74">
            <v>33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33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33</v>
          </cell>
          <cell r="AC74">
            <v>0</v>
          </cell>
          <cell r="AD74">
            <v>0</v>
          </cell>
          <cell r="AE74">
            <v>0</v>
          </cell>
          <cell r="AF74">
            <v>2</v>
          </cell>
          <cell r="AG74">
            <v>33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33</v>
          </cell>
          <cell r="AM74">
            <v>0</v>
          </cell>
          <cell r="AN74">
            <v>0</v>
          </cell>
          <cell r="AO74">
            <v>0</v>
          </cell>
          <cell r="AP74">
            <v>2</v>
          </cell>
          <cell r="AQ74">
            <v>33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33</v>
          </cell>
          <cell r="AW74">
            <v>0</v>
          </cell>
          <cell r="AX74">
            <v>0</v>
          </cell>
          <cell r="AY74">
            <v>0</v>
          </cell>
          <cell r="AZ74">
            <v>4</v>
          </cell>
          <cell r="BA74">
            <v>33</v>
          </cell>
          <cell r="BB74">
            <v>0</v>
          </cell>
          <cell r="BC74">
            <v>0</v>
          </cell>
          <cell r="BD74">
            <v>0</v>
          </cell>
          <cell r="BE74">
            <v>3</v>
          </cell>
          <cell r="BF74">
            <v>33</v>
          </cell>
          <cell r="BG74">
            <v>0</v>
          </cell>
          <cell r="BH74">
            <v>0</v>
          </cell>
          <cell r="BI74">
            <v>0</v>
          </cell>
          <cell r="BJ74">
            <v>2</v>
          </cell>
          <cell r="BK74">
            <v>33</v>
          </cell>
          <cell r="BL74">
            <v>0</v>
          </cell>
          <cell r="BM74">
            <v>0</v>
          </cell>
          <cell r="BN74">
            <v>0</v>
          </cell>
          <cell r="BO74">
            <v>2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33</v>
          </cell>
          <cell r="BV74">
            <v>0</v>
          </cell>
          <cell r="BW74">
            <v>0</v>
          </cell>
          <cell r="BX74">
            <v>0</v>
          </cell>
          <cell r="BY74">
            <v>2</v>
          </cell>
          <cell r="BZ74">
            <v>33</v>
          </cell>
          <cell r="CA74">
            <v>0</v>
          </cell>
          <cell r="CB74">
            <v>0</v>
          </cell>
          <cell r="CC74">
            <v>0</v>
          </cell>
          <cell r="CD74">
            <v>1</v>
          </cell>
          <cell r="CE74">
            <v>33</v>
          </cell>
          <cell r="CF74">
            <v>0</v>
          </cell>
          <cell r="CG74">
            <v>33</v>
          </cell>
          <cell r="CH74">
            <v>0.21315083199141169</v>
          </cell>
        </row>
        <row r="75">
          <cell r="A75" t="str">
            <v>00591/CC</v>
          </cell>
          <cell r="B75" t="str">
            <v>NJOYA MOUFON André</v>
          </cell>
          <cell r="C75" t="str">
            <v>Sixième</v>
          </cell>
          <cell r="D75">
            <v>0</v>
          </cell>
          <cell r="E75">
            <v>0</v>
          </cell>
          <cell r="F75">
            <v>0</v>
          </cell>
          <cell r="G75">
            <v>2</v>
          </cell>
          <cell r="H75">
            <v>33</v>
          </cell>
          <cell r="I75">
            <v>0</v>
          </cell>
          <cell r="J75">
            <v>0</v>
          </cell>
          <cell r="K75">
            <v>0</v>
          </cell>
          <cell r="L75">
            <v>2</v>
          </cell>
          <cell r="M75">
            <v>33</v>
          </cell>
          <cell r="N75">
            <v>0</v>
          </cell>
          <cell r="O75">
            <v>0</v>
          </cell>
          <cell r="P75">
            <v>0</v>
          </cell>
          <cell r="Q75">
            <v>1</v>
          </cell>
          <cell r="R75">
            <v>33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33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33</v>
          </cell>
          <cell r="AC75">
            <v>0</v>
          </cell>
          <cell r="AD75">
            <v>0</v>
          </cell>
          <cell r="AE75">
            <v>0</v>
          </cell>
          <cell r="AF75">
            <v>2</v>
          </cell>
          <cell r="AG75">
            <v>33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33</v>
          </cell>
          <cell r="AM75">
            <v>0</v>
          </cell>
          <cell r="AN75">
            <v>0</v>
          </cell>
          <cell r="AO75">
            <v>0</v>
          </cell>
          <cell r="AP75">
            <v>2</v>
          </cell>
          <cell r="AQ75">
            <v>33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33</v>
          </cell>
          <cell r="AW75">
            <v>0</v>
          </cell>
          <cell r="AX75">
            <v>0</v>
          </cell>
          <cell r="AY75">
            <v>0</v>
          </cell>
          <cell r="AZ75">
            <v>4</v>
          </cell>
          <cell r="BA75">
            <v>33</v>
          </cell>
          <cell r="BB75">
            <v>0</v>
          </cell>
          <cell r="BC75">
            <v>0</v>
          </cell>
          <cell r="BD75">
            <v>0</v>
          </cell>
          <cell r="BE75">
            <v>3</v>
          </cell>
          <cell r="BF75">
            <v>33</v>
          </cell>
          <cell r="BG75">
            <v>0</v>
          </cell>
          <cell r="BH75">
            <v>0</v>
          </cell>
          <cell r="BI75">
            <v>0</v>
          </cell>
          <cell r="BJ75">
            <v>2</v>
          </cell>
          <cell r="BK75">
            <v>33</v>
          </cell>
          <cell r="BL75">
            <v>0</v>
          </cell>
          <cell r="BM75">
            <v>0</v>
          </cell>
          <cell r="BN75">
            <v>0</v>
          </cell>
          <cell r="BO75">
            <v>2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33</v>
          </cell>
          <cell r="BV75">
            <v>0</v>
          </cell>
          <cell r="BW75">
            <v>0</v>
          </cell>
          <cell r="BX75">
            <v>0</v>
          </cell>
          <cell r="BY75">
            <v>2</v>
          </cell>
          <cell r="BZ75">
            <v>33</v>
          </cell>
          <cell r="CA75">
            <v>0</v>
          </cell>
          <cell r="CB75">
            <v>0</v>
          </cell>
          <cell r="CC75">
            <v>0</v>
          </cell>
          <cell r="CD75">
            <v>1</v>
          </cell>
          <cell r="CE75">
            <v>33</v>
          </cell>
          <cell r="CF75">
            <v>0</v>
          </cell>
          <cell r="CG75">
            <v>33</v>
          </cell>
          <cell r="CH75">
            <v>0.21315083199141169</v>
          </cell>
        </row>
        <row r="76">
          <cell r="A76" t="str">
            <v>00592/CC</v>
          </cell>
          <cell r="B76" t="str">
            <v>PELOUEM Adéle Lavine</v>
          </cell>
          <cell r="C76" t="str">
            <v>Sixième</v>
          </cell>
          <cell r="D76">
            <v>0</v>
          </cell>
          <cell r="E76">
            <v>0</v>
          </cell>
          <cell r="F76">
            <v>0</v>
          </cell>
          <cell r="G76">
            <v>2</v>
          </cell>
          <cell r="H76">
            <v>33</v>
          </cell>
          <cell r="I76">
            <v>0</v>
          </cell>
          <cell r="J76">
            <v>0</v>
          </cell>
          <cell r="K76">
            <v>0</v>
          </cell>
          <cell r="L76">
            <v>2</v>
          </cell>
          <cell r="M76">
            <v>33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33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33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33</v>
          </cell>
          <cell r="AC76">
            <v>0</v>
          </cell>
          <cell r="AD76">
            <v>0</v>
          </cell>
          <cell r="AE76">
            <v>0</v>
          </cell>
          <cell r="AF76">
            <v>2</v>
          </cell>
          <cell r="AG76">
            <v>33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33</v>
          </cell>
          <cell r="AM76">
            <v>0</v>
          </cell>
          <cell r="AN76">
            <v>0</v>
          </cell>
          <cell r="AO76">
            <v>0</v>
          </cell>
          <cell r="AP76">
            <v>2</v>
          </cell>
          <cell r="AQ76">
            <v>33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33</v>
          </cell>
          <cell r="AW76">
            <v>0</v>
          </cell>
          <cell r="AX76">
            <v>0</v>
          </cell>
          <cell r="AY76">
            <v>0</v>
          </cell>
          <cell r="AZ76">
            <v>4</v>
          </cell>
          <cell r="BA76">
            <v>33</v>
          </cell>
          <cell r="BB76">
            <v>0</v>
          </cell>
          <cell r="BC76">
            <v>0</v>
          </cell>
          <cell r="BD76">
            <v>0</v>
          </cell>
          <cell r="BE76">
            <v>3</v>
          </cell>
          <cell r="BF76">
            <v>33</v>
          </cell>
          <cell r="BG76">
            <v>0</v>
          </cell>
          <cell r="BH76">
            <v>0</v>
          </cell>
          <cell r="BI76">
            <v>0</v>
          </cell>
          <cell r="BJ76">
            <v>2</v>
          </cell>
          <cell r="BK76">
            <v>33</v>
          </cell>
          <cell r="BL76">
            <v>0</v>
          </cell>
          <cell r="BM76">
            <v>0</v>
          </cell>
          <cell r="BN76">
            <v>0</v>
          </cell>
          <cell r="BO76">
            <v>2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33</v>
          </cell>
          <cell r="BV76">
            <v>0</v>
          </cell>
          <cell r="BW76">
            <v>0</v>
          </cell>
          <cell r="BX76">
            <v>0</v>
          </cell>
          <cell r="BY76">
            <v>2</v>
          </cell>
          <cell r="BZ76">
            <v>33</v>
          </cell>
          <cell r="CA76">
            <v>0</v>
          </cell>
          <cell r="CB76">
            <v>0</v>
          </cell>
          <cell r="CC76">
            <v>0</v>
          </cell>
          <cell r="CD76">
            <v>1</v>
          </cell>
          <cell r="CE76">
            <v>33</v>
          </cell>
          <cell r="CF76">
            <v>0</v>
          </cell>
          <cell r="CG76">
            <v>33</v>
          </cell>
          <cell r="CH76">
            <v>0.21315083199141169</v>
          </cell>
        </row>
        <row r="77">
          <cell r="A77" t="str">
            <v>00524/CC</v>
          </cell>
          <cell r="B77" t="str">
            <v>PETNGA NDOSSE Otrive Pharés</v>
          </cell>
          <cell r="C77" t="str">
            <v>Sixième</v>
          </cell>
          <cell r="D77">
            <v>0</v>
          </cell>
          <cell r="E77">
            <v>0</v>
          </cell>
          <cell r="F77">
            <v>0</v>
          </cell>
          <cell r="G77">
            <v>2</v>
          </cell>
          <cell r="H77">
            <v>33</v>
          </cell>
          <cell r="I77">
            <v>0</v>
          </cell>
          <cell r="J77">
            <v>0</v>
          </cell>
          <cell r="K77">
            <v>0</v>
          </cell>
          <cell r="L77">
            <v>2</v>
          </cell>
          <cell r="M77">
            <v>33</v>
          </cell>
          <cell r="N77">
            <v>0</v>
          </cell>
          <cell r="O77">
            <v>0</v>
          </cell>
          <cell r="P77">
            <v>0</v>
          </cell>
          <cell r="Q77">
            <v>1</v>
          </cell>
          <cell r="R77">
            <v>33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33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33</v>
          </cell>
          <cell r="AC77">
            <v>0</v>
          </cell>
          <cell r="AD77">
            <v>0</v>
          </cell>
          <cell r="AE77">
            <v>0</v>
          </cell>
          <cell r="AF77">
            <v>2</v>
          </cell>
          <cell r="AG77">
            <v>33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33</v>
          </cell>
          <cell r="AM77">
            <v>0</v>
          </cell>
          <cell r="AN77">
            <v>0</v>
          </cell>
          <cell r="AO77">
            <v>0</v>
          </cell>
          <cell r="AP77">
            <v>2</v>
          </cell>
          <cell r="AQ77">
            <v>33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33</v>
          </cell>
          <cell r="AW77">
            <v>0</v>
          </cell>
          <cell r="AX77">
            <v>0</v>
          </cell>
          <cell r="AY77">
            <v>0</v>
          </cell>
          <cell r="AZ77">
            <v>4</v>
          </cell>
          <cell r="BA77">
            <v>33</v>
          </cell>
          <cell r="BB77">
            <v>0</v>
          </cell>
          <cell r="BC77">
            <v>0</v>
          </cell>
          <cell r="BD77">
            <v>0</v>
          </cell>
          <cell r="BE77">
            <v>3</v>
          </cell>
          <cell r="BF77">
            <v>33</v>
          </cell>
          <cell r="BG77">
            <v>0</v>
          </cell>
          <cell r="BH77">
            <v>0</v>
          </cell>
          <cell r="BI77">
            <v>0</v>
          </cell>
          <cell r="BJ77">
            <v>2</v>
          </cell>
          <cell r="BK77">
            <v>33</v>
          </cell>
          <cell r="BL77">
            <v>0</v>
          </cell>
          <cell r="BM77">
            <v>0</v>
          </cell>
          <cell r="BN77">
            <v>0</v>
          </cell>
          <cell r="BO77">
            <v>2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33</v>
          </cell>
          <cell r="BV77">
            <v>0</v>
          </cell>
          <cell r="BW77">
            <v>0</v>
          </cell>
          <cell r="BX77">
            <v>0</v>
          </cell>
          <cell r="BY77">
            <v>2</v>
          </cell>
          <cell r="BZ77">
            <v>33</v>
          </cell>
          <cell r="CA77">
            <v>0</v>
          </cell>
          <cell r="CB77">
            <v>0</v>
          </cell>
          <cell r="CC77">
            <v>0</v>
          </cell>
          <cell r="CD77">
            <v>1</v>
          </cell>
          <cell r="CE77">
            <v>33</v>
          </cell>
          <cell r="CF77">
            <v>0</v>
          </cell>
          <cell r="CG77">
            <v>33</v>
          </cell>
          <cell r="CH77">
            <v>0.21315083199141169</v>
          </cell>
        </row>
        <row r="78">
          <cell r="A78" t="str">
            <v>00525/CC</v>
          </cell>
          <cell r="B78" t="str">
            <v>SEPINJONANG Romaric</v>
          </cell>
          <cell r="C78" t="str">
            <v>Sixième</v>
          </cell>
          <cell r="D78">
            <v>0</v>
          </cell>
          <cell r="E78">
            <v>0</v>
          </cell>
          <cell r="F78">
            <v>0</v>
          </cell>
          <cell r="G78">
            <v>2</v>
          </cell>
          <cell r="H78">
            <v>33</v>
          </cell>
          <cell r="I78">
            <v>0</v>
          </cell>
          <cell r="J78">
            <v>0</v>
          </cell>
          <cell r="K78">
            <v>0</v>
          </cell>
          <cell r="L78">
            <v>2</v>
          </cell>
          <cell r="M78">
            <v>33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33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33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33</v>
          </cell>
          <cell r="AC78">
            <v>0</v>
          </cell>
          <cell r="AD78">
            <v>0</v>
          </cell>
          <cell r="AE78">
            <v>0</v>
          </cell>
          <cell r="AF78">
            <v>2</v>
          </cell>
          <cell r="AG78">
            <v>33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33</v>
          </cell>
          <cell r="AM78">
            <v>0</v>
          </cell>
          <cell r="AN78">
            <v>0</v>
          </cell>
          <cell r="AO78">
            <v>0</v>
          </cell>
          <cell r="AP78">
            <v>2</v>
          </cell>
          <cell r="AQ78">
            <v>33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33</v>
          </cell>
          <cell r="AW78">
            <v>0</v>
          </cell>
          <cell r="AX78">
            <v>0</v>
          </cell>
          <cell r="AY78">
            <v>0</v>
          </cell>
          <cell r="AZ78">
            <v>4</v>
          </cell>
          <cell r="BA78">
            <v>33</v>
          </cell>
          <cell r="BB78">
            <v>0</v>
          </cell>
          <cell r="BC78">
            <v>0</v>
          </cell>
          <cell r="BD78">
            <v>0</v>
          </cell>
          <cell r="BE78">
            <v>3</v>
          </cell>
          <cell r="BF78">
            <v>33</v>
          </cell>
          <cell r="BG78">
            <v>0</v>
          </cell>
          <cell r="BH78">
            <v>0</v>
          </cell>
          <cell r="BI78">
            <v>0</v>
          </cell>
          <cell r="BJ78">
            <v>2</v>
          </cell>
          <cell r="BK78">
            <v>33</v>
          </cell>
          <cell r="BL78">
            <v>0</v>
          </cell>
          <cell r="BM78">
            <v>0</v>
          </cell>
          <cell r="BN78">
            <v>0</v>
          </cell>
          <cell r="BO78">
            <v>2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33</v>
          </cell>
          <cell r="BV78">
            <v>0</v>
          </cell>
          <cell r="BW78">
            <v>0</v>
          </cell>
          <cell r="BX78">
            <v>0</v>
          </cell>
          <cell r="BY78">
            <v>2</v>
          </cell>
          <cell r="BZ78">
            <v>33</v>
          </cell>
          <cell r="CA78">
            <v>0</v>
          </cell>
          <cell r="CB78">
            <v>0</v>
          </cell>
          <cell r="CC78">
            <v>0</v>
          </cell>
          <cell r="CD78">
            <v>1</v>
          </cell>
          <cell r="CE78">
            <v>33</v>
          </cell>
          <cell r="CF78">
            <v>0</v>
          </cell>
          <cell r="CG78">
            <v>33</v>
          </cell>
          <cell r="CH78">
            <v>0.21315083199141169</v>
          </cell>
        </row>
        <row r="79">
          <cell r="A79" t="str">
            <v>00593/CC</v>
          </cell>
          <cell r="B79" t="str">
            <v>SISSA YAPPI Cedric</v>
          </cell>
          <cell r="C79" t="str">
            <v>Sixième</v>
          </cell>
          <cell r="D79">
            <v>0</v>
          </cell>
          <cell r="E79">
            <v>0</v>
          </cell>
          <cell r="F79">
            <v>0</v>
          </cell>
          <cell r="G79">
            <v>2</v>
          </cell>
          <cell r="H79">
            <v>33</v>
          </cell>
          <cell r="I79">
            <v>0</v>
          </cell>
          <cell r="J79">
            <v>0</v>
          </cell>
          <cell r="K79">
            <v>0</v>
          </cell>
          <cell r="L79">
            <v>2</v>
          </cell>
          <cell r="M79">
            <v>33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33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33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33</v>
          </cell>
          <cell r="AC79">
            <v>0</v>
          </cell>
          <cell r="AD79">
            <v>0</v>
          </cell>
          <cell r="AE79">
            <v>0</v>
          </cell>
          <cell r="AF79">
            <v>2</v>
          </cell>
          <cell r="AG79">
            <v>33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33</v>
          </cell>
          <cell r="AM79">
            <v>0</v>
          </cell>
          <cell r="AN79">
            <v>0</v>
          </cell>
          <cell r="AO79">
            <v>0</v>
          </cell>
          <cell r="AP79">
            <v>2</v>
          </cell>
          <cell r="AQ79">
            <v>33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33</v>
          </cell>
          <cell r="AW79">
            <v>0</v>
          </cell>
          <cell r="AX79">
            <v>0</v>
          </cell>
          <cell r="AY79">
            <v>0</v>
          </cell>
          <cell r="AZ79">
            <v>4</v>
          </cell>
          <cell r="BA79">
            <v>33</v>
          </cell>
          <cell r="BB79">
            <v>0</v>
          </cell>
          <cell r="BC79">
            <v>0</v>
          </cell>
          <cell r="BD79">
            <v>0</v>
          </cell>
          <cell r="BE79">
            <v>3</v>
          </cell>
          <cell r="BF79">
            <v>33</v>
          </cell>
          <cell r="BG79">
            <v>0</v>
          </cell>
          <cell r="BH79">
            <v>0</v>
          </cell>
          <cell r="BI79">
            <v>0</v>
          </cell>
          <cell r="BJ79">
            <v>2</v>
          </cell>
          <cell r="BK79">
            <v>33</v>
          </cell>
          <cell r="BL79">
            <v>0</v>
          </cell>
          <cell r="BM79">
            <v>0</v>
          </cell>
          <cell r="BN79">
            <v>0</v>
          </cell>
          <cell r="BO79">
            <v>2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33</v>
          </cell>
          <cell r="BV79">
            <v>0</v>
          </cell>
          <cell r="BW79">
            <v>0</v>
          </cell>
          <cell r="BX79">
            <v>0</v>
          </cell>
          <cell r="BY79">
            <v>2</v>
          </cell>
          <cell r="BZ79">
            <v>33</v>
          </cell>
          <cell r="CA79">
            <v>0</v>
          </cell>
          <cell r="CB79">
            <v>0</v>
          </cell>
          <cell r="CC79">
            <v>0</v>
          </cell>
          <cell r="CD79">
            <v>1</v>
          </cell>
          <cell r="CE79">
            <v>33</v>
          </cell>
          <cell r="CF79">
            <v>0</v>
          </cell>
          <cell r="CG79">
            <v>33</v>
          </cell>
          <cell r="CH79">
            <v>0.21315083199141169</v>
          </cell>
        </row>
        <row r="80">
          <cell r="A80" t="str">
            <v>00594/CC</v>
          </cell>
          <cell r="B80" t="str">
            <v>WATA KAMDOUM Danielle Xaverine</v>
          </cell>
          <cell r="C80" t="str">
            <v>Sixième</v>
          </cell>
          <cell r="D80">
            <v>0</v>
          </cell>
          <cell r="E80">
            <v>0</v>
          </cell>
          <cell r="F80">
            <v>0</v>
          </cell>
          <cell r="G80">
            <v>2</v>
          </cell>
          <cell r="H80">
            <v>33</v>
          </cell>
          <cell r="I80">
            <v>0</v>
          </cell>
          <cell r="J80">
            <v>0</v>
          </cell>
          <cell r="K80">
            <v>0</v>
          </cell>
          <cell r="L80">
            <v>2</v>
          </cell>
          <cell r="M80">
            <v>33</v>
          </cell>
          <cell r="N80">
            <v>0</v>
          </cell>
          <cell r="O80">
            <v>0</v>
          </cell>
          <cell r="P80">
            <v>0</v>
          </cell>
          <cell r="Q80">
            <v>1</v>
          </cell>
          <cell r="R80">
            <v>33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33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33</v>
          </cell>
          <cell r="AC80">
            <v>0</v>
          </cell>
          <cell r="AD80">
            <v>0</v>
          </cell>
          <cell r="AE80">
            <v>0</v>
          </cell>
          <cell r="AF80">
            <v>2</v>
          </cell>
          <cell r="AG80">
            <v>33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33</v>
          </cell>
          <cell r="AM80">
            <v>0</v>
          </cell>
          <cell r="AN80">
            <v>0</v>
          </cell>
          <cell r="AO80">
            <v>0</v>
          </cell>
          <cell r="AP80">
            <v>2</v>
          </cell>
          <cell r="AQ80">
            <v>33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33</v>
          </cell>
          <cell r="AW80">
            <v>0</v>
          </cell>
          <cell r="AX80">
            <v>0</v>
          </cell>
          <cell r="AY80">
            <v>0</v>
          </cell>
          <cell r="AZ80">
            <v>4</v>
          </cell>
          <cell r="BA80">
            <v>33</v>
          </cell>
          <cell r="BB80">
            <v>0</v>
          </cell>
          <cell r="BC80">
            <v>0</v>
          </cell>
          <cell r="BD80">
            <v>0</v>
          </cell>
          <cell r="BE80">
            <v>3</v>
          </cell>
          <cell r="BF80">
            <v>33</v>
          </cell>
          <cell r="BG80">
            <v>0</v>
          </cell>
          <cell r="BH80">
            <v>0</v>
          </cell>
          <cell r="BI80">
            <v>0</v>
          </cell>
          <cell r="BJ80">
            <v>2</v>
          </cell>
          <cell r="BK80">
            <v>33</v>
          </cell>
          <cell r="BL80">
            <v>0</v>
          </cell>
          <cell r="BM80">
            <v>0</v>
          </cell>
          <cell r="BN80">
            <v>0</v>
          </cell>
          <cell r="BO80">
            <v>2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33</v>
          </cell>
          <cell r="BV80">
            <v>0</v>
          </cell>
          <cell r="BW80">
            <v>0</v>
          </cell>
          <cell r="BX80">
            <v>0</v>
          </cell>
          <cell r="BY80">
            <v>2</v>
          </cell>
          <cell r="BZ80">
            <v>33</v>
          </cell>
          <cell r="CA80">
            <v>0</v>
          </cell>
          <cell r="CB80">
            <v>0</v>
          </cell>
          <cell r="CC80">
            <v>0</v>
          </cell>
          <cell r="CD80">
            <v>1</v>
          </cell>
          <cell r="CE80">
            <v>33</v>
          </cell>
          <cell r="CF80">
            <v>0</v>
          </cell>
          <cell r="CG80">
            <v>33</v>
          </cell>
          <cell r="CH80">
            <v>0.21315083199141169</v>
          </cell>
        </row>
        <row r="81">
          <cell r="A81" t="str">
            <v>00504/CC</v>
          </cell>
          <cell r="B81" t="str">
            <v>BAKALA HETCHO Reina M</v>
          </cell>
          <cell r="C81" t="str">
            <v>Cinquième</v>
          </cell>
          <cell r="D81">
            <v>10.23</v>
          </cell>
          <cell r="E81">
            <v>0</v>
          </cell>
          <cell r="F81">
            <v>5.1150000000000002</v>
          </cell>
          <cell r="G81">
            <v>1</v>
          </cell>
          <cell r="H81">
            <v>2</v>
          </cell>
          <cell r="I81">
            <v>0</v>
          </cell>
          <cell r="J81">
            <v>14</v>
          </cell>
          <cell r="K81">
            <v>7</v>
          </cell>
          <cell r="L81">
            <v>2</v>
          </cell>
          <cell r="M81">
            <v>2</v>
          </cell>
          <cell r="N81">
            <v>0</v>
          </cell>
          <cell r="O81">
            <v>0</v>
          </cell>
          <cell r="P81">
            <v>0</v>
          </cell>
          <cell r="Q81">
            <v>1</v>
          </cell>
          <cell r="R81">
            <v>29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29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29</v>
          </cell>
          <cell r="AC81">
            <v>0</v>
          </cell>
          <cell r="AD81">
            <v>0</v>
          </cell>
          <cell r="AE81">
            <v>0</v>
          </cell>
          <cell r="AF81">
            <v>2</v>
          </cell>
          <cell r="AG81">
            <v>29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29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29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29</v>
          </cell>
          <cell r="AW81">
            <v>0</v>
          </cell>
          <cell r="AX81">
            <v>0</v>
          </cell>
          <cell r="AY81">
            <v>0</v>
          </cell>
          <cell r="AZ81">
            <v>4</v>
          </cell>
          <cell r="BA81">
            <v>29</v>
          </cell>
          <cell r="BB81">
            <v>0</v>
          </cell>
          <cell r="BC81">
            <v>0</v>
          </cell>
          <cell r="BD81">
            <v>0</v>
          </cell>
          <cell r="BE81">
            <v>3</v>
          </cell>
          <cell r="BF81">
            <v>29</v>
          </cell>
          <cell r="BG81">
            <v>0</v>
          </cell>
          <cell r="BH81">
            <v>0</v>
          </cell>
          <cell r="BI81">
            <v>0</v>
          </cell>
          <cell r="BJ81">
            <v>2</v>
          </cell>
          <cell r="BK81">
            <v>29</v>
          </cell>
          <cell r="BL81">
            <v>0</v>
          </cell>
          <cell r="BM81">
            <v>0</v>
          </cell>
          <cell r="BN81">
            <v>0</v>
          </cell>
          <cell r="BO81">
            <v>2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29</v>
          </cell>
          <cell r="BV81">
            <v>0</v>
          </cell>
          <cell r="BW81">
            <v>0</v>
          </cell>
          <cell r="BX81">
            <v>0</v>
          </cell>
          <cell r="BY81">
            <v>2</v>
          </cell>
          <cell r="BZ81">
            <v>29</v>
          </cell>
          <cell r="CA81">
            <v>0</v>
          </cell>
          <cell r="CB81">
            <v>0</v>
          </cell>
          <cell r="CC81">
            <v>0</v>
          </cell>
          <cell r="CD81">
            <v>1</v>
          </cell>
          <cell r="CE81">
            <v>29</v>
          </cell>
          <cell r="CF81">
            <v>0.8688636363636365</v>
          </cell>
          <cell r="CG81">
            <v>1</v>
          </cell>
          <cell r="CH81">
            <v>7.2280564263322883E-2</v>
          </cell>
        </row>
        <row r="82">
          <cell r="A82" t="str">
            <v>00595/CC</v>
          </cell>
          <cell r="B82" t="str">
            <v>BATING Lablonde</v>
          </cell>
          <cell r="C82" t="str">
            <v>Cinquième</v>
          </cell>
          <cell r="D82">
            <v>0</v>
          </cell>
          <cell r="E82">
            <v>0</v>
          </cell>
          <cell r="F82">
            <v>0</v>
          </cell>
          <cell r="G82">
            <v>1</v>
          </cell>
          <cell r="H82">
            <v>29</v>
          </cell>
          <cell r="I82">
            <v>0</v>
          </cell>
          <cell r="J82">
            <v>17</v>
          </cell>
          <cell r="K82">
            <v>8.5</v>
          </cell>
          <cell r="L82">
            <v>2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29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29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29</v>
          </cell>
          <cell r="AC82">
            <v>0</v>
          </cell>
          <cell r="AD82">
            <v>0</v>
          </cell>
          <cell r="AE82">
            <v>0</v>
          </cell>
          <cell r="AF82">
            <v>2</v>
          </cell>
          <cell r="AG82">
            <v>29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29</v>
          </cell>
          <cell r="AM82">
            <v>0</v>
          </cell>
          <cell r="AN82">
            <v>0</v>
          </cell>
          <cell r="AO82">
            <v>0</v>
          </cell>
          <cell r="AP82">
            <v>2</v>
          </cell>
          <cell r="AQ82">
            <v>29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29</v>
          </cell>
          <cell r="AW82">
            <v>0</v>
          </cell>
          <cell r="AX82">
            <v>0</v>
          </cell>
          <cell r="AY82">
            <v>0</v>
          </cell>
          <cell r="AZ82">
            <v>4</v>
          </cell>
          <cell r="BA82">
            <v>29</v>
          </cell>
          <cell r="BB82">
            <v>0</v>
          </cell>
          <cell r="BC82">
            <v>0</v>
          </cell>
          <cell r="BD82">
            <v>0</v>
          </cell>
          <cell r="BE82">
            <v>3</v>
          </cell>
          <cell r="BF82">
            <v>29</v>
          </cell>
          <cell r="BG82">
            <v>0</v>
          </cell>
          <cell r="BH82">
            <v>0</v>
          </cell>
          <cell r="BI82">
            <v>0</v>
          </cell>
          <cell r="BJ82">
            <v>2</v>
          </cell>
          <cell r="BK82">
            <v>29</v>
          </cell>
          <cell r="BL82">
            <v>0</v>
          </cell>
          <cell r="BM82">
            <v>0</v>
          </cell>
          <cell r="BN82">
            <v>0</v>
          </cell>
          <cell r="BO82">
            <v>2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29</v>
          </cell>
          <cell r="BV82">
            <v>0</v>
          </cell>
          <cell r="BW82">
            <v>0</v>
          </cell>
          <cell r="BX82">
            <v>0</v>
          </cell>
          <cell r="BY82">
            <v>2</v>
          </cell>
          <cell r="BZ82">
            <v>29</v>
          </cell>
          <cell r="CA82">
            <v>0</v>
          </cell>
          <cell r="CB82">
            <v>0</v>
          </cell>
          <cell r="CC82">
            <v>0</v>
          </cell>
          <cell r="CD82">
            <v>1</v>
          </cell>
          <cell r="CE82">
            <v>29</v>
          </cell>
          <cell r="CF82">
            <v>0.77272727272727271</v>
          </cell>
          <cell r="CG82">
            <v>2</v>
          </cell>
          <cell r="CH82">
            <v>7.2280564263322883E-2</v>
          </cell>
        </row>
        <row r="83">
          <cell r="A83" t="str">
            <v>00600/CC</v>
          </cell>
          <cell r="B83" t="str">
            <v>CHOKOUADEU Roy Ivan</v>
          </cell>
          <cell r="C83" t="str">
            <v>Cinquième</v>
          </cell>
          <cell r="D83">
            <v>0</v>
          </cell>
          <cell r="E83">
            <v>0</v>
          </cell>
          <cell r="F83">
            <v>0</v>
          </cell>
          <cell r="G83">
            <v>1</v>
          </cell>
          <cell r="H83">
            <v>29</v>
          </cell>
          <cell r="I83">
            <v>0</v>
          </cell>
          <cell r="J83">
            <v>0</v>
          </cell>
          <cell r="K83">
            <v>0</v>
          </cell>
          <cell r="L83">
            <v>2</v>
          </cell>
          <cell r="M83">
            <v>29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29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29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29</v>
          </cell>
          <cell r="AC83">
            <v>0</v>
          </cell>
          <cell r="AD83">
            <v>0</v>
          </cell>
          <cell r="AE83">
            <v>0</v>
          </cell>
          <cell r="AF83">
            <v>2</v>
          </cell>
          <cell r="AG83">
            <v>29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29</v>
          </cell>
          <cell r="AM83">
            <v>0</v>
          </cell>
          <cell r="AN83">
            <v>0</v>
          </cell>
          <cell r="AO83">
            <v>0</v>
          </cell>
          <cell r="AP83">
            <v>2</v>
          </cell>
          <cell r="AQ83">
            <v>29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29</v>
          </cell>
          <cell r="AW83">
            <v>0</v>
          </cell>
          <cell r="AX83">
            <v>0</v>
          </cell>
          <cell r="AY83">
            <v>0</v>
          </cell>
          <cell r="AZ83">
            <v>4</v>
          </cell>
          <cell r="BA83">
            <v>29</v>
          </cell>
          <cell r="BB83">
            <v>0</v>
          </cell>
          <cell r="BC83">
            <v>0</v>
          </cell>
          <cell r="BD83">
            <v>0</v>
          </cell>
          <cell r="BE83">
            <v>3</v>
          </cell>
          <cell r="BF83">
            <v>29</v>
          </cell>
          <cell r="BG83">
            <v>0</v>
          </cell>
          <cell r="BH83">
            <v>0</v>
          </cell>
          <cell r="BI83">
            <v>0</v>
          </cell>
          <cell r="BJ83">
            <v>2</v>
          </cell>
          <cell r="BK83">
            <v>29</v>
          </cell>
          <cell r="BL83">
            <v>0</v>
          </cell>
          <cell r="BM83">
            <v>0</v>
          </cell>
          <cell r="BN83">
            <v>0</v>
          </cell>
          <cell r="BO83">
            <v>2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29</v>
          </cell>
          <cell r="BV83">
            <v>0</v>
          </cell>
          <cell r="BW83">
            <v>0</v>
          </cell>
          <cell r="BX83">
            <v>0</v>
          </cell>
          <cell r="BY83">
            <v>2</v>
          </cell>
          <cell r="BZ83">
            <v>29</v>
          </cell>
          <cell r="CA83">
            <v>0</v>
          </cell>
          <cell r="CB83">
            <v>0</v>
          </cell>
          <cell r="CC83">
            <v>0</v>
          </cell>
          <cell r="CD83">
            <v>1</v>
          </cell>
          <cell r="CE83">
            <v>29</v>
          </cell>
          <cell r="CF83">
            <v>0</v>
          </cell>
          <cell r="CG83">
            <v>29</v>
          </cell>
          <cell r="CH83">
            <v>7.2280564263322883E-2</v>
          </cell>
        </row>
        <row r="84">
          <cell r="A84" t="str">
            <v>00507/CC</v>
          </cell>
          <cell r="B84" t="str">
            <v>DJEUGUE NGOUNE Bilonne</v>
          </cell>
          <cell r="C84" t="str">
            <v>Cinquième</v>
          </cell>
          <cell r="D84">
            <v>0</v>
          </cell>
          <cell r="E84">
            <v>0</v>
          </cell>
          <cell r="F84">
            <v>0</v>
          </cell>
          <cell r="G84">
            <v>1</v>
          </cell>
          <cell r="H84">
            <v>29</v>
          </cell>
          <cell r="I84">
            <v>0</v>
          </cell>
          <cell r="J84">
            <v>0</v>
          </cell>
          <cell r="K84">
            <v>0</v>
          </cell>
          <cell r="L84">
            <v>2</v>
          </cell>
          <cell r="M84">
            <v>29</v>
          </cell>
          <cell r="N84">
            <v>0</v>
          </cell>
          <cell r="O84">
            <v>0</v>
          </cell>
          <cell r="P84">
            <v>0</v>
          </cell>
          <cell r="Q84">
            <v>1</v>
          </cell>
          <cell r="R84">
            <v>29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29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29</v>
          </cell>
          <cell r="AC84">
            <v>0</v>
          </cell>
          <cell r="AD84">
            <v>0</v>
          </cell>
          <cell r="AE84">
            <v>0</v>
          </cell>
          <cell r="AF84">
            <v>2</v>
          </cell>
          <cell r="AG84">
            <v>29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29</v>
          </cell>
          <cell r="AM84">
            <v>0</v>
          </cell>
          <cell r="AN84">
            <v>0</v>
          </cell>
          <cell r="AO84">
            <v>0</v>
          </cell>
          <cell r="AP84">
            <v>2</v>
          </cell>
          <cell r="AQ84">
            <v>29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29</v>
          </cell>
          <cell r="AW84">
            <v>0</v>
          </cell>
          <cell r="AX84">
            <v>0</v>
          </cell>
          <cell r="AY84">
            <v>0</v>
          </cell>
          <cell r="AZ84">
            <v>4</v>
          </cell>
          <cell r="BA84">
            <v>29</v>
          </cell>
          <cell r="BB84">
            <v>0</v>
          </cell>
          <cell r="BC84">
            <v>0</v>
          </cell>
          <cell r="BD84">
            <v>0</v>
          </cell>
          <cell r="BE84">
            <v>3</v>
          </cell>
          <cell r="BF84">
            <v>29</v>
          </cell>
          <cell r="BG84">
            <v>0</v>
          </cell>
          <cell r="BH84">
            <v>0</v>
          </cell>
          <cell r="BI84">
            <v>0</v>
          </cell>
          <cell r="BJ84">
            <v>2</v>
          </cell>
          <cell r="BK84">
            <v>29</v>
          </cell>
          <cell r="BL84">
            <v>0</v>
          </cell>
          <cell r="BM84">
            <v>0</v>
          </cell>
          <cell r="BN84">
            <v>0</v>
          </cell>
          <cell r="BO84">
            <v>2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29</v>
          </cell>
          <cell r="BV84">
            <v>0</v>
          </cell>
          <cell r="BW84">
            <v>0</v>
          </cell>
          <cell r="BX84">
            <v>0</v>
          </cell>
          <cell r="BY84">
            <v>2</v>
          </cell>
          <cell r="BZ84">
            <v>29</v>
          </cell>
          <cell r="CA84">
            <v>0</v>
          </cell>
          <cell r="CB84">
            <v>0</v>
          </cell>
          <cell r="CC84">
            <v>0</v>
          </cell>
          <cell r="CD84">
            <v>1</v>
          </cell>
          <cell r="CE84">
            <v>29</v>
          </cell>
          <cell r="CF84">
            <v>0</v>
          </cell>
          <cell r="CG84">
            <v>29</v>
          </cell>
          <cell r="CH84">
            <v>7.2280564263322883E-2</v>
          </cell>
        </row>
        <row r="85">
          <cell r="A85" t="str">
            <v>00508/CC</v>
          </cell>
          <cell r="B85" t="str">
            <v>EKETI ASSOKOMA Charlotte</v>
          </cell>
          <cell r="C85" t="str">
            <v>Cinquième</v>
          </cell>
          <cell r="D85">
            <v>0</v>
          </cell>
          <cell r="E85">
            <v>0</v>
          </cell>
          <cell r="F85">
            <v>0</v>
          </cell>
          <cell r="G85">
            <v>1</v>
          </cell>
          <cell r="H85">
            <v>29</v>
          </cell>
          <cell r="I85">
            <v>0</v>
          </cell>
          <cell r="J85">
            <v>0</v>
          </cell>
          <cell r="K85">
            <v>0</v>
          </cell>
          <cell r="L85">
            <v>2</v>
          </cell>
          <cell r="M85">
            <v>29</v>
          </cell>
          <cell r="N85">
            <v>0</v>
          </cell>
          <cell r="O85">
            <v>0</v>
          </cell>
          <cell r="P85">
            <v>0</v>
          </cell>
          <cell r="Q85">
            <v>1</v>
          </cell>
          <cell r="R85">
            <v>29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29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29</v>
          </cell>
          <cell r="AC85">
            <v>0</v>
          </cell>
          <cell r="AD85">
            <v>0</v>
          </cell>
          <cell r="AE85">
            <v>0</v>
          </cell>
          <cell r="AF85">
            <v>2</v>
          </cell>
          <cell r="AG85">
            <v>29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29</v>
          </cell>
          <cell r="AM85">
            <v>0</v>
          </cell>
          <cell r="AN85">
            <v>0</v>
          </cell>
          <cell r="AO85">
            <v>0</v>
          </cell>
          <cell r="AP85">
            <v>2</v>
          </cell>
          <cell r="AQ85">
            <v>29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29</v>
          </cell>
          <cell r="AW85">
            <v>0</v>
          </cell>
          <cell r="AX85">
            <v>0</v>
          </cell>
          <cell r="AY85">
            <v>0</v>
          </cell>
          <cell r="AZ85">
            <v>4</v>
          </cell>
          <cell r="BA85">
            <v>29</v>
          </cell>
          <cell r="BB85">
            <v>0</v>
          </cell>
          <cell r="BC85">
            <v>0</v>
          </cell>
          <cell r="BD85">
            <v>0</v>
          </cell>
          <cell r="BE85">
            <v>3</v>
          </cell>
          <cell r="BF85">
            <v>29</v>
          </cell>
          <cell r="BG85">
            <v>0</v>
          </cell>
          <cell r="BH85">
            <v>0</v>
          </cell>
          <cell r="BI85">
            <v>0</v>
          </cell>
          <cell r="BJ85">
            <v>2</v>
          </cell>
          <cell r="BK85">
            <v>29</v>
          </cell>
          <cell r="BL85">
            <v>0</v>
          </cell>
          <cell r="BM85">
            <v>0</v>
          </cell>
          <cell r="BN85">
            <v>0</v>
          </cell>
          <cell r="BO85">
            <v>2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29</v>
          </cell>
          <cell r="BV85">
            <v>0</v>
          </cell>
          <cell r="BW85">
            <v>0</v>
          </cell>
          <cell r="BX85">
            <v>0</v>
          </cell>
          <cell r="BY85">
            <v>2</v>
          </cell>
          <cell r="BZ85">
            <v>29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29</v>
          </cell>
          <cell r="CF85">
            <v>0</v>
          </cell>
          <cell r="CG85">
            <v>29</v>
          </cell>
          <cell r="CH85">
            <v>7.2280564263322883E-2</v>
          </cell>
        </row>
        <row r="86">
          <cell r="A86" t="str">
            <v>00509/CC</v>
          </cell>
          <cell r="B86" t="str">
            <v>EMOUAMOUA EBOULE Cecile</v>
          </cell>
          <cell r="C86" t="str">
            <v>Cinquième</v>
          </cell>
          <cell r="D86">
            <v>0</v>
          </cell>
          <cell r="E86">
            <v>0</v>
          </cell>
          <cell r="F86">
            <v>0</v>
          </cell>
          <cell r="G86">
            <v>1</v>
          </cell>
          <cell r="H86">
            <v>29</v>
          </cell>
          <cell r="I86">
            <v>0</v>
          </cell>
          <cell r="J86">
            <v>0</v>
          </cell>
          <cell r="K86">
            <v>0</v>
          </cell>
          <cell r="L86">
            <v>2</v>
          </cell>
          <cell r="M86">
            <v>29</v>
          </cell>
          <cell r="N86">
            <v>0</v>
          </cell>
          <cell r="O86">
            <v>0</v>
          </cell>
          <cell r="P86">
            <v>0</v>
          </cell>
          <cell r="Q86">
            <v>1</v>
          </cell>
          <cell r="R86">
            <v>29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29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29</v>
          </cell>
          <cell r="AC86">
            <v>0</v>
          </cell>
          <cell r="AD86">
            <v>0</v>
          </cell>
          <cell r="AE86">
            <v>0</v>
          </cell>
          <cell r="AF86">
            <v>2</v>
          </cell>
          <cell r="AG86">
            <v>29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29</v>
          </cell>
          <cell r="AM86">
            <v>0</v>
          </cell>
          <cell r="AN86">
            <v>0</v>
          </cell>
          <cell r="AO86">
            <v>0</v>
          </cell>
          <cell r="AP86">
            <v>2</v>
          </cell>
          <cell r="AQ86">
            <v>29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29</v>
          </cell>
          <cell r="AW86">
            <v>0</v>
          </cell>
          <cell r="AX86">
            <v>0</v>
          </cell>
          <cell r="AY86">
            <v>0</v>
          </cell>
          <cell r="AZ86">
            <v>4</v>
          </cell>
          <cell r="BA86">
            <v>29</v>
          </cell>
          <cell r="BB86">
            <v>0</v>
          </cell>
          <cell r="BC86">
            <v>0</v>
          </cell>
          <cell r="BD86">
            <v>0</v>
          </cell>
          <cell r="BE86">
            <v>3</v>
          </cell>
          <cell r="BF86">
            <v>29</v>
          </cell>
          <cell r="BG86">
            <v>0</v>
          </cell>
          <cell r="BH86">
            <v>0</v>
          </cell>
          <cell r="BI86">
            <v>0</v>
          </cell>
          <cell r="BJ86">
            <v>2</v>
          </cell>
          <cell r="BK86">
            <v>29</v>
          </cell>
          <cell r="BL86">
            <v>0</v>
          </cell>
          <cell r="BM86">
            <v>0</v>
          </cell>
          <cell r="BN86">
            <v>0</v>
          </cell>
          <cell r="BO86">
            <v>2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29</v>
          </cell>
          <cell r="BV86">
            <v>0</v>
          </cell>
          <cell r="BW86">
            <v>0</v>
          </cell>
          <cell r="BX86">
            <v>0</v>
          </cell>
          <cell r="BY86">
            <v>2</v>
          </cell>
          <cell r="BZ86">
            <v>29</v>
          </cell>
          <cell r="CA86">
            <v>0</v>
          </cell>
          <cell r="CB86">
            <v>0</v>
          </cell>
          <cell r="CC86">
            <v>0</v>
          </cell>
          <cell r="CD86">
            <v>1</v>
          </cell>
          <cell r="CE86">
            <v>29</v>
          </cell>
          <cell r="CF86">
            <v>0</v>
          </cell>
          <cell r="CG86">
            <v>29</v>
          </cell>
          <cell r="CH86">
            <v>7.2280564263322883E-2</v>
          </cell>
        </row>
        <row r="87">
          <cell r="A87" t="str">
            <v>00510/CC</v>
          </cell>
          <cell r="B87" t="str">
            <v>ETOUNDI Evrad</v>
          </cell>
          <cell r="C87" t="str">
            <v>Cinquième</v>
          </cell>
          <cell r="D87">
            <v>0</v>
          </cell>
          <cell r="E87">
            <v>0</v>
          </cell>
          <cell r="F87">
            <v>0</v>
          </cell>
          <cell r="G87">
            <v>1</v>
          </cell>
          <cell r="H87">
            <v>29</v>
          </cell>
          <cell r="I87">
            <v>0</v>
          </cell>
          <cell r="J87">
            <v>0</v>
          </cell>
          <cell r="K87">
            <v>0</v>
          </cell>
          <cell r="L87">
            <v>2</v>
          </cell>
          <cell r="M87">
            <v>29</v>
          </cell>
          <cell r="N87">
            <v>0</v>
          </cell>
          <cell r="O87">
            <v>0</v>
          </cell>
          <cell r="P87">
            <v>0</v>
          </cell>
          <cell r="Q87">
            <v>1</v>
          </cell>
          <cell r="R87">
            <v>29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29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29</v>
          </cell>
          <cell r="AC87">
            <v>0</v>
          </cell>
          <cell r="AD87">
            <v>0</v>
          </cell>
          <cell r="AE87">
            <v>0</v>
          </cell>
          <cell r="AF87">
            <v>2</v>
          </cell>
          <cell r="AG87">
            <v>29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29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29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29</v>
          </cell>
          <cell r="AW87">
            <v>0</v>
          </cell>
          <cell r="AX87">
            <v>0</v>
          </cell>
          <cell r="AY87">
            <v>0</v>
          </cell>
          <cell r="AZ87">
            <v>4</v>
          </cell>
          <cell r="BA87">
            <v>29</v>
          </cell>
          <cell r="BB87">
            <v>0</v>
          </cell>
          <cell r="BC87">
            <v>0</v>
          </cell>
          <cell r="BD87">
            <v>0</v>
          </cell>
          <cell r="BE87">
            <v>3</v>
          </cell>
          <cell r="BF87">
            <v>29</v>
          </cell>
          <cell r="BG87">
            <v>0</v>
          </cell>
          <cell r="BH87">
            <v>0</v>
          </cell>
          <cell r="BI87">
            <v>0</v>
          </cell>
          <cell r="BJ87">
            <v>2</v>
          </cell>
          <cell r="BK87">
            <v>29</v>
          </cell>
          <cell r="BL87">
            <v>0</v>
          </cell>
          <cell r="BM87">
            <v>0</v>
          </cell>
          <cell r="BN87">
            <v>0</v>
          </cell>
          <cell r="BO87">
            <v>2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29</v>
          </cell>
          <cell r="BV87">
            <v>0</v>
          </cell>
          <cell r="BW87">
            <v>0</v>
          </cell>
          <cell r="BX87">
            <v>0</v>
          </cell>
          <cell r="BY87">
            <v>2</v>
          </cell>
          <cell r="BZ87">
            <v>29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29</v>
          </cell>
          <cell r="CF87">
            <v>0</v>
          </cell>
          <cell r="CG87">
            <v>29</v>
          </cell>
          <cell r="CH87">
            <v>7.2280564263322883E-2</v>
          </cell>
        </row>
        <row r="88">
          <cell r="A88" t="str">
            <v>00511/CC</v>
          </cell>
          <cell r="B88" t="str">
            <v>FOTSA NOUMSI Fredy</v>
          </cell>
          <cell r="C88" t="str">
            <v>Cinquième</v>
          </cell>
          <cell r="D88">
            <v>0</v>
          </cell>
          <cell r="E88">
            <v>0</v>
          </cell>
          <cell r="F88">
            <v>0</v>
          </cell>
          <cell r="G88">
            <v>1</v>
          </cell>
          <cell r="H88">
            <v>29</v>
          </cell>
          <cell r="I88">
            <v>0</v>
          </cell>
          <cell r="J88">
            <v>0</v>
          </cell>
          <cell r="K88">
            <v>0</v>
          </cell>
          <cell r="L88">
            <v>2</v>
          </cell>
          <cell r="M88">
            <v>29</v>
          </cell>
          <cell r="N88">
            <v>0</v>
          </cell>
          <cell r="O88">
            <v>0</v>
          </cell>
          <cell r="P88">
            <v>0</v>
          </cell>
          <cell r="Q88">
            <v>1</v>
          </cell>
          <cell r="R88">
            <v>29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29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29</v>
          </cell>
          <cell r="AC88">
            <v>0</v>
          </cell>
          <cell r="AD88">
            <v>0</v>
          </cell>
          <cell r="AE88">
            <v>0</v>
          </cell>
          <cell r="AF88">
            <v>2</v>
          </cell>
          <cell r="AG88">
            <v>29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29</v>
          </cell>
          <cell r="AM88">
            <v>0</v>
          </cell>
          <cell r="AN88">
            <v>0</v>
          </cell>
          <cell r="AO88">
            <v>0</v>
          </cell>
          <cell r="AP88">
            <v>2</v>
          </cell>
          <cell r="AQ88">
            <v>29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29</v>
          </cell>
          <cell r="AW88">
            <v>0</v>
          </cell>
          <cell r="AX88">
            <v>0</v>
          </cell>
          <cell r="AY88">
            <v>0</v>
          </cell>
          <cell r="AZ88">
            <v>4</v>
          </cell>
          <cell r="BA88">
            <v>29</v>
          </cell>
          <cell r="BB88">
            <v>0</v>
          </cell>
          <cell r="BC88">
            <v>0</v>
          </cell>
          <cell r="BD88">
            <v>0</v>
          </cell>
          <cell r="BE88">
            <v>3</v>
          </cell>
          <cell r="BF88">
            <v>29</v>
          </cell>
          <cell r="BG88">
            <v>0</v>
          </cell>
          <cell r="BH88">
            <v>0</v>
          </cell>
          <cell r="BI88">
            <v>0</v>
          </cell>
          <cell r="BJ88">
            <v>2</v>
          </cell>
          <cell r="BK88">
            <v>29</v>
          </cell>
          <cell r="BL88">
            <v>0</v>
          </cell>
          <cell r="BM88">
            <v>0</v>
          </cell>
          <cell r="BN88">
            <v>0</v>
          </cell>
          <cell r="BO88">
            <v>2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29</v>
          </cell>
          <cell r="BV88">
            <v>0</v>
          </cell>
          <cell r="BW88">
            <v>0</v>
          </cell>
          <cell r="BX88">
            <v>0</v>
          </cell>
          <cell r="BY88">
            <v>2</v>
          </cell>
          <cell r="BZ88">
            <v>29</v>
          </cell>
          <cell r="CA88">
            <v>0</v>
          </cell>
          <cell r="CB88">
            <v>0</v>
          </cell>
          <cell r="CC88">
            <v>0</v>
          </cell>
          <cell r="CD88">
            <v>1</v>
          </cell>
          <cell r="CE88">
            <v>29</v>
          </cell>
          <cell r="CF88">
            <v>0</v>
          </cell>
          <cell r="CG88">
            <v>29</v>
          </cell>
          <cell r="CH88">
            <v>7.2280564263322883E-2</v>
          </cell>
        </row>
        <row r="89">
          <cell r="A89" t="str">
            <v>00596/CC</v>
          </cell>
          <cell r="B89" t="str">
            <v>KAMA Georges</v>
          </cell>
          <cell r="C89" t="str">
            <v>Cinquième</v>
          </cell>
          <cell r="D89">
            <v>0</v>
          </cell>
          <cell r="E89">
            <v>0</v>
          </cell>
          <cell r="F89">
            <v>0</v>
          </cell>
          <cell r="G89">
            <v>1</v>
          </cell>
          <cell r="H89">
            <v>29</v>
          </cell>
          <cell r="I89">
            <v>0</v>
          </cell>
          <cell r="J89">
            <v>0</v>
          </cell>
          <cell r="K89">
            <v>0</v>
          </cell>
          <cell r="L89">
            <v>2</v>
          </cell>
          <cell r="M89">
            <v>29</v>
          </cell>
          <cell r="N89">
            <v>0</v>
          </cell>
          <cell r="O89">
            <v>0</v>
          </cell>
          <cell r="P89">
            <v>0</v>
          </cell>
          <cell r="Q89">
            <v>1</v>
          </cell>
          <cell r="R89">
            <v>29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29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29</v>
          </cell>
          <cell r="AC89">
            <v>0</v>
          </cell>
          <cell r="AD89">
            <v>0</v>
          </cell>
          <cell r="AE89">
            <v>0</v>
          </cell>
          <cell r="AF89">
            <v>2</v>
          </cell>
          <cell r="AG89">
            <v>29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29</v>
          </cell>
          <cell r="AM89">
            <v>0</v>
          </cell>
          <cell r="AN89">
            <v>0</v>
          </cell>
          <cell r="AO89">
            <v>0</v>
          </cell>
          <cell r="AP89">
            <v>2</v>
          </cell>
          <cell r="AQ89">
            <v>29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29</v>
          </cell>
          <cell r="AW89">
            <v>0</v>
          </cell>
          <cell r="AX89">
            <v>0</v>
          </cell>
          <cell r="AY89">
            <v>0</v>
          </cell>
          <cell r="AZ89">
            <v>4</v>
          </cell>
          <cell r="BA89">
            <v>29</v>
          </cell>
          <cell r="BB89">
            <v>0</v>
          </cell>
          <cell r="BC89">
            <v>0</v>
          </cell>
          <cell r="BD89">
            <v>0</v>
          </cell>
          <cell r="BE89">
            <v>3</v>
          </cell>
          <cell r="BF89">
            <v>29</v>
          </cell>
          <cell r="BG89">
            <v>0</v>
          </cell>
          <cell r="BH89">
            <v>0</v>
          </cell>
          <cell r="BI89">
            <v>0</v>
          </cell>
          <cell r="BJ89">
            <v>2</v>
          </cell>
          <cell r="BK89">
            <v>29</v>
          </cell>
          <cell r="BL89">
            <v>0</v>
          </cell>
          <cell r="BM89">
            <v>0</v>
          </cell>
          <cell r="BN89">
            <v>0</v>
          </cell>
          <cell r="BO89">
            <v>2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29</v>
          </cell>
          <cell r="BV89">
            <v>0</v>
          </cell>
          <cell r="BW89">
            <v>0</v>
          </cell>
          <cell r="BX89">
            <v>0</v>
          </cell>
          <cell r="BY89">
            <v>2</v>
          </cell>
          <cell r="BZ89">
            <v>29</v>
          </cell>
          <cell r="CA89">
            <v>0</v>
          </cell>
          <cell r="CB89">
            <v>0</v>
          </cell>
          <cell r="CC89">
            <v>0</v>
          </cell>
          <cell r="CD89">
            <v>1</v>
          </cell>
          <cell r="CE89">
            <v>29</v>
          </cell>
          <cell r="CF89">
            <v>0</v>
          </cell>
          <cell r="CG89">
            <v>29</v>
          </cell>
          <cell r="CH89">
            <v>7.2280564263322883E-2</v>
          </cell>
        </row>
        <row r="90">
          <cell r="A90" t="str">
            <v>00514/CC</v>
          </cell>
          <cell r="B90" t="str">
            <v>LEMOUFET TIEKENG Franck</v>
          </cell>
          <cell r="C90" t="str">
            <v>Cinquième</v>
          </cell>
          <cell r="D90">
            <v>0</v>
          </cell>
          <cell r="E90">
            <v>0</v>
          </cell>
          <cell r="F90">
            <v>0</v>
          </cell>
          <cell r="G90">
            <v>1</v>
          </cell>
          <cell r="H90">
            <v>29</v>
          </cell>
          <cell r="I90">
            <v>0</v>
          </cell>
          <cell r="J90">
            <v>0</v>
          </cell>
          <cell r="K90">
            <v>0</v>
          </cell>
          <cell r="L90">
            <v>2</v>
          </cell>
          <cell r="M90">
            <v>29</v>
          </cell>
          <cell r="N90">
            <v>0</v>
          </cell>
          <cell r="O90">
            <v>0</v>
          </cell>
          <cell r="P90">
            <v>0</v>
          </cell>
          <cell r="Q90">
            <v>1</v>
          </cell>
          <cell r="R90">
            <v>29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29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29</v>
          </cell>
          <cell r="AC90">
            <v>0</v>
          </cell>
          <cell r="AD90">
            <v>0</v>
          </cell>
          <cell r="AE90">
            <v>0</v>
          </cell>
          <cell r="AF90">
            <v>2</v>
          </cell>
          <cell r="AG90">
            <v>29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29</v>
          </cell>
          <cell r="AM90">
            <v>0</v>
          </cell>
          <cell r="AN90">
            <v>0</v>
          </cell>
          <cell r="AO90">
            <v>0</v>
          </cell>
          <cell r="AP90">
            <v>2</v>
          </cell>
          <cell r="AQ90">
            <v>29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29</v>
          </cell>
          <cell r="AW90">
            <v>0</v>
          </cell>
          <cell r="AX90">
            <v>0</v>
          </cell>
          <cell r="AY90">
            <v>0</v>
          </cell>
          <cell r="AZ90">
            <v>4</v>
          </cell>
          <cell r="BA90">
            <v>29</v>
          </cell>
          <cell r="BB90">
            <v>0</v>
          </cell>
          <cell r="BC90">
            <v>0</v>
          </cell>
          <cell r="BD90">
            <v>0</v>
          </cell>
          <cell r="BE90">
            <v>3</v>
          </cell>
          <cell r="BF90">
            <v>29</v>
          </cell>
          <cell r="BG90">
            <v>0</v>
          </cell>
          <cell r="BH90">
            <v>0</v>
          </cell>
          <cell r="BI90">
            <v>0</v>
          </cell>
          <cell r="BJ90">
            <v>2</v>
          </cell>
          <cell r="BK90">
            <v>29</v>
          </cell>
          <cell r="BL90">
            <v>0</v>
          </cell>
          <cell r="BM90">
            <v>0</v>
          </cell>
          <cell r="BN90">
            <v>0</v>
          </cell>
          <cell r="BO90">
            <v>2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29</v>
          </cell>
          <cell r="BV90">
            <v>0</v>
          </cell>
          <cell r="BW90">
            <v>0</v>
          </cell>
          <cell r="BX90">
            <v>0</v>
          </cell>
          <cell r="BY90">
            <v>2</v>
          </cell>
          <cell r="BZ90">
            <v>29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29</v>
          </cell>
          <cell r="CF90">
            <v>0</v>
          </cell>
          <cell r="CG90">
            <v>29</v>
          </cell>
          <cell r="CH90">
            <v>7.2280564263322883E-2</v>
          </cell>
        </row>
        <row r="91">
          <cell r="A91" t="str">
            <v>00515/CC</v>
          </cell>
          <cell r="B91" t="str">
            <v>MANGA ETEME Laetritia</v>
          </cell>
          <cell r="C91" t="str">
            <v>Cinquième</v>
          </cell>
          <cell r="D91">
            <v>0</v>
          </cell>
          <cell r="E91">
            <v>0</v>
          </cell>
          <cell r="F91">
            <v>0</v>
          </cell>
          <cell r="G91">
            <v>1</v>
          </cell>
          <cell r="H91">
            <v>29</v>
          </cell>
          <cell r="I91">
            <v>0</v>
          </cell>
          <cell r="J91">
            <v>0</v>
          </cell>
          <cell r="K91">
            <v>0</v>
          </cell>
          <cell r="L91">
            <v>2</v>
          </cell>
          <cell r="M91">
            <v>29</v>
          </cell>
          <cell r="N91">
            <v>0</v>
          </cell>
          <cell r="O91">
            <v>0</v>
          </cell>
          <cell r="P91">
            <v>0</v>
          </cell>
          <cell r="Q91">
            <v>1</v>
          </cell>
          <cell r="R91">
            <v>29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29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29</v>
          </cell>
          <cell r="AC91">
            <v>0</v>
          </cell>
          <cell r="AD91">
            <v>0</v>
          </cell>
          <cell r="AE91">
            <v>0</v>
          </cell>
          <cell r="AF91">
            <v>2</v>
          </cell>
          <cell r="AG91">
            <v>29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29</v>
          </cell>
          <cell r="AM91">
            <v>0</v>
          </cell>
          <cell r="AN91">
            <v>0</v>
          </cell>
          <cell r="AO91">
            <v>0</v>
          </cell>
          <cell r="AP91">
            <v>2</v>
          </cell>
          <cell r="AQ91">
            <v>29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29</v>
          </cell>
          <cell r="AW91">
            <v>0</v>
          </cell>
          <cell r="AX91">
            <v>0</v>
          </cell>
          <cell r="AY91">
            <v>0</v>
          </cell>
          <cell r="AZ91">
            <v>4</v>
          </cell>
          <cell r="BA91">
            <v>29</v>
          </cell>
          <cell r="BB91">
            <v>0</v>
          </cell>
          <cell r="BC91">
            <v>0</v>
          </cell>
          <cell r="BD91">
            <v>0</v>
          </cell>
          <cell r="BE91">
            <v>3</v>
          </cell>
          <cell r="BF91">
            <v>29</v>
          </cell>
          <cell r="BG91">
            <v>0</v>
          </cell>
          <cell r="BH91">
            <v>0</v>
          </cell>
          <cell r="BI91">
            <v>0</v>
          </cell>
          <cell r="BJ91">
            <v>2</v>
          </cell>
          <cell r="BK91">
            <v>29</v>
          </cell>
          <cell r="BL91">
            <v>0</v>
          </cell>
          <cell r="BM91">
            <v>0</v>
          </cell>
          <cell r="BN91">
            <v>0</v>
          </cell>
          <cell r="BO91">
            <v>2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29</v>
          </cell>
          <cell r="BV91">
            <v>0</v>
          </cell>
          <cell r="BW91">
            <v>0</v>
          </cell>
          <cell r="BX91">
            <v>0</v>
          </cell>
          <cell r="BY91">
            <v>2</v>
          </cell>
          <cell r="BZ91">
            <v>29</v>
          </cell>
          <cell r="CA91">
            <v>0</v>
          </cell>
          <cell r="CB91">
            <v>0</v>
          </cell>
          <cell r="CC91">
            <v>0</v>
          </cell>
          <cell r="CD91">
            <v>1</v>
          </cell>
          <cell r="CE91">
            <v>29</v>
          </cell>
          <cell r="CF91">
            <v>0</v>
          </cell>
          <cell r="CG91">
            <v>29</v>
          </cell>
          <cell r="CH91">
            <v>7.2280564263322883E-2</v>
          </cell>
        </row>
        <row r="92">
          <cell r="A92" t="str">
            <v>00517/CC</v>
          </cell>
          <cell r="B92" t="str">
            <v>METANGO TOUKAM M.Brenda</v>
          </cell>
          <cell r="C92" t="str">
            <v>Cinquième</v>
          </cell>
          <cell r="D92">
            <v>0</v>
          </cell>
          <cell r="E92">
            <v>0</v>
          </cell>
          <cell r="F92">
            <v>0</v>
          </cell>
          <cell r="G92">
            <v>1</v>
          </cell>
          <cell r="H92">
            <v>29</v>
          </cell>
          <cell r="I92">
            <v>0</v>
          </cell>
          <cell r="J92">
            <v>0</v>
          </cell>
          <cell r="K92">
            <v>0</v>
          </cell>
          <cell r="L92">
            <v>2</v>
          </cell>
          <cell r="M92">
            <v>29</v>
          </cell>
          <cell r="N92">
            <v>0</v>
          </cell>
          <cell r="O92">
            <v>0</v>
          </cell>
          <cell r="P92">
            <v>0</v>
          </cell>
          <cell r="Q92">
            <v>1</v>
          </cell>
          <cell r="R92">
            <v>29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29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29</v>
          </cell>
          <cell r="AC92">
            <v>0</v>
          </cell>
          <cell r="AD92">
            <v>0</v>
          </cell>
          <cell r="AE92">
            <v>0</v>
          </cell>
          <cell r="AF92">
            <v>2</v>
          </cell>
          <cell r="AG92">
            <v>29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29</v>
          </cell>
          <cell r="AM92">
            <v>0</v>
          </cell>
          <cell r="AN92">
            <v>0</v>
          </cell>
          <cell r="AO92">
            <v>0</v>
          </cell>
          <cell r="AP92">
            <v>2</v>
          </cell>
          <cell r="AQ92">
            <v>29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29</v>
          </cell>
          <cell r="AW92">
            <v>0</v>
          </cell>
          <cell r="AX92">
            <v>0</v>
          </cell>
          <cell r="AY92">
            <v>0</v>
          </cell>
          <cell r="AZ92">
            <v>4</v>
          </cell>
          <cell r="BA92">
            <v>29</v>
          </cell>
          <cell r="BB92">
            <v>0</v>
          </cell>
          <cell r="BC92">
            <v>0</v>
          </cell>
          <cell r="BD92">
            <v>0</v>
          </cell>
          <cell r="BE92">
            <v>3</v>
          </cell>
          <cell r="BF92">
            <v>29</v>
          </cell>
          <cell r="BG92">
            <v>0</v>
          </cell>
          <cell r="BH92">
            <v>0</v>
          </cell>
          <cell r="BI92">
            <v>0</v>
          </cell>
          <cell r="BJ92">
            <v>2</v>
          </cell>
          <cell r="BK92">
            <v>29</v>
          </cell>
          <cell r="BL92">
            <v>0</v>
          </cell>
          <cell r="BM92">
            <v>0</v>
          </cell>
          <cell r="BN92">
            <v>0</v>
          </cell>
          <cell r="BO92">
            <v>2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29</v>
          </cell>
          <cell r="BV92">
            <v>0</v>
          </cell>
          <cell r="BW92">
            <v>0</v>
          </cell>
          <cell r="BX92">
            <v>0</v>
          </cell>
          <cell r="BY92">
            <v>2</v>
          </cell>
          <cell r="BZ92">
            <v>29</v>
          </cell>
          <cell r="CA92">
            <v>0</v>
          </cell>
          <cell r="CB92">
            <v>0</v>
          </cell>
          <cell r="CC92">
            <v>0</v>
          </cell>
          <cell r="CD92">
            <v>1</v>
          </cell>
          <cell r="CE92">
            <v>29</v>
          </cell>
          <cell r="CF92">
            <v>0</v>
          </cell>
          <cell r="CG92">
            <v>29</v>
          </cell>
          <cell r="CH92">
            <v>7.2280564263322883E-2</v>
          </cell>
        </row>
        <row r="93">
          <cell r="A93" t="str">
            <v>00597/CC</v>
          </cell>
          <cell r="B93" t="str">
            <v>MOUSSIMA MOUSSIMA Parfait</v>
          </cell>
          <cell r="C93" t="str">
            <v>Cinquième</v>
          </cell>
          <cell r="D93">
            <v>0</v>
          </cell>
          <cell r="E93">
            <v>0</v>
          </cell>
          <cell r="F93">
            <v>0</v>
          </cell>
          <cell r="G93">
            <v>1</v>
          </cell>
          <cell r="H93">
            <v>29</v>
          </cell>
          <cell r="I93">
            <v>0</v>
          </cell>
          <cell r="J93">
            <v>0</v>
          </cell>
          <cell r="K93">
            <v>0</v>
          </cell>
          <cell r="L93">
            <v>2</v>
          </cell>
          <cell r="M93">
            <v>29</v>
          </cell>
          <cell r="N93">
            <v>0</v>
          </cell>
          <cell r="O93">
            <v>0</v>
          </cell>
          <cell r="P93">
            <v>0</v>
          </cell>
          <cell r="Q93">
            <v>1</v>
          </cell>
          <cell r="R93">
            <v>29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29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29</v>
          </cell>
          <cell r="AC93">
            <v>0</v>
          </cell>
          <cell r="AD93">
            <v>0</v>
          </cell>
          <cell r="AE93">
            <v>0</v>
          </cell>
          <cell r="AF93">
            <v>2</v>
          </cell>
          <cell r="AG93">
            <v>29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29</v>
          </cell>
          <cell r="AM93">
            <v>0</v>
          </cell>
          <cell r="AN93">
            <v>0</v>
          </cell>
          <cell r="AO93">
            <v>0</v>
          </cell>
          <cell r="AP93">
            <v>2</v>
          </cell>
          <cell r="AQ93">
            <v>29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29</v>
          </cell>
          <cell r="AW93">
            <v>0</v>
          </cell>
          <cell r="AX93">
            <v>0</v>
          </cell>
          <cell r="AY93">
            <v>0</v>
          </cell>
          <cell r="AZ93">
            <v>4</v>
          </cell>
          <cell r="BA93">
            <v>29</v>
          </cell>
          <cell r="BB93">
            <v>0</v>
          </cell>
          <cell r="BC93">
            <v>0</v>
          </cell>
          <cell r="BD93">
            <v>0</v>
          </cell>
          <cell r="BE93">
            <v>3</v>
          </cell>
          <cell r="BF93">
            <v>29</v>
          </cell>
          <cell r="BG93">
            <v>0</v>
          </cell>
          <cell r="BH93">
            <v>0</v>
          </cell>
          <cell r="BI93">
            <v>0</v>
          </cell>
          <cell r="BJ93">
            <v>2</v>
          </cell>
          <cell r="BK93">
            <v>29</v>
          </cell>
          <cell r="BL93">
            <v>0</v>
          </cell>
          <cell r="BM93">
            <v>0</v>
          </cell>
          <cell r="BN93">
            <v>0</v>
          </cell>
          <cell r="BO93">
            <v>2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29</v>
          </cell>
          <cell r="BV93">
            <v>0</v>
          </cell>
          <cell r="BW93">
            <v>0</v>
          </cell>
          <cell r="BX93">
            <v>0</v>
          </cell>
          <cell r="BY93">
            <v>2</v>
          </cell>
          <cell r="BZ93">
            <v>29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29</v>
          </cell>
          <cell r="CF93">
            <v>0</v>
          </cell>
          <cell r="CG93">
            <v>29</v>
          </cell>
          <cell r="CH93">
            <v>7.2280564263322883E-2</v>
          </cell>
        </row>
        <row r="94">
          <cell r="A94" t="str">
            <v>00518/CC</v>
          </cell>
          <cell r="B94" t="str">
            <v>NDONGO Jacqueline</v>
          </cell>
          <cell r="C94" t="str">
            <v>Cinquième</v>
          </cell>
          <cell r="D94">
            <v>0</v>
          </cell>
          <cell r="E94">
            <v>0</v>
          </cell>
          <cell r="F94">
            <v>0</v>
          </cell>
          <cell r="G94">
            <v>1</v>
          </cell>
          <cell r="H94">
            <v>29</v>
          </cell>
          <cell r="I94">
            <v>0</v>
          </cell>
          <cell r="J94">
            <v>0</v>
          </cell>
          <cell r="K94">
            <v>0</v>
          </cell>
          <cell r="L94">
            <v>2</v>
          </cell>
          <cell r="M94">
            <v>29</v>
          </cell>
          <cell r="N94">
            <v>0</v>
          </cell>
          <cell r="O94">
            <v>0</v>
          </cell>
          <cell r="P94">
            <v>0</v>
          </cell>
          <cell r="Q94">
            <v>1</v>
          </cell>
          <cell r="R94">
            <v>29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29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29</v>
          </cell>
          <cell r="AC94">
            <v>0</v>
          </cell>
          <cell r="AD94">
            <v>0</v>
          </cell>
          <cell r="AE94">
            <v>0</v>
          </cell>
          <cell r="AF94">
            <v>2</v>
          </cell>
          <cell r="AG94">
            <v>29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29</v>
          </cell>
          <cell r="AM94">
            <v>0</v>
          </cell>
          <cell r="AN94">
            <v>0</v>
          </cell>
          <cell r="AO94">
            <v>0</v>
          </cell>
          <cell r="AP94">
            <v>2</v>
          </cell>
          <cell r="AQ94">
            <v>29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29</v>
          </cell>
          <cell r="AW94">
            <v>0</v>
          </cell>
          <cell r="AX94">
            <v>0</v>
          </cell>
          <cell r="AY94">
            <v>0</v>
          </cell>
          <cell r="AZ94">
            <v>4</v>
          </cell>
          <cell r="BA94">
            <v>29</v>
          </cell>
          <cell r="BB94">
            <v>0</v>
          </cell>
          <cell r="BC94">
            <v>0</v>
          </cell>
          <cell r="BD94">
            <v>0</v>
          </cell>
          <cell r="BE94">
            <v>3</v>
          </cell>
          <cell r="BF94">
            <v>29</v>
          </cell>
          <cell r="BG94">
            <v>0</v>
          </cell>
          <cell r="BH94">
            <v>0</v>
          </cell>
          <cell r="BI94">
            <v>0</v>
          </cell>
          <cell r="BJ94">
            <v>2</v>
          </cell>
          <cell r="BK94">
            <v>29</v>
          </cell>
          <cell r="BL94">
            <v>0</v>
          </cell>
          <cell r="BM94">
            <v>0</v>
          </cell>
          <cell r="BN94">
            <v>0</v>
          </cell>
          <cell r="BO94">
            <v>2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29</v>
          </cell>
          <cell r="BV94">
            <v>0</v>
          </cell>
          <cell r="BW94">
            <v>0</v>
          </cell>
          <cell r="BX94">
            <v>0</v>
          </cell>
          <cell r="BY94">
            <v>2</v>
          </cell>
          <cell r="BZ94">
            <v>29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29</v>
          </cell>
          <cell r="CF94">
            <v>0</v>
          </cell>
          <cell r="CG94">
            <v>29</v>
          </cell>
          <cell r="CH94">
            <v>7.2280564263322883E-2</v>
          </cell>
        </row>
        <row r="95">
          <cell r="A95" t="str">
            <v>00598/CC</v>
          </cell>
          <cell r="B95" t="str">
            <v>NGONGANG TEGUE Leticia Lesline</v>
          </cell>
          <cell r="C95" t="str">
            <v>Cinquième</v>
          </cell>
          <cell r="D95">
            <v>0</v>
          </cell>
          <cell r="E95">
            <v>0</v>
          </cell>
          <cell r="F95">
            <v>0</v>
          </cell>
          <cell r="G95">
            <v>1</v>
          </cell>
          <cell r="H95">
            <v>29</v>
          </cell>
          <cell r="I95">
            <v>0</v>
          </cell>
          <cell r="J95">
            <v>0</v>
          </cell>
          <cell r="K95">
            <v>0</v>
          </cell>
          <cell r="L95">
            <v>2</v>
          </cell>
          <cell r="M95">
            <v>29</v>
          </cell>
          <cell r="N95">
            <v>0</v>
          </cell>
          <cell r="O95">
            <v>0</v>
          </cell>
          <cell r="P95">
            <v>0</v>
          </cell>
          <cell r="Q95">
            <v>1</v>
          </cell>
          <cell r="R95">
            <v>29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29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29</v>
          </cell>
          <cell r="AC95">
            <v>0</v>
          </cell>
          <cell r="AD95">
            <v>0</v>
          </cell>
          <cell r="AE95">
            <v>0</v>
          </cell>
          <cell r="AF95">
            <v>2</v>
          </cell>
          <cell r="AG95">
            <v>29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29</v>
          </cell>
          <cell r="AM95">
            <v>0</v>
          </cell>
          <cell r="AN95">
            <v>0</v>
          </cell>
          <cell r="AO95">
            <v>0</v>
          </cell>
          <cell r="AP95">
            <v>2</v>
          </cell>
          <cell r="AQ95">
            <v>29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29</v>
          </cell>
          <cell r="AW95">
            <v>0</v>
          </cell>
          <cell r="AX95">
            <v>0</v>
          </cell>
          <cell r="AY95">
            <v>0</v>
          </cell>
          <cell r="AZ95">
            <v>4</v>
          </cell>
          <cell r="BA95">
            <v>29</v>
          </cell>
          <cell r="BB95">
            <v>0</v>
          </cell>
          <cell r="BC95">
            <v>0</v>
          </cell>
          <cell r="BD95">
            <v>0</v>
          </cell>
          <cell r="BE95">
            <v>3</v>
          </cell>
          <cell r="BF95">
            <v>29</v>
          </cell>
          <cell r="BG95">
            <v>0</v>
          </cell>
          <cell r="BH95">
            <v>0</v>
          </cell>
          <cell r="BI95">
            <v>0</v>
          </cell>
          <cell r="BJ95">
            <v>2</v>
          </cell>
          <cell r="BK95">
            <v>29</v>
          </cell>
          <cell r="BL95">
            <v>0</v>
          </cell>
          <cell r="BM95">
            <v>0</v>
          </cell>
          <cell r="BN95">
            <v>0</v>
          </cell>
          <cell r="BO95">
            <v>2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29</v>
          </cell>
          <cell r="BV95">
            <v>0</v>
          </cell>
          <cell r="BW95">
            <v>0</v>
          </cell>
          <cell r="BX95">
            <v>0</v>
          </cell>
          <cell r="BY95">
            <v>2</v>
          </cell>
          <cell r="BZ95">
            <v>29</v>
          </cell>
          <cell r="CA95">
            <v>0</v>
          </cell>
          <cell r="CB95">
            <v>0</v>
          </cell>
          <cell r="CC95">
            <v>0</v>
          </cell>
          <cell r="CD95">
            <v>1</v>
          </cell>
          <cell r="CE95">
            <v>29</v>
          </cell>
          <cell r="CF95">
            <v>0</v>
          </cell>
          <cell r="CG95">
            <v>29</v>
          </cell>
          <cell r="CH95">
            <v>7.2280564263322883E-2</v>
          </cell>
        </row>
        <row r="96">
          <cell r="A96" t="str">
            <v>00519/CC</v>
          </cell>
          <cell r="B96" t="str">
            <v>NGOUTANE POYOUONA Rehanatou</v>
          </cell>
          <cell r="C96" t="str">
            <v>Cinquième</v>
          </cell>
          <cell r="D96">
            <v>0</v>
          </cell>
          <cell r="E96">
            <v>0</v>
          </cell>
          <cell r="F96">
            <v>0</v>
          </cell>
          <cell r="G96">
            <v>1</v>
          </cell>
          <cell r="H96">
            <v>29</v>
          </cell>
          <cell r="I96">
            <v>0</v>
          </cell>
          <cell r="J96">
            <v>0</v>
          </cell>
          <cell r="K96">
            <v>0</v>
          </cell>
          <cell r="L96">
            <v>2</v>
          </cell>
          <cell r="M96">
            <v>29</v>
          </cell>
          <cell r="N96">
            <v>0</v>
          </cell>
          <cell r="O96">
            <v>0</v>
          </cell>
          <cell r="P96">
            <v>0</v>
          </cell>
          <cell r="Q96">
            <v>1</v>
          </cell>
          <cell r="R96">
            <v>29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29</v>
          </cell>
          <cell r="AC96">
            <v>0</v>
          </cell>
          <cell r="AD96">
            <v>0</v>
          </cell>
          <cell r="AE96">
            <v>0</v>
          </cell>
          <cell r="AF96">
            <v>2</v>
          </cell>
          <cell r="AG96">
            <v>29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29</v>
          </cell>
          <cell r="AM96">
            <v>0</v>
          </cell>
          <cell r="AN96">
            <v>0</v>
          </cell>
          <cell r="AO96">
            <v>0</v>
          </cell>
          <cell r="AP96">
            <v>2</v>
          </cell>
          <cell r="AQ96">
            <v>29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29</v>
          </cell>
          <cell r="AW96">
            <v>0</v>
          </cell>
          <cell r="AX96">
            <v>0</v>
          </cell>
          <cell r="AY96">
            <v>0</v>
          </cell>
          <cell r="AZ96">
            <v>4</v>
          </cell>
          <cell r="BA96">
            <v>29</v>
          </cell>
          <cell r="BB96">
            <v>0</v>
          </cell>
          <cell r="BC96">
            <v>0</v>
          </cell>
          <cell r="BD96">
            <v>0</v>
          </cell>
          <cell r="BE96">
            <v>3</v>
          </cell>
          <cell r="BF96">
            <v>29</v>
          </cell>
          <cell r="BG96">
            <v>0</v>
          </cell>
          <cell r="BH96">
            <v>0</v>
          </cell>
          <cell r="BI96">
            <v>0</v>
          </cell>
          <cell r="BJ96">
            <v>2</v>
          </cell>
          <cell r="BK96">
            <v>29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29</v>
          </cell>
          <cell r="BV96">
            <v>0</v>
          </cell>
          <cell r="BW96">
            <v>0</v>
          </cell>
          <cell r="BX96">
            <v>0</v>
          </cell>
          <cell r="BY96">
            <v>2</v>
          </cell>
          <cell r="BZ96">
            <v>29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29</v>
          </cell>
          <cell r="CF96">
            <v>0</v>
          </cell>
          <cell r="CG96">
            <v>29</v>
          </cell>
          <cell r="CH96">
            <v>7.2280564263322883E-2</v>
          </cell>
        </row>
        <row r="97">
          <cell r="A97" t="str">
            <v>00520/CC</v>
          </cell>
          <cell r="B97" t="str">
            <v>NJIETCHEU Philippe</v>
          </cell>
          <cell r="C97" t="str">
            <v>Cinquième</v>
          </cell>
          <cell r="D97">
            <v>0</v>
          </cell>
          <cell r="E97">
            <v>0</v>
          </cell>
          <cell r="F97">
            <v>0</v>
          </cell>
          <cell r="G97">
            <v>1</v>
          </cell>
          <cell r="H97">
            <v>29</v>
          </cell>
          <cell r="I97">
            <v>0</v>
          </cell>
          <cell r="J97">
            <v>0</v>
          </cell>
          <cell r="K97">
            <v>0</v>
          </cell>
          <cell r="L97">
            <v>2</v>
          </cell>
          <cell r="M97">
            <v>29</v>
          </cell>
          <cell r="N97">
            <v>0</v>
          </cell>
          <cell r="O97">
            <v>0</v>
          </cell>
          <cell r="P97">
            <v>0</v>
          </cell>
          <cell r="Q97">
            <v>1</v>
          </cell>
          <cell r="R97">
            <v>29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29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29</v>
          </cell>
          <cell r="AC97">
            <v>0</v>
          </cell>
          <cell r="AD97">
            <v>0</v>
          </cell>
          <cell r="AE97">
            <v>0</v>
          </cell>
          <cell r="AF97">
            <v>2</v>
          </cell>
          <cell r="AG97">
            <v>29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29</v>
          </cell>
          <cell r="AM97">
            <v>0</v>
          </cell>
          <cell r="AN97">
            <v>0</v>
          </cell>
          <cell r="AO97">
            <v>0</v>
          </cell>
          <cell r="AP97">
            <v>2</v>
          </cell>
          <cell r="AQ97">
            <v>29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29</v>
          </cell>
          <cell r="AW97">
            <v>0</v>
          </cell>
          <cell r="AX97">
            <v>0</v>
          </cell>
          <cell r="AY97">
            <v>0</v>
          </cell>
          <cell r="AZ97">
            <v>4</v>
          </cell>
          <cell r="BA97">
            <v>29</v>
          </cell>
          <cell r="BB97">
            <v>0</v>
          </cell>
          <cell r="BC97">
            <v>0</v>
          </cell>
          <cell r="BD97">
            <v>0</v>
          </cell>
          <cell r="BE97">
            <v>3</v>
          </cell>
          <cell r="BF97">
            <v>29</v>
          </cell>
          <cell r="BG97">
            <v>0</v>
          </cell>
          <cell r="BH97">
            <v>0</v>
          </cell>
          <cell r="BI97">
            <v>0</v>
          </cell>
          <cell r="BJ97">
            <v>2</v>
          </cell>
          <cell r="BK97">
            <v>29</v>
          </cell>
          <cell r="BL97">
            <v>0</v>
          </cell>
          <cell r="BM97">
            <v>0</v>
          </cell>
          <cell r="BN97">
            <v>0</v>
          </cell>
          <cell r="BO97">
            <v>2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29</v>
          </cell>
          <cell r="BV97">
            <v>0</v>
          </cell>
          <cell r="BW97">
            <v>0</v>
          </cell>
          <cell r="BX97">
            <v>0</v>
          </cell>
          <cell r="BY97">
            <v>2</v>
          </cell>
          <cell r="BZ97">
            <v>29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29</v>
          </cell>
          <cell r="CF97">
            <v>0</v>
          </cell>
          <cell r="CG97">
            <v>29</v>
          </cell>
          <cell r="CH97">
            <v>7.2280564263322883E-2</v>
          </cell>
        </row>
        <row r="98">
          <cell r="A98" t="str">
            <v>00521/CC</v>
          </cell>
          <cell r="B98" t="str">
            <v>NOUTCHA Yannick</v>
          </cell>
          <cell r="C98" t="str">
            <v>Cinquième</v>
          </cell>
          <cell r="D98">
            <v>0</v>
          </cell>
          <cell r="E98">
            <v>0</v>
          </cell>
          <cell r="F98">
            <v>0</v>
          </cell>
          <cell r="G98">
            <v>1</v>
          </cell>
          <cell r="H98">
            <v>29</v>
          </cell>
          <cell r="I98">
            <v>0</v>
          </cell>
          <cell r="J98">
            <v>0</v>
          </cell>
          <cell r="K98">
            <v>0</v>
          </cell>
          <cell r="L98">
            <v>2</v>
          </cell>
          <cell r="M98">
            <v>29</v>
          </cell>
          <cell r="N98">
            <v>0</v>
          </cell>
          <cell r="O98">
            <v>0</v>
          </cell>
          <cell r="P98">
            <v>0</v>
          </cell>
          <cell r="Q98">
            <v>1</v>
          </cell>
          <cell r="R98">
            <v>29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29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29</v>
          </cell>
          <cell r="AC98">
            <v>0</v>
          </cell>
          <cell r="AD98">
            <v>0</v>
          </cell>
          <cell r="AE98">
            <v>0</v>
          </cell>
          <cell r="AF98">
            <v>2</v>
          </cell>
          <cell r="AG98">
            <v>29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29</v>
          </cell>
          <cell r="AM98">
            <v>0</v>
          </cell>
          <cell r="AN98">
            <v>0</v>
          </cell>
          <cell r="AO98">
            <v>0</v>
          </cell>
          <cell r="AP98">
            <v>2</v>
          </cell>
          <cell r="AQ98">
            <v>29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29</v>
          </cell>
          <cell r="AW98">
            <v>0</v>
          </cell>
          <cell r="AX98">
            <v>0</v>
          </cell>
          <cell r="AY98">
            <v>0</v>
          </cell>
          <cell r="AZ98">
            <v>4</v>
          </cell>
          <cell r="BA98">
            <v>29</v>
          </cell>
          <cell r="BB98">
            <v>0</v>
          </cell>
          <cell r="BC98">
            <v>0</v>
          </cell>
          <cell r="BD98">
            <v>0</v>
          </cell>
          <cell r="BE98">
            <v>3</v>
          </cell>
          <cell r="BF98">
            <v>29</v>
          </cell>
          <cell r="BG98">
            <v>0</v>
          </cell>
          <cell r="BH98">
            <v>0</v>
          </cell>
          <cell r="BI98">
            <v>0</v>
          </cell>
          <cell r="BJ98">
            <v>2</v>
          </cell>
          <cell r="BK98">
            <v>29</v>
          </cell>
          <cell r="BL98">
            <v>0</v>
          </cell>
          <cell r="BM98">
            <v>0</v>
          </cell>
          <cell r="BN98">
            <v>0</v>
          </cell>
          <cell r="BO98">
            <v>2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29</v>
          </cell>
          <cell r="BV98">
            <v>0</v>
          </cell>
          <cell r="BW98">
            <v>0</v>
          </cell>
          <cell r="BX98">
            <v>0</v>
          </cell>
          <cell r="BY98">
            <v>2</v>
          </cell>
          <cell r="BZ98">
            <v>29</v>
          </cell>
          <cell r="CA98">
            <v>0</v>
          </cell>
          <cell r="CB98">
            <v>0</v>
          </cell>
          <cell r="CC98">
            <v>0</v>
          </cell>
          <cell r="CD98">
            <v>1</v>
          </cell>
          <cell r="CE98">
            <v>29</v>
          </cell>
          <cell r="CF98">
            <v>0</v>
          </cell>
          <cell r="CG98">
            <v>29</v>
          </cell>
          <cell r="CH98">
            <v>7.2280564263322883E-2</v>
          </cell>
        </row>
        <row r="99">
          <cell r="A99" t="str">
            <v>00468/CC</v>
          </cell>
          <cell r="B99" t="str">
            <v>NYAKE NYAME Auriole Lavine</v>
          </cell>
          <cell r="C99" t="str">
            <v>Cinquième</v>
          </cell>
          <cell r="D99">
            <v>0</v>
          </cell>
          <cell r="E99">
            <v>0</v>
          </cell>
          <cell r="F99">
            <v>0</v>
          </cell>
          <cell r="G99">
            <v>1</v>
          </cell>
          <cell r="H99">
            <v>29</v>
          </cell>
          <cell r="I99">
            <v>0</v>
          </cell>
          <cell r="J99">
            <v>0</v>
          </cell>
          <cell r="K99">
            <v>0</v>
          </cell>
          <cell r="L99">
            <v>2</v>
          </cell>
          <cell r="M99">
            <v>29</v>
          </cell>
          <cell r="N99">
            <v>0</v>
          </cell>
          <cell r="O99">
            <v>0</v>
          </cell>
          <cell r="P99">
            <v>0</v>
          </cell>
          <cell r="Q99">
            <v>1</v>
          </cell>
          <cell r="R99">
            <v>29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29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29</v>
          </cell>
          <cell r="AC99">
            <v>0</v>
          </cell>
          <cell r="AD99">
            <v>0</v>
          </cell>
          <cell r="AE99">
            <v>0</v>
          </cell>
          <cell r="AF99">
            <v>2</v>
          </cell>
          <cell r="AG99">
            <v>29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29</v>
          </cell>
          <cell r="AM99">
            <v>0</v>
          </cell>
          <cell r="AN99">
            <v>0</v>
          </cell>
          <cell r="AO99">
            <v>0</v>
          </cell>
          <cell r="AP99">
            <v>2</v>
          </cell>
          <cell r="AQ99">
            <v>29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29</v>
          </cell>
          <cell r="AW99">
            <v>0</v>
          </cell>
          <cell r="AX99">
            <v>0</v>
          </cell>
          <cell r="AY99">
            <v>0</v>
          </cell>
          <cell r="AZ99">
            <v>4</v>
          </cell>
          <cell r="BA99">
            <v>29</v>
          </cell>
          <cell r="BB99">
            <v>0</v>
          </cell>
          <cell r="BC99">
            <v>0</v>
          </cell>
          <cell r="BD99">
            <v>0</v>
          </cell>
          <cell r="BE99">
            <v>3</v>
          </cell>
          <cell r="BF99">
            <v>29</v>
          </cell>
          <cell r="BG99">
            <v>0</v>
          </cell>
          <cell r="BH99">
            <v>0</v>
          </cell>
          <cell r="BI99">
            <v>0</v>
          </cell>
          <cell r="BJ99">
            <v>2</v>
          </cell>
          <cell r="BK99">
            <v>29</v>
          </cell>
          <cell r="BL99">
            <v>0</v>
          </cell>
          <cell r="BM99">
            <v>0</v>
          </cell>
          <cell r="BN99">
            <v>0</v>
          </cell>
          <cell r="BO99">
            <v>2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29</v>
          </cell>
          <cell r="BV99">
            <v>0</v>
          </cell>
          <cell r="BW99">
            <v>0</v>
          </cell>
          <cell r="BX99">
            <v>0</v>
          </cell>
          <cell r="BY99">
            <v>2</v>
          </cell>
          <cell r="BZ99">
            <v>29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29</v>
          </cell>
          <cell r="CF99">
            <v>0</v>
          </cell>
          <cell r="CG99">
            <v>29</v>
          </cell>
          <cell r="CH99">
            <v>7.2280564263322883E-2</v>
          </cell>
        </row>
        <row r="100">
          <cell r="A100" t="str">
            <v>00522/CC</v>
          </cell>
          <cell r="B100" t="str">
            <v>NYAME NGOUMOU Darelle</v>
          </cell>
          <cell r="C100" t="str">
            <v>Cinquième</v>
          </cell>
          <cell r="D100">
            <v>0</v>
          </cell>
          <cell r="E100">
            <v>0</v>
          </cell>
          <cell r="F100">
            <v>0</v>
          </cell>
          <cell r="G100">
            <v>1</v>
          </cell>
          <cell r="H100">
            <v>29</v>
          </cell>
          <cell r="I100">
            <v>0</v>
          </cell>
          <cell r="J100">
            <v>0</v>
          </cell>
          <cell r="K100">
            <v>0</v>
          </cell>
          <cell r="L100">
            <v>2</v>
          </cell>
          <cell r="M100">
            <v>29</v>
          </cell>
          <cell r="N100">
            <v>0</v>
          </cell>
          <cell r="O100">
            <v>0</v>
          </cell>
          <cell r="P100">
            <v>0</v>
          </cell>
          <cell r="Q100">
            <v>1</v>
          </cell>
          <cell r="R100">
            <v>29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29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29</v>
          </cell>
          <cell r="AC100">
            <v>0</v>
          </cell>
          <cell r="AD100">
            <v>0</v>
          </cell>
          <cell r="AE100">
            <v>0</v>
          </cell>
          <cell r="AF100">
            <v>2</v>
          </cell>
          <cell r="AG100">
            <v>29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29</v>
          </cell>
          <cell r="AM100">
            <v>0</v>
          </cell>
          <cell r="AN100">
            <v>0</v>
          </cell>
          <cell r="AO100">
            <v>0</v>
          </cell>
          <cell r="AP100">
            <v>2</v>
          </cell>
          <cell r="AQ100">
            <v>29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29</v>
          </cell>
          <cell r="AW100">
            <v>0</v>
          </cell>
          <cell r="AX100">
            <v>0</v>
          </cell>
          <cell r="AY100">
            <v>0</v>
          </cell>
          <cell r="AZ100">
            <v>4</v>
          </cell>
          <cell r="BA100">
            <v>29</v>
          </cell>
          <cell r="BB100">
            <v>0</v>
          </cell>
          <cell r="BC100">
            <v>0</v>
          </cell>
          <cell r="BD100">
            <v>0</v>
          </cell>
          <cell r="BE100">
            <v>3</v>
          </cell>
          <cell r="BF100">
            <v>29</v>
          </cell>
          <cell r="BG100">
            <v>0</v>
          </cell>
          <cell r="BH100">
            <v>0</v>
          </cell>
          <cell r="BI100">
            <v>0</v>
          </cell>
          <cell r="BJ100">
            <v>2</v>
          </cell>
          <cell r="BK100">
            <v>29</v>
          </cell>
          <cell r="BL100">
            <v>0</v>
          </cell>
          <cell r="BM100">
            <v>0</v>
          </cell>
          <cell r="BN100">
            <v>0</v>
          </cell>
          <cell r="BO100">
            <v>2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29</v>
          </cell>
          <cell r="BV100">
            <v>0</v>
          </cell>
          <cell r="BW100">
            <v>0</v>
          </cell>
          <cell r="BX100">
            <v>0</v>
          </cell>
          <cell r="BY100">
            <v>2</v>
          </cell>
          <cell r="BZ100">
            <v>29</v>
          </cell>
          <cell r="CA100">
            <v>0</v>
          </cell>
          <cell r="CB100">
            <v>0</v>
          </cell>
          <cell r="CC100">
            <v>0</v>
          </cell>
          <cell r="CD100">
            <v>1</v>
          </cell>
          <cell r="CE100">
            <v>29</v>
          </cell>
          <cell r="CF100">
            <v>0</v>
          </cell>
          <cell r="CG100">
            <v>29</v>
          </cell>
          <cell r="CH100">
            <v>7.2280564263322883E-2</v>
          </cell>
        </row>
        <row r="101">
          <cell r="A101" t="str">
            <v>00599/CC</v>
          </cell>
          <cell r="B101" t="str">
            <v>SONDE Rose Albane</v>
          </cell>
          <cell r="C101" t="str">
            <v>Cinquième</v>
          </cell>
          <cell r="D101">
            <v>0</v>
          </cell>
          <cell r="E101">
            <v>0</v>
          </cell>
          <cell r="F101">
            <v>0</v>
          </cell>
          <cell r="G101">
            <v>1</v>
          </cell>
          <cell r="H101">
            <v>29</v>
          </cell>
          <cell r="I101">
            <v>0</v>
          </cell>
          <cell r="J101">
            <v>0</v>
          </cell>
          <cell r="K101">
            <v>0</v>
          </cell>
          <cell r="L101">
            <v>2</v>
          </cell>
          <cell r="M101">
            <v>29</v>
          </cell>
          <cell r="N101">
            <v>0</v>
          </cell>
          <cell r="O101">
            <v>0</v>
          </cell>
          <cell r="P101">
            <v>0</v>
          </cell>
          <cell r="Q101">
            <v>1</v>
          </cell>
          <cell r="R101">
            <v>29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29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29</v>
          </cell>
          <cell r="AC101">
            <v>0</v>
          </cell>
          <cell r="AD101">
            <v>0</v>
          </cell>
          <cell r="AE101">
            <v>0</v>
          </cell>
          <cell r="AF101">
            <v>2</v>
          </cell>
          <cell r="AG101">
            <v>29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29</v>
          </cell>
          <cell r="AM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29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29</v>
          </cell>
          <cell r="AW101">
            <v>0</v>
          </cell>
          <cell r="AX101">
            <v>0</v>
          </cell>
          <cell r="AY101">
            <v>0</v>
          </cell>
          <cell r="AZ101">
            <v>4</v>
          </cell>
          <cell r="BA101">
            <v>29</v>
          </cell>
          <cell r="BB101">
            <v>0</v>
          </cell>
          <cell r="BC101">
            <v>0</v>
          </cell>
          <cell r="BD101">
            <v>0</v>
          </cell>
          <cell r="BE101">
            <v>3</v>
          </cell>
          <cell r="BF101">
            <v>29</v>
          </cell>
          <cell r="BG101">
            <v>0</v>
          </cell>
          <cell r="BH101">
            <v>0</v>
          </cell>
          <cell r="BI101">
            <v>0</v>
          </cell>
          <cell r="BJ101">
            <v>2</v>
          </cell>
          <cell r="BK101">
            <v>29</v>
          </cell>
          <cell r="BL101">
            <v>0</v>
          </cell>
          <cell r="BM101">
            <v>0</v>
          </cell>
          <cell r="BN101">
            <v>0</v>
          </cell>
          <cell r="BO101">
            <v>2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29</v>
          </cell>
          <cell r="BV101">
            <v>0</v>
          </cell>
          <cell r="BW101">
            <v>0</v>
          </cell>
          <cell r="BX101">
            <v>0</v>
          </cell>
          <cell r="BY101">
            <v>2</v>
          </cell>
          <cell r="BZ101">
            <v>29</v>
          </cell>
          <cell r="CA101">
            <v>0</v>
          </cell>
          <cell r="CB101">
            <v>0</v>
          </cell>
          <cell r="CC101">
            <v>0</v>
          </cell>
          <cell r="CD101">
            <v>1</v>
          </cell>
          <cell r="CE101">
            <v>29</v>
          </cell>
          <cell r="CF101">
            <v>0</v>
          </cell>
          <cell r="CG101">
            <v>29</v>
          </cell>
          <cell r="CH101">
            <v>7.2280564263322883E-2</v>
          </cell>
        </row>
        <row r="102">
          <cell r="A102" t="str">
            <v>00526/CC</v>
          </cell>
          <cell r="B102" t="str">
            <v>TAMA Michéle Abigael</v>
          </cell>
          <cell r="C102" t="str">
            <v>Cinquième</v>
          </cell>
          <cell r="D102">
            <v>0</v>
          </cell>
          <cell r="E102">
            <v>0</v>
          </cell>
          <cell r="F102">
            <v>0</v>
          </cell>
          <cell r="G102">
            <v>1</v>
          </cell>
          <cell r="H102">
            <v>29</v>
          </cell>
          <cell r="I102">
            <v>0</v>
          </cell>
          <cell r="J102">
            <v>0</v>
          </cell>
          <cell r="K102">
            <v>0</v>
          </cell>
          <cell r="L102">
            <v>2</v>
          </cell>
          <cell r="M102">
            <v>29</v>
          </cell>
          <cell r="N102">
            <v>0</v>
          </cell>
          <cell r="O102">
            <v>0</v>
          </cell>
          <cell r="P102">
            <v>0</v>
          </cell>
          <cell r="Q102">
            <v>1</v>
          </cell>
          <cell r="R102">
            <v>29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29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29</v>
          </cell>
          <cell r="AC102">
            <v>0</v>
          </cell>
          <cell r="AD102">
            <v>0</v>
          </cell>
          <cell r="AE102">
            <v>0</v>
          </cell>
          <cell r="AF102">
            <v>2</v>
          </cell>
          <cell r="AG102">
            <v>29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29</v>
          </cell>
          <cell r="AM102">
            <v>0</v>
          </cell>
          <cell r="AN102">
            <v>0</v>
          </cell>
          <cell r="AO102">
            <v>0</v>
          </cell>
          <cell r="AP102">
            <v>2</v>
          </cell>
          <cell r="AQ102">
            <v>29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29</v>
          </cell>
          <cell r="AW102">
            <v>0</v>
          </cell>
          <cell r="AX102">
            <v>0</v>
          </cell>
          <cell r="AY102">
            <v>0</v>
          </cell>
          <cell r="AZ102">
            <v>4</v>
          </cell>
          <cell r="BA102">
            <v>29</v>
          </cell>
          <cell r="BB102">
            <v>0</v>
          </cell>
          <cell r="BC102">
            <v>0</v>
          </cell>
          <cell r="BD102">
            <v>0</v>
          </cell>
          <cell r="BE102">
            <v>3</v>
          </cell>
          <cell r="BF102">
            <v>29</v>
          </cell>
          <cell r="BG102">
            <v>0</v>
          </cell>
          <cell r="BH102">
            <v>0</v>
          </cell>
          <cell r="BI102">
            <v>0</v>
          </cell>
          <cell r="BJ102">
            <v>2</v>
          </cell>
          <cell r="BK102">
            <v>29</v>
          </cell>
          <cell r="BL102">
            <v>0</v>
          </cell>
          <cell r="BM102">
            <v>0</v>
          </cell>
          <cell r="BN102">
            <v>0</v>
          </cell>
          <cell r="BO102">
            <v>2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29</v>
          </cell>
          <cell r="BV102">
            <v>0</v>
          </cell>
          <cell r="BW102">
            <v>0</v>
          </cell>
          <cell r="BX102">
            <v>0</v>
          </cell>
          <cell r="BY102">
            <v>2</v>
          </cell>
          <cell r="BZ102">
            <v>29</v>
          </cell>
          <cell r="CA102">
            <v>0</v>
          </cell>
          <cell r="CB102">
            <v>0</v>
          </cell>
          <cell r="CC102">
            <v>0</v>
          </cell>
          <cell r="CD102">
            <v>1</v>
          </cell>
          <cell r="CE102">
            <v>29</v>
          </cell>
          <cell r="CF102">
            <v>0</v>
          </cell>
          <cell r="CG102">
            <v>29</v>
          </cell>
          <cell r="CH102">
            <v>7.2280564263322883E-2</v>
          </cell>
        </row>
        <row r="103">
          <cell r="A103" t="str">
            <v>00527/CC</v>
          </cell>
          <cell r="B103" t="str">
            <v>TAMEDONG KENNE Fontece</v>
          </cell>
          <cell r="C103" t="str">
            <v>Cinquième</v>
          </cell>
          <cell r="D103">
            <v>0</v>
          </cell>
          <cell r="E103">
            <v>0</v>
          </cell>
          <cell r="F103">
            <v>0</v>
          </cell>
          <cell r="G103">
            <v>1</v>
          </cell>
          <cell r="H103">
            <v>29</v>
          </cell>
          <cell r="I103">
            <v>0</v>
          </cell>
          <cell r="J103">
            <v>0</v>
          </cell>
          <cell r="K103">
            <v>0</v>
          </cell>
          <cell r="L103">
            <v>2</v>
          </cell>
          <cell r="M103">
            <v>29</v>
          </cell>
          <cell r="N103">
            <v>0</v>
          </cell>
          <cell r="O103">
            <v>0</v>
          </cell>
          <cell r="P103">
            <v>0</v>
          </cell>
          <cell r="Q103">
            <v>1</v>
          </cell>
          <cell r="R103">
            <v>29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29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29</v>
          </cell>
          <cell r="AC103">
            <v>0</v>
          </cell>
          <cell r="AD103">
            <v>0</v>
          </cell>
          <cell r="AE103">
            <v>0</v>
          </cell>
          <cell r="AF103">
            <v>2</v>
          </cell>
          <cell r="AG103">
            <v>29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29</v>
          </cell>
          <cell r="AM103">
            <v>0</v>
          </cell>
          <cell r="AN103">
            <v>0</v>
          </cell>
          <cell r="AO103">
            <v>0</v>
          </cell>
          <cell r="AP103">
            <v>2</v>
          </cell>
          <cell r="AQ103">
            <v>29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29</v>
          </cell>
          <cell r="AW103">
            <v>0</v>
          </cell>
          <cell r="AX103">
            <v>0</v>
          </cell>
          <cell r="AY103">
            <v>0</v>
          </cell>
          <cell r="AZ103">
            <v>4</v>
          </cell>
          <cell r="BA103">
            <v>29</v>
          </cell>
          <cell r="BB103">
            <v>0</v>
          </cell>
          <cell r="BC103">
            <v>0</v>
          </cell>
          <cell r="BD103">
            <v>0</v>
          </cell>
          <cell r="BE103">
            <v>3</v>
          </cell>
          <cell r="BF103">
            <v>29</v>
          </cell>
          <cell r="BG103">
            <v>0</v>
          </cell>
          <cell r="BH103">
            <v>0</v>
          </cell>
          <cell r="BI103">
            <v>0</v>
          </cell>
          <cell r="BJ103">
            <v>2</v>
          </cell>
          <cell r="BK103">
            <v>29</v>
          </cell>
          <cell r="BL103">
            <v>0</v>
          </cell>
          <cell r="BM103">
            <v>0</v>
          </cell>
          <cell r="BN103">
            <v>0</v>
          </cell>
          <cell r="BO103">
            <v>2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29</v>
          </cell>
          <cell r="BV103">
            <v>0</v>
          </cell>
          <cell r="BW103">
            <v>0</v>
          </cell>
          <cell r="BX103">
            <v>0</v>
          </cell>
          <cell r="BY103">
            <v>2</v>
          </cell>
          <cell r="BZ103">
            <v>29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29</v>
          </cell>
          <cell r="CF103">
            <v>0</v>
          </cell>
          <cell r="CG103">
            <v>29</v>
          </cell>
          <cell r="CH103">
            <v>7.2280564263322883E-2</v>
          </cell>
        </row>
        <row r="104">
          <cell r="A104" t="str">
            <v>00529/CC</v>
          </cell>
          <cell r="B104" t="str">
            <v>TCHIEPI ZESSEU Brondon</v>
          </cell>
          <cell r="C104" t="str">
            <v>Cinquième</v>
          </cell>
          <cell r="D104">
            <v>0</v>
          </cell>
          <cell r="E104">
            <v>0</v>
          </cell>
          <cell r="F104">
            <v>0</v>
          </cell>
          <cell r="G104">
            <v>1</v>
          </cell>
          <cell r="H104">
            <v>29</v>
          </cell>
          <cell r="I104">
            <v>0</v>
          </cell>
          <cell r="J104">
            <v>0</v>
          </cell>
          <cell r="K104">
            <v>0</v>
          </cell>
          <cell r="L104">
            <v>2</v>
          </cell>
          <cell r="M104">
            <v>29</v>
          </cell>
          <cell r="N104">
            <v>0</v>
          </cell>
          <cell r="O104">
            <v>0</v>
          </cell>
          <cell r="P104">
            <v>0</v>
          </cell>
          <cell r="Q104">
            <v>1</v>
          </cell>
          <cell r="R104">
            <v>29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29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29</v>
          </cell>
          <cell r="AC104">
            <v>0</v>
          </cell>
          <cell r="AD104">
            <v>0</v>
          </cell>
          <cell r="AE104">
            <v>0</v>
          </cell>
          <cell r="AF104">
            <v>2</v>
          </cell>
          <cell r="AG104">
            <v>29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29</v>
          </cell>
          <cell r="AM104">
            <v>0</v>
          </cell>
          <cell r="AN104">
            <v>0</v>
          </cell>
          <cell r="AO104">
            <v>0</v>
          </cell>
          <cell r="AP104">
            <v>2</v>
          </cell>
          <cell r="AQ104">
            <v>29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29</v>
          </cell>
          <cell r="AW104">
            <v>0</v>
          </cell>
          <cell r="AX104">
            <v>0</v>
          </cell>
          <cell r="AY104">
            <v>0</v>
          </cell>
          <cell r="AZ104">
            <v>4</v>
          </cell>
          <cell r="BA104">
            <v>29</v>
          </cell>
          <cell r="BB104">
            <v>0</v>
          </cell>
          <cell r="BC104">
            <v>0</v>
          </cell>
          <cell r="BD104">
            <v>0</v>
          </cell>
          <cell r="BE104">
            <v>3</v>
          </cell>
          <cell r="BF104">
            <v>29</v>
          </cell>
          <cell r="BG104">
            <v>0</v>
          </cell>
          <cell r="BH104">
            <v>0</v>
          </cell>
          <cell r="BI104">
            <v>0</v>
          </cell>
          <cell r="BJ104">
            <v>2</v>
          </cell>
          <cell r="BK104">
            <v>29</v>
          </cell>
          <cell r="BL104">
            <v>0</v>
          </cell>
          <cell r="BM104">
            <v>0</v>
          </cell>
          <cell r="BN104">
            <v>0</v>
          </cell>
          <cell r="BO104">
            <v>2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29</v>
          </cell>
          <cell r="BV104">
            <v>0</v>
          </cell>
          <cell r="BW104">
            <v>0</v>
          </cell>
          <cell r="BX104">
            <v>0</v>
          </cell>
          <cell r="BY104">
            <v>2</v>
          </cell>
          <cell r="BZ104">
            <v>29</v>
          </cell>
          <cell r="CA104">
            <v>0</v>
          </cell>
          <cell r="CB104">
            <v>0</v>
          </cell>
          <cell r="CC104">
            <v>0</v>
          </cell>
          <cell r="CD104">
            <v>1</v>
          </cell>
          <cell r="CE104">
            <v>29</v>
          </cell>
          <cell r="CF104">
            <v>0</v>
          </cell>
          <cell r="CG104">
            <v>29</v>
          </cell>
          <cell r="CH104">
            <v>7.2280564263322883E-2</v>
          </cell>
        </row>
        <row r="105">
          <cell r="A105" t="str">
            <v>00601/CC</v>
          </cell>
          <cell r="B105" t="str">
            <v>TCHUANTE Grace Divine</v>
          </cell>
          <cell r="C105" t="str">
            <v>Cinquième</v>
          </cell>
          <cell r="D105">
            <v>0</v>
          </cell>
          <cell r="E105">
            <v>0</v>
          </cell>
          <cell r="F105">
            <v>0</v>
          </cell>
          <cell r="G105">
            <v>1</v>
          </cell>
          <cell r="H105">
            <v>29</v>
          </cell>
          <cell r="I105">
            <v>0</v>
          </cell>
          <cell r="J105">
            <v>0</v>
          </cell>
          <cell r="K105">
            <v>0</v>
          </cell>
          <cell r="L105">
            <v>2</v>
          </cell>
          <cell r="M105">
            <v>29</v>
          </cell>
          <cell r="N105">
            <v>0</v>
          </cell>
          <cell r="O105">
            <v>0</v>
          </cell>
          <cell r="P105">
            <v>0</v>
          </cell>
          <cell r="Q105">
            <v>1</v>
          </cell>
          <cell r="R105">
            <v>29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29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29</v>
          </cell>
          <cell r="AC105">
            <v>0</v>
          </cell>
          <cell r="AD105">
            <v>0</v>
          </cell>
          <cell r="AE105">
            <v>0</v>
          </cell>
          <cell r="AF105">
            <v>2</v>
          </cell>
          <cell r="AG105">
            <v>29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29</v>
          </cell>
          <cell r="AM105">
            <v>0</v>
          </cell>
          <cell r="AN105">
            <v>0</v>
          </cell>
          <cell r="AO105">
            <v>0</v>
          </cell>
          <cell r="AP105">
            <v>2</v>
          </cell>
          <cell r="AQ105">
            <v>29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29</v>
          </cell>
          <cell r="AW105">
            <v>0</v>
          </cell>
          <cell r="AX105">
            <v>0</v>
          </cell>
          <cell r="AY105">
            <v>0</v>
          </cell>
          <cell r="AZ105">
            <v>4</v>
          </cell>
          <cell r="BA105">
            <v>29</v>
          </cell>
          <cell r="BB105">
            <v>0</v>
          </cell>
          <cell r="BC105">
            <v>0</v>
          </cell>
          <cell r="BD105">
            <v>0</v>
          </cell>
          <cell r="BE105">
            <v>3</v>
          </cell>
          <cell r="BF105">
            <v>29</v>
          </cell>
          <cell r="BG105">
            <v>0</v>
          </cell>
          <cell r="BH105">
            <v>0</v>
          </cell>
          <cell r="BI105">
            <v>0</v>
          </cell>
          <cell r="BJ105">
            <v>2</v>
          </cell>
          <cell r="BK105">
            <v>29</v>
          </cell>
          <cell r="BL105">
            <v>0</v>
          </cell>
          <cell r="BM105">
            <v>0</v>
          </cell>
          <cell r="BN105">
            <v>0</v>
          </cell>
          <cell r="BO105">
            <v>2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29</v>
          </cell>
          <cell r="BV105">
            <v>0</v>
          </cell>
          <cell r="BW105">
            <v>0</v>
          </cell>
          <cell r="BX105">
            <v>0</v>
          </cell>
          <cell r="BY105">
            <v>2</v>
          </cell>
          <cell r="BZ105">
            <v>29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29</v>
          </cell>
          <cell r="CF105">
            <v>0</v>
          </cell>
          <cell r="CG105">
            <v>29</v>
          </cell>
          <cell r="CH105">
            <v>7.2280564263322883E-2</v>
          </cell>
        </row>
        <row r="106">
          <cell r="A106" t="str">
            <v>00530/CC</v>
          </cell>
          <cell r="B106" t="str">
            <v>TEMATEU FOYET Winifreed</v>
          </cell>
          <cell r="C106" t="str">
            <v>Cinquième</v>
          </cell>
          <cell r="D106">
            <v>0</v>
          </cell>
          <cell r="E106">
            <v>0</v>
          </cell>
          <cell r="F106">
            <v>0</v>
          </cell>
          <cell r="G106">
            <v>1</v>
          </cell>
          <cell r="H106">
            <v>29</v>
          </cell>
          <cell r="I106">
            <v>0</v>
          </cell>
          <cell r="J106">
            <v>0</v>
          </cell>
          <cell r="K106">
            <v>0</v>
          </cell>
          <cell r="L106">
            <v>2</v>
          </cell>
          <cell r="M106">
            <v>29</v>
          </cell>
          <cell r="N106">
            <v>0</v>
          </cell>
          <cell r="O106">
            <v>0</v>
          </cell>
          <cell r="P106">
            <v>0</v>
          </cell>
          <cell r="Q106">
            <v>1</v>
          </cell>
          <cell r="R106">
            <v>29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29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29</v>
          </cell>
          <cell r="AC106">
            <v>0</v>
          </cell>
          <cell r="AD106">
            <v>0</v>
          </cell>
          <cell r="AE106">
            <v>0</v>
          </cell>
          <cell r="AF106">
            <v>2</v>
          </cell>
          <cell r="AG106">
            <v>29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29</v>
          </cell>
          <cell r="AM106">
            <v>0</v>
          </cell>
          <cell r="AN106">
            <v>0</v>
          </cell>
          <cell r="AO106">
            <v>0</v>
          </cell>
          <cell r="AP106">
            <v>2</v>
          </cell>
          <cell r="AQ106">
            <v>29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29</v>
          </cell>
          <cell r="AW106">
            <v>0</v>
          </cell>
          <cell r="AX106">
            <v>0</v>
          </cell>
          <cell r="AY106">
            <v>0</v>
          </cell>
          <cell r="AZ106">
            <v>4</v>
          </cell>
          <cell r="BA106">
            <v>29</v>
          </cell>
          <cell r="BB106">
            <v>0</v>
          </cell>
          <cell r="BC106">
            <v>0</v>
          </cell>
          <cell r="BD106">
            <v>0</v>
          </cell>
          <cell r="BE106">
            <v>3</v>
          </cell>
          <cell r="BF106">
            <v>29</v>
          </cell>
          <cell r="BG106">
            <v>0</v>
          </cell>
          <cell r="BH106">
            <v>0</v>
          </cell>
          <cell r="BI106">
            <v>0</v>
          </cell>
          <cell r="BJ106">
            <v>2</v>
          </cell>
          <cell r="BK106">
            <v>29</v>
          </cell>
          <cell r="BL106">
            <v>0</v>
          </cell>
          <cell r="BM106">
            <v>0</v>
          </cell>
          <cell r="BN106">
            <v>0</v>
          </cell>
          <cell r="BO106">
            <v>2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29</v>
          </cell>
          <cell r="BV106">
            <v>0</v>
          </cell>
          <cell r="BW106">
            <v>0</v>
          </cell>
          <cell r="BX106">
            <v>0</v>
          </cell>
          <cell r="BY106">
            <v>2</v>
          </cell>
          <cell r="BZ106">
            <v>29</v>
          </cell>
          <cell r="CA106">
            <v>0</v>
          </cell>
          <cell r="CB106">
            <v>0</v>
          </cell>
          <cell r="CC106">
            <v>0</v>
          </cell>
          <cell r="CD106">
            <v>1</v>
          </cell>
          <cell r="CE106">
            <v>29</v>
          </cell>
          <cell r="CF106">
            <v>0</v>
          </cell>
          <cell r="CG106">
            <v>29</v>
          </cell>
          <cell r="CH106">
            <v>7.2280564263322883E-2</v>
          </cell>
        </row>
        <row r="107">
          <cell r="A107" t="str">
            <v>00531/CC</v>
          </cell>
          <cell r="B107" t="str">
            <v>TIDOH TSAGNE Muriel</v>
          </cell>
          <cell r="C107" t="str">
            <v>Cinquième</v>
          </cell>
          <cell r="D107">
            <v>0</v>
          </cell>
          <cell r="E107">
            <v>0</v>
          </cell>
          <cell r="F107">
            <v>0</v>
          </cell>
          <cell r="G107">
            <v>1</v>
          </cell>
          <cell r="H107">
            <v>29</v>
          </cell>
          <cell r="I107">
            <v>0</v>
          </cell>
          <cell r="J107">
            <v>0</v>
          </cell>
          <cell r="K107">
            <v>0</v>
          </cell>
          <cell r="L107">
            <v>2</v>
          </cell>
          <cell r="M107">
            <v>29</v>
          </cell>
          <cell r="N107">
            <v>0</v>
          </cell>
          <cell r="O107">
            <v>0</v>
          </cell>
          <cell r="P107">
            <v>0</v>
          </cell>
          <cell r="Q107">
            <v>1</v>
          </cell>
          <cell r="R107">
            <v>29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29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29</v>
          </cell>
          <cell r="AC107">
            <v>0</v>
          </cell>
          <cell r="AD107">
            <v>0</v>
          </cell>
          <cell r="AE107">
            <v>0</v>
          </cell>
          <cell r="AF107">
            <v>2</v>
          </cell>
          <cell r="AG107">
            <v>29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29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29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29</v>
          </cell>
          <cell r="AW107">
            <v>0</v>
          </cell>
          <cell r="AX107">
            <v>0</v>
          </cell>
          <cell r="AY107">
            <v>0</v>
          </cell>
          <cell r="AZ107">
            <v>4</v>
          </cell>
          <cell r="BA107">
            <v>29</v>
          </cell>
          <cell r="BB107">
            <v>0</v>
          </cell>
          <cell r="BC107">
            <v>0</v>
          </cell>
          <cell r="BD107">
            <v>0</v>
          </cell>
          <cell r="BE107">
            <v>3</v>
          </cell>
          <cell r="BF107">
            <v>29</v>
          </cell>
          <cell r="BG107">
            <v>0</v>
          </cell>
          <cell r="BH107">
            <v>0</v>
          </cell>
          <cell r="BI107">
            <v>0</v>
          </cell>
          <cell r="BJ107">
            <v>2</v>
          </cell>
          <cell r="BK107">
            <v>29</v>
          </cell>
          <cell r="BL107">
            <v>0</v>
          </cell>
          <cell r="BM107">
            <v>0</v>
          </cell>
          <cell r="BN107">
            <v>0</v>
          </cell>
          <cell r="BO107">
            <v>2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29</v>
          </cell>
          <cell r="BV107">
            <v>0</v>
          </cell>
          <cell r="BW107">
            <v>0</v>
          </cell>
          <cell r="BX107">
            <v>0</v>
          </cell>
          <cell r="BY107">
            <v>2</v>
          </cell>
          <cell r="BZ107">
            <v>29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29</v>
          </cell>
          <cell r="CF107">
            <v>0</v>
          </cell>
          <cell r="CG107">
            <v>29</v>
          </cell>
          <cell r="CH107">
            <v>7.2280564263322883E-2</v>
          </cell>
        </row>
        <row r="108">
          <cell r="A108" t="str">
            <v>00476/CC</v>
          </cell>
          <cell r="B108" t="str">
            <v>TOCKO EDJANG Marie Chantal</v>
          </cell>
          <cell r="C108" t="str">
            <v>Cinquième</v>
          </cell>
          <cell r="D108">
            <v>0</v>
          </cell>
          <cell r="E108">
            <v>20</v>
          </cell>
          <cell r="F108">
            <v>10</v>
          </cell>
          <cell r="G108">
            <v>1</v>
          </cell>
          <cell r="H108">
            <v>1</v>
          </cell>
          <cell r="I108">
            <v>0</v>
          </cell>
          <cell r="J108">
            <v>0</v>
          </cell>
          <cell r="K108">
            <v>0</v>
          </cell>
          <cell r="L108">
            <v>2</v>
          </cell>
          <cell r="M108">
            <v>29</v>
          </cell>
          <cell r="N108">
            <v>0</v>
          </cell>
          <cell r="O108">
            <v>0</v>
          </cell>
          <cell r="P108">
            <v>0</v>
          </cell>
          <cell r="Q108">
            <v>1</v>
          </cell>
          <cell r="R108">
            <v>29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29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29</v>
          </cell>
          <cell r="AC108">
            <v>0</v>
          </cell>
          <cell r="AD108">
            <v>0</v>
          </cell>
          <cell r="AE108">
            <v>0</v>
          </cell>
          <cell r="AF108">
            <v>2</v>
          </cell>
          <cell r="AG108">
            <v>29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29</v>
          </cell>
          <cell r="AM108">
            <v>0</v>
          </cell>
          <cell r="AN108">
            <v>0</v>
          </cell>
          <cell r="AO108">
            <v>0</v>
          </cell>
          <cell r="AP108">
            <v>2</v>
          </cell>
          <cell r="AQ108">
            <v>29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29</v>
          </cell>
          <cell r="AW108">
            <v>0</v>
          </cell>
          <cell r="AX108">
            <v>0</v>
          </cell>
          <cell r="AY108">
            <v>0</v>
          </cell>
          <cell r="AZ108">
            <v>4</v>
          </cell>
          <cell r="BA108">
            <v>29</v>
          </cell>
          <cell r="BB108">
            <v>0</v>
          </cell>
          <cell r="BC108">
            <v>0</v>
          </cell>
          <cell r="BD108">
            <v>0</v>
          </cell>
          <cell r="BE108">
            <v>3</v>
          </cell>
          <cell r="BF108">
            <v>29</v>
          </cell>
          <cell r="BG108">
            <v>0</v>
          </cell>
          <cell r="BH108">
            <v>0</v>
          </cell>
          <cell r="BI108">
            <v>0</v>
          </cell>
          <cell r="BJ108">
            <v>2</v>
          </cell>
          <cell r="BK108">
            <v>29</v>
          </cell>
          <cell r="BL108">
            <v>0</v>
          </cell>
          <cell r="BM108">
            <v>0</v>
          </cell>
          <cell r="BN108">
            <v>0</v>
          </cell>
          <cell r="BO108">
            <v>2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29</v>
          </cell>
          <cell r="BV108">
            <v>0</v>
          </cell>
          <cell r="BW108">
            <v>0</v>
          </cell>
          <cell r="BX108">
            <v>0</v>
          </cell>
          <cell r="BY108">
            <v>2</v>
          </cell>
          <cell r="BZ108">
            <v>29</v>
          </cell>
          <cell r="CA108">
            <v>0</v>
          </cell>
          <cell r="CB108">
            <v>0</v>
          </cell>
          <cell r="CC108">
            <v>0</v>
          </cell>
          <cell r="CD108">
            <v>1</v>
          </cell>
          <cell r="CE108">
            <v>29</v>
          </cell>
          <cell r="CF108">
            <v>0.45454545454545453</v>
          </cell>
          <cell r="CG108">
            <v>3</v>
          </cell>
          <cell r="CH108">
            <v>7.2280564263322883E-2</v>
          </cell>
        </row>
        <row r="109">
          <cell r="A109" t="str">
            <v>00532/CC</v>
          </cell>
          <cell r="B109" t="str">
            <v>YIMGA DJIKI Erwan</v>
          </cell>
          <cell r="C109" t="str">
            <v>Cinquième</v>
          </cell>
          <cell r="D109">
            <v>0</v>
          </cell>
          <cell r="E109">
            <v>0</v>
          </cell>
          <cell r="F109">
            <v>0</v>
          </cell>
          <cell r="G109">
            <v>1</v>
          </cell>
          <cell r="H109">
            <v>29</v>
          </cell>
          <cell r="I109">
            <v>0</v>
          </cell>
          <cell r="J109">
            <v>0</v>
          </cell>
          <cell r="K109">
            <v>0</v>
          </cell>
          <cell r="L109">
            <v>2</v>
          </cell>
          <cell r="M109">
            <v>29</v>
          </cell>
          <cell r="N109">
            <v>0</v>
          </cell>
          <cell r="O109">
            <v>0</v>
          </cell>
          <cell r="P109">
            <v>0</v>
          </cell>
          <cell r="Q109">
            <v>1</v>
          </cell>
          <cell r="R109">
            <v>29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29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29</v>
          </cell>
          <cell r="AC109">
            <v>0</v>
          </cell>
          <cell r="AD109">
            <v>0</v>
          </cell>
          <cell r="AE109">
            <v>0</v>
          </cell>
          <cell r="AF109">
            <v>2</v>
          </cell>
          <cell r="AG109">
            <v>29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29</v>
          </cell>
          <cell r="AM109">
            <v>0</v>
          </cell>
          <cell r="AN109">
            <v>0</v>
          </cell>
          <cell r="AO109">
            <v>0</v>
          </cell>
          <cell r="AP109">
            <v>2</v>
          </cell>
          <cell r="AQ109">
            <v>29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29</v>
          </cell>
          <cell r="AW109">
            <v>0</v>
          </cell>
          <cell r="AX109">
            <v>0</v>
          </cell>
          <cell r="AY109">
            <v>0</v>
          </cell>
          <cell r="AZ109">
            <v>4</v>
          </cell>
          <cell r="BA109">
            <v>29</v>
          </cell>
          <cell r="BB109">
            <v>0</v>
          </cell>
          <cell r="BC109">
            <v>0</v>
          </cell>
          <cell r="BD109">
            <v>0</v>
          </cell>
          <cell r="BE109">
            <v>3</v>
          </cell>
          <cell r="BF109">
            <v>29</v>
          </cell>
          <cell r="BG109">
            <v>0</v>
          </cell>
          <cell r="BH109">
            <v>0</v>
          </cell>
          <cell r="BI109">
            <v>0</v>
          </cell>
          <cell r="BJ109">
            <v>2</v>
          </cell>
          <cell r="BK109">
            <v>29</v>
          </cell>
          <cell r="BL109">
            <v>0</v>
          </cell>
          <cell r="BM109">
            <v>0</v>
          </cell>
          <cell r="BN109">
            <v>0</v>
          </cell>
          <cell r="BO109">
            <v>2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29</v>
          </cell>
          <cell r="BV109">
            <v>0</v>
          </cell>
          <cell r="BW109">
            <v>0</v>
          </cell>
          <cell r="BX109">
            <v>0</v>
          </cell>
          <cell r="BY109">
            <v>2</v>
          </cell>
          <cell r="BZ109">
            <v>29</v>
          </cell>
          <cell r="CA109">
            <v>0</v>
          </cell>
          <cell r="CB109">
            <v>0</v>
          </cell>
          <cell r="CC109">
            <v>0</v>
          </cell>
          <cell r="CD109">
            <v>1</v>
          </cell>
          <cell r="CE109">
            <v>29</v>
          </cell>
          <cell r="CF109">
            <v>0</v>
          </cell>
          <cell r="CG109">
            <v>29</v>
          </cell>
          <cell r="CH109">
            <v>7.2280564263322883E-2</v>
          </cell>
        </row>
        <row r="110">
          <cell r="A110" t="str">
            <v>00411/CC</v>
          </cell>
          <cell r="B110" t="str">
            <v>NKAKE MBELLA Roosvelt Ange</v>
          </cell>
          <cell r="C110" t="str">
            <v>Quatrième</v>
          </cell>
          <cell r="D110">
            <v>0</v>
          </cell>
          <cell r="E110">
            <v>0</v>
          </cell>
          <cell r="F110">
            <v>0</v>
          </cell>
          <cell r="G110">
            <v>1</v>
          </cell>
          <cell r="H110">
            <v>39</v>
          </cell>
          <cell r="I110">
            <v>0</v>
          </cell>
          <cell r="J110">
            <v>0</v>
          </cell>
          <cell r="K110">
            <v>0</v>
          </cell>
          <cell r="L110">
            <v>1</v>
          </cell>
          <cell r="M110">
            <v>39</v>
          </cell>
          <cell r="N110">
            <v>0</v>
          </cell>
          <cell r="O110">
            <v>0</v>
          </cell>
          <cell r="P110">
            <v>0</v>
          </cell>
          <cell r="Q110">
            <v>1</v>
          </cell>
          <cell r="R110">
            <v>39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39</v>
          </cell>
          <cell r="X110">
            <v>0</v>
          </cell>
          <cell r="Y110">
            <v>0</v>
          </cell>
          <cell r="Z110">
            <v>0</v>
          </cell>
          <cell r="AA110">
            <v>3</v>
          </cell>
          <cell r="AB110">
            <v>39</v>
          </cell>
          <cell r="AC110">
            <v>0</v>
          </cell>
          <cell r="AD110">
            <v>0</v>
          </cell>
          <cell r="AE110">
            <v>0</v>
          </cell>
          <cell r="AF110">
            <v>2</v>
          </cell>
          <cell r="AG110">
            <v>39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39</v>
          </cell>
          <cell r="AM110">
            <v>0</v>
          </cell>
          <cell r="AN110">
            <v>0</v>
          </cell>
          <cell r="AO110">
            <v>0</v>
          </cell>
          <cell r="AP110">
            <v>2</v>
          </cell>
          <cell r="AQ110">
            <v>39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39</v>
          </cell>
          <cell r="AW110">
            <v>0</v>
          </cell>
          <cell r="AX110">
            <v>0</v>
          </cell>
          <cell r="AY110">
            <v>0</v>
          </cell>
          <cell r="AZ110">
            <v>4</v>
          </cell>
          <cell r="BA110">
            <v>39</v>
          </cell>
          <cell r="BB110">
            <v>0</v>
          </cell>
          <cell r="BC110">
            <v>0</v>
          </cell>
          <cell r="BD110">
            <v>0</v>
          </cell>
          <cell r="BE110">
            <v>3</v>
          </cell>
          <cell r="BF110">
            <v>39</v>
          </cell>
          <cell r="BG110">
            <v>0</v>
          </cell>
          <cell r="BH110">
            <v>0</v>
          </cell>
          <cell r="BI110">
            <v>0</v>
          </cell>
          <cell r="BJ110">
            <v>2</v>
          </cell>
          <cell r="BK110">
            <v>39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3</v>
          </cell>
          <cell r="BU110">
            <v>39</v>
          </cell>
          <cell r="BV110">
            <v>0</v>
          </cell>
          <cell r="BW110">
            <v>0</v>
          </cell>
          <cell r="BX110">
            <v>0</v>
          </cell>
          <cell r="BY110">
            <v>2</v>
          </cell>
          <cell r="BZ110">
            <v>39</v>
          </cell>
          <cell r="CA110">
            <v>0</v>
          </cell>
          <cell r="CB110">
            <v>0</v>
          </cell>
          <cell r="CC110">
            <v>0</v>
          </cell>
          <cell r="CD110">
            <v>1</v>
          </cell>
          <cell r="CE110">
            <v>39</v>
          </cell>
          <cell r="CF110">
            <v>0</v>
          </cell>
          <cell r="CG110">
            <v>39</v>
          </cell>
          <cell r="CH110">
            <v>8.2621082621082628E-2</v>
          </cell>
        </row>
        <row r="111">
          <cell r="A111" t="str">
            <v>00602/CC</v>
          </cell>
          <cell r="B111" t="str">
            <v>ARETOUYAP NJOYA Amina Dadayus</v>
          </cell>
          <cell r="C111" t="str">
            <v>Quatrième</v>
          </cell>
          <cell r="D111">
            <v>0</v>
          </cell>
          <cell r="E111">
            <v>0</v>
          </cell>
          <cell r="F111">
            <v>0</v>
          </cell>
          <cell r="G111">
            <v>1</v>
          </cell>
          <cell r="H111">
            <v>39</v>
          </cell>
          <cell r="I111">
            <v>0</v>
          </cell>
          <cell r="J111">
            <v>0</v>
          </cell>
          <cell r="K111">
            <v>0</v>
          </cell>
          <cell r="L111">
            <v>1</v>
          </cell>
          <cell r="M111">
            <v>39</v>
          </cell>
          <cell r="N111">
            <v>0</v>
          </cell>
          <cell r="O111">
            <v>0</v>
          </cell>
          <cell r="P111">
            <v>0</v>
          </cell>
          <cell r="Q111">
            <v>1</v>
          </cell>
          <cell r="R111">
            <v>39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39</v>
          </cell>
          <cell r="X111">
            <v>0</v>
          </cell>
          <cell r="Y111">
            <v>0</v>
          </cell>
          <cell r="Z111">
            <v>0</v>
          </cell>
          <cell r="AA111">
            <v>3</v>
          </cell>
          <cell r="AB111">
            <v>39</v>
          </cell>
          <cell r="AC111">
            <v>0</v>
          </cell>
          <cell r="AD111">
            <v>0</v>
          </cell>
          <cell r="AE111">
            <v>0</v>
          </cell>
          <cell r="AF111">
            <v>2</v>
          </cell>
          <cell r="AG111">
            <v>39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39</v>
          </cell>
          <cell r="AM111">
            <v>0</v>
          </cell>
          <cell r="AN111">
            <v>0</v>
          </cell>
          <cell r="AO111">
            <v>0</v>
          </cell>
          <cell r="AP111">
            <v>2</v>
          </cell>
          <cell r="AQ111">
            <v>39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39</v>
          </cell>
          <cell r="AW111">
            <v>0</v>
          </cell>
          <cell r="AX111">
            <v>0</v>
          </cell>
          <cell r="AY111">
            <v>0</v>
          </cell>
          <cell r="AZ111">
            <v>4</v>
          </cell>
          <cell r="BA111">
            <v>39</v>
          </cell>
          <cell r="BB111">
            <v>0</v>
          </cell>
          <cell r="BC111">
            <v>0</v>
          </cell>
          <cell r="BD111">
            <v>0</v>
          </cell>
          <cell r="BE111">
            <v>3</v>
          </cell>
          <cell r="BF111">
            <v>39</v>
          </cell>
          <cell r="BG111">
            <v>0</v>
          </cell>
          <cell r="BH111">
            <v>0</v>
          </cell>
          <cell r="BI111">
            <v>0</v>
          </cell>
          <cell r="BJ111">
            <v>2</v>
          </cell>
          <cell r="BK111">
            <v>39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3</v>
          </cell>
          <cell r="BU111">
            <v>39</v>
          </cell>
          <cell r="BV111">
            <v>0</v>
          </cell>
          <cell r="BW111">
            <v>0</v>
          </cell>
          <cell r="BX111">
            <v>0</v>
          </cell>
          <cell r="BY111">
            <v>2</v>
          </cell>
          <cell r="BZ111">
            <v>39</v>
          </cell>
          <cell r="CA111">
            <v>0</v>
          </cell>
          <cell r="CB111">
            <v>0</v>
          </cell>
          <cell r="CC111">
            <v>0</v>
          </cell>
          <cell r="CD111">
            <v>1</v>
          </cell>
          <cell r="CE111">
            <v>39</v>
          </cell>
          <cell r="CF111">
            <v>0</v>
          </cell>
          <cell r="CG111">
            <v>39</v>
          </cell>
          <cell r="CH111">
            <v>8.2621082621082628E-2</v>
          </cell>
        </row>
        <row r="112">
          <cell r="A112" t="str">
            <v>00449/CC</v>
          </cell>
          <cell r="B112" t="str">
            <v>ATOU ELOUNDOU Ignace Honoré</v>
          </cell>
          <cell r="C112" t="str">
            <v>Quatrième</v>
          </cell>
          <cell r="D112">
            <v>0</v>
          </cell>
          <cell r="E112">
            <v>0</v>
          </cell>
          <cell r="F112">
            <v>0</v>
          </cell>
          <cell r="G112">
            <v>1</v>
          </cell>
          <cell r="H112">
            <v>39</v>
          </cell>
          <cell r="I112">
            <v>0</v>
          </cell>
          <cell r="J112">
            <v>0</v>
          </cell>
          <cell r="K112">
            <v>0</v>
          </cell>
          <cell r="L112">
            <v>1</v>
          </cell>
          <cell r="M112">
            <v>39</v>
          </cell>
          <cell r="N112">
            <v>0</v>
          </cell>
          <cell r="O112">
            <v>0</v>
          </cell>
          <cell r="P112">
            <v>0</v>
          </cell>
          <cell r="Q112">
            <v>1</v>
          </cell>
          <cell r="R112">
            <v>39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39</v>
          </cell>
          <cell r="X112">
            <v>0</v>
          </cell>
          <cell r="Y112">
            <v>0</v>
          </cell>
          <cell r="Z112">
            <v>0</v>
          </cell>
          <cell r="AA112">
            <v>3</v>
          </cell>
          <cell r="AB112">
            <v>39</v>
          </cell>
          <cell r="AC112">
            <v>0</v>
          </cell>
          <cell r="AD112">
            <v>0</v>
          </cell>
          <cell r="AE112">
            <v>0</v>
          </cell>
          <cell r="AF112">
            <v>2</v>
          </cell>
          <cell r="AG112">
            <v>39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39</v>
          </cell>
          <cell r="AM112">
            <v>0</v>
          </cell>
          <cell r="AN112">
            <v>0</v>
          </cell>
          <cell r="AO112">
            <v>0</v>
          </cell>
          <cell r="AP112">
            <v>2</v>
          </cell>
          <cell r="AQ112">
            <v>39</v>
          </cell>
          <cell r="AR112">
            <v>0</v>
          </cell>
          <cell r="AS112">
            <v>0</v>
          </cell>
          <cell r="AT112">
            <v>0</v>
          </cell>
          <cell r="AU112">
            <v>2</v>
          </cell>
          <cell r="AV112">
            <v>39</v>
          </cell>
          <cell r="AW112">
            <v>0</v>
          </cell>
          <cell r="AX112">
            <v>0</v>
          </cell>
          <cell r="AY112">
            <v>0</v>
          </cell>
          <cell r="AZ112">
            <v>4</v>
          </cell>
          <cell r="BA112">
            <v>39</v>
          </cell>
          <cell r="BB112">
            <v>0</v>
          </cell>
          <cell r="BC112">
            <v>0</v>
          </cell>
          <cell r="BD112">
            <v>0</v>
          </cell>
          <cell r="BE112">
            <v>3</v>
          </cell>
          <cell r="BF112">
            <v>39</v>
          </cell>
          <cell r="BG112">
            <v>0</v>
          </cell>
          <cell r="BH112">
            <v>0</v>
          </cell>
          <cell r="BI112">
            <v>0</v>
          </cell>
          <cell r="BJ112">
            <v>2</v>
          </cell>
          <cell r="BK112">
            <v>39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3</v>
          </cell>
          <cell r="BU112">
            <v>39</v>
          </cell>
          <cell r="BV112">
            <v>0</v>
          </cell>
          <cell r="BW112">
            <v>0</v>
          </cell>
          <cell r="BX112">
            <v>0</v>
          </cell>
          <cell r="BY112">
            <v>2</v>
          </cell>
          <cell r="BZ112">
            <v>39</v>
          </cell>
          <cell r="CA112">
            <v>0</v>
          </cell>
          <cell r="CB112">
            <v>0</v>
          </cell>
          <cell r="CC112">
            <v>0</v>
          </cell>
          <cell r="CD112">
            <v>1</v>
          </cell>
          <cell r="CE112">
            <v>39</v>
          </cell>
          <cell r="CF112">
            <v>0</v>
          </cell>
          <cell r="CG112">
            <v>39</v>
          </cell>
          <cell r="CH112">
            <v>8.2621082621082628E-2</v>
          </cell>
        </row>
        <row r="113">
          <cell r="A113" t="str">
            <v>00412/CC</v>
          </cell>
          <cell r="B113" t="str">
            <v>HAWAM Aurelia Frida</v>
          </cell>
          <cell r="C113" t="str">
            <v>Quatrième</v>
          </cell>
          <cell r="D113">
            <v>0</v>
          </cell>
          <cell r="E113">
            <v>0</v>
          </cell>
          <cell r="F113">
            <v>0</v>
          </cell>
          <cell r="G113">
            <v>1</v>
          </cell>
          <cell r="H113">
            <v>39</v>
          </cell>
          <cell r="I113">
            <v>0</v>
          </cell>
          <cell r="J113">
            <v>0</v>
          </cell>
          <cell r="K113">
            <v>0</v>
          </cell>
          <cell r="L113">
            <v>1</v>
          </cell>
          <cell r="M113">
            <v>39</v>
          </cell>
          <cell r="N113">
            <v>0</v>
          </cell>
          <cell r="O113">
            <v>0</v>
          </cell>
          <cell r="P113">
            <v>0</v>
          </cell>
          <cell r="Q113">
            <v>1</v>
          </cell>
          <cell r="R113">
            <v>39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39</v>
          </cell>
          <cell r="X113">
            <v>0</v>
          </cell>
          <cell r="Y113">
            <v>0</v>
          </cell>
          <cell r="Z113">
            <v>0</v>
          </cell>
          <cell r="AA113">
            <v>3</v>
          </cell>
          <cell r="AB113">
            <v>39</v>
          </cell>
          <cell r="AC113">
            <v>0</v>
          </cell>
          <cell r="AD113">
            <v>0</v>
          </cell>
          <cell r="AE113">
            <v>0</v>
          </cell>
          <cell r="AF113">
            <v>2</v>
          </cell>
          <cell r="AG113">
            <v>39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39</v>
          </cell>
          <cell r="AM113">
            <v>0</v>
          </cell>
          <cell r="AN113">
            <v>0</v>
          </cell>
          <cell r="AO113">
            <v>0</v>
          </cell>
          <cell r="AP113">
            <v>2</v>
          </cell>
          <cell r="AQ113">
            <v>39</v>
          </cell>
          <cell r="AR113">
            <v>0</v>
          </cell>
          <cell r="AS113">
            <v>0</v>
          </cell>
          <cell r="AT113">
            <v>0</v>
          </cell>
          <cell r="AU113">
            <v>2</v>
          </cell>
          <cell r="AV113">
            <v>39</v>
          </cell>
          <cell r="AW113">
            <v>0</v>
          </cell>
          <cell r="AX113">
            <v>0</v>
          </cell>
          <cell r="AY113">
            <v>0</v>
          </cell>
          <cell r="AZ113">
            <v>4</v>
          </cell>
          <cell r="BA113">
            <v>39</v>
          </cell>
          <cell r="BB113">
            <v>0</v>
          </cell>
          <cell r="BC113">
            <v>0</v>
          </cell>
          <cell r="BD113">
            <v>0</v>
          </cell>
          <cell r="BE113">
            <v>3</v>
          </cell>
          <cell r="BF113">
            <v>39</v>
          </cell>
          <cell r="BG113">
            <v>0</v>
          </cell>
          <cell r="BH113">
            <v>0</v>
          </cell>
          <cell r="BI113">
            <v>0</v>
          </cell>
          <cell r="BJ113">
            <v>2</v>
          </cell>
          <cell r="BK113">
            <v>39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3</v>
          </cell>
          <cell r="BU113">
            <v>39</v>
          </cell>
          <cell r="BV113">
            <v>0</v>
          </cell>
          <cell r="BW113">
            <v>0</v>
          </cell>
          <cell r="BX113">
            <v>0</v>
          </cell>
          <cell r="BY113">
            <v>2</v>
          </cell>
          <cell r="BZ113">
            <v>39</v>
          </cell>
          <cell r="CA113">
            <v>0</v>
          </cell>
          <cell r="CB113">
            <v>0</v>
          </cell>
          <cell r="CC113">
            <v>0</v>
          </cell>
          <cell r="CD113">
            <v>1</v>
          </cell>
          <cell r="CE113">
            <v>39</v>
          </cell>
          <cell r="CF113">
            <v>0</v>
          </cell>
          <cell r="CG113">
            <v>39</v>
          </cell>
          <cell r="CH113">
            <v>8.2621082621082628E-2</v>
          </cell>
        </row>
        <row r="114">
          <cell r="A114" t="str">
            <v>00450/CC</v>
          </cell>
          <cell r="B114" t="str">
            <v>BAKITI Olivier</v>
          </cell>
          <cell r="C114" t="str">
            <v>Quatrième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H114">
            <v>39</v>
          </cell>
          <cell r="I114">
            <v>0</v>
          </cell>
          <cell r="J114">
            <v>0</v>
          </cell>
          <cell r="K114">
            <v>0</v>
          </cell>
          <cell r="L114">
            <v>1</v>
          </cell>
          <cell r="M114">
            <v>39</v>
          </cell>
          <cell r="N114">
            <v>0</v>
          </cell>
          <cell r="O114">
            <v>0</v>
          </cell>
          <cell r="P114">
            <v>0</v>
          </cell>
          <cell r="Q114">
            <v>1</v>
          </cell>
          <cell r="R114">
            <v>39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39</v>
          </cell>
          <cell r="X114">
            <v>0</v>
          </cell>
          <cell r="Y114">
            <v>0</v>
          </cell>
          <cell r="Z114">
            <v>0</v>
          </cell>
          <cell r="AA114">
            <v>3</v>
          </cell>
          <cell r="AB114">
            <v>39</v>
          </cell>
          <cell r="AC114">
            <v>0</v>
          </cell>
          <cell r="AD114">
            <v>0</v>
          </cell>
          <cell r="AE114">
            <v>0</v>
          </cell>
          <cell r="AF114">
            <v>2</v>
          </cell>
          <cell r="AG114">
            <v>39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39</v>
          </cell>
          <cell r="AM114">
            <v>0</v>
          </cell>
          <cell r="AN114">
            <v>0</v>
          </cell>
          <cell r="AO114">
            <v>0</v>
          </cell>
          <cell r="AP114">
            <v>2</v>
          </cell>
          <cell r="AQ114">
            <v>39</v>
          </cell>
          <cell r="AR114">
            <v>0</v>
          </cell>
          <cell r="AS114">
            <v>0</v>
          </cell>
          <cell r="AT114">
            <v>0</v>
          </cell>
          <cell r="AU114">
            <v>2</v>
          </cell>
          <cell r="AV114">
            <v>39</v>
          </cell>
          <cell r="AW114">
            <v>0</v>
          </cell>
          <cell r="AX114">
            <v>0</v>
          </cell>
          <cell r="AY114">
            <v>0</v>
          </cell>
          <cell r="AZ114">
            <v>4</v>
          </cell>
          <cell r="BA114">
            <v>39</v>
          </cell>
          <cell r="BB114">
            <v>0</v>
          </cell>
          <cell r="BC114">
            <v>0</v>
          </cell>
          <cell r="BD114">
            <v>0</v>
          </cell>
          <cell r="BE114">
            <v>3</v>
          </cell>
          <cell r="BF114">
            <v>39</v>
          </cell>
          <cell r="BG114">
            <v>0</v>
          </cell>
          <cell r="BH114">
            <v>0</v>
          </cell>
          <cell r="BI114">
            <v>0</v>
          </cell>
          <cell r="BJ114">
            <v>2</v>
          </cell>
          <cell r="BK114">
            <v>39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3</v>
          </cell>
          <cell r="BU114">
            <v>39</v>
          </cell>
          <cell r="BV114">
            <v>0</v>
          </cell>
          <cell r="BW114">
            <v>0</v>
          </cell>
          <cell r="BX114">
            <v>0</v>
          </cell>
          <cell r="BY114">
            <v>2</v>
          </cell>
          <cell r="BZ114">
            <v>39</v>
          </cell>
          <cell r="CA114">
            <v>0</v>
          </cell>
          <cell r="CB114">
            <v>0</v>
          </cell>
          <cell r="CC114">
            <v>0</v>
          </cell>
          <cell r="CD114">
            <v>1</v>
          </cell>
          <cell r="CE114">
            <v>39</v>
          </cell>
          <cell r="CF114">
            <v>0</v>
          </cell>
          <cell r="CG114">
            <v>39</v>
          </cell>
          <cell r="CH114">
            <v>8.2621082621082628E-2</v>
          </cell>
        </row>
        <row r="115">
          <cell r="A115" t="str">
            <v>00440/CC</v>
          </cell>
          <cell r="B115" t="str">
            <v>BOGMIS Aurélien Giresse</v>
          </cell>
          <cell r="C115" t="str">
            <v>Quatrième</v>
          </cell>
          <cell r="D115">
            <v>0</v>
          </cell>
          <cell r="E115">
            <v>0</v>
          </cell>
          <cell r="F115">
            <v>0</v>
          </cell>
          <cell r="G115">
            <v>1</v>
          </cell>
          <cell r="H115">
            <v>39</v>
          </cell>
          <cell r="I115">
            <v>0</v>
          </cell>
          <cell r="J115">
            <v>0</v>
          </cell>
          <cell r="K115">
            <v>0</v>
          </cell>
          <cell r="L115">
            <v>1</v>
          </cell>
          <cell r="M115">
            <v>39</v>
          </cell>
          <cell r="N115">
            <v>0</v>
          </cell>
          <cell r="O115">
            <v>0</v>
          </cell>
          <cell r="P115">
            <v>0</v>
          </cell>
          <cell r="Q115">
            <v>1</v>
          </cell>
          <cell r="R115">
            <v>39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39</v>
          </cell>
          <cell r="X115">
            <v>0</v>
          </cell>
          <cell r="Y115">
            <v>0</v>
          </cell>
          <cell r="Z115">
            <v>0</v>
          </cell>
          <cell r="AA115">
            <v>3</v>
          </cell>
          <cell r="AB115">
            <v>39</v>
          </cell>
          <cell r="AC115">
            <v>0</v>
          </cell>
          <cell r="AD115">
            <v>0</v>
          </cell>
          <cell r="AE115">
            <v>0</v>
          </cell>
          <cell r="AF115">
            <v>2</v>
          </cell>
          <cell r="AG115">
            <v>39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39</v>
          </cell>
          <cell r="AM115">
            <v>0</v>
          </cell>
          <cell r="AN115">
            <v>0</v>
          </cell>
          <cell r="AO115">
            <v>0</v>
          </cell>
          <cell r="AP115">
            <v>2</v>
          </cell>
          <cell r="AQ115">
            <v>39</v>
          </cell>
          <cell r="AR115">
            <v>0</v>
          </cell>
          <cell r="AS115">
            <v>0</v>
          </cell>
          <cell r="AT115">
            <v>0</v>
          </cell>
          <cell r="AU115">
            <v>2</v>
          </cell>
          <cell r="AV115">
            <v>39</v>
          </cell>
          <cell r="AW115">
            <v>0</v>
          </cell>
          <cell r="AX115">
            <v>0</v>
          </cell>
          <cell r="AY115">
            <v>0</v>
          </cell>
          <cell r="AZ115">
            <v>4</v>
          </cell>
          <cell r="BA115">
            <v>39</v>
          </cell>
          <cell r="BB115">
            <v>0</v>
          </cell>
          <cell r="BC115">
            <v>0</v>
          </cell>
          <cell r="BD115">
            <v>0</v>
          </cell>
          <cell r="BE115">
            <v>3</v>
          </cell>
          <cell r="BF115">
            <v>39</v>
          </cell>
          <cell r="BG115">
            <v>0</v>
          </cell>
          <cell r="BH115">
            <v>0</v>
          </cell>
          <cell r="BI115">
            <v>0</v>
          </cell>
          <cell r="BJ115">
            <v>2</v>
          </cell>
          <cell r="BK115">
            <v>39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3</v>
          </cell>
          <cell r="BU115">
            <v>39</v>
          </cell>
          <cell r="BV115">
            <v>0</v>
          </cell>
          <cell r="BW115">
            <v>0</v>
          </cell>
          <cell r="BX115">
            <v>0</v>
          </cell>
          <cell r="BY115">
            <v>2</v>
          </cell>
          <cell r="BZ115">
            <v>39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39</v>
          </cell>
          <cell r="CF115">
            <v>0</v>
          </cell>
          <cell r="CG115">
            <v>39</v>
          </cell>
          <cell r="CH115">
            <v>8.2621082621082628E-2</v>
          </cell>
        </row>
        <row r="116">
          <cell r="A116" t="str">
            <v>00452/CC</v>
          </cell>
          <cell r="B116" t="str">
            <v>BOKAGNE Michel Gérard Vautrand</v>
          </cell>
          <cell r="C116" t="str">
            <v>Quatrième</v>
          </cell>
          <cell r="D116">
            <v>0</v>
          </cell>
          <cell r="E116">
            <v>0</v>
          </cell>
          <cell r="F116">
            <v>0</v>
          </cell>
          <cell r="G116">
            <v>1</v>
          </cell>
          <cell r="H116">
            <v>39</v>
          </cell>
          <cell r="I116">
            <v>0</v>
          </cell>
          <cell r="J116">
            <v>0</v>
          </cell>
          <cell r="K116">
            <v>0</v>
          </cell>
          <cell r="L116">
            <v>1</v>
          </cell>
          <cell r="M116">
            <v>39</v>
          </cell>
          <cell r="N116">
            <v>0</v>
          </cell>
          <cell r="O116">
            <v>0</v>
          </cell>
          <cell r="P116">
            <v>0</v>
          </cell>
          <cell r="Q116">
            <v>1</v>
          </cell>
          <cell r="R116">
            <v>39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39</v>
          </cell>
          <cell r="X116">
            <v>0</v>
          </cell>
          <cell r="Y116">
            <v>0</v>
          </cell>
          <cell r="Z116">
            <v>0</v>
          </cell>
          <cell r="AA116">
            <v>3</v>
          </cell>
          <cell r="AB116">
            <v>39</v>
          </cell>
          <cell r="AC116">
            <v>0</v>
          </cell>
          <cell r="AD116">
            <v>0</v>
          </cell>
          <cell r="AE116">
            <v>0</v>
          </cell>
          <cell r="AF116">
            <v>2</v>
          </cell>
          <cell r="AG116">
            <v>39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39</v>
          </cell>
          <cell r="AM116">
            <v>0</v>
          </cell>
          <cell r="AN116">
            <v>0</v>
          </cell>
          <cell r="AO116">
            <v>0</v>
          </cell>
          <cell r="AP116">
            <v>2</v>
          </cell>
          <cell r="AQ116">
            <v>39</v>
          </cell>
          <cell r="AR116">
            <v>0</v>
          </cell>
          <cell r="AS116">
            <v>0</v>
          </cell>
          <cell r="AT116">
            <v>0</v>
          </cell>
          <cell r="AU116">
            <v>2</v>
          </cell>
          <cell r="AV116">
            <v>39</v>
          </cell>
          <cell r="AW116">
            <v>0</v>
          </cell>
          <cell r="AX116">
            <v>0</v>
          </cell>
          <cell r="AY116">
            <v>0</v>
          </cell>
          <cell r="AZ116">
            <v>4</v>
          </cell>
          <cell r="BA116">
            <v>39</v>
          </cell>
          <cell r="BB116">
            <v>0</v>
          </cell>
          <cell r="BC116">
            <v>0</v>
          </cell>
          <cell r="BD116">
            <v>0</v>
          </cell>
          <cell r="BE116">
            <v>3</v>
          </cell>
          <cell r="BF116">
            <v>39</v>
          </cell>
          <cell r="BG116">
            <v>0</v>
          </cell>
          <cell r="BH116">
            <v>0</v>
          </cell>
          <cell r="BI116">
            <v>0</v>
          </cell>
          <cell r="BJ116">
            <v>2</v>
          </cell>
          <cell r="BK116">
            <v>39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3</v>
          </cell>
          <cell r="BU116">
            <v>39</v>
          </cell>
          <cell r="BV116">
            <v>0</v>
          </cell>
          <cell r="BW116">
            <v>0</v>
          </cell>
          <cell r="BX116">
            <v>0</v>
          </cell>
          <cell r="BY116">
            <v>2</v>
          </cell>
          <cell r="BZ116">
            <v>39</v>
          </cell>
          <cell r="CA116">
            <v>0</v>
          </cell>
          <cell r="CB116">
            <v>0</v>
          </cell>
          <cell r="CC116">
            <v>0</v>
          </cell>
          <cell r="CD116">
            <v>1</v>
          </cell>
          <cell r="CE116">
            <v>39</v>
          </cell>
          <cell r="CF116">
            <v>0</v>
          </cell>
          <cell r="CG116">
            <v>39</v>
          </cell>
          <cell r="CH116">
            <v>8.2621082621082628E-2</v>
          </cell>
        </row>
        <row r="117">
          <cell r="A117" t="str">
            <v>00453/CC</v>
          </cell>
          <cell r="B117" t="str">
            <v>DAKLEU NOUBISSIE Oscar Junior</v>
          </cell>
          <cell r="C117" t="str">
            <v>Quatrième</v>
          </cell>
          <cell r="D117">
            <v>0</v>
          </cell>
          <cell r="E117">
            <v>0</v>
          </cell>
          <cell r="F117">
            <v>0</v>
          </cell>
          <cell r="G117">
            <v>1</v>
          </cell>
          <cell r="H117">
            <v>39</v>
          </cell>
          <cell r="I117">
            <v>0</v>
          </cell>
          <cell r="J117">
            <v>0</v>
          </cell>
          <cell r="K117">
            <v>0</v>
          </cell>
          <cell r="L117">
            <v>1</v>
          </cell>
          <cell r="M117">
            <v>39</v>
          </cell>
          <cell r="N117">
            <v>0</v>
          </cell>
          <cell r="O117">
            <v>0</v>
          </cell>
          <cell r="P117">
            <v>0</v>
          </cell>
          <cell r="Q117">
            <v>1</v>
          </cell>
          <cell r="R117">
            <v>39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39</v>
          </cell>
          <cell r="X117">
            <v>0</v>
          </cell>
          <cell r="Y117">
            <v>0</v>
          </cell>
          <cell r="Z117">
            <v>0</v>
          </cell>
          <cell r="AA117">
            <v>3</v>
          </cell>
          <cell r="AB117">
            <v>39</v>
          </cell>
          <cell r="AC117">
            <v>0</v>
          </cell>
          <cell r="AD117">
            <v>0</v>
          </cell>
          <cell r="AE117">
            <v>0</v>
          </cell>
          <cell r="AF117">
            <v>2</v>
          </cell>
          <cell r="AG117">
            <v>39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39</v>
          </cell>
          <cell r="AM117">
            <v>0</v>
          </cell>
          <cell r="AN117">
            <v>0</v>
          </cell>
          <cell r="AO117">
            <v>0</v>
          </cell>
          <cell r="AP117">
            <v>2</v>
          </cell>
          <cell r="AQ117">
            <v>39</v>
          </cell>
          <cell r="AR117">
            <v>0</v>
          </cell>
          <cell r="AS117">
            <v>0</v>
          </cell>
          <cell r="AT117">
            <v>0</v>
          </cell>
          <cell r="AU117">
            <v>2</v>
          </cell>
          <cell r="AV117">
            <v>39</v>
          </cell>
          <cell r="AW117">
            <v>0</v>
          </cell>
          <cell r="AX117">
            <v>0</v>
          </cell>
          <cell r="AY117">
            <v>0</v>
          </cell>
          <cell r="AZ117">
            <v>4</v>
          </cell>
          <cell r="BA117">
            <v>39</v>
          </cell>
          <cell r="BB117">
            <v>0</v>
          </cell>
          <cell r="BC117">
            <v>0</v>
          </cell>
          <cell r="BD117">
            <v>0</v>
          </cell>
          <cell r="BE117">
            <v>3</v>
          </cell>
          <cell r="BF117">
            <v>39</v>
          </cell>
          <cell r="BG117">
            <v>0</v>
          </cell>
          <cell r="BH117">
            <v>0</v>
          </cell>
          <cell r="BI117">
            <v>0</v>
          </cell>
          <cell r="BJ117">
            <v>2</v>
          </cell>
          <cell r="BK117">
            <v>39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3</v>
          </cell>
          <cell r="BU117">
            <v>39</v>
          </cell>
          <cell r="BV117">
            <v>0</v>
          </cell>
          <cell r="BW117">
            <v>0</v>
          </cell>
          <cell r="BX117">
            <v>0</v>
          </cell>
          <cell r="BY117">
            <v>2</v>
          </cell>
          <cell r="BZ117">
            <v>39</v>
          </cell>
          <cell r="CA117">
            <v>0</v>
          </cell>
          <cell r="CB117">
            <v>0</v>
          </cell>
          <cell r="CC117">
            <v>0</v>
          </cell>
          <cell r="CD117">
            <v>1</v>
          </cell>
          <cell r="CE117">
            <v>39</v>
          </cell>
          <cell r="CF117">
            <v>0</v>
          </cell>
          <cell r="CG117">
            <v>39</v>
          </cell>
          <cell r="CH117">
            <v>8.2621082621082628E-2</v>
          </cell>
        </row>
        <row r="118">
          <cell r="A118" t="str">
            <v>00455/CC</v>
          </cell>
          <cell r="B118" t="str">
            <v>DEMGNE TINGUEM Patricia Danielle</v>
          </cell>
          <cell r="C118" t="str">
            <v>Quatrième</v>
          </cell>
          <cell r="D118">
            <v>0</v>
          </cell>
          <cell r="E118">
            <v>0</v>
          </cell>
          <cell r="F118">
            <v>0</v>
          </cell>
          <cell r="G118">
            <v>1</v>
          </cell>
          <cell r="H118">
            <v>39</v>
          </cell>
          <cell r="I118">
            <v>0</v>
          </cell>
          <cell r="J118">
            <v>0</v>
          </cell>
          <cell r="K118">
            <v>0</v>
          </cell>
          <cell r="L118">
            <v>1</v>
          </cell>
          <cell r="M118">
            <v>39</v>
          </cell>
          <cell r="N118">
            <v>0</v>
          </cell>
          <cell r="O118">
            <v>0</v>
          </cell>
          <cell r="P118">
            <v>0</v>
          </cell>
          <cell r="Q118">
            <v>1</v>
          </cell>
          <cell r="R118">
            <v>39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39</v>
          </cell>
          <cell r="X118">
            <v>0</v>
          </cell>
          <cell r="Y118">
            <v>0</v>
          </cell>
          <cell r="Z118">
            <v>0</v>
          </cell>
          <cell r="AA118">
            <v>3</v>
          </cell>
          <cell r="AB118">
            <v>39</v>
          </cell>
          <cell r="AC118">
            <v>0</v>
          </cell>
          <cell r="AD118">
            <v>0</v>
          </cell>
          <cell r="AE118">
            <v>0</v>
          </cell>
          <cell r="AF118">
            <v>2</v>
          </cell>
          <cell r="AG118">
            <v>39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39</v>
          </cell>
          <cell r="AM118">
            <v>0</v>
          </cell>
          <cell r="AN118">
            <v>0</v>
          </cell>
          <cell r="AO118">
            <v>0</v>
          </cell>
          <cell r="AP118">
            <v>2</v>
          </cell>
          <cell r="AQ118">
            <v>39</v>
          </cell>
          <cell r="AR118">
            <v>0</v>
          </cell>
          <cell r="AS118">
            <v>0</v>
          </cell>
          <cell r="AT118">
            <v>0</v>
          </cell>
          <cell r="AU118">
            <v>2</v>
          </cell>
          <cell r="AV118">
            <v>39</v>
          </cell>
          <cell r="AW118">
            <v>0</v>
          </cell>
          <cell r="AX118">
            <v>0</v>
          </cell>
          <cell r="AY118">
            <v>0</v>
          </cell>
          <cell r="AZ118">
            <v>4</v>
          </cell>
          <cell r="BA118">
            <v>39</v>
          </cell>
          <cell r="BB118">
            <v>0</v>
          </cell>
          <cell r="BC118">
            <v>0</v>
          </cell>
          <cell r="BD118">
            <v>0</v>
          </cell>
          <cell r="BE118">
            <v>3</v>
          </cell>
          <cell r="BF118">
            <v>39</v>
          </cell>
          <cell r="BG118">
            <v>0</v>
          </cell>
          <cell r="BH118">
            <v>0</v>
          </cell>
          <cell r="BI118">
            <v>0</v>
          </cell>
          <cell r="BJ118">
            <v>2</v>
          </cell>
          <cell r="BK118">
            <v>39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3</v>
          </cell>
          <cell r="BU118">
            <v>39</v>
          </cell>
          <cell r="BV118">
            <v>0</v>
          </cell>
          <cell r="BW118">
            <v>0</v>
          </cell>
          <cell r="BX118">
            <v>0</v>
          </cell>
          <cell r="BY118">
            <v>2</v>
          </cell>
          <cell r="BZ118">
            <v>39</v>
          </cell>
          <cell r="CA118">
            <v>0</v>
          </cell>
          <cell r="CB118">
            <v>0</v>
          </cell>
          <cell r="CC118">
            <v>0</v>
          </cell>
          <cell r="CD118">
            <v>1</v>
          </cell>
          <cell r="CE118">
            <v>39</v>
          </cell>
          <cell r="CF118">
            <v>0</v>
          </cell>
          <cell r="CG118">
            <v>39</v>
          </cell>
          <cell r="CH118">
            <v>8.2621082621082628E-2</v>
          </cell>
        </row>
        <row r="119">
          <cell r="A119" t="str">
            <v>00606/CC</v>
          </cell>
          <cell r="B119" t="str">
            <v>DJEUMEN TCHAPNDA Hermann</v>
          </cell>
          <cell r="C119" t="str">
            <v>Quatrième</v>
          </cell>
          <cell r="D119">
            <v>0</v>
          </cell>
          <cell r="E119">
            <v>0</v>
          </cell>
          <cell r="F119">
            <v>0</v>
          </cell>
          <cell r="G119">
            <v>1</v>
          </cell>
          <cell r="H119">
            <v>39</v>
          </cell>
          <cell r="I119">
            <v>0</v>
          </cell>
          <cell r="J119">
            <v>0</v>
          </cell>
          <cell r="K119">
            <v>0</v>
          </cell>
          <cell r="L119">
            <v>1</v>
          </cell>
          <cell r="M119">
            <v>39</v>
          </cell>
          <cell r="N119">
            <v>0</v>
          </cell>
          <cell r="O119">
            <v>0</v>
          </cell>
          <cell r="P119">
            <v>0</v>
          </cell>
          <cell r="Q119">
            <v>1</v>
          </cell>
          <cell r="R119">
            <v>39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39</v>
          </cell>
          <cell r="X119">
            <v>0</v>
          </cell>
          <cell r="Y119">
            <v>0</v>
          </cell>
          <cell r="Z119">
            <v>0</v>
          </cell>
          <cell r="AA119">
            <v>3</v>
          </cell>
          <cell r="AB119">
            <v>39</v>
          </cell>
          <cell r="AC119">
            <v>0</v>
          </cell>
          <cell r="AD119">
            <v>0</v>
          </cell>
          <cell r="AE119">
            <v>0</v>
          </cell>
          <cell r="AF119">
            <v>2</v>
          </cell>
          <cell r="AG119">
            <v>39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39</v>
          </cell>
          <cell r="AM119">
            <v>0</v>
          </cell>
          <cell r="AN119">
            <v>0</v>
          </cell>
          <cell r="AO119">
            <v>0</v>
          </cell>
          <cell r="AP119">
            <v>2</v>
          </cell>
          <cell r="AQ119">
            <v>39</v>
          </cell>
          <cell r="AR119">
            <v>0</v>
          </cell>
          <cell r="AS119">
            <v>0</v>
          </cell>
          <cell r="AT119">
            <v>0</v>
          </cell>
          <cell r="AU119">
            <v>2</v>
          </cell>
          <cell r="AV119">
            <v>39</v>
          </cell>
          <cell r="AW119">
            <v>0</v>
          </cell>
          <cell r="AX119">
            <v>0</v>
          </cell>
          <cell r="AY119">
            <v>0</v>
          </cell>
          <cell r="AZ119">
            <v>4</v>
          </cell>
          <cell r="BA119">
            <v>39</v>
          </cell>
          <cell r="BB119">
            <v>0</v>
          </cell>
          <cell r="BC119">
            <v>0</v>
          </cell>
          <cell r="BD119">
            <v>0</v>
          </cell>
          <cell r="BE119">
            <v>3</v>
          </cell>
          <cell r="BF119">
            <v>39</v>
          </cell>
          <cell r="BG119">
            <v>0</v>
          </cell>
          <cell r="BH119">
            <v>0</v>
          </cell>
          <cell r="BI119">
            <v>0</v>
          </cell>
          <cell r="BJ119">
            <v>2</v>
          </cell>
          <cell r="BK119">
            <v>39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3</v>
          </cell>
          <cell r="BU119">
            <v>39</v>
          </cell>
          <cell r="BV119">
            <v>0</v>
          </cell>
          <cell r="BW119">
            <v>0</v>
          </cell>
          <cell r="BX119">
            <v>0</v>
          </cell>
          <cell r="BY119">
            <v>2</v>
          </cell>
          <cell r="BZ119">
            <v>39</v>
          </cell>
          <cell r="CA119">
            <v>0</v>
          </cell>
          <cell r="CB119">
            <v>0</v>
          </cell>
          <cell r="CC119">
            <v>0</v>
          </cell>
          <cell r="CD119">
            <v>1</v>
          </cell>
          <cell r="CE119">
            <v>39</v>
          </cell>
          <cell r="CF119">
            <v>0</v>
          </cell>
          <cell r="CG119">
            <v>39</v>
          </cell>
          <cell r="CH119">
            <v>8.2621082621082628E-2</v>
          </cell>
        </row>
        <row r="120">
          <cell r="A120" t="str">
            <v>00454/CC</v>
          </cell>
          <cell r="B120" t="str">
            <v>DJITHE YAPPI Maelyse</v>
          </cell>
          <cell r="C120" t="str">
            <v>Quatrième</v>
          </cell>
          <cell r="D120">
            <v>0</v>
          </cell>
          <cell r="E120">
            <v>0</v>
          </cell>
          <cell r="F120">
            <v>0</v>
          </cell>
          <cell r="G120">
            <v>1</v>
          </cell>
          <cell r="H120">
            <v>39</v>
          </cell>
          <cell r="I120">
            <v>0</v>
          </cell>
          <cell r="J120">
            <v>0</v>
          </cell>
          <cell r="K120">
            <v>0</v>
          </cell>
          <cell r="L120">
            <v>1</v>
          </cell>
          <cell r="M120">
            <v>39</v>
          </cell>
          <cell r="N120">
            <v>0</v>
          </cell>
          <cell r="O120">
            <v>0</v>
          </cell>
          <cell r="P120">
            <v>0</v>
          </cell>
          <cell r="Q120">
            <v>1</v>
          </cell>
          <cell r="R120">
            <v>39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39</v>
          </cell>
          <cell r="X120">
            <v>0</v>
          </cell>
          <cell r="Y120">
            <v>0</v>
          </cell>
          <cell r="Z120">
            <v>0</v>
          </cell>
          <cell r="AA120">
            <v>3</v>
          </cell>
          <cell r="AB120">
            <v>39</v>
          </cell>
          <cell r="AC120">
            <v>0</v>
          </cell>
          <cell r="AD120">
            <v>0</v>
          </cell>
          <cell r="AE120">
            <v>0</v>
          </cell>
          <cell r="AF120">
            <v>2</v>
          </cell>
          <cell r="AG120">
            <v>39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39</v>
          </cell>
          <cell r="AM120">
            <v>0</v>
          </cell>
          <cell r="AN120">
            <v>0</v>
          </cell>
          <cell r="AO120">
            <v>0</v>
          </cell>
          <cell r="AP120">
            <v>2</v>
          </cell>
          <cell r="AQ120">
            <v>39</v>
          </cell>
          <cell r="AR120">
            <v>0</v>
          </cell>
          <cell r="AS120">
            <v>0</v>
          </cell>
          <cell r="AT120">
            <v>0</v>
          </cell>
          <cell r="AU120">
            <v>2</v>
          </cell>
          <cell r="AV120">
            <v>39</v>
          </cell>
          <cell r="AW120">
            <v>0</v>
          </cell>
          <cell r="AX120">
            <v>0</v>
          </cell>
          <cell r="AY120">
            <v>0</v>
          </cell>
          <cell r="AZ120">
            <v>4</v>
          </cell>
          <cell r="BA120">
            <v>39</v>
          </cell>
          <cell r="BB120">
            <v>0</v>
          </cell>
          <cell r="BC120">
            <v>0</v>
          </cell>
          <cell r="BD120">
            <v>0</v>
          </cell>
          <cell r="BE120">
            <v>3</v>
          </cell>
          <cell r="BF120">
            <v>39</v>
          </cell>
          <cell r="BG120">
            <v>0</v>
          </cell>
          <cell r="BH120">
            <v>0</v>
          </cell>
          <cell r="BI120">
            <v>0</v>
          </cell>
          <cell r="BJ120">
            <v>2</v>
          </cell>
          <cell r="BK120">
            <v>39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3</v>
          </cell>
          <cell r="BU120">
            <v>39</v>
          </cell>
          <cell r="BV120">
            <v>0</v>
          </cell>
          <cell r="BW120">
            <v>0</v>
          </cell>
          <cell r="BX120">
            <v>0</v>
          </cell>
          <cell r="BY120">
            <v>2</v>
          </cell>
          <cell r="BZ120">
            <v>39</v>
          </cell>
          <cell r="CA120">
            <v>0</v>
          </cell>
          <cell r="CB120">
            <v>0</v>
          </cell>
          <cell r="CC120">
            <v>0</v>
          </cell>
          <cell r="CD120">
            <v>1</v>
          </cell>
          <cell r="CE120">
            <v>39</v>
          </cell>
          <cell r="CF120">
            <v>0</v>
          </cell>
          <cell r="CG120">
            <v>39</v>
          </cell>
          <cell r="CH120">
            <v>8.2621082621082628E-2</v>
          </cell>
        </row>
        <row r="121">
          <cell r="A121" t="str">
            <v>00456/CC</v>
          </cell>
          <cell r="B121" t="str">
            <v>EBONGUE Maryline Audrey</v>
          </cell>
          <cell r="C121" t="str">
            <v>Quatrième</v>
          </cell>
          <cell r="D121">
            <v>0</v>
          </cell>
          <cell r="E121">
            <v>0</v>
          </cell>
          <cell r="F121">
            <v>0</v>
          </cell>
          <cell r="G121">
            <v>1</v>
          </cell>
          <cell r="H121">
            <v>39</v>
          </cell>
          <cell r="I121">
            <v>0</v>
          </cell>
          <cell r="J121">
            <v>0</v>
          </cell>
          <cell r="K121">
            <v>0</v>
          </cell>
          <cell r="L121">
            <v>1</v>
          </cell>
          <cell r="M121">
            <v>39</v>
          </cell>
          <cell r="N121">
            <v>0</v>
          </cell>
          <cell r="O121">
            <v>0</v>
          </cell>
          <cell r="P121">
            <v>0</v>
          </cell>
          <cell r="Q121">
            <v>1</v>
          </cell>
          <cell r="R121">
            <v>39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39</v>
          </cell>
          <cell r="X121">
            <v>0</v>
          </cell>
          <cell r="Y121">
            <v>0</v>
          </cell>
          <cell r="Z121">
            <v>0</v>
          </cell>
          <cell r="AA121">
            <v>3</v>
          </cell>
          <cell r="AB121">
            <v>39</v>
          </cell>
          <cell r="AC121">
            <v>0</v>
          </cell>
          <cell r="AD121">
            <v>0</v>
          </cell>
          <cell r="AE121">
            <v>0</v>
          </cell>
          <cell r="AF121">
            <v>2</v>
          </cell>
          <cell r="AG121">
            <v>39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39</v>
          </cell>
          <cell r="AM121">
            <v>0</v>
          </cell>
          <cell r="AN121">
            <v>0</v>
          </cell>
          <cell r="AO121">
            <v>0</v>
          </cell>
          <cell r="AP121">
            <v>2</v>
          </cell>
          <cell r="AQ121">
            <v>39</v>
          </cell>
          <cell r="AR121">
            <v>0</v>
          </cell>
          <cell r="AS121">
            <v>0</v>
          </cell>
          <cell r="AT121">
            <v>0</v>
          </cell>
          <cell r="AU121">
            <v>2</v>
          </cell>
          <cell r="AV121">
            <v>39</v>
          </cell>
          <cell r="AW121">
            <v>0</v>
          </cell>
          <cell r="AX121">
            <v>0</v>
          </cell>
          <cell r="AY121">
            <v>0</v>
          </cell>
          <cell r="AZ121">
            <v>4</v>
          </cell>
          <cell r="BA121">
            <v>39</v>
          </cell>
          <cell r="BB121">
            <v>0</v>
          </cell>
          <cell r="BC121">
            <v>0</v>
          </cell>
          <cell r="BD121">
            <v>0</v>
          </cell>
          <cell r="BE121">
            <v>3</v>
          </cell>
          <cell r="BF121">
            <v>39</v>
          </cell>
          <cell r="BG121">
            <v>0</v>
          </cell>
          <cell r="BH121">
            <v>0</v>
          </cell>
          <cell r="BI121">
            <v>0</v>
          </cell>
          <cell r="BJ121">
            <v>2</v>
          </cell>
          <cell r="BK121">
            <v>39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3</v>
          </cell>
          <cell r="BU121">
            <v>39</v>
          </cell>
          <cell r="BV121">
            <v>0</v>
          </cell>
          <cell r="BW121">
            <v>0</v>
          </cell>
          <cell r="BX121">
            <v>0</v>
          </cell>
          <cell r="BY121">
            <v>2</v>
          </cell>
          <cell r="BZ121">
            <v>39</v>
          </cell>
          <cell r="CA121">
            <v>0</v>
          </cell>
          <cell r="CB121">
            <v>0</v>
          </cell>
          <cell r="CC121">
            <v>0</v>
          </cell>
          <cell r="CD121">
            <v>1</v>
          </cell>
          <cell r="CE121">
            <v>39</v>
          </cell>
          <cell r="CF121">
            <v>0</v>
          </cell>
          <cell r="CG121">
            <v>39</v>
          </cell>
          <cell r="CH121">
            <v>8.2621082621082628E-2</v>
          </cell>
        </row>
        <row r="122">
          <cell r="A122" t="str">
            <v>00604/CC</v>
          </cell>
          <cell r="B122" t="str">
            <v>EDOUNG ESSOME Wilfried Peggy</v>
          </cell>
          <cell r="C122" t="str">
            <v>Quatrième</v>
          </cell>
          <cell r="D122">
            <v>0</v>
          </cell>
          <cell r="E122">
            <v>0</v>
          </cell>
          <cell r="F122">
            <v>0</v>
          </cell>
          <cell r="G122">
            <v>1</v>
          </cell>
          <cell r="H122">
            <v>39</v>
          </cell>
          <cell r="I122">
            <v>0</v>
          </cell>
          <cell r="J122">
            <v>0</v>
          </cell>
          <cell r="K122">
            <v>0</v>
          </cell>
          <cell r="L122">
            <v>1</v>
          </cell>
          <cell r="M122">
            <v>39</v>
          </cell>
          <cell r="N122">
            <v>0</v>
          </cell>
          <cell r="O122">
            <v>0</v>
          </cell>
          <cell r="P122">
            <v>0</v>
          </cell>
          <cell r="Q122">
            <v>1</v>
          </cell>
          <cell r="R122">
            <v>39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39</v>
          </cell>
          <cell r="X122">
            <v>0</v>
          </cell>
          <cell r="Y122">
            <v>0</v>
          </cell>
          <cell r="Z122">
            <v>0</v>
          </cell>
          <cell r="AA122">
            <v>3</v>
          </cell>
          <cell r="AB122">
            <v>39</v>
          </cell>
          <cell r="AC122">
            <v>0</v>
          </cell>
          <cell r="AD122">
            <v>0</v>
          </cell>
          <cell r="AE122">
            <v>0</v>
          </cell>
          <cell r="AF122">
            <v>2</v>
          </cell>
          <cell r="AG122">
            <v>39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39</v>
          </cell>
          <cell r="AM122">
            <v>0</v>
          </cell>
          <cell r="AN122">
            <v>0</v>
          </cell>
          <cell r="AO122">
            <v>0</v>
          </cell>
          <cell r="AP122">
            <v>2</v>
          </cell>
          <cell r="AQ122">
            <v>39</v>
          </cell>
          <cell r="AR122">
            <v>0</v>
          </cell>
          <cell r="AS122">
            <v>0</v>
          </cell>
          <cell r="AT122">
            <v>0</v>
          </cell>
          <cell r="AU122">
            <v>2</v>
          </cell>
          <cell r="AV122">
            <v>39</v>
          </cell>
          <cell r="AW122">
            <v>0</v>
          </cell>
          <cell r="AX122">
            <v>0</v>
          </cell>
          <cell r="AY122">
            <v>0</v>
          </cell>
          <cell r="AZ122">
            <v>4</v>
          </cell>
          <cell r="BA122">
            <v>39</v>
          </cell>
          <cell r="BB122">
            <v>0</v>
          </cell>
          <cell r="BC122">
            <v>0</v>
          </cell>
          <cell r="BD122">
            <v>0</v>
          </cell>
          <cell r="BE122">
            <v>3</v>
          </cell>
          <cell r="BF122">
            <v>39</v>
          </cell>
          <cell r="BG122">
            <v>0</v>
          </cell>
          <cell r="BH122">
            <v>0</v>
          </cell>
          <cell r="BI122">
            <v>0</v>
          </cell>
          <cell r="BJ122">
            <v>2</v>
          </cell>
          <cell r="BK122">
            <v>39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3</v>
          </cell>
          <cell r="BU122">
            <v>39</v>
          </cell>
          <cell r="BV122">
            <v>0</v>
          </cell>
          <cell r="BW122">
            <v>0</v>
          </cell>
          <cell r="BX122">
            <v>0</v>
          </cell>
          <cell r="BY122">
            <v>2</v>
          </cell>
          <cell r="BZ122">
            <v>39</v>
          </cell>
          <cell r="CA122">
            <v>0</v>
          </cell>
          <cell r="CB122">
            <v>0</v>
          </cell>
          <cell r="CC122">
            <v>0</v>
          </cell>
          <cell r="CD122">
            <v>1</v>
          </cell>
          <cell r="CE122">
            <v>39</v>
          </cell>
          <cell r="CF122">
            <v>0</v>
          </cell>
          <cell r="CG122">
            <v>39</v>
          </cell>
          <cell r="CH122">
            <v>8.2621082621082628E-2</v>
          </cell>
        </row>
        <row r="123">
          <cell r="A123" t="str">
            <v>00458/CC</v>
          </cell>
          <cell r="B123" t="str">
            <v>ETHE MADOUNG Ornella</v>
          </cell>
          <cell r="C123" t="str">
            <v>Quatrième</v>
          </cell>
          <cell r="D123">
            <v>0</v>
          </cell>
          <cell r="E123">
            <v>0</v>
          </cell>
          <cell r="F123">
            <v>0</v>
          </cell>
          <cell r="G123">
            <v>1</v>
          </cell>
          <cell r="H123">
            <v>39</v>
          </cell>
          <cell r="I123">
            <v>0</v>
          </cell>
          <cell r="J123">
            <v>0</v>
          </cell>
          <cell r="K123">
            <v>0</v>
          </cell>
          <cell r="L123">
            <v>1</v>
          </cell>
          <cell r="M123">
            <v>39</v>
          </cell>
          <cell r="N123">
            <v>0</v>
          </cell>
          <cell r="O123">
            <v>0</v>
          </cell>
          <cell r="P123">
            <v>0</v>
          </cell>
          <cell r="Q123">
            <v>1</v>
          </cell>
          <cell r="R123">
            <v>39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39</v>
          </cell>
          <cell r="X123">
            <v>0</v>
          </cell>
          <cell r="Y123">
            <v>0</v>
          </cell>
          <cell r="Z123">
            <v>0</v>
          </cell>
          <cell r="AA123">
            <v>3</v>
          </cell>
          <cell r="AB123">
            <v>39</v>
          </cell>
          <cell r="AC123">
            <v>0</v>
          </cell>
          <cell r="AD123">
            <v>0</v>
          </cell>
          <cell r="AE123">
            <v>0</v>
          </cell>
          <cell r="AF123">
            <v>2</v>
          </cell>
          <cell r="AG123">
            <v>39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39</v>
          </cell>
          <cell r="AM123">
            <v>0</v>
          </cell>
          <cell r="AN123">
            <v>0</v>
          </cell>
          <cell r="AO123">
            <v>0</v>
          </cell>
          <cell r="AP123">
            <v>2</v>
          </cell>
          <cell r="AQ123">
            <v>39</v>
          </cell>
          <cell r="AR123">
            <v>0</v>
          </cell>
          <cell r="AS123">
            <v>0</v>
          </cell>
          <cell r="AT123">
            <v>0</v>
          </cell>
          <cell r="AU123">
            <v>2</v>
          </cell>
          <cell r="AV123">
            <v>39</v>
          </cell>
          <cell r="AW123">
            <v>0</v>
          </cell>
          <cell r="AX123">
            <v>0</v>
          </cell>
          <cell r="AY123">
            <v>0</v>
          </cell>
          <cell r="AZ123">
            <v>4</v>
          </cell>
          <cell r="BA123">
            <v>39</v>
          </cell>
          <cell r="BB123">
            <v>0</v>
          </cell>
          <cell r="BC123">
            <v>0</v>
          </cell>
          <cell r="BD123">
            <v>0</v>
          </cell>
          <cell r="BE123">
            <v>3</v>
          </cell>
          <cell r="BF123">
            <v>39</v>
          </cell>
          <cell r="BG123">
            <v>0</v>
          </cell>
          <cell r="BH123">
            <v>0</v>
          </cell>
          <cell r="BI123">
            <v>0</v>
          </cell>
          <cell r="BJ123">
            <v>2</v>
          </cell>
          <cell r="BK123">
            <v>39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3</v>
          </cell>
          <cell r="BU123">
            <v>39</v>
          </cell>
          <cell r="BV123">
            <v>0</v>
          </cell>
          <cell r="BW123">
            <v>0</v>
          </cell>
          <cell r="BX123">
            <v>0</v>
          </cell>
          <cell r="BY123">
            <v>2</v>
          </cell>
          <cell r="BZ123">
            <v>39</v>
          </cell>
          <cell r="CA123">
            <v>0</v>
          </cell>
          <cell r="CB123">
            <v>0</v>
          </cell>
          <cell r="CC123">
            <v>0</v>
          </cell>
          <cell r="CD123">
            <v>1</v>
          </cell>
          <cell r="CE123">
            <v>39</v>
          </cell>
          <cell r="CF123">
            <v>0</v>
          </cell>
          <cell r="CG123">
            <v>39</v>
          </cell>
          <cell r="CH123">
            <v>8.2621082621082628E-2</v>
          </cell>
        </row>
        <row r="124">
          <cell r="A124" t="str">
            <v>00448/CC</v>
          </cell>
          <cell r="B124" t="str">
            <v>EYE YEMBECK AÏSSATOU</v>
          </cell>
          <cell r="C124" t="str">
            <v>Quatrième</v>
          </cell>
          <cell r="D124">
            <v>0</v>
          </cell>
          <cell r="E124">
            <v>0</v>
          </cell>
          <cell r="F124">
            <v>0</v>
          </cell>
          <cell r="G124">
            <v>1</v>
          </cell>
          <cell r="H124">
            <v>39</v>
          </cell>
          <cell r="I124">
            <v>0</v>
          </cell>
          <cell r="J124">
            <v>0</v>
          </cell>
          <cell r="K124">
            <v>0</v>
          </cell>
          <cell r="L124">
            <v>1</v>
          </cell>
          <cell r="M124">
            <v>39</v>
          </cell>
          <cell r="N124">
            <v>0</v>
          </cell>
          <cell r="O124">
            <v>0</v>
          </cell>
          <cell r="P124">
            <v>0</v>
          </cell>
          <cell r="Q124">
            <v>1</v>
          </cell>
          <cell r="R124">
            <v>39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39</v>
          </cell>
          <cell r="X124">
            <v>0</v>
          </cell>
          <cell r="Y124">
            <v>0</v>
          </cell>
          <cell r="Z124">
            <v>0</v>
          </cell>
          <cell r="AA124">
            <v>3</v>
          </cell>
          <cell r="AB124">
            <v>39</v>
          </cell>
          <cell r="AC124">
            <v>0</v>
          </cell>
          <cell r="AD124">
            <v>0</v>
          </cell>
          <cell r="AE124">
            <v>0</v>
          </cell>
          <cell r="AF124">
            <v>2</v>
          </cell>
          <cell r="AG124">
            <v>39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39</v>
          </cell>
          <cell r="AM124">
            <v>0</v>
          </cell>
          <cell r="AN124">
            <v>0</v>
          </cell>
          <cell r="AO124">
            <v>0</v>
          </cell>
          <cell r="AP124">
            <v>2</v>
          </cell>
          <cell r="AQ124">
            <v>39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39</v>
          </cell>
          <cell r="AW124">
            <v>0</v>
          </cell>
          <cell r="AX124">
            <v>0</v>
          </cell>
          <cell r="AY124">
            <v>0</v>
          </cell>
          <cell r="AZ124">
            <v>4</v>
          </cell>
          <cell r="BA124">
            <v>39</v>
          </cell>
          <cell r="BB124">
            <v>0</v>
          </cell>
          <cell r="BC124">
            <v>0</v>
          </cell>
          <cell r="BD124">
            <v>0</v>
          </cell>
          <cell r="BE124">
            <v>3</v>
          </cell>
          <cell r="BF124">
            <v>39</v>
          </cell>
          <cell r="BG124">
            <v>0</v>
          </cell>
          <cell r="BH124">
            <v>0</v>
          </cell>
          <cell r="BI124">
            <v>0</v>
          </cell>
          <cell r="BJ124">
            <v>2</v>
          </cell>
          <cell r="BK124">
            <v>39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3</v>
          </cell>
          <cell r="BU124">
            <v>39</v>
          </cell>
          <cell r="BV124">
            <v>0</v>
          </cell>
          <cell r="BW124">
            <v>0</v>
          </cell>
          <cell r="BX124">
            <v>0</v>
          </cell>
          <cell r="BY124">
            <v>2</v>
          </cell>
          <cell r="BZ124">
            <v>39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39</v>
          </cell>
          <cell r="CF124">
            <v>0</v>
          </cell>
          <cell r="CG124">
            <v>39</v>
          </cell>
          <cell r="CH124">
            <v>8.2621082621082628E-2</v>
          </cell>
        </row>
        <row r="125">
          <cell r="A125" t="str">
            <v>00459/CC</v>
          </cell>
          <cell r="B125" t="str">
            <v>KAME EDIMA Danielle Larissa</v>
          </cell>
          <cell r="C125" t="str">
            <v>Quatrième</v>
          </cell>
          <cell r="D125">
            <v>0</v>
          </cell>
          <cell r="E125">
            <v>0</v>
          </cell>
          <cell r="F125">
            <v>0</v>
          </cell>
          <cell r="G125">
            <v>1</v>
          </cell>
          <cell r="H125">
            <v>39</v>
          </cell>
          <cell r="I125">
            <v>0</v>
          </cell>
          <cell r="J125">
            <v>0</v>
          </cell>
          <cell r="K125">
            <v>0</v>
          </cell>
          <cell r="L125">
            <v>1</v>
          </cell>
          <cell r="M125">
            <v>39</v>
          </cell>
          <cell r="N125">
            <v>0</v>
          </cell>
          <cell r="O125">
            <v>0</v>
          </cell>
          <cell r="P125">
            <v>0</v>
          </cell>
          <cell r="Q125">
            <v>1</v>
          </cell>
          <cell r="R125">
            <v>39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39</v>
          </cell>
          <cell r="X125">
            <v>0</v>
          </cell>
          <cell r="Y125">
            <v>0</v>
          </cell>
          <cell r="Z125">
            <v>0</v>
          </cell>
          <cell r="AA125">
            <v>3</v>
          </cell>
          <cell r="AB125">
            <v>39</v>
          </cell>
          <cell r="AC125">
            <v>0</v>
          </cell>
          <cell r="AD125">
            <v>0</v>
          </cell>
          <cell r="AE125">
            <v>0</v>
          </cell>
          <cell r="AF125">
            <v>2</v>
          </cell>
          <cell r="AG125">
            <v>39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39</v>
          </cell>
          <cell r="AM125">
            <v>0</v>
          </cell>
          <cell r="AN125">
            <v>0</v>
          </cell>
          <cell r="AO125">
            <v>0</v>
          </cell>
          <cell r="AP125">
            <v>2</v>
          </cell>
          <cell r="AQ125">
            <v>39</v>
          </cell>
          <cell r="AR125">
            <v>0</v>
          </cell>
          <cell r="AS125">
            <v>0</v>
          </cell>
          <cell r="AT125">
            <v>0</v>
          </cell>
          <cell r="AU125">
            <v>2</v>
          </cell>
          <cell r="AV125">
            <v>39</v>
          </cell>
          <cell r="AW125">
            <v>0</v>
          </cell>
          <cell r="AX125">
            <v>0</v>
          </cell>
          <cell r="AY125">
            <v>0</v>
          </cell>
          <cell r="AZ125">
            <v>4</v>
          </cell>
          <cell r="BA125">
            <v>39</v>
          </cell>
          <cell r="BB125">
            <v>0</v>
          </cell>
          <cell r="BC125">
            <v>0</v>
          </cell>
          <cell r="BD125">
            <v>0</v>
          </cell>
          <cell r="BE125">
            <v>3</v>
          </cell>
          <cell r="BF125">
            <v>39</v>
          </cell>
          <cell r="BG125">
            <v>0</v>
          </cell>
          <cell r="BH125">
            <v>0</v>
          </cell>
          <cell r="BI125">
            <v>0</v>
          </cell>
          <cell r="BJ125">
            <v>2</v>
          </cell>
          <cell r="BK125">
            <v>39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3</v>
          </cell>
          <cell r="BU125">
            <v>39</v>
          </cell>
          <cell r="BV125">
            <v>0</v>
          </cell>
          <cell r="BW125">
            <v>0</v>
          </cell>
          <cell r="BX125">
            <v>0</v>
          </cell>
          <cell r="BY125">
            <v>2</v>
          </cell>
          <cell r="BZ125">
            <v>39</v>
          </cell>
          <cell r="CA125">
            <v>0</v>
          </cell>
          <cell r="CB125">
            <v>0</v>
          </cell>
          <cell r="CC125">
            <v>0</v>
          </cell>
          <cell r="CD125">
            <v>1</v>
          </cell>
          <cell r="CE125">
            <v>39</v>
          </cell>
          <cell r="CF125">
            <v>0</v>
          </cell>
          <cell r="CG125">
            <v>39</v>
          </cell>
          <cell r="CH125">
            <v>8.2621082621082628E-2</v>
          </cell>
        </row>
        <row r="126">
          <cell r="A126" t="str">
            <v>00460/CC</v>
          </cell>
          <cell r="B126" t="str">
            <v>KEPSEU MEZAGUE Stéphanie</v>
          </cell>
          <cell r="C126" t="str">
            <v>Quatrième</v>
          </cell>
          <cell r="D126">
            <v>0</v>
          </cell>
          <cell r="E126">
            <v>0</v>
          </cell>
          <cell r="F126">
            <v>0</v>
          </cell>
          <cell r="G126">
            <v>1</v>
          </cell>
          <cell r="H126">
            <v>39</v>
          </cell>
          <cell r="I126">
            <v>0</v>
          </cell>
          <cell r="J126">
            <v>0</v>
          </cell>
          <cell r="K126">
            <v>0</v>
          </cell>
          <cell r="L126">
            <v>1</v>
          </cell>
          <cell r="M126">
            <v>39</v>
          </cell>
          <cell r="N126">
            <v>0</v>
          </cell>
          <cell r="O126">
            <v>0</v>
          </cell>
          <cell r="P126">
            <v>0</v>
          </cell>
          <cell r="Q126">
            <v>1</v>
          </cell>
          <cell r="R126">
            <v>39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39</v>
          </cell>
          <cell r="X126">
            <v>0</v>
          </cell>
          <cell r="Y126">
            <v>0</v>
          </cell>
          <cell r="Z126">
            <v>0</v>
          </cell>
          <cell r="AA126">
            <v>3</v>
          </cell>
          <cell r="AB126">
            <v>39</v>
          </cell>
          <cell r="AC126">
            <v>0</v>
          </cell>
          <cell r="AD126">
            <v>0</v>
          </cell>
          <cell r="AE126">
            <v>0</v>
          </cell>
          <cell r="AF126">
            <v>2</v>
          </cell>
          <cell r="AG126">
            <v>39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39</v>
          </cell>
          <cell r="AM126">
            <v>0</v>
          </cell>
          <cell r="AN126">
            <v>0</v>
          </cell>
          <cell r="AO126">
            <v>0</v>
          </cell>
          <cell r="AP126">
            <v>2</v>
          </cell>
          <cell r="AQ126">
            <v>39</v>
          </cell>
          <cell r="AR126">
            <v>0</v>
          </cell>
          <cell r="AS126">
            <v>0</v>
          </cell>
          <cell r="AT126">
            <v>0</v>
          </cell>
          <cell r="AU126">
            <v>2</v>
          </cell>
          <cell r="AV126">
            <v>39</v>
          </cell>
          <cell r="AW126">
            <v>0</v>
          </cell>
          <cell r="AX126">
            <v>0</v>
          </cell>
          <cell r="AY126">
            <v>0</v>
          </cell>
          <cell r="AZ126">
            <v>4</v>
          </cell>
          <cell r="BA126">
            <v>39</v>
          </cell>
          <cell r="BB126">
            <v>0</v>
          </cell>
          <cell r="BC126">
            <v>0</v>
          </cell>
          <cell r="BD126">
            <v>0</v>
          </cell>
          <cell r="BE126">
            <v>3</v>
          </cell>
          <cell r="BF126">
            <v>39</v>
          </cell>
          <cell r="BG126">
            <v>0</v>
          </cell>
          <cell r="BH126">
            <v>0</v>
          </cell>
          <cell r="BI126">
            <v>0</v>
          </cell>
          <cell r="BJ126">
            <v>2</v>
          </cell>
          <cell r="BK126">
            <v>39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3</v>
          </cell>
          <cell r="BU126">
            <v>39</v>
          </cell>
          <cell r="BV126">
            <v>0</v>
          </cell>
          <cell r="BW126">
            <v>0</v>
          </cell>
          <cell r="BX126">
            <v>0</v>
          </cell>
          <cell r="BY126">
            <v>2</v>
          </cell>
          <cell r="BZ126">
            <v>39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39</v>
          </cell>
          <cell r="CF126">
            <v>0</v>
          </cell>
          <cell r="CG126">
            <v>39</v>
          </cell>
          <cell r="CH126">
            <v>8.2621082621082628E-2</v>
          </cell>
        </row>
        <row r="127">
          <cell r="A127" t="str">
            <v>00447/CC</v>
          </cell>
          <cell r="B127" t="str">
            <v>KOUBE Bernadette Princesse</v>
          </cell>
          <cell r="C127" t="str">
            <v>Quatrième</v>
          </cell>
          <cell r="D127">
            <v>0</v>
          </cell>
          <cell r="E127">
            <v>0</v>
          </cell>
          <cell r="F127">
            <v>0</v>
          </cell>
          <cell r="G127">
            <v>1</v>
          </cell>
          <cell r="H127">
            <v>39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>
            <v>39</v>
          </cell>
          <cell r="N127">
            <v>0</v>
          </cell>
          <cell r="O127">
            <v>0</v>
          </cell>
          <cell r="P127">
            <v>0</v>
          </cell>
          <cell r="Q127">
            <v>1</v>
          </cell>
          <cell r="R127">
            <v>39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39</v>
          </cell>
          <cell r="X127">
            <v>0</v>
          </cell>
          <cell r="Y127">
            <v>0</v>
          </cell>
          <cell r="Z127">
            <v>0</v>
          </cell>
          <cell r="AA127">
            <v>3</v>
          </cell>
          <cell r="AB127">
            <v>39</v>
          </cell>
          <cell r="AC127">
            <v>0</v>
          </cell>
          <cell r="AD127">
            <v>0</v>
          </cell>
          <cell r="AE127">
            <v>0</v>
          </cell>
          <cell r="AF127">
            <v>2</v>
          </cell>
          <cell r="AG127">
            <v>39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39</v>
          </cell>
          <cell r="AM127">
            <v>0</v>
          </cell>
          <cell r="AN127">
            <v>0</v>
          </cell>
          <cell r="AO127">
            <v>0</v>
          </cell>
          <cell r="AP127">
            <v>2</v>
          </cell>
          <cell r="AQ127">
            <v>39</v>
          </cell>
          <cell r="AR127">
            <v>0</v>
          </cell>
          <cell r="AS127">
            <v>0</v>
          </cell>
          <cell r="AT127">
            <v>0</v>
          </cell>
          <cell r="AU127">
            <v>2</v>
          </cell>
          <cell r="AV127">
            <v>39</v>
          </cell>
          <cell r="AW127">
            <v>0</v>
          </cell>
          <cell r="AX127">
            <v>0</v>
          </cell>
          <cell r="AY127">
            <v>0</v>
          </cell>
          <cell r="AZ127">
            <v>4</v>
          </cell>
          <cell r="BA127">
            <v>39</v>
          </cell>
          <cell r="BB127">
            <v>0</v>
          </cell>
          <cell r="BC127">
            <v>0</v>
          </cell>
          <cell r="BD127">
            <v>0</v>
          </cell>
          <cell r="BE127">
            <v>3</v>
          </cell>
          <cell r="BF127">
            <v>39</v>
          </cell>
          <cell r="BG127">
            <v>0</v>
          </cell>
          <cell r="BH127">
            <v>0</v>
          </cell>
          <cell r="BI127">
            <v>0</v>
          </cell>
          <cell r="BJ127">
            <v>2</v>
          </cell>
          <cell r="BK127">
            <v>39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3</v>
          </cell>
          <cell r="BU127">
            <v>39</v>
          </cell>
          <cell r="BV127">
            <v>0</v>
          </cell>
          <cell r="BW127">
            <v>0</v>
          </cell>
          <cell r="BX127">
            <v>0</v>
          </cell>
          <cell r="BY127">
            <v>2</v>
          </cell>
          <cell r="BZ127">
            <v>39</v>
          </cell>
          <cell r="CA127">
            <v>0</v>
          </cell>
          <cell r="CB127">
            <v>0</v>
          </cell>
          <cell r="CC127">
            <v>0</v>
          </cell>
          <cell r="CD127">
            <v>1</v>
          </cell>
          <cell r="CE127">
            <v>39</v>
          </cell>
          <cell r="CF127">
            <v>0</v>
          </cell>
          <cell r="CG127">
            <v>39</v>
          </cell>
          <cell r="CH127">
            <v>8.2621082621082628E-2</v>
          </cell>
        </row>
        <row r="128">
          <cell r="A128" t="str">
            <v>00461/CC</v>
          </cell>
          <cell r="B128" t="str">
            <v>KOUDJOU NGOUDEU Fustel</v>
          </cell>
          <cell r="C128" t="str">
            <v>Quatrième</v>
          </cell>
          <cell r="D128">
            <v>0</v>
          </cell>
          <cell r="E128">
            <v>0</v>
          </cell>
          <cell r="F128">
            <v>0</v>
          </cell>
          <cell r="G128">
            <v>1</v>
          </cell>
          <cell r="H128">
            <v>39</v>
          </cell>
          <cell r="I128">
            <v>0</v>
          </cell>
          <cell r="J128">
            <v>0</v>
          </cell>
          <cell r="K128">
            <v>0</v>
          </cell>
          <cell r="L128">
            <v>1</v>
          </cell>
          <cell r="M128">
            <v>39</v>
          </cell>
          <cell r="N128">
            <v>0</v>
          </cell>
          <cell r="O128">
            <v>0</v>
          </cell>
          <cell r="P128">
            <v>0</v>
          </cell>
          <cell r="Q128">
            <v>1</v>
          </cell>
          <cell r="R128">
            <v>39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39</v>
          </cell>
          <cell r="X128">
            <v>0</v>
          </cell>
          <cell r="Y128">
            <v>0</v>
          </cell>
          <cell r="Z128">
            <v>0</v>
          </cell>
          <cell r="AA128">
            <v>3</v>
          </cell>
          <cell r="AB128">
            <v>39</v>
          </cell>
          <cell r="AC128">
            <v>0</v>
          </cell>
          <cell r="AD128">
            <v>0</v>
          </cell>
          <cell r="AE128">
            <v>0</v>
          </cell>
          <cell r="AF128">
            <v>2</v>
          </cell>
          <cell r="AG128">
            <v>39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39</v>
          </cell>
          <cell r="AM128">
            <v>0</v>
          </cell>
          <cell r="AN128">
            <v>0</v>
          </cell>
          <cell r="AO128">
            <v>0</v>
          </cell>
          <cell r="AP128">
            <v>2</v>
          </cell>
          <cell r="AQ128">
            <v>39</v>
          </cell>
          <cell r="AR128">
            <v>0</v>
          </cell>
          <cell r="AS128">
            <v>0</v>
          </cell>
          <cell r="AT128">
            <v>0</v>
          </cell>
          <cell r="AU128">
            <v>2</v>
          </cell>
          <cell r="AV128">
            <v>39</v>
          </cell>
          <cell r="AW128">
            <v>0</v>
          </cell>
          <cell r="AX128">
            <v>0</v>
          </cell>
          <cell r="AY128">
            <v>0</v>
          </cell>
          <cell r="AZ128">
            <v>4</v>
          </cell>
          <cell r="BA128">
            <v>39</v>
          </cell>
          <cell r="BB128">
            <v>0</v>
          </cell>
          <cell r="BC128">
            <v>0</v>
          </cell>
          <cell r="BD128">
            <v>0</v>
          </cell>
          <cell r="BE128">
            <v>3</v>
          </cell>
          <cell r="BF128">
            <v>39</v>
          </cell>
          <cell r="BG128">
            <v>0</v>
          </cell>
          <cell r="BH128">
            <v>0</v>
          </cell>
          <cell r="BI128">
            <v>0</v>
          </cell>
          <cell r="BJ128">
            <v>2</v>
          </cell>
          <cell r="BK128">
            <v>39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3</v>
          </cell>
          <cell r="BU128">
            <v>39</v>
          </cell>
          <cell r="BV128">
            <v>0</v>
          </cell>
          <cell r="BW128">
            <v>0</v>
          </cell>
          <cell r="BX128">
            <v>0</v>
          </cell>
          <cell r="BY128">
            <v>2</v>
          </cell>
          <cell r="BZ128">
            <v>39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39</v>
          </cell>
          <cell r="CF128">
            <v>0</v>
          </cell>
          <cell r="CG128">
            <v>39</v>
          </cell>
          <cell r="CH128">
            <v>8.2621082621082628E-2</v>
          </cell>
        </row>
        <row r="129">
          <cell r="A129" t="str">
            <v>00607/CC</v>
          </cell>
          <cell r="B129" t="str">
            <v>MENGUE KARLA Germaine Yvannas</v>
          </cell>
          <cell r="C129" t="str">
            <v>Quatrième</v>
          </cell>
          <cell r="D129">
            <v>0</v>
          </cell>
          <cell r="E129">
            <v>0</v>
          </cell>
          <cell r="F129">
            <v>0</v>
          </cell>
          <cell r="G129">
            <v>1</v>
          </cell>
          <cell r="H129">
            <v>39</v>
          </cell>
          <cell r="I129">
            <v>0</v>
          </cell>
          <cell r="J129">
            <v>0</v>
          </cell>
          <cell r="K129">
            <v>0</v>
          </cell>
          <cell r="L129">
            <v>1</v>
          </cell>
          <cell r="M129">
            <v>39</v>
          </cell>
          <cell r="N129">
            <v>0</v>
          </cell>
          <cell r="O129">
            <v>0</v>
          </cell>
          <cell r="P129">
            <v>0</v>
          </cell>
          <cell r="Q129">
            <v>1</v>
          </cell>
          <cell r="R129">
            <v>39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39</v>
          </cell>
          <cell r="X129">
            <v>0</v>
          </cell>
          <cell r="Y129">
            <v>0</v>
          </cell>
          <cell r="Z129">
            <v>0</v>
          </cell>
          <cell r="AA129">
            <v>3</v>
          </cell>
          <cell r="AB129">
            <v>39</v>
          </cell>
          <cell r="AC129">
            <v>0</v>
          </cell>
          <cell r="AD129">
            <v>0</v>
          </cell>
          <cell r="AE129">
            <v>0</v>
          </cell>
          <cell r="AF129">
            <v>2</v>
          </cell>
          <cell r="AG129">
            <v>39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39</v>
          </cell>
          <cell r="AM129">
            <v>0</v>
          </cell>
          <cell r="AN129">
            <v>0</v>
          </cell>
          <cell r="AO129">
            <v>0</v>
          </cell>
          <cell r="AP129">
            <v>2</v>
          </cell>
          <cell r="AQ129">
            <v>39</v>
          </cell>
          <cell r="AR129">
            <v>0</v>
          </cell>
          <cell r="AS129">
            <v>0</v>
          </cell>
          <cell r="AT129">
            <v>0</v>
          </cell>
          <cell r="AU129">
            <v>2</v>
          </cell>
          <cell r="AV129">
            <v>39</v>
          </cell>
          <cell r="AW129">
            <v>0</v>
          </cell>
          <cell r="AX129">
            <v>0</v>
          </cell>
          <cell r="AY129">
            <v>0</v>
          </cell>
          <cell r="AZ129">
            <v>4</v>
          </cell>
          <cell r="BA129">
            <v>39</v>
          </cell>
          <cell r="BB129">
            <v>0</v>
          </cell>
          <cell r="BC129">
            <v>0</v>
          </cell>
          <cell r="BD129">
            <v>0</v>
          </cell>
          <cell r="BE129">
            <v>3</v>
          </cell>
          <cell r="BF129">
            <v>39</v>
          </cell>
          <cell r="BG129">
            <v>0</v>
          </cell>
          <cell r="BH129">
            <v>0</v>
          </cell>
          <cell r="BI129">
            <v>0</v>
          </cell>
          <cell r="BJ129">
            <v>2</v>
          </cell>
          <cell r="BK129">
            <v>39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3</v>
          </cell>
          <cell r="BU129">
            <v>39</v>
          </cell>
          <cell r="BV129">
            <v>0</v>
          </cell>
          <cell r="BW129">
            <v>0</v>
          </cell>
          <cell r="BX129">
            <v>0</v>
          </cell>
          <cell r="BY129">
            <v>2</v>
          </cell>
          <cell r="BZ129">
            <v>39</v>
          </cell>
          <cell r="CA129">
            <v>0</v>
          </cell>
          <cell r="CB129">
            <v>0</v>
          </cell>
          <cell r="CC129">
            <v>0</v>
          </cell>
          <cell r="CD129">
            <v>1</v>
          </cell>
          <cell r="CE129">
            <v>39</v>
          </cell>
          <cell r="CF129">
            <v>0</v>
          </cell>
          <cell r="CG129">
            <v>39</v>
          </cell>
          <cell r="CH129">
            <v>8.2621082621082628E-2</v>
          </cell>
        </row>
        <row r="130">
          <cell r="A130" t="str">
            <v>00462/CC</v>
          </cell>
          <cell r="B130" t="str">
            <v>MENYE TANGA Karen</v>
          </cell>
          <cell r="C130" t="str">
            <v>Quatrième</v>
          </cell>
          <cell r="D130">
            <v>0</v>
          </cell>
          <cell r="E130">
            <v>0</v>
          </cell>
          <cell r="F130">
            <v>0</v>
          </cell>
          <cell r="G130">
            <v>1</v>
          </cell>
          <cell r="H130">
            <v>39</v>
          </cell>
          <cell r="I130">
            <v>0</v>
          </cell>
          <cell r="J130">
            <v>0</v>
          </cell>
          <cell r="K130">
            <v>0</v>
          </cell>
          <cell r="L130">
            <v>1</v>
          </cell>
          <cell r="M130">
            <v>39</v>
          </cell>
          <cell r="N130">
            <v>0</v>
          </cell>
          <cell r="O130">
            <v>0</v>
          </cell>
          <cell r="P130">
            <v>0</v>
          </cell>
          <cell r="Q130">
            <v>1</v>
          </cell>
          <cell r="R130">
            <v>39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39</v>
          </cell>
          <cell r="X130">
            <v>0</v>
          </cell>
          <cell r="Y130">
            <v>0</v>
          </cell>
          <cell r="Z130">
            <v>0</v>
          </cell>
          <cell r="AA130">
            <v>3</v>
          </cell>
          <cell r="AB130">
            <v>39</v>
          </cell>
          <cell r="AC130">
            <v>0</v>
          </cell>
          <cell r="AD130">
            <v>0</v>
          </cell>
          <cell r="AE130">
            <v>0</v>
          </cell>
          <cell r="AF130">
            <v>2</v>
          </cell>
          <cell r="AG130">
            <v>39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39</v>
          </cell>
          <cell r="AM130">
            <v>0</v>
          </cell>
          <cell r="AN130">
            <v>0</v>
          </cell>
          <cell r="AO130">
            <v>0</v>
          </cell>
          <cell r="AP130">
            <v>2</v>
          </cell>
          <cell r="AQ130">
            <v>39</v>
          </cell>
          <cell r="AR130">
            <v>0</v>
          </cell>
          <cell r="AS130">
            <v>0</v>
          </cell>
          <cell r="AT130">
            <v>0</v>
          </cell>
          <cell r="AU130">
            <v>2</v>
          </cell>
          <cell r="AV130">
            <v>39</v>
          </cell>
          <cell r="AW130">
            <v>0</v>
          </cell>
          <cell r="AX130">
            <v>0</v>
          </cell>
          <cell r="AY130">
            <v>0</v>
          </cell>
          <cell r="AZ130">
            <v>4</v>
          </cell>
          <cell r="BA130">
            <v>39</v>
          </cell>
          <cell r="BB130">
            <v>0</v>
          </cell>
          <cell r="BC130">
            <v>0</v>
          </cell>
          <cell r="BD130">
            <v>0</v>
          </cell>
          <cell r="BE130">
            <v>3</v>
          </cell>
          <cell r="BF130">
            <v>39</v>
          </cell>
          <cell r="BG130">
            <v>0</v>
          </cell>
          <cell r="BH130">
            <v>0</v>
          </cell>
          <cell r="BI130">
            <v>0</v>
          </cell>
          <cell r="BJ130">
            <v>2</v>
          </cell>
          <cell r="BK130">
            <v>39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3</v>
          </cell>
          <cell r="BU130">
            <v>39</v>
          </cell>
          <cell r="BV130">
            <v>0</v>
          </cell>
          <cell r="BW130">
            <v>0</v>
          </cell>
          <cell r="BX130">
            <v>0</v>
          </cell>
          <cell r="BY130">
            <v>2</v>
          </cell>
          <cell r="BZ130">
            <v>39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39</v>
          </cell>
          <cell r="CF130">
            <v>0</v>
          </cell>
          <cell r="CG130">
            <v>39</v>
          </cell>
          <cell r="CH130">
            <v>8.2621082621082628E-2</v>
          </cell>
        </row>
        <row r="131">
          <cell r="A131" t="str">
            <v>00427/CC</v>
          </cell>
          <cell r="B131" t="str">
            <v>MONTIGNY Saphie Leona</v>
          </cell>
          <cell r="C131" t="str">
            <v>Quatrième</v>
          </cell>
          <cell r="D131">
            <v>0</v>
          </cell>
          <cell r="E131">
            <v>0</v>
          </cell>
          <cell r="F131">
            <v>0</v>
          </cell>
          <cell r="G131">
            <v>1</v>
          </cell>
          <cell r="H131">
            <v>39</v>
          </cell>
          <cell r="I131">
            <v>0</v>
          </cell>
          <cell r="J131">
            <v>0</v>
          </cell>
          <cell r="K131">
            <v>0</v>
          </cell>
          <cell r="L131">
            <v>1</v>
          </cell>
          <cell r="M131">
            <v>39</v>
          </cell>
          <cell r="N131">
            <v>0</v>
          </cell>
          <cell r="O131">
            <v>0</v>
          </cell>
          <cell r="P131">
            <v>0</v>
          </cell>
          <cell r="Q131">
            <v>1</v>
          </cell>
          <cell r="R131">
            <v>39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39</v>
          </cell>
          <cell r="X131">
            <v>0</v>
          </cell>
          <cell r="Y131">
            <v>0</v>
          </cell>
          <cell r="Z131">
            <v>0</v>
          </cell>
          <cell r="AA131">
            <v>3</v>
          </cell>
          <cell r="AB131">
            <v>39</v>
          </cell>
          <cell r="AC131">
            <v>0</v>
          </cell>
          <cell r="AD131">
            <v>0</v>
          </cell>
          <cell r="AE131">
            <v>0</v>
          </cell>
          <cell r="AF131">
            <v>2</v>
          </cell>
          <cell r="AG131">
            <v>39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39</v>
          </cell>
          <cell r="AM131">
            <v>0</v>
          </cell>
          <cell r="AN131">
            <v>0</v>
          </cell>
          <cell r="AO131">
            <v>0</v>
          </cell>
          <cell r="AP131">
            <v>2</v>
          </cell>
          <cell r="AQ131">
            <v>39</v>
          </cell>
          <cell r="AR131">
            <v>0</v>
          </cell>
          <cell r="AS131">
            <v>0</v>
          </cell>
          <cell r="AT131">
            <v>0</v>
          </cell>
          <cell r="AU131">
            <v>2</v>
          </cell>
          <cell r="AV131">
            <v>39</v>
          </cell>
          <cell r="AW131">
            <v>0</v>
          </cell>
          <cell r="AX131">
            <v>0</v>
          </cell>
          <cell r="AY131">
            <v>0</v>
          </cell>
          <cell r="AZ131">
            <v>4</v>
          </cell>
          <cell r="BA131">
            <v>39</v>
          </cell>
          <cell r="BB131">
            <v>0</v>
          </cell>
          <cell r="BC131">
            <v>0</v>
          </cell>
          <cell r="BD131">
            <v>0</v>
          </cell>
          <cell r="BE131">
            <v>3</v>
          </cell>
          <cell r="BF131">
            <v>39</v>
          </cell>
          <cell r="BG131">
            <v>0</v>
          </cell>
          <cell r="BH131">
            <v>0</v>
          </cell>
          <cell r="BI131">
            <v>0</v>
          </cell>
          <cell r="BJ131">
            <v>2</v>
          </cell>
          <cell r="BK131">
            <v>39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3</v>
          </cell>
          <cell r="BU131">
            <v>39</v>
          </cell>
          <cell r="BV131">
            <v>0</v>
          </cell>
          <cell r="BW131">
            <v>0</v>
          </cell>
          <cell r="BX131">
            <v>0</v>
          </cell>
          <cell r="BY131">
            <v>2</v>
          </cell>
          <cell r="BZ131">
            <v>39</v>
          </cell>
          <cell r="CA131">
            <v>0</v>
          </cell>
          <cell r="CB131">
            <v>0</v>
          </cell>
          <cell r="CC131">
            <v>0</v>
          </cell>
          <cell r="CD131">
            <v>1</v>
          </cell>
          <cell r="CE131">
            <v>39</v>
          </cell>
          <cell r="CF131">
            <v>0</v>
          </cell>
          <cell r="CG131">
            <v>39</v>
          </cell>
          <cell r="CH131">
            <v>8.2621082621082628E-2</v>
          </cell>
        </row>
        <row r="132">
          <cell r="A132" t="str">
            <v>00605/CC</v>
          </cell>
          <cell r="B132" t="str">
            <v>MPONDO NGANDO Georgia Elsa</v>
          </cell>
          <cell r="C132" t="str">
            <v>Quatrième</v>
          </cell>
          <cell r="D132">
            <v>0</v>
          </cell>
          <cell r="E132">
            <v>0</v>
          </cell>
          <cell r="F132">
            <v>0</v>
          </cell>
          <cell r="G132">
            <v>1</v>
          </cell>
          <cell r="H132">
            <v>39</v>
          </cell>
          <cell r="I132">
            <v>0</v>
          </cell>
          <cell r="J132">
            <v>0</v>
          </cell>
          <cell r="K132">
            <v>0</v>
          </cell>
          <cell r="L132">
            <v>1</v>
          </cell>
          <cell r="M132">
            <v>39</v>
          </cell>
          <cell r="N132">
            <v>0</v>
          </cell>
          <cell r="O132">
            <v>0</v>
          </cell>
          <cell r="P132">
            <v>0</v>
          </cell>
          <cell r="Q132">
            <v>1</v>
          </cell>
          <cell r="R132">
            <v>39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39</v>
          </cell>
          <cell r="X132">
            <v>0</v>
          </cell>
          <cell r="Y132">
            <v>0</v>
          </cell>
          <cell r="Z132">
            <v>0</v>
          </cell>
          <cell r="AA132">
            <v>3</v>
          </cell>
          <cell r="AB132">
            <v>39</v>
          </cell>
          <cell r="AC132">
            <v>0</v>
          </cell>
          <cell r="AD132">
            <v>0</v>
          </cell>
          <cell r="AE132">
            <v>0</v>
          </cell>
          <cell r="AF132">
            <v>2</v>
          </cell>
          <cell r="AG132">
            <v>39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39</v>
          </cell>
          <cell r="AM132">
            <v>0</v>
          </cell>
          <cell r="AN132">
            <v>0</v>
          </cell>
          <cell r="AO132">
            <v>0</v>
          </cell>
          <cell r="AP132">
            <v>2</v>
          </cell>
          <cell r="AQ132">
            <v>39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39</v>
          </cell>
          <cell r="AW132">
            <v>0</v>
          </cell>
          <cell r="AX132">
            <v>0</v>
          </cell>
          <cell r="AY132">
            <v>0</v>
          </cell>
          <cell r="AZ132">
            <v>4</v>
          </cell>
          <cell r="BA132">
            <v>39</v>
          </cell>
          <cell r="BB132">
            <v>0</v>
          </cell>
          <cell r="BC132">
            <v>0</v>
          </cell>
          <cell r="BD132">
            <v>0</v>
          </cell>
          <cell r="BE132">
            <v>3</v>
          </cell>
          <cell r="BF132">
            <v>39</v>
          </cell>
          <cell r="BG132">
            <v>0</v>
          </cell>
          <cell r="BH132">
            <v>0</v>
          </cell>
          <cell r="BI132">
            <v>0</v>
          </cell>
          <cell r="BJ132">
            <v>2</v>
          </cell>
          <cell r="BK132">
            <v>39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3</v>
          </cell>
          <cell r="BU132">
            <v>39</v>
          </cell>
          <cell r="BV132">
            <v>0</v>
          </cell>
          <cell r="BW132">
            <v>0</v>
          </cell>
          <cell r="BX132">
            <v>0</v>
          </cell>
          <cell r="BY132">
            <v>2</v>
          </cell>
          <cell r="BZ132">
            <v>39</v>
          </cell>
          <cell r="CA132">
            <v>0</v>
          </cell>
          <cell r="CB132">
            <v>0</v>
          </cell>
          <cell r="CC132">
            <v>0</v>
          </cell>
          <cell r="CD132">
            <v>1</v>
          </cell>
          <cell r="CE132">
            <v>39</v>
          </cell>
          <cell r="CF132">
            <v>0</v>
          </cell>
          <cell r="CG132">
            <v>39</v>
          </cell>
          <cell r="CH132">
            <v>8.2621082621082628E-2</v>
          </cell>
        </row>
        <row r="133">
          <cell r="A133" t="str">
            <v>00464/CC</v>
          </cell>
          <cell r="B133" t="str">
            <v>NDJOMBI MAPPE PRUDENCE R.C.</v>
          </cell>
          <cell r="C133" t="str">
            <v>Quatrième</v>
          </cell>
          <cell r="D133">
            <v>0</v>
          </cell>
          <cell r="E133">
            <v>0</v>
          </cell>
          <cell r="F133">
            <v>0</v>
          </cell>
          <cell r="G133">
            <v>1</v>
          </cell>
          <cell r="H133">
            <v>39</v>
          </cell>
          <cell r="I133">
            <v>0</v>
          </cell>
          <cell r="J133">
            <v>0</v>
          </cell>
          <cell r="K133">
            <v>0</v>
          </cell>
          <cell r="L133">
            <v>1</v>
          </cell>
          <cell r="M133">
            <v>39</v>
          </cell>
          <cell r="N133">
            <v>0</v>
          </cell>
          <cell r="O133">
            <v>0</v>
          </cell>
          <cell r="P133">
            <v>0</v>
          </cell>
          <cell r="Q133">
            <v>1</v>
          </cell>
          <cell r="R133">
            <v>39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39</v>
          </cell>
          <cell r="X133">
            <v>0</v>
          </cell>
          <cell r="Y133">
            <v>0</v>
          </cell>
          <cell r="Z133">
            <v>0</v>
          </cell>
          <cell r="AA133">
            <v>3</v>
          </cell>
          <cell r="AB133">
            <v>39</v>
          </cell>
          <cell r="AC133">
            <v>0</v>
          </cell>
          <cell r="AD133">
            <v>0</v>
          </cell>
          <cell r="AE133">
            <v>0</v>
          </cell>
          <cell r="AF133">
            <v>2</v>
          </cell>
          <cell r="AG133">
            <v>39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39</v>
          </cell>
          <cell r="AM133">
            <v>0</v>
          </cell>
          <cell r="AN133">
            <v>0</v>
          </cell>
          <cell r="AO133">
            <v>0</v>
          </cell>
          <cell r="AP133">
            <v>2</v>
          </cell>
          <cell r="AQ133">
            <v>39</v>
          </cell>
          <cell r="AR133">
            <v>0</v>
          </cell>
          <cell r="AS133">
            <v>0</v>
          </cell>
          <cell r="AT133">
            <v>0</v>
          </cell>
          <cell r="AU133">
            <v>2</v>
          </cell>
          <cell r="AV133">
            <v>39</v>
          </cell>
          <cell r="AW133">
            <v>0</v>
          </cell>
          <cell r="AX133">
            <v>0</v>
          </cell>
          <cell r="AY133">
            <v>0</v>
          </cell>
          <cell r="AZ133">
            <v>4</v>
          </cell>
          <cell r="BA133">
            <v>39</v>
          </cell>
          <cell r="BB133">
            <v>0</v>
          </cell>
          <cell r="BC133">
            <v>0</v>
          </cell>
          <cell r="BD133">
            <v>0</v>
          </cell>
          <cell r="BE133">
            <v>3</v>
          </cell>
          <cell r="BF133">
            <v>39</v>
          </cell>
          <cell r="BG133">
            <v>0</v>
          </cell>
          <cell r="BH133">
            <v>0</v>
          </cell>
          <cell r="BI133">
            <v>0</v>
          </cell>
          <cell r="BJ133">
            <v>2</v>
          </cell>
          <cell r="BK133">
            <v>39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3</v>
          </cell>
          <cell r="BU133">
            <v>39</v>
          </cell>
          <cell r="BV133">
            <v>0</v>
          </cell>
          <cell r="BW133">
            <v>0</v>
          </cell>
          <cell r="BX133">
            <v>0</v>
          </cell>
          <cell r="BY133">
            <v>2</v>
          </cell>
          <cell r="BZ133">
            <v>39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39</v>
          </cell>
          <cell r="CF133">
            <v>0</v>
          </cell>
          <cell r="CG133">
            <v>39</v>
          </cell>
          <cell r="CH133">
            <v>8.2621082621082628E-2</v>
          </cell>
        </row>
        <row r="134">
          <cell r="A134" t="str">
            <v>00429/CC</v>
          </cell>
          <cell r="B134" t="str">
            <v>NDOUNGO ANDJENGO Bérangère</v>
          </cell>
          <cell r="C134" t="str">
            <v>Quatrième</v>
          </cell>
          <cell r="D134">
            <v>0</v>
          </cell>
          <cell r="E134">
            <v>0</v>
          </cell>
          <cell r="F134">
            <v>0</v>
          </cell>
          <cell r="G134">
            <v>1</v>
          </cell>
          <cell r="H134">
            <v>39</v>
          </cell>
          <cell r="I134">
            <v>0</v>
          </cell>
          <cell r="J134">
            <v>0</v>
          </cell>
          <cell r="K134">
            <v>0</v>
          </cell>
          <cell r="L134">
            <v>1</v>
          </cell>
          <cell r="M134">
            <v>39</v>
          </cell>
          <cell r="N134">
            <v>0</v>
          </cell>
          <cell r="O134">
            <v>0</v>
          </cell>
          <cell r="P134">
            <v>0</v>
          </cell>
          <cell r="Q134">
            <v>1</v>
          </cell>
          <cell r="R134">
            <v>39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39</v>
          </cell>
          <cell r="X134">
            <v>0</v>
          </cell>
          <cell r="Y134">
            <v>0</v>
          </cell>
          <cell r="Z134">
            <v>0</v>
          </cell>
          <cell r="AA134">
            <v>3</v>
          </cell>
          <cell r="AB134">
            <v>39</v>
          </cell>
          <cell r="AC134">
            <v>0</v>
          </cell>
          <cell r="AD134">
            <v>0</v>
          </cell>
          <cell r="AE134">
            <v>0</v>
          </cell>
          <cell r="AF134">
            <v>2</v>
          </cell>
          <cell r="AG134">
            <v>39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39</v>
          </cell>
          <cell r="AM134">
            <v>0</v>
          </cell>
          <cell r="AN134">
            <v>0</v>
          </cell>
          <cell r="AO134">
            <v>0</v>
          </cell>
          <cell r="AP134">
            <v>2</v>
          </cell>
          <cell r="AQ134">
            <v>39</v>
          </cell>
          <cell r="AR134">
            <v>0</v>
          </cell>
          <cell r="AS134">
            <v>0</v>
          </cell>
          <cell r="AT134">
            <v>0</v>
          </cell>
          <cell r="AU134">
            <v>2</v>
          </cell>
          <cell r="AV134">
            <v>39</v>
          </cell>
          <cell r="AW134">
            <v>0</v>
          </cell>
          <cell r="AX134">
            <v>0</v>
          </cell>
          <cell r="AY134">
            <v>0</v>
          </cell>
          <cell r="AZ134">
            <v>4</v>
          </cell>
          <cell r="BA134">
            <v>39</v>
          </cell>
          <cell r="BB134">
            <v>0</v>
          </cell>
          <cell r="BC134">
            <v>0</v>
          </cell>
          <cell r="BD134">
            <v>0</v>
          </cell>
          <cell r="BE134">
            <v>3</v>
          </cell>
          <cell r="BF134">
            <v>39</v>
          </cell>
          <cell r="BG134">
            <v>0</v>
          </cell>
          <cell r="BH134">
            <v>0</v>
          </cell>
          <cell r="BI134">
            <v>0</v>
          </cell>
          <cell r="BJ134">
            <v>2</v>
          </cell>
          <cell r="BK134">
            <v>39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3</v>
          </cell>
          <cell r="BU134">
            <v>39</v>
          </cell>
          <cell r="BV134">
            <v>0</v>
          </cell>
          <cell r="BW134">
            <v>0</v>
          </cell>
          <cell r="BX134">
            <v>0</v>
          </cell>
          <cell r="BY134">
            <v>2</v>
          </cell>
          <cell r="BZ134">
            <v>39</v>
          </cell>
          <cell r="CA134">
            <v>0</v>
          </cell>
          <cell r="CB134">
            <v>0</v>
          </cell>
          <cell r="CC134">
            <v>0</v>
          </cell>
          <cell r="CD134">
            <v>1</v>
          </cell>
          <cell r="CE134">
            <v>39</v>
          </cell>
          <cell r="CF134">
            <v>0</v>
          </cell>
          <cell r="CG134">
            <v>39</v>
          </cell>
          <cell r="CH134">
            <v>8.2621082621082628E-2</v>
          </cell>
        </row>
        <row r="135">
          <cell r="A135" t="str">
            <v>00603/CC</v>
          </cell>
          <cell r="B135" t="str">
            <v>NDZENGUE Claude Junior</v>
          </cell>
          <cell r="C135" t="str">
            <v>Quatrième</v>
          </cell>
          <cell r="D135">
            <v>0</v>
          </cell>
          <cell r="E135">
            <v>0</v>
          </cell>
          <cell r="F135">
            <v>0</v>
          </cell>
          <cell r="G135">
            <v>1</v>
          </cell>
          <cell r="H135">
            <v>39</v>
          </cell>
          <cell r="I135">
            <v>0</v>
          </cell>
          <cell r="J135">
            <v>0</v>
          </cell>
          <cell r="K135">
            <v>0</v>
          </cell>
          <cell r="L135">
            <v>1</v>
          </cell>
          <cell r="M135">
            <v>39</v>
          </cell>
          <cell r="N135">
            <v>0</v>
          </cell>
          <cell r="O135">
            <v>0</v>
          </cell>
          <cell r="P135">
            <v>0</v>
          </cell>
          <cell r="Q135">
            <v>1</v>
          </cell>
          <cell r="R135">
            <v>39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39</v>
          </cell>
          <cell r="X135">
            <v>0</v>
          </cell>
          <cell r="Y135">
            <v>0</v>
          </cell>
          <cell r="Z135">
            <v>0</v>
          </cell>
          <cell r="AA135">
            <v>3</v>
          </cell>
          <cell r="AB135">
            <v>39</v>
          </cell>
          <cell r="AC135">
            <v>0</v>
          </cell>
          <cell r="AD135">
            <v>0</v>
          </cell>
          <cell r="AE135">
            <v>0</v>
          </cell>
          <cell r="AF135">
            <v>2</v>
          </cell>
          <cell r="AG135">
            <v>39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39</v>
          </cell>
          <cell r="AM135">
            <v>0</v>
          </cell>
          <cell r="AN135">
            <v>0</v>
          </cell>
          <cell r="AO135">
            <v>0</v>
          </cell>
          <cell r="AP135">
            <v>2</v>
          </cell>
          <cell r="AQ135">
            <v>39</v>
          </cell>
          <cell r="AR135">
            <v>0</v>
          </cell>
          <cell r="AS135">
            <v>0</v>
          </cell>
          <cell r="AT135">
            <v>0</v>
          </cell>
          <cell r="AU135">
            <v>2</v>
          </cell>
          <cell r="AV135">
            <v>39</v>
          </cell>
          <cell r="AW135">
            <v>0</v>
          </cell>
          <cell r="AX135">
            <v>0</v>
          </cell>
          <cell r="AY135">
            <v>0</v>
          </cell>
          <cell r="AZ135">
            <v>4</v>
          </cell>
          <cell r="BA135">
            <v>39</v>
          </cell>
          <cell r="BB135">
            <v>0</v>
          </cell>
          <cell r="BC135">
            <v>0</v>
          </cell>
          <cell r="BD135">
            <v>0</v>
          </cell>
          <cell r="BE135">
            <v>3</v>
          </cell>
          <cell r="BF135">
            <v>39</v>
          </cell>
          <cell r="BG135">
            <v>0</v>
          </cell>
          <cell r="BH135">
            <v>0</v>
          </cell>
          <cell r="BI135">
            <v>0</v>
          </cell>
          <cell r="BJ135">
            <v>2</v>
          </cell>
          <cell r="BK135">
            <v>39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3</v>
          </cell>
          <cell r="BU135">
            <v>39</v>
          </cell>
          <cell r="BV135">
            <v>0</v>
          </cell>
          <cell r="BW135">
            <v>0</v>
          </cell>
          <cell r="BX135">
            <v>0</v>
          </cell>
          <cell r="BY135">
            <v>2</v>
          </cell>
          <cell r="BZ135">
            <v>39</v>
          </cell>
          <cell r="CA135">
            <v>0</v>
          </cell>
          <cell r="CB135">
            <v>0</v>
          </cell>
          <cell r="CC135">
            <v>0</v>
          </cell>
          <cell r="CD135">
            <v>1</v>
          </cell>
          <cell r="CE135">
            <v>39</v>
          </cell>
          <cell r="CF135">
            <v>0</v>
          </cell>
          <cell r="CG135">
            <v>39</v>
          </cell>
          <cell r="CH135">
            <v>8.2621082621082628E-2</v>
          </cell>
        </row>
        <row r="136">
          <cell r="A136" t="str">
            <v>00466/CC</v>
          </cell>
          <cell r="B136" t="str">
            <v>NOUBISSIE DJEMOU Raoul</v>
          </cell>
          <cell r="C136" t="str">
            <v>Quatrième</v>
          </cell>
          <cell r="D136">
            <v>0</v>
          </cell>
          <cell r="E136">
            <v>0</v>
          </cell>
          <cell r="F136">
            <v>0</v>
          </cell>
          <cell r="G136">
            <v>1</v>
          </cell>
          <cell r="H136">
            <v>39</v>
          </cell>
          <cell r="I136">
            <v>0</v>
          </cell>
          <cell r="J136">
            <v>0</v>
          </cell>
          <cell r="K136">
            <v>0</v>
          </cell>
          <cell r="L136">
            <v>1</v>
          </cell>
          <cell r="M136">
            <v>39</v>
          </cell>
          <cell r="N136">
            <v>0</v>
          </cell>
          <cell r="O136">
            <v>0</v>
          </cell>
          <cell r="P136">
            <v>0</v>
          </cell>
          <cell r="Q136">
            <v>1</v>
          </cell>
          <cell r="R136">
            <v>39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39</v>
          </cell>
          <cell r="X136">
            <v>0</v>
          </cell>
          <cell r="Y136">
            <v>0</v>
          </cell>
          <cell r="Z136">
            <v>0</v>
          </cell>
          <cell r="AA136">
            <v>3</v>
          </cell>
          <cell r="AB136">
            <v>39</v>
          </cell>
          <cell r="AC136">
            <v>0</v>
          </cell>
          <cell r="AD136">
            <v>0</v>
          </cell>
          <cell r="AE136">
            <v>0</v>
          </cell>
          <cell r="AF136">
            <v>2</v>
          </cell>
          <cell r="AG136">
            <v>39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39</v>
          </cell>
          <cell r="AM136">
            <v>0</v>
          </cell>
          <cell r="AN136">
            <v>0</v>
          </cell>
          <cell r="AO136">
            <v>0</v>
          </cell>
          <cell r="AP136">
            <v>2</v>
          </cell>
          <cell r="AQ136">
            <v>39</v>
          </cell>
          <cell r="AR136">
            <v>0</v>
          </cell>
          <cell r="AS136">
            <v>0</v>
          </cell>
          <cell r="AT136">
            <v>0</v>
          </cell>
          <cell r="AU136">
            <v>2</v>
          </cell>
          <cell r="AV136">
            <v>39</v>
          </cell>
          <cell r="AW136">
            <v>0</v>
          </cell>
          <cell r="AX136">
            <v>0</v>
          </cell>
          <cell r="AY136">
            <v>0</v>
          </cell>
          <cell r="AZ136">
            <v>4</v>
          </cell>
          <cell r="BA136">
            <v>39</v>
          </cell>
          <cell r="BB136">
            <v>0</v>
          </cell>
          <cell r="BC136">
            <v>0</v>
          </cell>
          <cell r="BD136">
            <v>0</v>
          </cell>
          <cell r="BE136">
            <v>3</v>
          </cell>
          <cell r="BF136">
            <v>39</v>
          </cell>
          <cell r="BG136">
            <v>0</v>
          </cell>
          <cell r="BH136">
            <v>0</v>
          </cell>
          <cell r="BI136">
            <v>0</v>
          </cell>
          <cell r="BJ136">
            <v>2</v>
          </cell>
          <cell r="BK136">
            <v>39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3</v>
          </cell>
          <cell r="BU136">
            <v>39</v>
          </cell>
          <cell r="BV136">
            <v>0</v>
          </cell>
          <cell r="BW136">
            <v>0</v>
          </cell>
          <cell r="BX136">
            <v>0</v>
          </cell>
          <cell r="BY136">
            <v>2</v>
          </cell>
          <cell r="BZ136">
            <v>39</v>
          </cell>
          <cell r="CA136">
            <v>0</v>
          </cell>
          <cell r="CB136">
            <v>0</v>
          </cell>
          <cell r="CC136">
            <v>0</v>
          </cell>
          <cell r="CD136">
            <v>1</v>
          </cell>
          <cell r="CE136">
            <v>39</v>
          </cell>
          <cell r="CF136">
            <v>0</v>
          </cell>
          <cell r="CG136">
            <v>39</v>
          </cell>
          <cell r="CH136">
            <v>8.2621082621082628E-2</v>
          </cell>
        </row>
        <row r="137">
          <cell r="A137" t="str">
            <v>00467/CC</v>
          </cell>
          <cell r="B137" t="str">
            <v>NSEKE Emma Josée</v>
          </cell>
          <cell r="C137" t="str">
            <v>Quatrième</v>
          </cell>
          <cell r="D137">
            <v>0</v>
          </cell>
          <cell r="E137">
            <v>0</v>
          </cell>
          <cell r="F137">
            <v>0</v>
          </cell>
          <cell r="G137">
            <v>1</v>
          </cell>
          <cell r="H137">
            <v>39</v>
          </cell>
          <cell r="I137">
            <v>0</v>
          </cell>
          <cell r="J137">
            <v>0</v>
          </cell>
          <cell r="K137">
            <v>0</v>
          </cell>
          <cell r="L137">
            <v>1</v>
          </cell>
          <cell r="M137">
            <v>39</v>
          </cell>
          <cell r="N137">
            <v>0</v>
          </cell>
          <cell r="O137">
            <v>0</v>
          </cell>
          <cell r="P137">
            <v>0</v>
          </cell>
          <cell r="Q137">
            <v>1</v>
          </cell>
          <cell r="R137">
            <v>39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39</v>
          </cell>
          <cell r="X137">
            <v>0</v>
          </cell>
          <cell r="Y137">
            <v>0</v>
          </cell>
          <cell r="Z137">
            <v>0</v>
          </cell>
          <cell r="AA137">
            <v>3</v>
          </cell>
          <cell r="AB137">
            <v>39</v>
          </cell>
          <cell r="AC137">
            <v>0</v>
          </cell>
          <cell r="AD137">
            <v>0</v>
          </cell>
          <cell r="AE137">
            <v>0</v>
          </cell>
          <cell r="AF137">
            <v>2</v>
          </cell>
          <cell r="AG137">
            <v>39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39</v>
          </cell>
          <cell r="AM137">
            <v>0</v>
          </cell>
          <cell r="AN137">
            <v>0</v>
          </cell>
          <cell r="AO137">
            <v>0</v>
          </cell>
          <cell r="AP137">
            <v>2</v>
          </cell>
          <cell r="AQ137">
            <v>39</v>
          </cell>
          <cell r="AR137">
            <v>0</v>
          </cell>
          <cell r="AS137">
            <v>0</v>
          </cell>
          <cell r="AT137">
            <v>0</v>
          </cell>
          <cell r="AU137">
            <v>2</v>
          </cell>
          <cell r="AV137">
            <v>39</v>
          </cell>
          <cell r="AW137">
            <v>0</v>
          </cell>
          <cell r="AX137">
            <v>0</v>
          </cell>
          <cell r="AY137">
            <v>0</v>
          </cell>
          <cell r="AZ137">
            <v>4</v>
          </cell>
          <cell r="BA137">
            <v>39</v>
          </cell>
          <cell r="BB137">
            <v>0</v>
          </cell>
          <cell r="BC137">
            <v>0</v>
          </cell>
          <cell r="BD137">
            <v>0</v>
          </cell>
          <cell r="BE137">
            <v>3</v>
          </cell>
          <cell r="BF137">
            <v>39</v>
          </cell>
          <cell r="BG137">
            <v>0</v>
          </cell>
          <cell r="BH137">
            <v>0</v>
          </cell>
          <cell r="BI137">
            <v>0</v>
          </cell>
          <cell r="BJ137">
            <v>2</v>
          </cell>
          <cell r="BK137">
            <v>39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3</v>
          </cell>
          <cell r="BU137">
            <v>39</v>
          </cell>
          <cell r="BV137">
            <v>0</v>
          </cell>
          <cell r="BW137">
            <v>0</v>
          </cell>
          <cell r="BX137">
            <v>0</v>
          </cell>
          <cell r="BY137">
            <v>2</v>
          </cell>
          <cell r="BZ137">
            <v>39</v>
          </cell>
          <cell r="CA137">
            <v>0</v>
          </cell>
          <cell r="CB137">
            <v>0</v>
          </cell>
          <cell r="CC137">
            <v>0</v>
          </cell>
          <cell r="CD137">
            <v>1</v>
          </cell>
          <cell r="CE137">
            <v>39</v>
          </cell>
          <cell r="CF137">
            <v>0</v>
          </cell>
          <cell r="CG137">
            <v>39</v>
          </cell>
          <cell r="CH137">
            <v>8.2621082621082628E-2</v>
          </cell>
        </row>
        <row r="138">
          <cell r="A138" t="str">
            <v>00608/CC</v>
          </cell>
          <cell r="B138" t="str">
            <v>NYANGONO Jeanne Kandice Océanne</v>
          </cell>
          <cell r="C138" t="str">
            <v>Quatrième</v>
          </cell>
          <cell r="D138">
            <v>0</v>
          </cell>
          <cell r="E138">
            <v>0</v>
          </cell>
          <cell r="F138">
            <v>0</v>
          </cell>
          <cell r="G138">
            <v>1</v>
          </cell>
          <cell r="H138">
            <v>39</v>
          </cell>
          <cell r="I138">
            <v>0</v>
          </cell>
          <cell r="J138">
            <v>0</v>
          </cell>
          <cell r="K138">
            <v>0</v>
          </cell>
          <cell r="L138">
            <v>1</v>
          </cell>
          <cell r="M138">
            <v>39</v>
          </cell>
          <cell r="N138">
            <v>0</v>
          </cell>
          <cell r="O138">
            <v>0</v>
          </cell>
          <cell r="P138">
            <v>0</v>
          </cell>
          <cell r="Q138">
            <v>1</v>
          </cell>
          <cell r="R138">
            <v>39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39</v>
          </cell>
          <cell r="X138">
            <v>0</v>
          </cell>
          <cell r="Y138">
            <v>0</v>
          </cell>
          <cell r="Z138">
            <v>0</v>
          </cell>
          <cell r="AA138">
            <v>3</v>
          </cell>
          <cell r="AB138">
            <v>39</v>
          </cell>
          <cell r="AC138">
            <v>0</v>
          </cell>
          <cell r="AD138">
            <v>0</v>
          </cell>
          <cell r="AE138">
            <v>0</v>
          </cell>
          <cell r="AF138">
            <v>2</v>
          </cell>
          <cell r="AG138">
            <v>39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39</v>
          </cell>
          <cell r="AM138">
            <v>0</v>
          </cell>
          <cell r="AN138">
            <v>0</v>
          </cell>
          <cell r="AO138">
            <v>0</v>
          </cell>
          <cell r="AP138">
            <v>2</v>
          </cell>
          <cell r="AQ138">
            <v>39</v>
          </cell>
          <cell r="AR138">
            <v>0</v>
          </cell>
          <cell r="AS138">
            <v>0</v>
          </cell>
          <cell r="AT138">
            <v>0</v>
          </cell>
          <cell r="AU138">
            <v>2</v>
          </cell>
          <cell r="AV138">
            <v>39</v>
          </cell>
          <cell r="AW138">
            <v>0</v>
          </cell>
          <cell r="AX138">
            <v>0</v>
          </cell>
          <cell r="AY138">
            <v>0</v>
          </cell>
          <cell r="AZ138">
            <v>4</v>
          </cell>
          <cell r="BA138">
            <v>39</v>
          </cell>
          <cell r="BB138">
            <v>0</v>
          </cell>
          <cell r="BC138">
            <v>0</v>
          </cell>
          <cell r="BD138">
            <v>0</v>
          </cell>
          <cell r="BE138">
            <v>3</v>
          </cell>
          <cell r="BF138">
            <v>39</v>
          </cell>
          <cell r="BG138">
            <v>0</v>
          </cell>
          <cell r="BH138">
            <v>0</v>
          </cell>
          <cell r="BI138">
            <v>0</v>
          </cell>
          <cell r="BJ138">
            <v>2</v>
          </cell>
          <cell r="BK138">
            <v>39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3</v>
          </cell>
          <cell r="BU138">
            <v>39</v>
          </cell>
          <cell r="BV138">
            <v>0</v>
          </cell>
          <cell r="BW138">
            <v>0</v>
          </cell>
          <cell r="BX138">
            <v>0</v>
          </cell>
          <cell r="BY138">
            <v>2</v>
          </cell>
          <cell r="BZ138">
            <v>39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39</v>
          </cell>
          <cell r="CF138">
            <v>0</v>
          </cell>
          <cell r="CG138">
            <v>39</v>
          </cell>
          <cell r="CH138">
            <v>8.2621082621082628E-2</v>
          </cell>
        </row>
        <row r="139">
          <cell r="A139" t="str">
            <v>00469/CC</v>
          </cell>
          <cell r="B139" t="str">
            <v>OMBE ATABA Ambroise</v>
          </cell>
          <cell r="C139" t="str">
            <v>Quatrième</v>
          </cell>
          <cell r="D139">
            <v>0</v>
          </cell>
          <cell r="E139">
            <v>0</v>
          </cell>
          <cell r="F139">
            <v>0</v>
          </cell>
          <cell r="G139">
            <v>1</v>
          </cell>
          <cell r="H139">
            <v>39</v>
          </cell>
          <cell r="I139">
            <v>0</v>
          </cell>
          <cell r="J139">
            <v>0</v>
          </cell>
          <cell r="K139">
            <v>0</v>
          </cell>
          <cell r="L139">
            <v>1</v>
          </cell>
          <cell r="M139">
            <v>39</v>
          </cell>
          <cell r="N139">
            <v>0</v>
          </cell>
          <cell r="O139">
            <v>0</v>
          </cell>
          <cell r="P139">
            <v>0</v>
          </cell>
          <cell r="Q139">
            <v>1</v>
          </cell>
          <cell r="R139">
            <v>39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39</v>
          </cell>
          <cell r="X139">
            <v>0</v>
          </cell>
          <cell r="Y139">
            <v>0</v>
          </cell>
          <cell r="Z139">
            <v>0</v>
          </cell>
          <cell r="AA139">
            <v>3</v>
          </cell>
          <cell r="AB139">
            <v>39</v>
          </cell>
          <cell r="AC139">
            <v>0</v>
          </cell>
          <cell r="AD139">
            <v>0</v>
          </cell>
          <cell r="AE139">
            <v>0</v>
          </cell>
          <cell r="AF139">
            <v>2</v>
          </cell>
          <cell r="AG139">
            <v>39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39</v>
          </cell>
          <cell r="AM139">
            <v>0</v>
          </cell>
          <cell r="AN139">
            <v>0</v>
          </cell>
          <cell r="AO139">
            <v>0</v>
          </cell>
          <cell r="AP139">
            <v>2</v>
          </cell>
          <cell r="AQ139">
            <v>39</v>
          </cell>
          <cell r="AR139">
            <v>0</v>
          </cell>
          <cell r="AS139">
            <v>0</v>
          </cell>
          <cell r="AT139">
            <v>0</v>
          </cell>
          <cell r="AU139">
            <v>2</v>
          </cell>
          <cell r="AV139">
            <v>39</v>
          </cell>
          <cell r="AW139">
            <v>0</v>
          </cell>
          <cell r="AX139">
            <v>0</v>
          </cell>
          <cell r="AY139">
            <v>0</v>
          </cell>
          <cell r="AZ139">
            <v>4</v>
          </cell>
          <cell r="BA139">
            <v>39</v>
          </cell>
          <cell r="BB139">
            <v>0</v>
          </cell>
          <cell r="BC139">
            <v>0</v>
          </cell>
          <cell r="BD139">
            <v>0</v>
          </cell>
          <cell r="BE139">
            <v>3</v>
          </cell>
          <cell r="BF139">
            <v>39</v>
          </cell>
          <cell r="BG139">
            <v>0</v>
          </cell>
          <cell r="BH139">
            <v>0</v>
          </cell>
          <cell r="BI139">
            <v>0</v>
          </cell>
          <cell r="BJ139">
            <v>2</v>
          </cell>
          <cell r="BK139">
            <v>39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3</v>
          </cell>
          <cell r="BU139">
            <v>39</v>
          </cell>
          <cell r="BV139">
            <v>0</v>
          </cell>
          <cell r="BW139">
            <v>0</v>
          </cell>
          <cell r="BX139">
            <v>0</v>
          </cell>
          <cell r="BY139">
            <v>2</v>
          </cell>
          <cell r="BZ139">
            <v>39</v>
          </cell>
          <cell r="CA139">
            <v>0</v>
          </cell>
          <cell r="CB139">
            <v>0</v>
          </cell>
          <cell r="CC139">
            <v>0</v>
          </cell>
          <cell r="CD139">
            <v>1</v>
          </cell>
          <cell r="CE139">
            <v>39</v>
          </cell>
          <cell r="CF139">
            <v>0</v>
          </cell>
          <cell r="CG139">
            <v>39</v>
          </cell>
          <cell r="CH139">
            <v>8.2621082621082628E-2</v>
          </cell>
        </row>
        <row r="140">
          <cell r="A140" t="str">
            <v>00470/CC</v>
          </cell>
          <cell r="B140" t="str">
            <v>TCHAGANG TCHIMI Eranie Grâce</v>
          </cell>
          <cell r="C140" t="str">
            <v>Quatrième</v>
          </cell>
          <cell r="D140">
            <v>0</v>
          </cell>
          <cell r="E140">
            <v>20</v>
          </cell>
          <cell r="F140">
            <v>10</v>
          </cell>
          <cell r="G140">
            <v>1</v>
          </cell>
          <cell r="H140">
            <v>3</v>
          </cell>
          <cell r="I140">
            <v>0</v>
          </cell>
          <cell r="J140">
            <v>0</v>
          </cell>
          <cell r="K140">
            <v>0</v>
          </cell>
          <cell r="L140">
            <v>1</v>
          </cell>
          <cell r="M140">
            <v>39</v>
          </cell>
          <cell r="N140">
            <v>0</v>
          </cell>
          <cell r="O140">
            <v>0</v>
          </cell>
          <cell r="P140">
            <v>0</v>
          </cell>
          <cell r="Q140">
            <v>1</v>
          </cell>
          <cell r="R140">
            <v>39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39</v>
          </cell>
          <cell r="X140">
            <v>0</v>
          </cell>
          <cell r="Y140">
            <v>0</v>
          </cell>
          <cell r="Z140">
            <v>0</v>
          </cell>
          <cell r="AA140">
            <v>3</v>
          </cell>
          <cell r="AB140">
            <v>39</v>
          </cell>
          <cell r="AC140">
            <v>0</v>
          </cell>
          <cell r="AD140">
            <v>0</v>
          </cell>
          <cell r="AE140">
            <v>0</v>
          </cell>
          <cell r="AF140">
            <v>2</v>
          </cell>
          <cell r="AG140">
            <v>39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39</v>
          </cell>
          <cell r="AM140">
            <v>0</v>
          </cell>
          <cell r="AN140">
            <v>0</v>
          </cell>
          <cell r="AO140">
            <v>0</v>
          </cell>
          <cell r="AP140">
            <v>2</v>
          </cell>
          <cell r="AQ140">
            <v>39</v>
          </cell>
          <cell r="AR140">
            <v>0</v>
          </cell>
          <cell r="AS140">
            <v>0</v>
          </cell>
          <cell r="AT140">
            <v>0</v>
          </cell>
          <cell r="AU140">
            <v>2</v>
          </cell>
          <cell r="AV140">
            <v>39</v>
          </cell>
          <cell r="AW140">
            <v>0</v>
          </cell>
          <cell r="AX140">
            <v>0</v>
          </cell>
          <cell r="AY140">
            <v>0</v>
          </cell>
          <cell r="AZ140">
            <v>4</v>
          </cell>
          <cell r="BA140">
            <v>39</v>
          </cell>
          <cell r="BB140">
            <v>0</v>
          </cell>
          <cell r="BC140">
            <v>0</v>
          </cell>
          <cell r="BD140">
            <v>0</v>
          </cell>
          <cell r="BE140">
            <v>3</v>
          </cell>
          <cell r="BF140">
            <v>39</v>
          </cell>
          <cell r="BG140">
            <v>0</v>
          </cell>
          <cell r="BH140">
            <v>0</v>
          </cell>
          <cell r="BI140">
            <v>0</v>
          </cell>
          <cell r="BJ140">
            <v>2</v>
          </cell>
          <cell r="BK140">
            <v>39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3</v>
          </cell>
          <cell r="BU140">
            <v>39</v>
          </cell>
          <cell r="BV140">
            <v>0</v>
          </cell>
          <cell r="BW140">
            <v>0</v>
          </cell>
          <cell r="BX140">
            <v>0</v>
          </cell>
          <cell r="BY140">
            <v>2</v>
          </cell>
          <cell r="BZ140">
            <v>39</v>
          </cell>
          <cell r="CA140">
            <v>0</v>
          </cell>
          <cell r="CB140">
            <v>0</v>
          </cell>
          <cell r="CC140">
            <v>0</v>
          </cell>
          <cell r="CD140">
            <v>1</v>
          </cell>
          <cell r="CE140">
            <v>39</v>
          </cell>
          <cell r="CF140">
            <v>0.37037037037037035</v>
          </cell>
          <cell r="CG140">
            <v>3</v>
          </cell>
          <cell r="CH140">
            <v>8.2621082621082628E-2</v>
          </cell>
        </row>
        <row r="141">
          <cell r="A141" t="str">
            <v>00471/CC</v>
          </cell>
          <cell r="B141" t="str">
            <v>TCHAKOUNTE TCHAPDA Clémentine</v>
          </cell>
          <cell r="C141" t="str">
            <v>Quatrième</v>
          </cell>
          <cell r="D141">
            <v>0</v>
          </cell>
          <cell r="E141">
            <v>17</v>
          </cell>
          <cell r="F141">
            <v>8.5</v>
          </cell>
          <cell r="G141">
            <v>1</v>
          </cell>
          <cell r="H141">
            <v>7</v>
          </cell>
          <cell r="I141">
            <v>0</v>
          </cell>
          <cell r="J141">
            <v>0</v>
          </cell>
          <cell r="K141">
            <v>0</v>
          </cell>
          <cell r="L141">
            <v>1</v>
          </cell>
          <cell r="M141">
            <v>39</v>
          </cell>
          <cell r="N141">
            <v>0</v>
          </cell>
          <cell r="O141">
            <v>0</v>
          </cell>
          <cell r="P141">
            <v>0</v>
          </cell>
          <cell r="Q141">
            <v>1</v>
          </cell>
          <cell r="R141">
            <v>39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39</v>
          </cell>
          <cell r="X141">
            <v>0</v>
          </cell>
          <cell r="Y141">
            <v>0</v>
          </cell>
          <cell r="Z141">
            <v>0</v>
          </cell>
          <cell r="AA141">
            <v>3</v>
          </cell>
          <cell r="AB141">
            <v>39</v>
          </cell>
          <cell r="AC141">
            <v>0</v>
          </cell>
          <cell r="AD141">
            <v>0</v>
          </cell>
          <cell r="AE141">
            <v>0</v>
          </cell>
          <cell r="AF141">
            <v>2</v>
          </cell>
          <cell r="AG141">
            <v>39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39</v>
          </cell>
          <cell r="AM141">
            <v>0</v>
          </cell>
          <cell r="AN141">
            <v>0</v>
          </cell>
          <cell r="AO141">
            <v>0</v>
          </cell>
          <cell r="AP141">
            <v>2</v>
          </cell>
          <cell r="AQ141">
            <v>39</v>
          </cell>
          <cell r="AR141">
            <v>0</v>
          </cell>
          <cell r="AS141">
            <v>0</v>
          </cell>
          <cell r="AT141">
            <v>0</v>
          </cell>
          <cell r="AU141">
            <v>2</v>
          </cell>
          <cell r="AV141">
            <v>39</v>
          </cell>
          <cell r="AW141">
            <v>0</v>
          </cell>
          <cell r="AX141">
            <v>0</v>
          </cell>
          <cell r="AY141">
            <v>0</v>
          </cell>
          <cell r="AZ141">
            <v>4</v>
          </cell>
          <cell r="BA141">
            <v>39</v>
          </cell>
          <cell r="BB141">
            <v>0</v>
          </cell>
          <cell r="BC141">
            <v>0</v>
          </cell>
          <cell r="BD141">
            <v>0</v>
          </cell>
          <cell r="BE141">
            <v>3</v>
          </cell>
          <cell r="BF141">
            <v>39</v>
          </cell>
          <cell r="BG141">
            <v>0</v>
          </cell>
          <cell r="BH141">
            <v>0</v>
          </cell>
          <cell r="BI141">
            <v>0</v>
          </cell>
          <cell r="BJ141">
            <v>2</v>
          </cell>
          <cell r="BK141">
            <v>39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3</v>
          </cell>
          <cell r="BU141">
            <v>39</v>
          </cell>
          <cell r="BV141">
            <v>0</v>
          </cell>
          <cell r="BW141">
            <v>0</v>
          </cell>
          <cell r="BX141">
            <v>0</v>
          </cell>
          <cell r="BY141">
            <v>2</v>
          </cell>
          <cell r="BZ141">
            <v>39</v>
          </cell>
          <cell r="CA141">
            <v>0</v>
          </cell>
          <cell r="CB141">
            <v>0</v>
          </cell>
          <cell r="CC141">
            <v>0</v>
          </cell>
          <cell r="CD141">
            <v>1</v>
          </cell>
          <cell r="CE141">
            <v>39</v>
          </cell>
          <cell r="CF141">
            <v>0.31481481481481483</v>
          </cell>
          <cell r="CG141">
            <v>7</v>
          </cell>
          <cell r="CH141">
            <v>8.2621082621082628E-2</v>
          </cell>
        </row>
        <row r="142">
          <cell r="A142" t="str">
            <v>00472/CC</v>
          </cell>
          <cell r="B142" t="str">
            <v>TETE BASSI Flanelle Grâce</v>
          </cell>
          <cell r="C142" t="str">
            <v>Quatrième</v>
          </cell>
          <cell r="D142">
            <v>0</v>
          </cell>
          <cell r="E142">
            <v>20</v>
          </cell>
          <cell r="F142">
            <v>10</v>
          </cell>
          <cell r="G142">
            <v>1</v>
          </cell>
          <cell r="H142">
            <v>3</v>
          </cell>
          <cell r="I142">
            <v>0</v>
          </cell>
          <cell r="J142">
            <v>0</v>
          </cell>
          <cell r="K142">
            <v>0</v>
          </cell>
          <cell r="L142">
            <v>1</v>
          </cell>
          <cell r="M142">
            <v>39</v>
          </cell>
          <cell r="N142">
            <v>0</v>
          </cell>
          <cell r="O142">
            <v>0</v>
          </cell>
          <cell r="P142">
            <v>0</v>
          </cell>
          <cell r="Q142">
            <v>1</v>
          </cell>
          <cell r="R142">
            <v>39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39</v>
          </cell>
          <cell r="X142">
            <v>0</v>
          </cell>
          <cell r="Y142">
            <v>0</v>
          </cell>
          <cell r="Z142">
            <v>0</v>
          </cell>
          <cell r="AA142">
            <v>3</v>
          </cell>
          <cell r="AB142">
            <v>39</v>
          </cell>
          <cell r="AC142">
            <v>0</v>
          </cell>
          <cell r="AD142">
            <v>14</v>
          </cell>
          <cell r="AE142">
            <v>7</v>
          </cell>
          <cell r="AF142">
            <v>2</v>
          </cell>
          <cell r="AG142">
            <v>1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39</v>
          </cell>
          <cell r="AM142">
            <v>0</v>
          </cell>
          <cell r="AN142">
            <v>0</v>
          </cell>
          <cell r="AO142">
            <v>0</v>
          </cell>
          <cell r="AP142">
            <v>2</v>
          </cell>
          <cell r="AQ142">
            <v>39</v>
          </cell>
          <cell r="AR142">
            <v>0</v>
          </cell>
          <cell r="AS142">
            <v>0</v>
          </cell>
          <cell r="AT142">
            <v>0</v>
          </cell>
          <cell r="AU142">
            <v>2</v>
          </cell>
          <cell r="AV142">
            <v>39</v>
          </cell>
          <cell r="AW142">
            <v>0</v>
          </cell>
          <cell r="AX142">
            <v>0</v>
          </cell>
          <cell r="AY142">
            <v>0</v>
          </cell>
          <cell r="AZ142">
            <v>4</v>
          </cell>
          <cell r="BA142">
            <v>39</v>
          </cell>
          <cell r="BB142">
            <v>0</v>
          </cell>
          <cell r="BC142">
            <v>0</v>
          </cell>
          <cell r="BD142">
            <v>0</v>
          </cell>
          <cell r="BE142">
            <v>3</v>
          </cell>
          <cell r="BF142">
            <v>39</v>
          </cell>
          <cell r="BG142">
            <v>0</v>
          </cell>
          <cell r="BH142">
            <v>0</v>
          </cell>
          <cell r="BI142">
            <v>0</v>
          </cell>
          <cell r="BJ142">
            <v>2</v>
          </cell>
          <cell r="BK142">
            <v>39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3</v>
          </cell>
          <cell r="BU142">
            <v>39</v>
          </cell>
          <cell r="BV142">
            <v>0</v>
          </cell>
          <cell r="BW142">
            <v>0</v>
          </cell>
          <cell r="BX142">
            <v>0</v>
          </cell>
          <cell r="BY142">
            <v>2</v>
          </cell>
          <cell r="BZ142">
            <v>39</v>
          </cell>
          <cell r="CA142">
            <v>0</v>
          </cell>
          <cell r="CB142">
            <v>0</v>
          </cell>
          <cell r="CC142">
            <v>0</v>
          </cell>
          <cell r="CD142">
            <v>1</v>
          </cell>
          <cell r="CE142">
            <v>39</v>
          </cell>
          <cell r="CF142">
            <v>0.88888888888888884</v>
          </cell>
          <cell r="CG142">
            <v>1</v>
          </cell>
          <cell r="CH142">
            <v>8.2621082621082628E-2</v>
          </cell>
        </row>
        <row r="143">
          <cell r="A143" t="str">
            <v>00473/CC</v>
          </cell>
          <cell r="B143" t="str">
            <v>TIANI Mégane</v>
          </cell>
          <cell r="C143" t="str">
            <v>Quatrième</v>
          </cell>
          <cell r="D143">
            <v>0</v>
          </cell>
          <cell r="E143">
            <v>19</v>
          </cell>
          <cell r="F143">
            <v>9.5</v>
          </cell>
          <cell r="G143">
            <v>1</v>
          </cell>
          <cell r="H143">
            <v>5</v>
          </cell>
          <cell r="I143">
            <v>0</v>
          </cell>
          <cell r="J143">
            <v>0</v>
          </cell>
          <cell r="K143">
            <v>0</v>
          </cell>
          <cell r="L143">
            <v>1</v>
          </cell>
          <cell r="M143">
            <v>39</v>
          </cell>
          <cell r="N143">
            <v>0</v>
          </cell>
          <cell r="O143">
            <v>0</v>
          </cell>
          <cell r="P143">
            <v>0</v>
          </cell>
          <cell r="Q143">
            <v>1</v>
          </cell>
          <cell r="R143">
            <v>39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39</v>
          </cell>
          <cell r="X143">
            <v>0</v>
          </cell>
          <cell r="Y143">
            <v>0</v>
          </cell>
          <cell r="Z143">
            <v>0</v>
          </cell>
          <cell r="AA143">
            <v>3</v>
          </cell>
          <cell r="AB143">
            <v>39</v>
          </cell>
          <cell r="AC143">
            <v>0</v>
          </cell>
          <cell r="AD143">
            <v>0</v>
          </cell>
          <cell r="AE143">
            <v>0</v>
          </cell>
          <cell r="AF143">
            <v>2</v>
          </cell>
          <cell r="AG143">
            <v>39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39</v>
          </cell>
          <cell r="AM143">
            <v>0</v>
          </cell>
          <cell r="AN143">
            <v>0</v>
          </cell>
          <cell r="AO143">
            <v>0</v>
          </cell>
          <cell r="AP143">
            <v>2</v>
          </cell>
          <cell r="AQ143">
            <v>39</v>
          </cell>
          <cell r="AR143">
            <v>0</v>
          </cell>
          <cell r="AS143">
            <v>0</v>
          </cell>
          <cell r="AT143">
            <v>0</v>
          </cell>
          <cell r="AU143">
            <v>2</v>
          </cell>
          <cell r="AV143">
            <v>39</v>
          </cell>
          <cell r="AW143">
            <v>0</v>
          </cell>
          <cell r="AX143">
            <v>0</v>
          </cell>
          <cell r="AY143">
            <v>0</v>
          </cell>
          <cell r="AZ143">
            <v>4</v>
          </cell>
          <cell r="BA143">
            <v>39</v>
          </cell>
          <cell r="BB143">
            <v>0</v>
          </cell>
          <cell r="BC143">
            <v>0</v>
          </cell>
          <cell r="BD143">
            <v>0</v>
          </cell>
          <cell r="BE143">
            <v>3</v>
          </cell>
          <cell r="BF143">
            <v>39</v>
          </cell>
          <cell r="BG143">
            <v>0</v>
          </cell>
          <cell r="BH143">
            <v>0</v>
          </cell>
          <cell r="BI143">
            <v>0</v>
          </cell>
          <cell r="BJ143">
            <v>2</v>
          </cell>
          <cell r="BK143">
            <v>39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3</v>
          </cell>
          <cell r="BU143">
            <v>39</v>
          </cell>
          <cell r="BV143">
            <v>0</v>
          </cell>
          <cell r="BW143">
            <v>0</v>
          </cell>
          <cell r="BX143">
            <v>0</v>
          </cell>
          <cell r="BY143">
            <v>2</v>
          </cell>
          <cell r="BZ143">
            <v>39</v>
          </cell>
          <cell r="CA143">
            <v>0</v>
          </cell>
          <cell r="CB143">
            <v>0</v>
          </cell>
          <cell r="CC143">
            <v>0</v>
          </cell>
          <cell r="CD143">
            <v>1</v>
          </cell>
          <cell r="CE143">
            <v>39</v>
          </cell>
          <cell r="CF143">
            <v>0.35185185185185186</v>
          </cell>
          <cell r="CG143">
            <v>5</v>
          </cell>
          <cell r="CH143">
            <v>8.2621082621082628E-2</v>
          </cell>
        </row>
        <row r="144">
          <cell r="A144" t="str">
            <v>00474/CC</v>
          </cell>
          <cell r="B144" t="str">
            <v>TIANI Roxanne</v>
          </cell>
          <cell r="C144" t="str">
            <v>Quatrième</v>
          </cell>
          <cell r="D144">
            <v>0</v>
          </cell>
          <cell r="E144">
            <v>20</v>
          </cell>
          <cell r="F144">
            <v>10</v>
          </cell>
          <cell r="G144">
            <v>1</v>
          </cell>
          <cell r="H144">
            <v>3</v>
          </cell>
          <cell r="I144">
            <v>0</v>
          </cell>
          <cell r="J144">
            <v>0</v>
          </cell>
          <cell r="K144">
            <v>0</v>
          </cell>
          <cell r="L144">
            <v>1</v>
          </cell>
          <cell r="M144">
            <v>39</v>
          </cell>
          <cell r="N144">
            <v>0</v>
          </cell>
          <cell r="O144">
            <v>0</v>
          </cell>
          <cell r="P144">
            <v>0</v>
          </cell>
          <cell r="Q144">
            <v>1</v>
          </cell>
          <cell r="R144">
            <v>39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39</v>
          </cell>
          <cell r="X144">
            <v>0</v>
          </cell>
          <cell r="Y144">
            <v>0</v>
          </cell>
          <cell r="Z144">
            <v>0</v>
          </cell>
          <cell r="AA144">
            <v>3</v>
          </cell>
          <cell r="AB144">
            <v>39</v>
          </cell>
          <cell r="AC144">
            <v>0</v>
          </cell>
          <cell r="AD144">
            <v>0</v>
          </cell>
          <cell r="AE144">
            <v>0</v>
          </cell>
          <cell r="AF144">
            <v>2</v>
          </cell>
          <cell r="AG144">
            <v>39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39</v>
          </cell>
          <cell r="AM144">
            <v>0</v>
          </cell>
          <cell r="AN144">
            <v>0</v>
          </cell>
          <cell r="AO144">
            <v>0</v>
          </cell>
          <cell r="AP144">
            <v>2</v>
          </cell>
          <cell r="AQ144">
            <v>39</v>
          </cell>
          <cell r="AR144">
            <v>0</v>
          </cell>
          <cell r="AS144">
            <v>0</v>
          </cell>
          <cell r="AT144">
            <v>0</v>
          </cell>
          <cell r="AU144">
            <v>2</v>
          </cell>
          <cell r="AV144">
            <v>39</v>
          </cell>
          <cell r="AW144">
            <v>0</v>
          </cell>
          <cell r="AX144">
            <v>0</v>
          </cell>
          <cell r="AY144">
            <v>0</v>
          </cell>
          <cell r="AZ144">
            <v>4</v>
          </cell>
          <cell r="BA144">
            <v>39</v>
          </cell>
          <cell r="BB144">
            <v>0</v>
          </cell>
          <cell r="BC144">
            <v>0</v>
          </cell>
          <cell r="BD144">
            <v>0</v>
          </cell>
          <cell r="BE144">
            <v>3</v>
          </cell>
          <cell r="BF144">
            <v>39</v>
          </cell>
          <cell r="BG144">
            <v>0</v>
          </cell>
          <cell r="BH144">
            <v>0</v>
          </cell>
          <cell r="BI144">
            <v>0</v>
          </cell>
          <cell r="BJ144">
            <v>2</v>
          </cell>
          <cell r="BK144">
            <v>39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3</v>
          </cell>
          <cell r="BU144">
            <v>39</v>
          </cell>
          <cell r="BV144">
            <v>0</v>
          </cell>
          <cell r="BW144">
            <v>0</v>
          </cell>
          <cell r="BX144">
            <v>0</v>
          </cell>
          <cell r="BY144">
            <v>2</v>
          </cell>
          <cell r="BZ144">
            <v>39</v>
          </cell>
          <cell r="CA144">
            <v>0</v>
          </cell>
          <cell r="CB144">
            <v>0</v>
          </cell>
          <cell r="CC144">
            <v>0</v>
          </cell>
          <cell r="CD144">
            <v>1</v>
          </cell>
          <cell r="CE144">
            <v>39</v>
          </cell>
          <cell r="CF144">
            <v>0.37037037037037035</v>
          </cell>
          <cell r="CG144">
            <v>3</v>
          </cell>
          <cell r="CH144">
            <v>8.2621082621082628E-2</v>
          </cell>
        </row>
        <row r="145">
          <cell r="A145" t="str">
            <v>00475/CC</v>
          </cell>
          <cell r="B145" t="str">
            <v>TIOMELA NGOUMKWE Kerlin</v>
          </cell>
          <cell r="C145" t="str">
            <v>Quatrième</v>
          </cell>
          <cell r="D145">
            <v>0</v>
          </cell>
          <cell r="E145">
            <v>17</v>
          </cell>
          <cell r="F145">
            <v>8.5</v>
          </cell>
          <cell r="G145">
            <v>1</v>
          </cell>
          <cell r="H145">
            <v>7</v>
          </cell>
          <cell r="I145">
            <v>0</v>
          </cell>
          <cell r="J145">
            <v>0</v>
          </cell>
          <cell r="K145">
            <v>0</v>
          </cell>
          <cell r="L145">
            <v>1</v>
          </cell>
          <cell r="M145">
            <v>39</v>
          </cell>
          <cell r="N145">
            <v>0</v>
          </cell>
          <cell r="O145">
            <v>0</v>
          </cell>
          <cell r="P145">
            <v>0</v>
          </cell>
          <cell r="Q145">
            <v>1</v>
          </cell>
          <cell r="R145">
            <v>39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39</v>
          </cell>
          <cell r="X145">
            <v>0</v>
          </cell>
          <cell r="Y145">
            <v>0</v>
          </cell>
          <cell r="Z145">
            <v>0</v>
          </cell>
          <cell r="AA145">
            <v>3</v>
          </cell>
          <cell r="AB145">
            <v>39</v>
          </cell>
          <cell r="AC145">
            <v>0</v>
          </cell>
          <cell r="AD145">
            <v>0</v>
          </cell>
          <cell r="AE145">
            <v>0</v>
          </cell>
          <cell r="AF145">
            <v>2</v>
          </cell>
          <cell r="AG145">
            <v>39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39</v>
          </cell>
          <cell r="AM145">
            <v>0</v>
          </cell>
          <cell r="AN145">
            <v>0</v>
          </cell>
          <cell r="AO145">
            <v>0</v>
          </cell>
          <cell r="AP145">
            <v>2</v>
          </cell>
          <cell r="AQ145">
            <v>39</v>
          </cell>
          <cell r="AR145">
            <v>0</v>
          </cell>
          <cell r="AS145">
            <v>0</v>
          </cell>
          <cell r="AT145">
            <v>0</v>
          </cell>
          <cell r="AU145">
            <v>2</v>
          </cell>
          <cell r="AV145">
            <v>39</v>
          </cell>
          <cell r="AW145">
            <v>0</v>
          </cell>
          <cell r="AX145">
            <v>0</v>
          </cell>
          <cell r="AY145">
            <v>0</v>
          </cell>
          <cell r="AZ145">
            <v>4</v>
          </cell>
          <cell r="BA145">
            <v>39</v>
          </cell>
          <cell r="BB145">
            <v>0</v>
          </cell>
          <cell r="BC145">
            <v>0</v>
          </cell>
          <cell r="BD145">
            <v>0</v>
          </cell>
          <cell r="BE145">
            <v>3</v>
          </cell>
          <cell r="BF145">
            <v>39</v>
          </cell>
          <cell r="BG145">
            <v>0</v>
          </cell>
          <cell r="BH145">
            <v>0</v>
          </cell>
          <cell r="BI145">
            <v>0</v>
          </cell>
          <cell r="BJ145">
            <v>2</v>
          </cell>
          <cell r="BK145">
            <v>39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3</v>
          </cell>
          <cell r="BU145">
            <v>39</v>
          </cell>
          <cell r="BV145">
            <v>0</v>
          </cell>
          <cell r="BW145">
            <v>0</v>
          </cell>
          <cell r="BX145">
            <v>0</v>
          </cell>
          <cell r="BY145">
            <v>2</v>
          </cell>
          <cell r="BZ145">
            <v>39</v>
          </cell>
          <cell r="CA145">
            <v>0</v>
          </cell>
          <cell r="CB145">
            <v>0</v>
          </cell>
          <cell r="CC145">
            <v>0</v>
          </cell>
          <cell r="CD145">
            <v>1</v>
          </cell>
          <cell r="CE145">
            <v>39</v>
          </cell>
          <cell r="CF145">
            <v>0.31481481481481483</v>
          </cell>
          <cell r="CG145">
            <v>7</v>
          </cell>
          <cell r="CH145">
            <v>8.2621082621082628E-2</v>
          </cell>
        </row>
        <row r="146">
          <cell r="A146" t="str">
            <v>00477/CC</v>
          </cell>
          <cell r="B146" t="str">
            <v>TSIMI ZOA Laetitia Joyce</v>
          </cell>
          <cell r="C146" t="str">
            <v>Quatrième</v>
          </cell>
          <cell r="D146">
            <v>0</v>
          </cell>
          <cell r="E146">
            <v>14</v>
          </cell>
          <cell r="F146">
            <v>7</v>
          </cell>
          <cell r="G146">
            <v>1</v>
          </cell>
          <cell r="H146">
            <v>8</v>
          </cell>
          <cell r="I146">
            <v>0</v>
          </cell>
          <cell r="J146">
            <v>0</v>
          </cell>
          <cell r="K146">
            <v>0</v>
          </cell>
          <cell r="L146">
            <v>1</v>
          </cell>
          <cell r="M146">
            <v>39</v>
          </cell>
          <cell r="N146">
            <v>0</v>
          </cell>
          <cell r="O146">
            <v>0</v>
          </cell>
          <cell r="P146">
            <v>0</v>
          </cell>
          <cell r="Q146">
            <v>1</v>
          </cell>
          <cell r="R146">
            <v>39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39</v>
          </cell>
          <cell r="X146">
            <v>0</v>
          </cell>
          <cell r="Y146">
            <v>0</v>
          </cell>
          <cell r="Z146">
            <v>0</v>
          </cell>
          <cell r="AA146">
            <v>3</v>
          </cell>
          <cell r="AB146">
            <v>39</v>
          </cell>
          <cell r="AC146">
            <v>0</v>
          </cell>
          <cell r="AD146">
            <v>0</v>
          </cell>
          <cell r="AE146">
            <v>0</v>
          </cell>
          <cell r="AF146">
            <v>2</v>
          </cell>
          <cell r="AG146">
            <v>39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39</v>
          </cell>
          <cell r="AM146">
            <v>0</v>
          </cell>
          <cell r="AN146">
            <v>0</v>
          </cell>
          <cell r="AO146">
            <v>0</v>
          </cell>
          <cell r="AP146">
            <v>2</v>
          </cell>
          <cell r="AQ146">
            <v>39</v>
          </cell>
          <cell r="AR146">
            <v>0</v>
          </cell>
          <cell r="AS146">
            <v>0</v>
          </cell>
          <cell r="AT146">
            <v>0</v>
          </cell>
          <cell r="AU146">
            <v>2</v>
          </cell>
          <cell r="AV146">
            <v>39</v>
          </cell>
          <cell r="AW146">
            <v>0</v>
          </cell>
          <cell r="AX146">
            <v>0</v>
          </cell>
          <cell r="AY146">
            <v>0</v>
          </cell>
          <cell r="AZ146">
            <v>4</v>
          </cell>
          <cell r="BA146">
            <v>39</v>
          </cell>
          <cell r="BB146">
            <v>0</v>
          </cell>
          <cell r="BC146">
            <v>0</v>
          </cell>
          <cell r="BD146">
            <v>0</v>
          </cell>
          <cell r="BE146">
            <v>3</v>
          </cell>
          <cell r="BF146">
            <v>39</v>
          </cell>
          <cell r="BG146">
            <v>0</v>
          </cell>
          <cell r="BH146">
            <v>0</v>
          </cell>
          <cell r="BI146">
            <v>0</v>
          </cell>
          <cell r="BJ146">
            <v>2</v>
          </cell>
          <cell r="BK146">
            <v>39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3</v>
          </cell>
          <cell r="BU146">
            <v>39</v>
          </cell>
          <cell r="BV146">
            <v>0</v>
          </cell>
          <cell r="BW146">
            <v>0</v>
          </cell>
          <cell r="BX146">
            <v>0</v>
          </cell>
          <cell r="BY146">
            <v>2</v>
          </cell>
          <cell r="BZ146">
            <v>39</v>
          </cell>
          <cell r="CA146">
            <v>0</v>
          </cell>
          <cell r="CB146">
            <v>0</v>
          </cell>
          <cell r="CC146">
            <v>0</v>
          </cell>
          <cell r="CD146">
            <v>1</v>
          </cell>
          <cell r="CE146">
            <v>39</v>
          </cell>
          <cell r="CF146">
            <v>0.25925925925925924</v>
          </cell>
          <cell r="CG146">
            <v>8</v>
          </cell>
          <cell r="CH146">
            <v>8.2621082621082628E-2</v>
          </cell>
        </row>
        <row r="147">
          <cell r="A147" t="str">
            <v>00478/CC</v>
          </cell>
          <cell r="B147" t="str">
            <v>ZAME ATANGANA Marion Erika</v>
          </cell>
          <cell r="C147" t="str">
            <v>Quatrième</v>
          </cell>
          <cell r="D147">
            <v>0</v>
          </cell>
          <cell r="E147">
            <v>19</v>
          </cell>
          <cell r="F147">
            <v>9.5</v>
          </cell>
          <cell r="G147">
            <v>1</v>
          </cell>
          <cell r="H147">
            <v>5</v>
          </cell>
          <cell r="I147">
            <v>0</v>
          </cell>
          <cell r="J147">
            <v>0</v>
          </cell>
          <cell r="K147">
            <v>0</v>
          </cell>
          <cell r="L147">
            <v>1</v>
          </cell>
          <cell r="M147">
            <v>39</v>
          </cell>
          <cell r="N147">
            <v>0</v>
          </cell>
          <cell r="O147">
            <v>0</v>
          </cell>
          <cell r="P147">
            <v>0</v>
          </cell>
          <cell r="Q147">
            <v>1</v>
          </cell>
          <cell r="R147">
            <v>39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39</v>
          </cell>
          <cell r="X147">
            <v>0</v>
          </cell>
          <cell r="Y147">
            <v>0</v>
          </cell>
          <cell r="Z147">
            <v>0</v>
          </cell>
          <cell r="AA147">
            <v>3</v>
          </cell>
          <cell r="AB147">
            <v>39</v>
          </cell>
          <cell r="AC147">
            <v>0</v>
          </cell>
          <cell r="AD147">
            <v>0</v>
          </cell>
          <cell r="AE147">
            <v>0</v>
          </cell>
          <cell r="AF147">
            <v>2</v>
          </cell>
          <cell r="AG147">
            <v>39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39</v>
          </cell>
          <cell r="AM147">
            <v>0</v>
          </cell>
          <cell r="AN147">
            <v>0</v>
          </cell>
          <cell r="AO147">
            <v>0</v>
          </cell>
          <cell r="AP147">
            <v>2</v>
          </cell>
          <cell r="AQ147">
            <v>39</v>
          </cell>
          <cell r="AR147">
            <v>0</v>
          </cell>
          <cell r="AS147">
            <v>0</v>
          </cell>
          <cell r="AT147">
            <v>0</v>
          </cell>
          <cell r="AU147">
            <v>2</v>
          </cell>
          <cell r="AV147">
            <v>39</v>
          </cell>
          <cell r="AW147">
            <v>0</v>
          </cell>
          <cell r="AX147">
            <v>0</v>
          </cell>
          <cell r="AY147">
            <v>0</v>
          </cell>
          <cell r="AZ147">
            <v>4</v>
          </cell>
          <cell r="BA147">
            <v>39</v>
          </cell>
          <cell r="BB147">
            <v>0</v>
          </cell>
          <cell r="BC147">
            <v>0</v>
          </cell>
          <cell r="BD147">
            <v>0</v>
          </cell>
          <cell r="BE147">
            <v>3</v>
          </cell>
          <cell r="BF147">
            <v>39</v>
          </cell>
          <cell r="BG147">
            <v>0</v>
          </cell>
          <cell r="BH147">
            <v>0</v>
          </cell>
          <cell r="BI147">
            <v>0</v>
          </cell>
          <cell r="BJ147">
            <v>2</v>
          </cell>
          <cell r="BK147">
            <v>39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3</v>
          </cell>
          <cell r="BU147">
            <v>39</v>
          </cell>
          <cell r="BV147">
            <v>0</v>
          </cell>
          <cell r="BW147">
            <v>0</v>
          </cell>
          <cell r="BX147">
            <v>0</v>
          </cell>
          <cell r="BY147">
            <v>2</v>
          </cell>
          <cell r="BZ147">
            <v>39</v>
          </cell>
          <cell r="CA147">
            <v>0</v>
          </cell>
          <cell r="CB147">
            <v>0</v>
          </cell>
          <cell r="CC147">
            <v>0</v>
          </cell>
          <cell r="CD147">
            <v>1</v>
          </cell>
          <cell r="CE147">
            <v>39</v>
          </cell>
          <cell r="CF147">
            <v>0.35185185185185186</v>
          </cell>
          <cell r="CG147">
            <v>5</v>
          </cell>
          <cell r="CH147">
            <v>8.2621082621082628E-2</v>
          </cell>
        </row>
      </sheetData>
      <sheetData sheetId="6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MATHEMATIQUES</v>
          </cell>
          <cell r="E6" t="str">
            <v>PHYSIQUE</v>
          </cell>
          <cell r="F6" t="str">
            <v>SVT</v>
          </cell>
          <cell r="G6" t="str">
            <v>CHIMIE</v>
          </cell>
          <cell r="H6" t="str">
            <v>ANGLAIS</v>
          </cell>
          <cell r="I6" t="str">
            <v>LANGUE</v>
          </cell>
          <cell r="J6" t="str">
            <v>LITTERATURE</v>
          </cell>
          <cell r="K6" t="str">
            <v>PHILOSOPHIE</v>
          </cell>
          <cell r="L6" t="str">
            <v>ECM</v>
          </cell>
          <cell r="M6" t="str">
            <v>HISTOIRE/GEOGRAPHIE</v>
          </cell>
          <cell r="N6" t="str">
            <v>INFORMATIQUE</v>
          </cell>
          <cell r="O6" t="str">
            <v>ESPAGNOL</v>
          </cell>
          <cell r="P6" t="str">
            <v>EPS</v>
          </cell>
          <cell r="Q6" t="str">
            <v>TM</v>
          </cell>
        </row>
        <row r="7">
          <cell r="A7" t="str">
            <v>00537/CC</v>
          </cell>
          <cell r="B7" t="str">
            <v>ATAKAM MA'AGNI Florisette</v>
          </cell>
          <cell r="C7" t="str">
            <v>Seconde C</v>
          </cell>
          <cell r="D7">
            <v>15</v>
          </cell>
          <cell r="E7">
            <v>5</v>
          </cell>
          <cell r="F7">
            <v>10</v>
          </cell>
          <cell r="G7">
            <v>12</v>
          </cell>
          <cell r="H7">
            <v>12</v>
          </cell>
          <cell r="I7">
            <v>10</v>
          </cell>
          <cell r="J7">
            <v>17</v>
          </cell>
          <cell r="K7">
            <v>0</v>
          </cell>
          <cell r="L7">
            <v>12</v>
          </cell>
          <cell r="M7">
            <v>14</v>
          </cell>
          <cell r="N7">
            <v>15</v>
          </cell>
          <cell r="O7">
            <v>17</v>
          </cell>
          <cell r="P7">
            <v>0</v>
          </cell>
          <cell r="Q7">
            <v>0</v>
          </cell>
        </row>
        <row r="8">
          <cell r="A8" t="str">
            <v>00621/CC</v>
          </cell>
          <cell r="B8" t="str">
            <v>ATANGANA Suzanne Mireille</v>
          </cell>
          <cell r="C8" t="str">
            <v>Seconde C</v>
          </cell>
          <cell r="D8">
            <v>12</v>
          </cell>
          <cell r="E8">
            <v>6</v>
          </cell>
          <cell r="F8">
            <v>14</v>
          </cell>
          <cell r="G8">
            <v>14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</row>
        <row r="9">
          <cell r="A9" t="str">
            <v>00386/CC</v>
          </cell>
          <cell r="B9" t="str">
            <v>DJAMOU NGANKOU Gaëlle</v>
          </cell>
          <cell r="C9" t="str">
            <v>Seconde C</v>
          </cell>
          <cell r="D9">
            <v>8</v>
          </cell>
          <cell r="E9">
            <v>2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</row>
        <row r="10">
          <cell r="A10" t="str">
            <v>00548/CC</v>
          </cell>
          <cell r="B10" t="str">
            <v>DJIA NGUEMO Raphaël</v>
          </cell>
          <cell r="C10" t="str">
            <v>Seconde C</v>
          </cell>
          <cell r="D10">
            <v>14</v>
          </cell>
          <cell r="E10">
            <v>10</v>
          </cell>
          <cell r="F10">
            <v>15</v>
          </cell>
          <cell r="G10">
            <v>8</v>
          </cell>
          <cell r="H10">
            <v>0</v>
          </cell>
          <cell r="I10">
            <v>15</v>
          </cell>
          <cell r="J10">
            <v>10</v>
          </cell>
          <cell r="K10">
            <v>0</v>
          </cell>
          <cell r="L10">
            <v>16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</row>
        <row r="11">
          <cell r="A11" t="str">
            <v>00358/CC</v>
          </cell>
          <cell r="B11" t="str">
            <v>DJOUKOU Ange Mireille</v>
          </cell>
          <cell r="C11" t="str">
            <v>Seconde C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</row>
        <row r="12">
          <cell r="A12" t="str">
            <v>00359/CC</v>
          </cell>
          <cell r="B12" t="str">
            <v>EBOULE MISPA Lagrâce</v>
          </cell>
          <cell r="C12" t="str">
            <v>Seconde C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</row>
        <row r="13">
          <cell r="A13" t="str">
            <v>00360/CC</v>
          </cell>
          <cell r="B13" t="str">
            <v>EDJANGUE LEUKAM Clarine</v>
          </cell>
          <cell r="C13" t="str">
            <v>Seconde C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</row>
        <row r="14">
          <cell r="A14" t="str">
            <v>00338/CC</v>
          </cell>
          <cell r="B14" t="str">
            <v>EKORO A BATCHOCK Nicolas Junoir</v>
          </cell>
          <cell r="C14" t="str">
            <v>Seconde C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</row>
        <row r="15">
          <cell r="A15" t="str">
            <v>00649/CC</v>
          </cell>
          <cell r="B15" t="str">
            <v>EMASSEU NGOUMENI Manuelle C.</v>
          </cell>
          <cell r="C15" t="str">
            <v>Seconde C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</row>
        <row r="16">
          <cell r="A16" t="str">
            <v>00333/CC</v>
          </cell>
          <cell r="B16" t="str">
            <v>ETONDE BEBE Régine</v>
          </cell>
          <cell r="C16" t="str">
            <v>Seconde C</v>
          </cell>
          <cell r="D16">
            <v>10</v>
          </cell>
          <cell r="E16">
            <v>14</v>
          </cell>
          <cell r="F16">
            <v>12</v>
          </cell>
          <cell r="G16">
            <v>17</v>
          </cell>
          <cell r="H16">
            <v>8</v>
          </cell>
          <cell r="I16">
            <v>12</v>
          </cell>
          <cell r="J16">
            <v>10</v>
          </cell>
          <cell r="K16">
            <v>0</v>
          </cell>
          <cell r="L16">
            <v>14</v>
          </cell>
          <cell r="M16">
            <v>17</v>
          </cell>
          <cell r="N16">
            <v>20</v>
          </cell>
          <cell r="O16">
            <v>0</v>
          </cell>
          <cell r="P16">
            <v>12</v>
          </cell>
          <cell r="Q16">
            <v>19</v>
          </cell>
        </row>
        <row r="17">
          <cell r="A17" t="str">
            <v>00361/CC</v>
          </cell>
          <cell r="B17" t="str">
            <v>EWANE EBOULE Lavoisier</v>
          </cell>
          <cell r="C17" t="str">
            <v>Seconde C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</row>
        <row r="18">
          <cell r="A18" t="str">
            <v>00362/CC</v>
          </cell>
          <cell r="B18" t="str">
            <v>FOKAM FOTSO Kelly Loïc</v>
          </cell>
          <cell r="C18" t="str">
            <v>Seconde C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</row>
        <row r="19">
          <cell r="A19" t="str">
            <v>00363/CC</v>
          </cell>
          <cell r="B19" t="str">
            <v>FOUAMENE DIFFO Marius Florent</v>
          </cell>
          <cell r="C19" t="str">
            <v>Seconde C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</row>
        <row r="20">
          <cell r="A20" t="str">
            <v>00298/CC</v>
          </cell>
          <cell r="B20" t="str">
            <v>GAKAM Suzanne Pelagie</v>
          </cell>
          <cell r="C20" t="str">
            <v>Seconde C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</row>
        <row r="21">
          <cell r="A21" t="str">
            <v>00364/CC</v>
          </cell>
          <cell r="B21" t="str">
            <v>GUINTANG MBAPPE Paul Junior</v>
          </cell>
          <cell r="C21" t="str">
            <v>Seconde C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</row>
        <row r="22">
          <cell r="A22" t="str">
            <v>00339/CC</v>
          </cell>
          <cell r="B22" t="str">
            <v>HETCHO Josée Salomine</v>
          </cell>
          <cell r="C22" t="str">
            <v>Seconde C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</row>
        <row r="23">
          <cell r="A23" t="str">
            <v>00342/CC</v>
          </cell>
          <cell r="B23" t="str">
            <v>LIBAM Régine Martina</v>
          </cell>
          <cell r="C23" t="str">
            <v>Seconde C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</row>
        <row r="24">
          <cell r="A24" t="str">
            <v>00367/CC</v>
          </cell>
          <cell r="B24" t="str">
            <v>LOUBANA YOYAUT Michelle</v>
          </cell>
          <cell r="C24" t="str">
            <v>Seconde C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</row>
        <row r="25">
          <cell r="A25" t="str">
            <v>00368/CC</v>
          </cell>
          <cell r="B25" t="str">
            <v>MANGA NGOUMOU Yvan Christian</v>
          </cell>
          <cell r="C25" t="str">
            <v>Seconde C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</row>
        <row r="26">
          <cell r="A26" t="str">
            <v>00622/CC</v>
          </cell>
          <cell r="B26" t="str">
            <v>NYAMESSI Marie Paule Zuzanne</v>
          </cell>
          <cell r="C26" t="str">
            <v>Seconde C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</row>
        <row r="27">
          <cell r="A27" t="str">
            <v>00485/CC</v>
          </cell>
          <cell r="B27" t="str">
            <v>MEGNE TOTOUOM Solange Rachelle</v>
          </cell>
          <cell r="C27" t="str">
            <v>Seconde C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</row>
        <row r="28">
          <cell r="A28" t="str">
            <v>00371/CC</v>
          </cell>
          <cell r="B28" t="str">
            <v>MIENGUEU YAMNOU Krystel kelly</v>
          </cell>
          <cell r="C28" t="str">
            <v>Seconde C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</row>
        <row r="29">
          <cell r="A29" t="str">
            <v>00539/CC</v>
          </cell>
          <cell r="B29" t="str">
            <v>NDOUNGOUA NGUIEMBANG</v>
          </cell>
          <cell r="C29" t="str">
            <v>Seconde C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0">
          <cell r="A30" t="str">
            <v>00373/CC</v>
          </cell>
          <cell r="B30" t="str">
            <v>NGOH ASTA Boubakari</v>
          </cell>
          <cell r="C30" t="str">
            <v>Seconde C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</row>
        <row r="31">
          <cell r="A31" t="str">
            <v>00441/CC</v>
          </cell>
          <cell r="B31" t="str">
            <v>NGOME EBOULE Oscar Wild</v>
          </cell>
          <cell r="C31" t="str">
            <v>Seconde C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2">
          <cell r="A32" t="str">
            <v>00348/CC</v>
          </cell>
          <cell r="B32" t="str">
            <v>NKAMENY MFONKAM Franciska</v>
          </cell>
          <cell r="C32" t="str">
            <v>Seconde C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</row>
        <row r="33">
          <cell r="A33" t="str">
            <v>00377/CC</v>
          </cell>
          <cell r="B33" t="str">
            <v>NKONG MINTYA Wilfied</v>
          </cell>
          <cell r="C33" t="str">
            <v>Seconde C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</row>
        <row r="34">
          <cell r="A34" t="str">
            <v>00332/CC</v>
          </cell>
          <cell r="B34" t="str">
            <v>NKOUE MANGUEMI Stéphanie</v>
          </cell>
          <cell r="C34" t="str">
            <v>Seconde C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</row>
        <row r="35">
          <cell r="A35" t="str">
            <v>00488/CC</v>
          </cell>
          <cell r="B35" t="str">
            <v>NSEKE BELLE Aurore</v>
          </cell>
          <cell r="C35" t="str">
            <v>Seconde C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</row>
        <row r="36">
          <cell r="A36" t="str">
            <v>00623/CC</v>
          </cell>
          <cell r="B36" t="str">
            <v>NTOUBA MASSANGO Fabiola Monique</v>
          </cell>
          <cell r="C36" t="str">
            <v>Seconde C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</row>
        <row r="37">
          <cell r="A37" t="str">
            <v>00624/CC</v>
          </cell>
          <cell r="B37" t="str">
            <v>NYETAM Bob Cedric</v>
          </cell>
          <cell r="C37" t="str">
            <v>Seconde C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</row>
        <row r="38">
          <cell r="A38" t="str">
            <v>00545/CC</v>
          </cell>
          <cell r="B38" t="str">
            <v>OBHOCK PODOP Antoinette</v>
          </cell>
          <cell r="C38" t="str">
            <v>Seconde C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</row>
        <row r="39">
          <cell r="A39" t="str">
            <v>00380/CC</v>
          </cell>
          <cell r="B39" t="str">
            <v>PATIO NGOUANA Ange Daina</v>
          </cell>
          <cell r="C39" t="str">
            <v>Seconde C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</row>
        <row r="40">
          <cell r="A40" t="str">
            <v>00625/CC</v>
          </cell>
          <cell r="B40" t="str">
            <v>TANKEU FOYET Grâce Yvana</v>
          </cell>
          <cell r="C40" t="str">
            <v>Seconde C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</row>
        <row r="41">
          <cell r="A41" t="str">
            <v>00382/CC</v>
          </cell>
          <cell r="B41" t="str">
            <v>TCHAKOUNTE DJIYEP Harry Fritz</v>
          </cell>
          <cell r="C41" t="str">
            <v>Seconde C</v>
          </cell>
          <cell r="D41">
            <v>14</v>
          </cell>
          <cell r="E41">
            <v>15</v>
          </cell>
          <cell r="F41">
            <v>19</v>
          </cell>
          <cell r="G41">
            <v>17</v>
          </cell>
          <cell r="H41">
            <v>13</v>
          </cell>
          <cell r="I41">
            <v>6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42">
          <cell r="A42" t="str">
            <v>00384/CC</v>
          </cell>
          <cell r="B42" t="str">
            <v>TCHUITCHEU Frank Wilfried</v>
          </cell>
          <cell r="C42" t="str">
            <v>Seconde C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</row>
        <row r="43">
          <cell r="A43" t="str">
            <v>00626/CC</v>
          </cell>
          <cell r="B43" t="str">
            <v>TENKOUE Juliette Diana</v>
          </cell>
          <cell r="C43" t="str">
            <v>Seconde C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</row>
        <row r="44">
          <cell r="A44" t="str">
            <v>00484/CC</v>
          </cell>
          <cell r="B44" t="str">
            <v>TOLEN Benjamin Pascal</v>
          </cell>
          <cell r="C44" t="str">
            <v>Seconde C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</row>
        <row r="45">
          <cell r="A45" t="str">
            <v>00627/CC</v>
          </cell>
          <cell r="B45" t="str">
            <v>YTEMBE Mathias</v>
          </cell>
          <cell r="C45" t="str">
            <v>Seconde C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</row>
        <row r="46">
          <cell r="A46" t="str">
            <v>00340/CC</v>
          </cell>
          <cell r="B46" t="str">
            <v>KAMENI TONGA Gabriel</v>
          </cell>
          <cell r="C46" t="str">
            <v>Première C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</row>
        <row r="47">
          <cell r="A47" t="str">
            <v>00341/CC</v>
          </cell>
          <cell r="B47" t="str">
            <v>KOUM NKEN Purifien Claude</v>
          </cell>
          <cell r="C47" t="str">
            <v>Première C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</row>
        <row r="48">
          <cell r="A48" t="str">
            <v>00343/CC</v>
          </cell>
          <cell r="B48" t="str">
            <v>MBIANDJEU BENYME Neil Killiam</v>
          </cell>
          <cell r="C48" t="str">
            <v>Première C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</row>
        <row r="49">
          <cell r="A49" t="str">
            <v>00295/CC</v>
          </cell>
          <cell r="B49" t="str">
            <v>NDAM POUYOUNA AMAD Jamil</v>
          </cell>
          <cell r="C49" t="str">
            <v>Première C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</row>
        <row r="50">
          <cell r="A50" t="str">
            <v>00268/CC</v>
          </cell>
          <cell r="B50" t="str">
            <v>NYASSA NKOUNDOU LEKOA Julia</v>
          </cell>
          <cell r="C50" t="str">
            <v>Première C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</row>
        <row r="51">
          <cell r="A51" t="str">
            <v>00351/CC</v>
          </cell>
          <cell r="B51" t="str">
            <v>SIKAM YAMNOU DOLE Loïc</v>
          </cell>
          <cell r="C51" t="str">
            <v>Première C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</row>
        <row r="52">
          <cell r="A52" t="str">
            <v>00353/CC</v>
          </cell>
          <cell r="B52" t="str">
            <v>TCHAMBOUE DJANI Claudette Elvira</v>
          </cell>
          <cell r="C52" t="str">
            <v>Première C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</row>
        <row r="53">
          <cell r="A53" t="str">
            <v>00541/CC</v>
          </cell>
          <cell r="B53" t="str">
            <v>ASSEN ISSOUCK Dolie</v>
          </cell>
          <cell r="C53" t="str">
            <v>Première D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</row>
        <row r="54">
          <cell r="A54" t="str">
            <v>00336/CC</v>
          </cell>
          <cell r="B54" t="str">
            <v>BATOMEN Wilfried Ronald</v>
          </cell>
          <cell r="C54" t="str">
            <v>Première D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</row>
        <row r="55">
          <cell r="A55" t="str">
            <v>00491/CC</v>
          </cell>
          <cell r="B55" t="str">
            <v>DJEMENI TCHOKOSSA Maurice</v>
          </cell>
          <cell r="C55" t="str">
            <v>Première D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</row>
        <row r="56">
          <cell r="A56" t="str">
            <v>00648/CC</v>
          </cell>
          <cell r="B56" t="str">
            <v>EKEN TCHAKOUNTE Megane Vanelle</v>
          </cell>
          <cell r="C56" t="str">
            <v>Première D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</row>
        <row r="57">
          <cell r="A57" t="str">
            <v>00334/CC</v>
          </cell>
          <cell r="B57" t="str">
            <v>ENDALLE MILLO BEBE Shana C.</v>
          </cell>
          <cell r="C57" t="str">
            <v>Première D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</row>
        <row r="58">
          <cell r="A58" t="str">
            <v>00650/CC</v>
          </cell>
          <cell r="B58" t="str">
            <v>KOUEKAM WELAKO Ange</v>
          </cell>
          <cell r="C58" t="str">
            <v>Première D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</row>
        <row r="59">
          <cell r="A59" t="str">
            <v>00264/CC</v>
          </cell>
          <cell r="B59" t="str">
            <v>LITCHAOSOU Telesphore</v>
          </cell>
          <cell r="C59" t="str">
            <v>Première D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</row>
        <row r="60">
          <cell r="A60" t="str">
            <v>00492/CC</v>
          </cell>
          <cell r="B60" t="str">
            <v>LOWE TEBOU Doleresse Raïssa</v>
          </cell>
          <cell r="C60" t="str">
            <v>Première D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</row>
        <row r="61">
          <cell r="A61" t="str">
            <v>00634/CC</v>
          </cell>
          <cell r="B61" t="str">
            <v>MANIAKA Franck Louisiano</v>
          </cell>
          <cell r="C61" t="str">
            <v>Première D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</row>
        <row r="62">
          <cell r="A62" t="str">
            <v>00629/CC</v>
          </cell>
          <cell r="B62" t="str">
            <v>MBONG NKAKE Ivann</v>
          </cell>
          <cell r="C62" t="str">
            <v>Première D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</row>
        <row r="63">
          <cell r="A63" t="str">
            <v>00300/CC</v>
          </cell>
          <cell r="B63" t="str">
            <v>MOUKAM YAMGEU Kevine Manuella</v>
          </cell>
          <cell r="C63" t="str">
            <v>Première D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</row>
        <row r="64">
          <cell r="A64" t="str">
            <v>00630/CC</v>
          </cell>
          <cell r="B64" t="str">
            <v>MOUSSIMA BA'ANA Christiane</v>
          </cell>
          <cell r="C64" t="str">
            <v>Première D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</row>
        <row r="65">
          <cell r="A65" t="str">
            <v>00308/CC</v>
          </cell>
          <cell r="B65" t="str">
            <v>NDOME FOKA</v>
          </cell>
          <cell r="C65" t="str">
            <v>Première D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12</v>
          </cell>
          <cell r="Q65">
            <v>0</v>
          </cell>
        </row>
        <row r="66">
          <cell r="A66" t="str">
            <v>00631/CC</v>
          </cell>
          <cell r="B66" t="str">
            <v>NGAHAKEU NOUBISSIE Miguele</v>
          </cell>
          <cell r="C66" t="str">
            <v>Première D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A67" t="str">
            <v>00347/CC</v>
          </cell>
          <cell r="B67" t="str">
            <v>NGONO ESSAME Cécile Mervine</v>
          </cell>
          <cell r="C67" t="str">
            <v>Première D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</row>
        <row r="68">
          <cell r="A68" t="str">
            <v>00632/CC</v>
          </cell>
          <cell r="B68" t="str">
            <v>NGUEPNANG TCHIMI Elodie, Magloire</v>
          </cell>
          <cell r="C68" t="str">
            <v>Première D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</row>
        <row r="69">
          <cell r="A69" t="str">
            <v>00633/CC</v>
          </cell>
          <cell r="B69" t="str">
            <v>PASSO NGUEDIA Derique Junior</v>
          </cell>
          <cell r="C69" t="str">
            <v>Première D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</row>
        <row r="70">
          <cell r="A70" t="str">
            <v>00635/CC</v>
          </cell>
          <cell r="B70" t="str">
            <v>REKIATOU Adamou</v>
          </cell>
          <cell r="C70" t="str">
            <v>Première D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</row>
        <row r="71">
          <cell r="A71" t="str">
            <v>00636/CC</v>
          </cell>
          <cell r="B71" t="str">
            <v xml:space="preserve">SANGOUAN Auguste Hillary </v>
          </cell>
          <cell r="C71" t="str">
            <v>Première D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</row>
        <row r="72">
          <cell r="A72" t="str">
            <v>00637/CC</v>
          </cell>
          <cell r="B72" t="str">
            <v>TCHAMENI Joëlle Lionelle</v>
          </cell>
          <cell r="C72" t="str">
            <v>Première D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</row>
        <row r="73">
          <cell r="A73" t="str">
            <v>00302/CC</v>
          </cell>
          <cell r="B73" t="str">
            <v>TCHUIDJANG DJOUMBI Wilfried</v>
          </cell>
          <cell r="C73" t="str">
            <v>Première D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</row>
        <row r="74">
          <cell r="A74" t="str">
            <v>00354/CC</v>
          </cell>
          <cell r="B74" t="str">
            <v>TSIMI ZOA Christian Mathieu</v>
          </cell>
          <cell r="C74" t="str">
            <v>Première D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</row>
        <row r="75">
          <cell r="A75" t="str">
            <v>00638/CC</v>
          </cell>
          <cell r="B75" t="str">
            <v>YES KOM Fride Preference</v>
          </cell>
          <cell r="C75" t="str">
            <v>Première D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</row>
        <row r="76">
          <cell r="A76" t="str">
            <v>00546/CC</v>
          </cell>
          <cell r="B76" t="str">
            <v>AMVELLA Albert Simeon</v>
          </cell>
          <cell r="C76" t="str">
            <v>Terminale C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</row>
        <row r="77">
          <cell r="A77" t="str">
            <v>00255/CC</v>
          </cell>
          <cell r="B77" t="str">
            <v>BOUANGA DALEU C.Lafortune</v>
          </cell>
          <cell r="C77" t="str">
            <v>Terminale C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</row>
        <row r="78">
          <cell r="A78" t="str">
            <v>00639/CC</v>
          </cell>
          <cell r="B78" t="str">
            <v>DEMANOU DONGMO Lietissia Victoire</v>
          </cell>
          <cell r="C78" t="str">
            <v>Terminale C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</row>
        <row r="79">
          <cell r="A79" t="str">
            <v>00547/CC</v>
          </cell>
          <cell r="B79" t="str">
            <v>KWANGO Jean Luc</v>
          </cell>
          <cell r="C79" t="str">
            <v>Terminale C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</row>
        <row r="80">
          <cell r="A80" t="str">
            <v>00222/CC</v>
          </cell>
          <cell r="B80" t="str">
            <v>TCHOUATEU BIENYME Laurick</v>
          </cell>
          <cell r="C80" t="str">
            <v>Terminale C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>00270/CC</v>
          </cell>
          <cell r="B81" t="str">
            <v>TCHUANTE PANTA Sylvie M.</v>
          </cell>
          <cell r="C81" t="str">
            <v>Terminale C</v>
          </cell>
          <cell r="D81">
            <v>12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</row>
        <row r="82">
          <cell r="A82" t="str">
            <v>00271/CC</v>
          </cell>
          <cell r="B82" t="str">
            <v>TCHUANTE SIMOU Patrick Magloire</v>
          </cell>
          <cell r="C82" t="str">
            <v>Terminale C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</row>
        <row r="83">
          <cell r="A83" t="str">
            <v>00303/CC</v>
          </cell>
          <cell r="B83" t="str">
            <v>YODI BESSE M. Jacqeus</v>
          </cell>
          <cell r="C83" t="str">
            <v>Terminale C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</row>
        <row r="84">
          <cell r="A84" t="str">
            <v>00297/CC</v>
          </cell>
          <cell r="B84" t="str">
            <v>BIKA Christian Brice</v>
          </cell>
          <cell r="C84" t="str">
            <v>Terminale D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</row>
        <row r="85">
          <cell r="A85" t="str">
            <v>00640/CC</v>
          </cell>
          <cell r="B85" t="str">
            <v>BINZOULI DIBOA Samuel</v>
          </cell>
          <cell r="C85" t="str">
            <v>Terminale D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</row>
        <row r="86">
          <cell r="A86" t="str">
            <v>00257/CC</v>
          </cell>
          <cell r="B86" t="str">
            <v>ESSENDJE MBELLA Sariette</v>
          </cell>
          <cell r="C86" t="str">
            <v>Terminale D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</row>
        <row r="87">
          <cell r="A87" t="str">
            <v>00641/CC</v>
          </cell>
          <cell r="B87" t="str">
            <v>ESSOME LELE Christian</v>
          </cell>
          <cell r="C87" t="str">
            <v>Terminale D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</row>
        <row r="88">
          <cell r="A88" t="str">
            <v>00642/CC</v>
          </cell>
          <cell r="B88" t="str">
            <v>EWANDE MPAKO Marie Laure</v>
          </cell>
          <cell r="C88" t="str">
            <v>Terminale D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</row>
        <row r="89">
          <cell r="A89" t="str">
            <v>00260/CC</v>
          </cell>
          <cell r="B89" t="str">
            <v>FOSSI Camille Laeticia</v>
          </cell>
          <cell r="C89" t="str">
            <v>Terminale D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</row>
        <row r="90">
          <cell r="A90" t="str">
            <v>00643/CC</v>
          </cell>
          <cell r="B90" t="str">
            <v>JOB NOLBA Igor Perets</v>
          </cell>
          <cell r="C90" t="str">
            <v>Terminale D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</row>
        <row r="91">
          <cell r="A91" t="str">
            <v>00644/CC</v>
          </cell>
          <cell r="B91" t="str">
            <v>KWANACK NNANGA Boris F.</v>
          </cell>
          <cell r="C91" t="str">
            <v>Terminale D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</row>
        <row r="92">
          <cell r="A92" t="str">
            <v>00645/CC</v>
          </cell>
          <cell r="B92" t="str">
            <v xml:space="preserve">KWEYCHEU SIEYADJI Catherine </v>
          </cell>
          <cell r="C92" t="str">
            <v>Terminale D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</row>
        <row r="93">
          <cell r="A93" t="str">
            <v>00262/CC</v>
          </cell>
          <cell r="B93" t="str">
            <v>KWIN YAMDEU Ange Charlotte</v>
          </cell>
          <cell r="C93" t="str">
            <v>Terminale D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</row>
        <row r="94">
          <cell r="A94" t="str">
            <v>00263/CC</v>
          </cell>
          <cell r="B94" t="str">
            <v>LANSSANA HAWAH Saint Joseph</v>
          </cell>
          <cell r="C94" t="str">
            <v>Terminale D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</row>
        <row r="95">
          <cell r="A95" t="str">
            <v>00550/CC</v>
          </cell>
          <cell r="B95" t="str">
            <v>MAYEMI BAYOMOCK Rolf Levi</v>
          </cell>
          <cell r="C95" t="str">
            <v>Terminale D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</row>
        <row r="96">
          <cell r="A96" t="str">
            <v>00392/CC</v>
          </cell>
          <cell r="B96" t="str">
            <v>MBOUOMOUO NJOYA Ibrahim</v>
          </cell>
          <cell r="C96" t="str">
            <v>Terminale D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</row>
        <row r="97">
          <cell r="A97" t="str">
            <v>00646/CC</v>
          </cell>
          <cell r="B97" t="str">
            <v>NDOBO SAH Therese</v>
          </cell>
          <cell r="C97" t="str">
            <v>Terminale D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</row>
        <row r="98">
          <cell r="A98" t="str">
            <v>00551/CC</v>
          </cell>
          <cell r="B98" t="str">
            <v>NDOKOU ELAT Vanessa</v>
          </cell>
          <cell r="C98" t="str">
            <v>Terminale D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</row>
        <row r="99">
          <cell r="A99" t="str">
            <v>00267/CC</v>
          </cell>
          <cell r="B99" t="str">
            <v>SEUYEP Jovani</v>
          </cell>
          <cell r="C99" t="str">
            <v>Terminale D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</row>
        <row r="100">
          <cell r="A100" t="str">
            <v>00552/CC</v>
          </cell>
          <cell r="B100" t="str">
            <v xml:space="preserve">SIGNE SUSIE Marimar  </v>
          </cell>
          <cell r="C100" t="str">
            <v>Terminale D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</row>
        <row r="101">
          <cell r="A101" t="str">
            <v>00269/CC</v>
          </cell>
          <cell r="B101" t="str">
            <v>TCHAKOUNTE T. Edwin .N</v>
          </cell>
          <cell r="C101" t="str">
            <v>Terminale D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</row>
        <row r="102">
          <cell r="A102" t="str">
            <v>00647/CC</v>
          </cell>
          <cell r="B102" t="str">
            <v>TJECK BIYAGA Teddy Yvan</v>
          </cell>
          <cell r="C102" t="str">
            <v>Terminale D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</row>
        <row r="103">
          <cell r="A103" t="str">
            <v>00224/CC</v>
          </cell>
          <cell r="B103" t="str">
            <v>WETE ZESSEU Patricia</v>
          </cell>
          <cell r="C103" t="str">
            <v>Terminale D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</row>
        <row r="104">
          <cell r="A104" t="str">
            <v>00311/CC</v>
          </cell>
          <cell r="B104" t="str">
            <v>YAMDJIEU Kevine Julienne</v>
          </cell>
          <cell r="C104" t="str">
            <v>Terminale D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</row>
        <row r="105">
          <cell r="A105" t="str">
            <v>00553/CC</v>
          </cell>
          <cell r="B105" t="str">
            <v>YANGOUE Arnaud</v>
          </cell>
          <cell r="C105" t="str">
            <v>Terminale D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</row>
        <row r="106">
          <cell r="A106" t="str">
            <v>00554/CC</v>
          </cell>
          <cell r="B106" t="str">
            <v>YOBA ATANGANA Narcisse</v>
          </cell>
          <cell r="C106" t="str">
            <v>Terminale D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A107" t="str">
            <v>00500/CC</v>
          </cell>
          <cell r="B107" t="str">
            <v>ZEH ATYAMENLAME Paolo Jessira</v>
          </cell>
          <cell r="C107" t="str">
            <v>Terminale D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</sheetData>
      <sheetData sheetId="7">
        <row r="6">
          <cell r="A6" t="str">
            <v>Matricule</v>
          </cell>
          <cell r="B6" t="str">
            <v>Noms et Prenoms</v>
          </cell>
          <cell r="C6" t="str">
            <v>Classe</v>
          </cell>
          <cell r="D6" t="str">
            <v>Seq1</v>
          </cell>
          <cell r="E6" t="str">
            <v>Seq2</v>
          </cell>
          <cell r="F6" t="str">
            <v>Total</v>
          </cell>
          <cell r="G6" t="str">
            <v>Coef</v>
          </cell>
          <cell r="H6" t="str">
            <v>Rang</v>
          </cell>
          <cell r="I6" t="str">
            <v>Seq1</v>
          </cell>
          <cell r="J6" t="str">
            <v>Seq2</v>
          </cell>
          <cell r="K6" t="str">
            <v>Total</v>
          </cell>
          <cell r="L6" t="str">
            <v>Coef</v>
          </cell>
          <cell r="M6" t="str">
            <v>Rang</v>
          </cell>
          <cell r="N6" t="str">
            <v>Seq1</v>
          </cell>
          <cell r="O6" t="str">
            <v>Seq2</v>
          </cell>
          <cell r="P6" t="str">
            <v>Total</v>
          </cell>
          <cell r="Q6" t="str">
            <v>Coef</v>
          </cell>
          <cell r="R6" t="str">
            <v>Rang</v>
          </cell>
          <cell r="S6" t="str">
            <v>Seq1</v>
          </cell>
          <cell r="T6" t="str">
            <v>Seq2</v>
          </cell>
          <cell r="U6" t="str">
            <v>Total</v>
          </cell>
          <cell r="V6" t="str">
            <v>Coef</v>
          </cell>
          <cell r="W6" t="str">
            <v>Rang</v>
          </cell>
          <cell r="X6" t="str">
            <v>Seq1</v>
          </cell>
          <cell r="Y6" t="str">
            <v>Seq2</v>
          </cell>
          <cell r="Z6" t="str">
            <v>Total</v>
          </cell>
          <cell r="AA6" t="str">
            <v>Coef</v>
          </cell>
          <cell r="AB6" t="str">
            <v>Rang</v>
          </cell>
          <cell r="AC6" t="str">
            <v>Seq1</v>
          </cell>
          <cell r="AD6" t="str">
            <v>Seq2</v>
          </cell>
          <cell r="AE6" t="str">
            <v>Total</v>
          </cell>
          <cell r="AF6" t="str">
            <v>Coef</v>
          </cell>
          <cell r="AG6" t="str">
            <v>Rang</v>
          </cell>
          <cell r="AH6" t="str">
            <v>Seq1</v>
          </cell>
          <cell r="AI6" t="str">
            <v>Seq2</v>
          </cell>
          <cell r="AJ6" t="str">
            <v>Total</v>
          </cell>
          <cell r="AK6" t="str">
            <v>Coef</v>
          </cell>
          <cell r="AL6" t="str">
            <v>Rang</v>
          </cell>
          <cell r="AM6" t="str">
            <v>Seq1</v>
          </cell>
          <cell r="AN6" t="str">
            <v>Seq2</v>
          </cell>
          <cell r="AO6" t="str">
            <v>Total</v>
          </cell>
          <cell r="AP6" t="str">
            <v>Coef</v>
          </cell>
          <cell r="AQ6" t="str">
            <v>Rang</v>
          </cell>
          <cell r="AR6" t="str">
            <v>Seq1</v>
          </cell>
          <cell r="AS6" t="str">
            <v>Seq2</v>
          </cell>
          <cell r="AT6" t="str">
            <v>Total</v>
          </cell>
          <cell r="AU6" t="str">
            <v>Coef</v>
          </cell>
          <cell r="AV6" t="str">
            <v>Rang</v>
          </cell>
          <cell r="AW6" t="str">
            <v>Seq1</v>
          </cell>
          <cell r="AX6" t="str">
            <v>Seq2</v>
          </cell>
          <cell r="AY6" t="str">
            <v>Total</v>
          </cell>
          <cell r="AZ6" t="str">
            <v>Coef</v>
          </cell>
          <cell r="BA6" t="str">
            <v>Rang</v>
          </cell>
          <cell r="BB6" t="str">
            <v>Seq1</v>
          </cell>
          <cell r="BC6" t="str">
            <v>Seq2</v>
          </cell>
          <cell r="BD6" t="str">
            <v>Total</v>
          </cell>
          <cell r="BE6" t="str">
            <v>Coef</v>
          </cell>
          <cell r="BF6" t="str">
            <v>Rang</v>
          </cell>
          <cell r="BG6" t="str">
            <v>Seq1</v>
          </cell>
          <cell r="BH6" t="str">
            <v>Seq2</v>
          </cell>
          <cell r="BI6" t="str">
            <v>Total</v>
          </cell>
          <cell r="BJ6" t="str">
            <v>Coef</v>
          </cell>
          <cell r="BK6" t="str">
            <v>Rang</v>
          </cell>
          <cell r="BL6" t="str">
            <v>Seq1</v>
          </cell>
          <cell r="BM6" t="str">
            <v>Seq2</v>
          </cell>
          <cell r="BN6" t="str">
            <v>Total</v>
          </cell>
          <cell r="BO6" t="str">
            <v>Coef</v>
          </cell>
          <cell r="BP6" t="str">
            <v>Rang</v>
          </cell>
          <cell r="BQ6" t="str">
            <v>Seq1</v>
          </cell>
          <cell r="BR6" t="str">
            <v>Seq2</v>
          </cell>
          <cell r="BS6" t="str">
            <v>Total</v>
          </cell>
          <cell r="BT6" t="str">
            <v>Coef</v>
          </cell>
          <cell r="BU6" t="str">
            <v>Rang</v>
          </cell>
          <cell r="BV6" t="str">
            <v>Moy Trim</v>
          </cell>
          <cell r="BW6" t="str">
            <v>Rang</v>
          </cell>
          <cell r="BX6" t="str">
            <v>Moy Classe</v>
          </cell>
        </row>
        <row r="7">
          <cell r="A7" t="str">
            <v>00537/CC</v>
          </cell>
          <cell r="B7" t="str">
            <v>ATAKAM MA'AGNI Florisette</v>
          </cell>
          <cell r="C7" t="str">
            <v>Seconde C</v>
          </cell>
          <cell r="D7">
            <v>15</v>
          </cell>
          <cell r="E7">
            <v>20</v>
          </cell>
          <cell r="F7">
            <v>17.5</v>
          </cell>
          <cell r="G7">
            <v>6</v>
          </cell>
          <cell r="H7">
            <v>1</v>
          </cell>
          <cell r="I7">
            <v>5</v>
          </cell>
          <cell r="J7">
            <v>17</v>
          </cell>
          <cell r="K7">
            <v>11</v>
          </cell>
          <cell r="L7">
            <v>3</v>
          </cell>
          <cell r="M7">
            <v>2</v>
          </cell>
          <cell r="N7">
            <v>10</v>
          </cell>
          <cell r="O7">
            <v>10</v>
          </cell>
          <cell r="P7">
            <v>10</v>
          </cell>
          <cell r="Q7">
            <v>3</v>
          </cell>
          <cell r="R7">
            <v>4</v>
          </cell>
          <cell r="S7">
            <v>12</v>
          </cell>
          <cell r="T7">
            <v>12</v>
          </cell>
          <cell r="U7">
            <v>12</v>
          </cell>
          <cell r="V7">
            <v>2</v>
          </cell>
          <cell r="W7">
            <v>3</v>
          </cell>
          <cell r="X7">
            <v>12</v>
          </cell>
          <cell r="Y7">
            <v>0</v>
          </cell>
          <cell r="Z7">
            <v>6</v>
          </cell>
          <cell r="AA7">
            <v>3</v>
          </cell>
          <cell r="AB7">
            <v>3</v>
          </cell>
          <cell r="AC7">
            <v>10</v>
          </cell>
          <cell r="AD7">
            <v>10</v>
          </cell>
          <cell r="AE7">
            <v>10</v>
          </cell>
          <cell r="AF7">
            <v>2</v>
          </cell>
          <cell r="AG7">
            <v>3</v>
          </cell>
          <cell r="AH7">
            <v>17</v>
          </cell>
          <cell r="AI7">
            <v>17</v>
          </cell>
          <cell r="AJ7">
            <v>17</v>
          </cell>
          <cell r="AK7">
            <v>3</v>
          </cell>
          <cell r="AL7">
            <v>1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39</v>
          </cell>
          <cell r="AR7">
            <v>12</v>
          </cell>
          <cell r="AS7">
            <v>10</v>
          </cell>
          <cell r="AT7">
            <v>11</v>
          </cell>
          <cell r="AU7">
            <v>1</v>
          </cell>
          <cell r="AV7">
            <v>3</v>
          </cell>
          <cell r="AW7">
            <v>14</v>
          </cell>
          <cell r="AX7">
            <v>14</v>
          </cell>
          <cell r="AY7">
            <v>14</v>
          </cell>
          <cell r="AZ7">
            <v>3</v>
          </cell>
          <cell r="BA7">
            <v>2</v>
          </cell>
          <cell r="BB7">
            <v>15</v>
          </cell>
          <cell r="BC7">
            <v>15</v>
          </cell>
          <cell r="BD7">
            <v>15</v>
          </cell>
          <cell r="BE7">
            <v>2</v>
          </cell>
          <cell r="BF7">
            <v>2</v>
          </cell>
          <cell r="BG7">
            <v>17</v>
          </cell>
          <cell r="BH7">
            <v>17</v>
          </cell>
          <cell r="BI7">
            <v>17</v>
          </cell>
          <cell r="BJ7">
            <v>1</v>
          </cell>
          <cell r="BK7">
            <v>1</v>
          </cell>
          <cell r="BL7">
            <v>0</v>
          </cell>
          <cell r="BM7">
            <v>0</v>
          </cell>
          <cell r="BN7">
            <v>0</v>
          </cell>
          <cell r="BO7">
            <v>2</v>
          </cell>
          <cell r="BP7">
            <v>39</v>
          </cell>
          <cell r="BQ7">
            <v>0</v>
          </cell>
          <cell r="BR7">
            <v>0</v>
          </cell>
          <cell r="BS7">
            <v>0</v>
          </cell>
          <cell r="BT7">
            <v>1</v>
          </cell>
          <cell r="BU7">
            <v>39</v>
          </cell>
          <cell r="BV7">
            <v>11.90625</v>
          </cell>
          <cell r="BW7">
            <v>2</v>
          </cell>
          <cell r="BX7">
            <v>1.1077724358974359</v>
          </cell>
        </row>
        <row r="8">
          <cell r="A8" t="str">
            <v>00621/CC</v>
          </cell>
          <cell r="B8" t="str">
            <v>ATANGANA Suzanne Mireille</v>
          </cell>
          <cell r="C8" t="str">
            <v>Seconde C</v>
          </cell>
          <cell r="D8">
            <v>12</v>
          </cell>
          <cell r="E8">
            <v>12</v>
          </cell>
          <cell r="F8">
            <v>12</v>
          </cell>
          <cell r="G8">
            <v>6</v>
          </cell>
          <cell r="H8">
            <v>3</v>
          </cell>
          <cell r="I8">
            <v>6</v>
          </cell>
          <cell r="J8">
            <v>6</v>
          </cell>
          <cell r="K8">
            <v>6</v>
          </cell>
          <cell r="L8">
            <v>3</v>
          </cell>
          <cell r="M8">
            <v>5</v>
          </cell>
          <cell r="N8">
            <v>14</v>
          </cell>
          <cell r="O8">
            <v>14</v>
          </cell>
          <cell r="P8">
            <v>14</v>
          </cell>
          <cell r="Q8">
            <v>3</v>
          </cell>
          <cell r="R8">
            <v>3</v>
          </cell>
          <cell r="S8">
            <v>14</v>
          </cell>
          <cell r="T8">
            <v>14</v>
          </cell>
          <cell r="U8">
            <v>14</v>
          </cell>
          <cell r="V8">
            <v>2</v>
          </cell>
          <cell r="W8">
            <v>2</v>
          </cell>
          <cell r="X8">
            <v>0</v>
          </cell>
          <cell r="Y8">
            <v>0</v>
          </cell>
          <cell r="Z8">
            <v>0</v>
          </cell>
          <cell r="AA8">
            <v>3</v>
          </cell>
          <cell r="AB8">
            <v>39</v>
          </cell>
          <cell r="AC8">
            <v>0</v>
          </cell>
          <cell r="AD8">
            <v>0</v>
          </cell>
          <cell r="AE8">
            <v>0</v>
          </cell>
          <cell r="AF8">
            <v>2</v>
          </cell>
          <cell r="AG8">
            <v>39</v>
          </cell>
          <cell r="AH8">
            <v>0</v>
          </cell>
          <cell r="AI8">
            <v>0</v>
          </cell>
          <cell r="AJ8">
            <v>0</v>
          </cell>
          <cell r="AK8">
            <v>3</v>
          </cell>
          <cell r="AL8">
            <v>39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39</v>
          </cell>
          <cell r="AR8">
            <v>0</v>
          </cell>
          <cell r="AS8">
            <v>0</v>
          </cell>
          <cell r="AT8">
            <v>0</v>
          </cell>
          <cell r="AU8">
            <v>1</v>
          </cell>
          <cell r="AV8">
            <v>39</v>
          </cell>
          <cell r="AW8">
            <v>0</v>
          </cell>
          <cell r="AX8">
            <v>0</v>
          </cell>
          <cell r="AY8">
            <v>0</v>
          </cell>
          <cell r="AZ8">
            <v>3</v>
          </cell>
          <cell r="BA8">
            <v>39</v>
          </cell>
          <cell r="BB8">
            <v>0</v>
          </cell>
          <cell r="BC8">
            <v>0</v>
          </cell>
          <cell r="BD8">
            <v>0</v>
          </cell>
          <cell r="BE8">
            <v>2</v>
          </cell>
          <cell r="BF8">
            <v>39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39</v>
          </cell>
          <cell r="BL8">
            <v>0</v>
          </cell>
          <cell r="BM8">
            <v>0</v>
          </cell>
          <cell r="BN8">
            <v>0</v>
          </cell>
          <cell r="BO8">
            <v>2</v>
          </cell>
          <cell r="BP8">
            <v>39</v>
          </cell>
          <cell r="BQ8">
            <v>0</v>
          </cell>
          <cell r="BR8">
            <v>0</v>
          </cell>
          <cell r="BS8">
            <v>0</v>
          </cell>
          <cell r="BT8">
            <v>1</v>
          </cell>
          <cell r="BU8">
            <v>39</v>
          </cell>
          <cell r="BV8">
            <v>5</v>
          </cell>
          <cell r="BW8">
            <v>4</v>
          </cell>
          <cell r="BX8">
            <v>1.1077724358974359</v>
          </cell>
        </row>
        <row r="9">
          <cell r="A9" t="str">
            <v>00386/CC</v>
          </cell>
          <cell r="B9" t="str">
            <v>DJAMOU NGANKOU Gaëlle</v>
          </cell>
          <cell r="C9" t="str">
            <v>Seconde C</v>
          </cell>
          <cell r="D9">
            <v>8</v>
          </cell>
          <cell r="E9">
            <v>8</v>
          </cell>
          <cell r="F9">
            <v>8</v>
          </cell>
          <cell r="G9">
            <v>6</v>
          </cell>
          <cell r="H9">
            <v>5</v>
          </cell>
          <cell r="I9">
            <v>2</v>
          </cell>
          <cell r="J9">
            <v>2</v>
          </cell>
          <cell r="K9">
            <v>2</v>
          </cell>
          <cell r="L9">
            <v>3</v>
          </cell>
          <cell r="M9">
            <v>6</v>
          </cell>
          <cell r="N9">
            <v>0</v>
          </cell>
          <cell r="O9">
            <v>0</v>
          </cell>
          <cell r="P9">
            <v>0</v>
          </cell>
          <cell r="Q9">
            <v>3</v>
          </cell>
          <cell r="R9">
            <v>39</v>
          </cell>
          <cell r="S9">
            <v>0</v>
          </cell>
          <cell r="T9">
            <v>20</v>
          </cell>
          <cell r="U9">
            <v>10</v>
          </cell>
          <cell r="V9">
            <v>2</v>
          </cell>
          <cell r="W9">
            <v>4</v>
          </cell>
          <cell r="X9">
            <v>0</v>
          </cell>
          <cell r="Y9">
            <v>0</v>
          </cell>
          <cell r="Z9">
            <v>0</v>
          </cell>
          <cell r="AA9">
            <v>3</v>
          </cell>
          <cell r="AB9">
            <v>39</v>
          </cell>
          <cell r="AC9">
            <v>0</v>
          </cell>
          <cell r="AD9">
            <v>0</v>
          </cell>
          <cell r="AE9">
            <v>0</v>
          </cell>
          <cell r="AF9">
            <v>2</v>
          </cell>
          <cell r="AG9">
            <v>39</v>
          </cell>
          <cell r="AH9">
            <v>0</v>
          </cell>
          <cell r="AI9">
            <v>0</v>
          </cell>
          <cell r="AJ9">
            <v>0</v>
          </cell>
          <cell r="AK9">
            <v>3</v>
          </cell>
          <cell r="AL9">
            <v>39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39</v>
          </cell>
          <cell r="AR9">
            <v>0</v>
          </cell>
          <cell r="AS9">
            <v>0</v>
          </cell>
          <cell r="AT9">
            <v>0</v>
          </cell>
          <cell r="AU9">
            <v>1</v>
          </cell>
          <cell r="AV9">
            <v>39</v>
          </cell>
          <cell r="AW9">
            <v>0</v>
          </cell>
          <cell r="AX9">
            <v>0</v>
          </cell>
          <cell r="AY9">
            <v>0</v>
          </cell>
          <cell r="AZ9">
            <v>3</v>
          </cell>
          <cell r="BA9">
            <v>39</v>
          </cell>
          <cell r="BB9">
            <v>0</v>
          </cell>
          <cell r="BC9">
            <v>0</v>
          </cell>
          <cell r="BD9">
            <v>0</v>
          </cell>
          <cell r="BE9">
            <v>2</v>
          </cell>
          <cell r="BF9">
            <v>39</v>
          </cell>
          <cell r="BG9">
            <v>0</v>
          </cell>
          <cell r="BH9">
            <v>0</v>
          </cell>
          <cell r="BI9">
            <v>0</v>
          </cell>
          <cell r="BJ9">
            <v>1</v>
          </cell>
          <cell r="BK9">
            <v>39</v>
          </cell>
          <cell r="BL9">
            <v>0</v>
          </cell>
          <cell r="BM9">
            <v>0</v>
          </cell>
          <cell r="BN9">
            <v>0</v>
          </cell>
          <cell r="BO9">
            <v>2</v>
          </cell>
          <cell r="BP9">
            <v>39</v>
          </cell>
          <cell r="BQ9">
            <v>0</v>
          </cell>
          <cell r="BR9">
            <v>0</v>
          </cell>
          <cell r="BS9">
            <v>0</v>
          </cell>
          <cell r="BT9">
            <v>1</v>
          </cell>
          <cell r="BU9">
            <v>39</v>
          </cell>
          <cell r="BV9">
            <v>2.3125</v>
          </cell>
          <cell r="BW9">
            <v>6</v>
          </cell>
          <cell r="BX9">
            <v>1.1077724358974359</v>
          </cell>
        </row>
        <row r="10">
          <cell r="A10" t="str">
            <v>00548/CC</v>
          </cell>
          <cell r="B10" t="str">
            <v>DJIA NGUEMO Raphaël</v>
          </cell>
          <cell r="C10" t="str">
            <v>Seconde C</v>
          </cell>
          <cell r="D10">
            <v>14</v>
          </cell>
          <cell r="E10">
            <v>14</v>
          </cell>
          <cell r="F10">
            <v>14</v>
          </cell>
          <cell r="G10">
            <v>6</v>
          </cell>
          <cell r="H10">
            <v>2</v>
          </cell>
          <cell r="I10">
            <v>10</v>
          </cell>
          <cell r="J10">
            <v>10</v>
          </cell>
          <cell r="K10">
            <v>10</v>
          </cell>
          <cell r="L10">
            <v>3</v>
          </cell>
          <cell r="M10">
            <v>3</v>
          </cell>
          <cell r="N10">
            <v>15</v>
          </cell>
          <cell r="O10">
            <v>15</v>
          </cell>
          <cell r="P10">
            <v>15</v>
          </cell>
          <cell r="Q10">
            <v>3</v>
          </cell>
          <cell r="R10">
            <v>1</v>
          </cell>
          <cell r="S10">
            <v>8</v>
          </cell>
          <cell r="T10">
            <v>8</v>
          </cell>
          <cell r="U10">
            <v>8</v>
          </cell>
          <cell r="V10">
            <v>2</v>
          </cell>
          <cell r="W10">
            <v>6</v>
          </cell>
          <cell r="X10">
            <v>0</v>
          </cell>
          <cell r="Y10">
            <v>0</v>
          </cell>
          <cell r="Z10">
            <v>0</v>
          </cell>
          <cell r="AA10">
            <v>3</v>
          </cell>
          <cell r="AB10">
            <v>39</v>
          </cell>
          <cell r="AC10">
            <v>15</v>
          </cell>
          <cell r="AD10">
            <v>15</v>
          </cell>
          <cell r="AE10">
            <v>15</v>
          </cell>
          <cell r="AF10">
            <v>2</v>
          </cell>
          <cell r="AG10">
            <v>1</v>
          </cell>
          <cell r="AH10">
            <v>10</v>
          </cell>
          <cell r="AI10">
            <v>10</v>
          </cell>
          <cell r="AJ10">
            <v>10</v>
          </cell>
          <cell r="AK10">
            <v>3</v>
          </cell>
          <cell r="AL10">
            <v>2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39</v>
          </cell>
          <cell r="AR10">
            <v>16</v>
          </cell>
          <cell r="AS10">
            <v>16</v>
          </cell>
          <cell r="AT10">
            <v>16</v>
          </cell>
          <cell r="AU10">
            <v>1</v>
          </cell>
          <cell r="AV10">
            <v>1</v>
          </cell>
          <cell r="AW10">
            <v>0</v>
          </cell>
          <cell r="AX10">
            <v>0</v>
          </cell>
          <cell r="AY10">
            <v>0</v>
          </cell>
          <cell r="AZ10">
            <v>3</v>
          </cell>
          <cell r="BA10">
            <v>39</v>
          </cell>
          <cell r="BB10">
            <v>0</v>
          </cell>
          <cell r="BC10">
            <v>0</v>
          </cell>
          <cell r="BD10">
            <v>0</v>
          </cell>
          <cell r="BE10">
            <v>2</v>
          </cell>
          <cell r="BF10">
            <v>39</v>
          </cell>
          <cell r="BG10">
            <v>0</v>
          </cell>
          <cell r="BH10">
            <v>0</v>
          </cell>
          <cell r="BI10">
            <v>0</v>
          </cell>
          <cell r="BJ10">
            <v>1</v>
          </cell>
          <cell r="BK10">
            <v>39</v>
          </cell>
          <cell r="BL10">
            <v>0</v>
          </cell>
          <cell r="BM10">
            <v>0</v>
          </cell>
          <cell r="BN10">
            <v>0</v>
          </cell>
          <cell r="BO10">
            <v>2</v>
          </cell>
          <cell r="BP10">
            <v>39</v>
          </cell>
          <cell r="BQ10">
            <v>0</v>
          </cell>
          <cell r="BR10">
            <v>0</v>
          </cell>
          <cell r="BS10">
            <v>0</v>
          </cell>
          <cell r="BT10">
            <v>1</v>
          </cell>
          <cell r="BU10">
            <v>39</v>
          </cell>
          <cell r="BV10">
            <v>7.84375</v>
          </cell>
          <cell r="BW10">
            <v>3</v>
          </cell>
          <cell r="BX10">
            <v>1.1077724358974359</v>
          </cell>
        </row>
        <row r="11">
          <cell r="A11" t="str">
            <v>00358/CC</v>
          </cell>
          <cell r="B11" t="str">
            <v>DJOUKOU Ange Mireille</v>
          </cell>
          <cell r="C11" t="str">
            <v>Seconde C</v>
          </cell>
          <cell r="D11">
            <v>0</v>
          </cell>
          <cell r="E11">
            <v>0</v>
          </cell>
          <cell r="F11">
            <v>0</v>
          </cell>
          <cell r="G11">
            <v>6</v>
          </cell>
          <cell r="H11">
            <v>39</v>
          </cell>
          <cell r="I11">
            <v>0</v>
          </cell>
          <cell r="J11">
            <v>0</v>
          </cell>
          <cell r="K11">
            <v>0</v>
          </cell>
          <cell r="L11">
            <v>3</v>
          </cell>
          <cell r="M11">
            <v>39</v>
          </cell>
          <cell r="N11">
            <v>0</v>
          </cell>
          <cell r="O11">
            <v>0</v>
          </cell>
          <cell r="P11">
            <v>0</v>
          </cell>
          <cell r="Q11">
            <v>3</v>
          </cell>
          <cell r="R11">
            <v>39</v>
          </cell>
          <cell r="S11">
            <v>0</v>
          </cell>
          <cell r="T11">
            <v>0</v>
          </cell>
          <cell r="U11">
            <v>0</v>
          </cell>
          <cell r="V11">
            <v>2</v>
          </cell>
          <cell r="W11">
            <v>39</v>
          </cell>
          <cell r="X11">
            <v>0</v>
          </cell>
          <cell r="Y11">
            <v>0</v>
          </cell>
          <cell r="Z11">
            <v>0</v>
          </cell>
          <cell r="AA11">
            <v>3</v>
          </cell>
          <cell r="AB11">
            <v>39</v>
          </cell>
          <cell r="AC11">
            <v>0</v>
          </cell>
          <cell r="AD11">
            <v>0</v>
          </cell>
          <cell r="AE11">
            <v>0</v>
          </cell>
          <cell r="AF11">
            <v>2</v>
          </cell>
          <cell r="AG11">
            <v>39</v>
          </cell>
          <cell r="AH11">
            <v>0</v>
          </cell>
          <cell r="AI11">
            <v>0</v>
          </cell>
          <cell r="AJ11">
            <v>0</v>
          </cell>
          <cell r="AK11">
            <v>3</v>
          </cell>
          <cell r="AL11">
            <v>39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39</v>
          </cell>
          <cell r="AR11">
            <v>0</v>
          </cell>
          <cell r="AS11">
            <v>0</v>
          </cell>
          <cell r="AT11">
            <v>0</v>
          </cell>
          <cell r="AU11">
            <v>1</v>
          </cell>
          <cell r="AV11">
            <v>39</v>
          </cell>
          <cell r="AW11">
            <v>0</v>
          </cell>
          <cell r="AX11">
            <v>0</v>
          </cell>
          <cell r="AY11">
            <v>0</v>
          </cell>
          <cell r="AZ11">
            <v>3</v>
          </cell>
          <cell r="BA11">
            <v>39</v>
          </cell>
          <cell r="BB11">
            <v>0</v>
          </cell>
          <cell r="BC11">
            <v>0</v>
          </cell>
          <cell r="BD11">
            <v>0</v>
          </cell>
          <cell r="BE11">
            <v>2</v>
          </cell>
          <cell r="BF11">
            <v>39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39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39</v>
          </cell>
          <cell r="BQ11">
            <v>0</v>
          </cell>
          <cell r="BR11">
            <v>0</v>
          </cell>
          <cell r="BS11">
            <v>0</v>
          </cell>
          <cell r="BT11">
            <v>1</v>
          </cell>
          <cell r="BU11">
            <v>39</v>
          </cell>
          <cell r="BV11">
            <v>0</v>
          </cell>
          <cell r="BW11">
            <v>39</v>
          </cell>
          <cell r="BX11">
            <v>1.1077724358974359</v>
          </cell>
        </row>
        <row r="12">
          <cell r="A12" t="str">
            <v>00359/CC</v>
          </cell>
          <cell r="B12" t="str">
            <v>EBOULE MISPA Lagrâce</v>
          </cell>
          <cell r="C12" t="str">
            <v>Seconde C</v>
          </cell>
          <cell r="D12">
            <v>0</v>
          </cell>
          <cell r="E12">
            <v>0</v>
          </cell>
          <cell r="F12">
            <v>0</v>
          </cell>
          <cell r="G12">
            <v>6</v>
          </cell>
          <cell r="H12">
            <v>39</v>
          </cell>
          <cell r="I12">
            <v>0</v>
          </cell>
          <cell r="J12">
            <v>0</v>
          </cell>
          <cell r="K12">
            <v>0</v>
          </cell>
          <cell r="L12">
            <v>3</v>
          </cell>
          <cell r="M12">
            <v>39</v>
          </cell>
          <cell r="N12">
            <v>0</v>
          </cell>
          <cell r="O12">
            <v>0</v>
          </cell>
          <cell r="P12">
            <v>0</v>
          </cell>
          <cell r="Q12">
            <v>3</v>
          </cell>
          <cell r="R12">
            <v>39</v>
          </cell>
          <cell r="S12">
            <v>0</v>
          </cell>
          <cell r="T12">
            <v>0</v>
          </cell>
          <cell r="U12">
            <v>0</v>
          </cell>
          <cell r="V12">
            <v>2</v>
          </cell>
          <cell r="W12">
            <v>39</v>
          </cell>
          <cell r="X12">
            <v>0</v>
          </cell>
          <cell r="Y12">
            <v>0</v>
          </cell>
          <cell r="Z12">
            <v>0</v>
          </cell>
          <cell r="AA12">
            <v>3</v>
          </cell>
          <cell r="AB12">
            <v>39</v>
          </cell>
          <cell r="AC12">
            <v>0</v>
          </cell>
          <cell r="AD12">
            <v>0</v>
          </cell>
          <cell r="AE12">
            <v>0</v>
          </cell>
          <cell r="AF12">
            <v>2</v>
          </cell>
          <cell r="AG12">
            <v>39</v>
          </cell>
          <cell r="AH12">
            <v>0</v>
          </cell>
          <cell r="AI12">
            <v>0</v>
          </cell>
          <cell r="AJ12">
            <v>0</v>
          </cell>
          <cell r="AK12">
            <v>3</v>
          </cell>
          <cell r="AL12">
            <v>39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39</v>
          </cell>
          <cell r="AR12">
            <v>0</v>
          </cell>
          <cell r="AS12">
            <v>0</v>
          </cell>
          <cell r="AT12">
            <v>0</v>
          </cell>
          <cell r="AU12">
            <v>1</v>
          </cell>
          <cell r="AV12">
            <v>39</v>
          </cell>
          <cell r="AW12">
            <v>0</v>
          </cell>
          <cell r="AX12">
            <v>0</v>
          </cell>
          <cell r="AY12">
            <v>0</v>
          </cell>
          <cell r="AZ12">
            <v>3</v>
          </cell>
          <cell r="BA12">
            <v>39</v>
          </cell>
          <cell r="BB12">
            <v>0</v>
          </cell>
          <cell r="BC12">
            <v>0</v>
          </cell>
          <cell r="BD12">
            <v>0</v>
          </cell>
          <cell r="BE12">
            <v>2</v>
          </cell>
          <cell r="BF12">
            <v>39</v>
          </cell>
          <cell r="BG12">
            <v>0</v>
          </cell>
          <cell r="BH12">
            <v>0</v>
          </cell>
          <cell r="BI12">
            <v>0</v>
          </cell>
          <cell r="BJ12">
            <v>1</v>
          </cell>
          <cell r="BK12">
            <v>39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39</v>
          </cell>
          <cell r="BQ12">
            <v>0</v>
          </cell>
          <cell r="BR12">
            <v>0</v>
          </cell>
          <cell r="BS12">
            <v>0</v>
          </cell>
          <cell r="BT12">
            <v>1</v>
          </cell>
          <cell r="BU12">
            <v>39</v>
          </cell>
          <cell r="BV12">
            <v>0</v>
          </cell>
          <cell r="BW12">
            <v>39</v>
          </cell>
          <cell r="BX12">
            <v>1.1077724358974359</v>
          </cell>
        </row>
        <row r="13">
          <cell r="A13" t="str">
            <v>00360/CC</v>
          </cell>
          <cell r="B13" t="str">
            <v>EDJANGUE LEUKAM Clarine</v>
          </cell>
          <cell r="C13" t="str">
            <v>Seconde C</v>
          </cell>
          <cell r="D13">
            <v>0</v>
          </cell>
          <cell r="E13">
            <v>0</v>
          </cell>
          <cell r="F13">
            <v>0</v>
          </cell>
          <cell r="G13">
            <v>6</v>
          </cell>
          <cell r="H13">
            <v>39</v>
          </cell>
          <cell r="I13">
            <v>0</v>
          </cell>
          <cell r="J13">
            <v>0</v>
          </cell>
          <cell r="K13">
            <v>0</v>
          </cell>
          <cell r="L13">
            <v>3</v>
          </cell>
          <cell r="M13">
            <v>39</v>
          </cell>
          <cell r="N13">
            <v>0</v>
          </cell>
          <cell r="O13">
            <v>0</v>
          </cell>
          <cell r="P13">
            <v>0</v>
          </cell>
          <cell r="Q13">
            <v>3</v>
          </cell>
          <cell r="R13">
            <v>39</v>
          </cell>
          <cell r="S13">
            <v>0</v>
          </cell>
          <cell r="T13">
            <v>0</v>
          </cell>
          <cell r="U13">
            <v>0</v>
          </cell>
          <cell r="V13">
            <v>2</v>
          </cell>
          <cell r="W13">
            <v>39</v>
          </cell>
          <cell r="X13">
            <v>0</v>
          </cell>
          <cell r="Y13">
            <v>0</v>
          </cell>
          <cell r="Z13">
            <v>0</v>
          </cell>
          <cell r="AA13">
            <v>3</v>
          </cell>
          <cell r="AB13">
            <v>39</v>
          </cell>
          <cell r="AC13">
            <v>0</v>
          </cell>
          <cell r="AD13">
            <v>0</v>
          </cell>
          <cell r="AE13">
            <v>0</v>
          </cell>
          <cell r="AF13">
            <v>2</v>
          </cell>
          <cell r="AG13">
            <v>39</v>
          </cell>
          <cell r="AH13">
            <v>0</v>
          </cell>
          <cell r="AI13">
            <v>0</v>
          </cell>
          <cell r="AJ13">
            <v>0</v>
          </cell>
          <cell r="AK13">
            <v>3</v>
          </cell>
          <cell r="AL13">
            <v>39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39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39</v>
          </cell>
          <cell r="AW13">
            <v>0</v>
          </cell>
          <cell r="AX13">
            <v>0</v>
          </cell>
          <cell r="AY13">
            <v>0</v>
          </cell>
          <cell r="AZ13">
            <v>3</v>
          </cell>
          <cell r="BA13">
            <v>39</v>
          </cell>
          <cell r="BB13">
            <v>0</v>
          </cell>
          <cell r="BC13">
            <v>0</v>
          </cell>
          <cell r="BD13">
            <v>0</v>
          </cell>
          <cell r="BE13">
            <v>2</v>
          </cell>
          <cell r="BF13">
            <v>39</v>
          </cell>
          <cell r="BG13">
            <v>0</v>
          </cell>
          <cell r="BH13">
            <v>0</v>
          </cell>
          <cell r="BI13">
            <v>0</v>
          </cell>
          <cell r="BJ13">
            <v>1</v>
          </cell>
          <cell r="BK13">
            <v>39</v>
          </cell>
          <cell r="BL13">
            <v>0</v>
          </cell>
          <cell r="BM13">
            <v>0</v>
          </cell>
          <cell r="BN13">
            <v>0</v>
          </cell>
          <cell r="BO13">
            <v>2</v>
          </cell>
          <cell r="BP13">
            <v>39</v>
          </cell>
          <cell r="BQ13">
            <v>0</v>
          </cell>
          <cell r="BR13">
            <v>0</v>
          </cell>
          <cell r="BS13">
            <v>0</v>
          </cell>
          <cell r="BT13">
            <v>1</v>
          </cell>
          <cell r="BU13">
            <v>39</v>
          </cell>
          <cell r="BV13">
            <v>0</v>
          </cell>
          <cell r="BW13">
            <v>39</v>
          </cell>
          <cell r="BX13">
            <v>1.1077724358974359</v>
          </cell>
        </row>
        <row r="14">
          <cell r="A14" t="str">
            <v>00338/CC</v>
          </cell>
          <cell r="B14" t="str">
            <v>EKORO A BATCHOCK Nicolas Junoir</v>
          </cell>
          <cell r="C14" t="str">
            <v>Seconde C</v>
          </cell>
          <cell r="D14">
            <v>0</v>
          </cell>
          <cell r="E14">
            <v>0</v>
          </cell>
          <cell r="F14">
            <v>0</v>
          </cell>
          <cell r="G14">
            <v>6</v>
          </cell>
          <cell r="H14">
            <v>39</v>
          </cell>
          <cell r="I14">
            <v>0</v>
          </cell>
          <cell r="J14">
            <v>0</v>
          </cell>
          <cell r="K14">
            <v>0</v>
          </cell>
          <cell r="L14">
            <v>3</v>
          </cell>
          <cell r="M14">
            <v>39</v>
          </cell>
          <cell r="N14">
            <v>0</v>
          </cell>
          <cell r="O14">
            <v>0</v>
          </cell>
          <cell r="P14">
            <v>0</v>
          </cell>
          <cell r="Q14">
            <v>3</v>
          </cell>
          <cell r="R14">
            <v>39</v>
          </cell>
          <cell r="S14">
            <v>0</v>
          </cell>
          <cell r="T14">
            <v>0</v>
          </cell>
          <cell r="U14">
            <v>0</v>
          </cell>
          <cell r="V14">
            <v>2</v>
          </cell>
          <cell r="W14">
            <v>39</v>
          </cell>
          <cell r="X14">
            <v>0</v>
          </cell>
          <cell r="Y14">
            <v>0</v>
          </cell>
          <cell r="Z14">
            <v>0</v>
          </cell>
          <cell r="AA14">
            <v>3</v>
          </cell>
          <cell r="AB14">
            <v>39</v>
          </cell>
          <cell r="AC14">
            <v>0</v>
          </cell>
          <cell r="AD14">
            <v>0</v>
          </cell>
          <cell r="AE14">
            <v>0</v>
          </cell>
          <cell r="AF14">
            <v>2</v>
          </cell>
          <cell r="AG14">
            <v>39</v>
          </cell>
          <cell r="AH14">
            <v>0</v>
          </cell>
          <cell r="AI14">
            <v>0</v>
          </cell>
          <cell r="AJ14">
            <v>0</v>
          </cell>
          <cell r="AK14">
            <v>3</v>
          </cell>
          <cell r="AL14">
            <v>39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39</v>
          </cell>
          <cell r="AR14">
            <v>0</v>
          </cell>
          <cell r="AS14">
            <v>0</v>
          </cell>
          <cell r="AT14">
            <v>0</v>
          </cell>
          <cell r="AU14">
            <v>1</v>
          </cell>
          <cell r="AV14">
            <v>39</v>
          </cell>
          <cell r="AW14">
            <v>0</v>
          </cell>
          <cell r="AX14">
            <v>0</v>
          </cell>
          <cell r="AY14">
            <v>0</v>
          </cell>
          <cell r="AZ14">
            <v>3</v>
          </cell>
          <cell r="BA14">
            <v>39</v>
          </cell>
          <cell r="BB14">
            <v>0</v>
          </cell>
          <cell r="BC14">
            <v>0</v>
          </cell>
          <cell r="BD14">
            <v>0</v>
          </cell>
          <cell r="BE14">
            <v>2</v>
          </cell>
          <cell r="BF14">
            <v>39</v>
          </cell>
          <cell r="BG14">
            <v>0</v>
          </cell>
          <cell r="BH14">
            <v>0</v>
          </cell>
          <cell r="BI14">
            <v>0</v>
          </cell>
          <cell r="BJ14">
            <v>1</v>
          </cell>
          <cell r="BK14">
            <v>39</v>
          </cell>
          <cell r="BL14">
            <v>0</v>
          </cell>
          <cell r="BM14">
            <v>0</v>
          </cell>
          <cell r="BN14">
            <v>0</v>
          </cell>
          <cell r="BO14">
            <v>2</v>
          </cell>
          <cell r="BP14">
            <v>39</v>
          </cell>
          <cell r="BQ14">
            <v>0</v>
          </cell>
          <cell r="BR14">
            <v>0</v>
          </cell>
          <cell r="BS14">
            <v>0</v>
          </cell>
          <cell r="BT14">
            <v>1</v>
          </cell>
          <cell r="BU14">
            <v>39</v>
          </cell>
          <cell r="BV14">
            <v>0</v>
          </cell>
          <cell r="BW14">
            <v>39</v>
          </cell>
          <cell r="BX14">
            <v>1.1077724358974359</v>
          </cell>
        </row>
        <row r="15">
          <cell r="A15" t="str">
            <v>00649/CC</v>
          </cell>
          <cell r="B15" t="str">
            <v>EMASSEU NGOUMENI Manuelle C.</v>
          </cell>
          <cell r="C15" t="str">
            <v>Seconde C</v>
          </cell>
          <cell r="D15">
            <v>0</v>
          </cell>
          <cell r="E15">
            <v>0</v>
          </cell>
          <cell r="F15">
            <v>0</v>
          </cell>
          <cell r="G15">
            <v>6</v>
          </cell>
          <cell r="H15">
            <v>39</v>
          </cell>
          <cell r="I15">
            <v>0</v>
          </cell>
          <cell r="J15">
            <v>0</v>
          </cell>
          <cell r="K15">
            <v>0</v>
          </cell>
          <cell r="L15">
            <v>3</v>
          </cell>
          <cell r="M15">
            <v>39</v>
          </cell>
          <cell r="N15">
            <v>0</v>
          </cell>
          <cell r="O15">
            <v>0</v>
          </cell>
          <cell r="P15">
            <v>0</v>
          </cell>
          <cell r="Q15">
            <v>3</v>
          </cell>
          <cell r="R15">
            <v>39</v>
          </cell>
          <cell r="S15">
            <v>0</v>
          </cell>
          <cell r="T15">
            <v>0</v>
          </cell>
          <cell r="U15">
            <v>0</v>
          </cell>
          <cell r="V15">
            <v>2</v>
          </cell>
          <cell r="W15">
            <v>39</v>
          </cell>
          <cell r="X15">
            <v>0</v>
          </cell>
          <cell r="Y15">
            <v>0</v>
          </cell>
          <cell r="Z15">
            <v>0</v>
          </cell>
          <cell r="AA15">
            <v>3</v>
          </cell>
          <cell r="AB15">
            <v>39</v>
          </cell>
          <cell r="AC15">
            <v>0</v>
          </cell>
          <cell r="AD15">
            <v>0</v>
          </cell>
          <cell r="AE15">
            <v>0</v>
          </cell>
          <cell r="AF15">
            <v>2</v>
          </cell>
          <cell r="AG15">
            <v>39</v>
          </cell>
          <cell r="AH15">
            <v>0</v>
          </cell>
          <cell r="AI15">
            <v>0</v>
          </cell>
          <cell r="AJ15">
            <v>0</v>
          </cell>
          <cell r="AK15">
            <v>3</v>
          </cell>
          <cell r="AL15">
            <v>39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39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39</v>
          </cell>
          <cell r="AW15">
            <v>0</v>
          </cell>
          <cell r="AX15">
            <v>0</v>
          </cell>
          <cell r="AY15">
            <v>0</v>
          </cell>
          <cell r="AZ15">
            <v>3</v>
          </cell>
          <cell r="BA15">
            <v>39</v>
          </cell>
          <cell r="BB15">
            <v>0</v>
          </cell>
          <cell r="BC15">
            <v>0</v>
          </cell>
          <cell r="BD15">
            <v>0</v>
          </cell>
          <cell r="BE15">
            <v>2</v>
          </cell>
          <cell r="BF15">
            <v>39</v>
          </cell>
          <cell r="BG15">
            <v>0</v>
          </cell>
          <cell r="BH15">
            <v>0</v>
          </cell>
          <cell r="BI15">
            <v>0</v>
          </cell>
          <cell r="BJ15">
            <v>1</v>
          </cell>
          <cell r="BK15">
            <v>39</v>
          </cell>
          <cell r="BL15">
            <v>0</v>
          </cell>
          <cell r="BM15">
            <v>0</v>
          </cell>
          <cell r="BN15">
            <v>0</v>
          </cell>
          <cell r="BO15">
            <v>2</v>
          </cell>
          <cell r="BP15">
            <v>39</v>
          </cell>
          <cell r="BQ15">
            <v>0</v>
          </cell>
          <cell r="BR15">
            <v>0</v>
          </cell>
          <cell r="BS15">
            <v>0</v>
          </cell>
          <cell r="BT15">
            <v>1</v>
          </cell>
          <cell r="BU15">
            <v>39</v>
          </cell>
          <cell r="BV15">
            <v>0</v>
          </cell>
          <cell r="BW15">
            <v>39</v>
          </cell>
          <cell r="BX15">
            <v>1.1077724358974359</v>
          </cell>
        </row>
        <row r="16">
          <cell r="A16" t="str">
            <v>00333/CC</v>
          </cell>
          <cell r="B16" t="str">
            <v>ETONDE BEBE Régine</v>
          </cell>
          <cell r="C16" t="str">
            <v>Seconde C</v>
          </cell>
          <cell r="D16">
            <v>10</v>
          </cell>
          <cell r="E16">
            <v>8</v>
          </cell>
          <cell r="F16">
            <v>9</v>
          </cell>
          <cell r="G16">
            <v>6</v>
          </cell>
          <cell r="H16">
            <v>4</v>
          </cell>
          <cell r="I16">
            <v>14</v>
          </cell>
          <cell r="J16">
            <v>14</v>
          </cell>
          <cell r="K16">
            <v>14</v>
          </cell>
          <cell r="L16">
            <v>3</v>
          </cell>
          <cell r="M16">
            <v>1</v>
          </cell>
          <cell r="N16">
            <v>12</v>
          </cell>
          <cell r="O16">
            <v>17</v>
          </cell>
          <cell r="P16">
            <v>14.5</v>
          </cell>
          <cell r="Q16">
            <v>3</v>
          </cell>
          <cell r="R16">
            <v>2</v>
          </cell>
          <cell r="S16">
            <v>17</v>
          </cell>
          <cell r="T16">
            <v>16</v>
          </cell>
          <cell r="U16">
            <v>16.5</v>
          </cell>
          <cell r="V16">
            <v>2</v>
          </cell>
          <cell r="W16">
            <v>1</v>
          </cell>
          <cell r="X16">
            <v>8</v>
          </cell>
          <cell r="Y16">
            <v>5</v>
          </cell>
          <cell r="Z16">
            <v>6.5</v>
          </cell>
          <cell r="AA16">
            <v>3</v>
          </cell>
          <cell r="AB16">
            <v>2</v>
          </cell>
          <cell r="AC16">
            <v>12</v>
          </cell>
          <cell r="AD16">
            <v>12</v>
          </cell>
          <cell r="AE16">
            <v>12</v>
          </cell>
          <cell r="AF16">
            <v>2</v>
          </cell>
          <cell r="AG16">
            <v>2</v>
          </cell>
          <cell r="AH16">
            <v>10</v>
          </cell>
          <cell r="AI16">
            <v>9</v>
          </cell>
          <cell r="AJ16">
            <v>9.5</v>
          </cell>
          <cell r="AK16">
            <v>3</v>
          </cell>
          <cell r="AL16">
            <v>3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39</v>
          </cell>
          <cell r="AR16">
            <v>14</v>
          </cell>
          <cell r="AS16">
            <v>11</v>
          </cell>
          <cell r="AT16">
            <v>12.5</v>
          </cell>
          <cell r="AU16">
            <v>1</v>
          </cell>
          <cell r="AV16">
            <v>2</v>
          </cell>
          <cell r="AW16">
            <v>17</v>
          </cell>
          <cell r="AX16">
            <v>12</v>
          </cell>
          <cell r="AY16">
            <v>14.5</v>
          </cell>
          <cell r="AZ16">
            <v>3</v>
          </cell>
          <cell r="BA16">
            <v>1</v>
          </cell>
          <cell r="BB16">
            <v>20</v>
          </cell>
          <cell r="BC16">
            <v>16</v>
          </cell>
          <cell r="BD16">
            <v>18</v>
          </cell>
          <cell r="BE16">
            <v>2</v>
          </cell>
          <cell r="BF16">
            <v>1</v>
          </cell>
          <cell r="BG16">
            <v>0</v>
          </cell>
          <cell r="BH16">
            <v>0</v>
          </cell>
          <cell r="BI16">
            <v>0</v>
          </cell>
          <cell r="BJ16">
            <v>1</v>
          </cell>
          <cell r="BK16">
            <v>39</v>
          </cell>
          <cell r="BL16">
            <v>12</v>
          </cell>
          <cell r="BM16">
            <v>14</v>
          </cell>
          <cell r="BN16">
            <v>13</v>
          </cell>
          <cell r="BO16">
            <v>2</v>
          </cell>
          <cell r="BP16">
            <v>1</v>
          </cell>
          <cell r="BQ16">
            <v>19</v>
          </cell>
          <cell r="BR16">
            <v>18</v>
          </cell>
          <cell r="BS16">
            <v>18.5</v>
          </cell>
          <cell r="BT16">
            <v>1</v>
          </cell>
          <cell r="BU16">
            <v>1</v>
          </cell>
          <cell r="BV16">
            <v>11.90625</v>
          </cell>
          <cell r="BW16">
            <v>2</v>
          </cell>
          <cell r="BX16">
            <v>1.1077724358974359</v>
          </cell>
        </row>
        <row r="17">
          <cell r="A17" t="str">
            <v>00361/CC</v>
          </cell>
          <cell r="B17" t="str">
            <v>EWANE EBOULE Lavoisier</v>
          </cell>
          <cell r="C17" t="str">
            <v>Seconde C</v>
          </cell>
          <cell r="D17">
            <v>0</v>
          </cell>
          <cell r="E17">
            <v>0</v>
          </cell>
          <cell r="F17">
            <v>0</v>
          </cell>
          <cell r="G17">
            <v>6</v>
          </cell>
          <cell r="H17">
            <v>39</v>
          </cell>
          <cell r="I17">
            <v>0</v>
          </cell>
          <cell r="J17">
            <v>0</v>
          </cell>
          <cell r="K17">
            <v>0</v>
          </cell>
          <cell r="L17">
            <v>3</v>
          </cell>
          <cell r="M17">
            <v>39</v>
          </cell>
          <cell r="N17">
            <v>0</v>
          </cell>
          <cell r="O17">
            <v>0</v>
          </cell>
          <cell r="P17">
            <v>0</v>
          </cell>
          <cell r="Q17">
            <v>3</v>
          </cell>
          <cell r="R17">
            <v>39</v>
          </cell>
          <cell r="S17">
            <v>0</v>
          </cell>
          <cell r="T17">
            <v>0</v>
          </cell>
          <cell r="U17">
            <v>0</v>
          </cell>
          <cell r="V17">
            <v>2</v>
          </cell>
          <cell r="W17">
            <v>39</v>
          </cell>
          <cell r="X17">
            <v>0</v>
          </cell>
          <cell r="Y17">
            <v>0</v>
          </cell>
          <cell r="Z17">
            <v>0</v>
          </cell>
          <cell r="AA17">
            <v>3</v>
          </cell>
          <cell r="AB17">
            <v>39</v>
          </cell>
          <cell r="AC17">
            <v>0</v>
          </cell>
          <cell r="AD17">
            <v>0</v>
          </cell>
          <cell r="AE17">
            <v>0</v>
          </cell>
          <cell r="AF17">
            <v>2</v>
          </cell>
          <cell r="AG17">
            <v>39</v>
          </cell>
          <cell r="AH17">
            <v>0</v>
          </cell>
          <cell r="AI17">
            <v>0</v>
          </cell>
          <cell r="AJ17">
            <v>0</v>
          </cell>
          <cell r="AK17">
            <v>3</v>
          </cell>
          <cell r="AL17">
            <v>39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39</v>
          </cell>
          <cell r="AR17">
            <v>0</v>
          </cell>
          <cell r="AS17">
            <v>0</v>
          </cell>
          <cell r="AT17">
            <v>0</v>
          </cell>
          <cell r="AU17">
            <v>1</v>
          </cell>
          <cell r="AV17">
            <v>39</v>
          </cell>
          <cell r="AW17">
            <v>0</v>
          </cell>
          <cell r="AX17">
            <v>0</v>
          </cell>
          <cell r="AY17">
            <v>0</v>
          </cell>
          <cell r="AZ17">
            <v>3</v>
          </cell>
          <cell r="BA17">
            <v>39</v>
          </cell>
          <cell r="BB17">
            <v>0</v>
          </cell>
          <cell r="BC17">
            <v>0</v>
          </cell>
          <cell r="BD17">
            <v>0</v>
          </cell>
          <cell r="BE17">
            <v>2</v>
          </cell>
          <cell r="BF17">
            <v>39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39</v>
          </cell>
          <cell r="BL17">
            <v>0</v>
          </cell>
          <cell r="BM17">
            <v>0</v>
          </cell>
          <cell r="BN17">
            <v>0</v>
          </cell>
          <cell r="BO17">
            <v>2</v>
          </cell>
          <cell r="BP17">
            <v>39</v>
          </cell>
          <cell r="BQ17">
            <v>0</v>
          </cell>
          <cell r="BR17">
            <v>0</v>
          </cell>
          <cell r="BS17">
            <v>0</v>
          </cell>
          <cell r="BT17">
            <v>1</v>
          </cell>
          <cell r="BU17">
            <v>39</v>
          </cell>
          <cell r="BV17">
            <v>0</v>
          </cell>
          <cell r="BW17">
            <v>39</v>
          </cell>
          <cell r="BX17">
            <v>1.1077724358974359</v>
          </cell>
        </row>
        <row r="18">
          <cell r="A18" t="str">
            <v>00362/CC</v>
          </cell>
          <cell r="B18" t="str">
            <v>FOKAM FOTSO Kelly Loïc</v>
          </cell>
          <cell r="C18" t="str">
            <v>Seconde C</v>
          </cell>
          <cell r="D18">
            <v>0</v>
          </cell>
          <cell r="E18">
            <v>0</v>
          </cell>
          <cell r="F18">
            <v>0</v>
          </cell>
          <cell r="G18">
            <v>6</v>
          </cell>
          <cell r="H18">
            <v>39</v>
          </cell>
          <cell r="I18">
            <v>0</v>
          </cell>
          <cell r="J18">
            <v>0</v>
          </cell>
          <cell r="K18">
            <v>0</v>
          </cell>
          <cell r="L18">
            <v>3</v>
          </cell>
          <cell r="M18">
            <v>39</v>
          </cell>
          <cell r="N18">
            <v>0</v>
          </cell>
          <cell r="O18">
            <v>0</v>
          </cell>
          <cell r="P18">
            <v>0</v>
          </cell>
          <cell r="Q18">
            <v>3</v>
          </cell>
          <cell r="R18">
            <v>39</v>
          </cell>
          <cell r="S18">
            <v>0</v>
          </cell>
          <cell r="T18">
            <v>0</v>
          </cell>
          <cell r="U18">
            <v>0</v>
          </cell>
          <cell r="V18">
            <v>2</v>
          </cell>
          <cell r="W18">
            <v>39</v>
          </cell>
          <cell r="X18">
            <v>0</v>
          </cell>
          <cell r="Y18">
            <v>0</v>
          </cell>
          <cell r="Z18">
            <v>0</v>
          </cell>
          <cell r="AA18">
            <v>3</v>
          </cell>
          <cell r="AB18">
            <v>39</v>
          </cell>
          <cell r="AC18">
            <v>0</v>
          </cell>
          <cell r="AD18">
            <v>0</v>
          </cell>
          <cell r="AE18">
            <v>0</v>
          </cell>
          <cell r="AF18">
            <v>2</v>
          </cell>
          <cell r="AG18">
            <v>39</v>
          </cell>
          <cell r="AH18">
            <v>0</v>
          </cell>
          <cell r="AI18">
            <v>0</v>
          </cell>
          <cell r="AJ18">
            <v>0</v>
          </cell>
          <cell r="AK18">
            <v>3</v>
          </cell>
          <cell r="AL18">
            <v>39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39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39</v>
          </cell>
          <cell r="AW18">
            <v>0</v>
          </cell>
          <cell r="AX18">
            <v>0</v>
          </cell>
          <cell r="AY18">
            <v>0</v>
          </cell>
          <cell r="AZ18">
            <v>3</v>
          </cell>
          <cell r="BA18">
            <v>39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39</v>
          </cell>
          <cell r="BG18">
            <v>0</v>
          </cell>
          <cell r="BH18">
            <v>0</v>
          </cell>
          <cell r="BI18">
            <v>0</v>
          </cell>
          <cell r="BJ18">
            <v>1</v>
          </cell>
          <cell r="BK18">
            <v>39</v>
          </cell>
          <cell r="BL18">
            <v>0</v>
          </cell>
          <cell r="BM18">
            <v>0</v>
          </cell>
          <cell r="BN18">
            <v>0</v>
          </cell>
          <cell r="BO18">
            <v>2</v>
          </cell>
          <cell r="BP18">
            <v>39</v>
          </cell>
          <cell r="BQ18">
            <v>0</v>
          </cell>
          <cell r="BR18">
            <v>0</v>
          </cell>
          <cell r="BS18">
            <v>0</v>
          </cell>
          <cell r="BT18">
            <v>1</v>
          </cell>
          <cell r="BU18">
            <v>39</v>
          </cell>
          <cell r="BV18">
            <v>0</v>
          </cell>
          <cell r="BW18">
            <v>39</v>
          </cell>
          <cell r="BX18">
            <v>1.1077724358974359</v>
          </cell>
        </row>
        <row r="19">
          <cell r="A19" t="str">
            <v>00363/CC</v>
          </cell>
          <cell r="B19" t="str">
            <v>FOUAMENE DIFFO Marius Florent</v>
          </cell>
          <cell r="C19" t="str">
            <v>Seconde C</v>
          </cell>
          <cell r="D19">
            <v>0</v>
          </cell>
          <cell r="E19">
            <v>0</v>
          </cell>
          <cell r="F19">
            <v>0</v>
          </cell>
          <cell r="G19">
            <v>6</v>
          </cell>
          <cell r="H19">
            <v>39</v>
          </cell>
          <cell r="I19">
            <v>0</v>
          </cell>
          <cell r="J19">
            <v>0</v>
          </cell>
          <cell r="K19">
            <v>0</v>
          </cell>
          <cell r="L19">
            <v>3</v>
          </cell>
          <cell r="M19">
            <v>39</v>
          </cell>
          <cell r="N19">
            <v>0</v>
          </cell>
          <cell r="O19">
            <v>0</v>
          </cell>
          <cell r="P19">
            <v>0</v>
          </cell>
          <cell r="Q19">
            <v>3</v>
          </cell>
          <cell r="R19">
            <v>39</v>
          </cell>
          <cell r="S19">
            <v>0</v>
          </cell>
          <cell r="T19">
            <v>0</v>
          </cell>
          <cell r="U19">
            <v>0</v>
          </cell>
          <cell r="V19">
            <v>2</v>
          </cell>
          <cell r="W19">
            <v>39</v>
          </cell>
          <cell r="X19">
            <v>0</v>
          </cell>
          <cell r="Y19">
            <v>0</v>
          </cell>
          <cell r="Z19">
            <v>0</v>
          </cell>
          <cell r="AA19">
            <v>3</v>
          </cell>
          <cell r="AB19">
            <v>39</v>
          </cell>
          <cell r="AC19">
            <v>0</v>
          </cell>
          <cell r="AD19">
            <v>0</v>
          </cell>
          <cell r="AE19">
            <v>0</v>
          </cell>
          <cell r="AF19">
            <v>2</v>
          </cell>
          <cell r="AG19">
            <v>39</v>
          </cell>
          <cell r="AH19">
            <v>0</v>
          </cell>
          <cell r="AI19">
            <v>0</v>
          </cell>
          <cell r="AJ19">
            <v>0</v>
          </cell>
          <cell r="AK19">
            <v>3</v>
          </cell>
          <cell r="AL19">
            <v>39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39</v>
          </cell>
          <cell r="AR19">
            <v>0</v>
          </cell>
          <cell r="AS19">
            <v>0</v>
          </cell>
          <cell r="AT19">
            <v>0</v>
          </cell>
          <cell r="AU19">
            <v>1</v>
          </cell>
          <cell r="AV19">
            <v>39</v>
          </cell>
          <cell r="AW19">
            <v>0</v>
          </cell>
          <cell r="AX19">
            <v>0</v>
          </cell>
          <cell r="AY19">
            <v>0</v>
          </cell>
          <cell r="AZ19">
            <v>3</v>
          </cell>
          <cell r="BA19">
            <v>39</v>
          </cell>
          <cell r="BB19">
            <v>0</v>
          </cell>
          <cell r="BC19">
            <v>0</v>
          </cell>
          <cell r="BD19">
            <v>0</v>
          </cell>
          <cell r="BE19">
            <v>2</v>
          </cell>
          <cell r="BF19">
            <v>39</v>
          </cell>
          <cell r="BG19">
            <v>0</v>
          </cell>
          <cell r="BH19">
            <v>0</v>
          </cell>
          <cell r="BI19">
            <v>0</v>
          </cell>
          <cell r="BJ19">
            <v>1</v>
          </cell>
          <cell r="BK19">
            <v>39</v>
          </cell>
          <cell r="BL19">
            <v>0</v>
          </cell>
          <cell r="BM19">
            <v>0</v>
          </cell>
          <cell r="BN19">
            <v>0</v>
          </cell>
          <cell r="BO19">
            <v>2</v>
          </cell>
          <cell r="BP19">
            <v>39</v>
          </cell>
          <cell r="BQ19">
            <v>0</v>
          </cell>
          <cell r="BR19">
            <v>0</v>
          </cell>
          <cell r="BS19">
            <v>0</v>
          </cell>
          <cell r="BT19">
            <v>1</v>
          </cell>
          <cell r="BU19">
            <v>39</v>
          </cell>
          <cell r="BV19">
            <v>0</v>
          </cell>
          <cell r="BW19">
            <v>39</v>
          </cell>
          <cell r="BX19">
            <v>1.1077724358974359</v>
          </cell>
        </row>
        <row r="20">
          <cell r="A20" t="str">
            <v>00298/CC</v>
          </cell>
          <cell r="B20" t="str">
            <v>GAKAM Suzanne Pelagie</v>
          </cell>
          <cell r="C20" t="str">
            <v>Seconde C</v>
          </cell>
          <cell r="D20">
            <v>0</v>
          </cell>
          <cell r="E20">
            <v>0</v>
          </cell>
          <cell r="F20">
            <v>0</v>
          </cell>
          <cell r="G20">
            <v>6</v>
          </cell>
          <cell r="H20">
            <v>39</v>
          </cell>
          <cell r="I20">
            <v>0</v>
          </cell>
          <cell r="J20">
            <v>0</v>
          </cell>
          <cell r="K20">
            <v>0</v>
          </cell>
          <cell r="L20">
            <v>3</v>
          </cell>
          <cell r="M20">
            <v>39</v>
          </cell>
          <cell r="N20">
            <v>0</v>
          </cell>
          <cell r="O20">
            <v>0</v>
          </cell>
          <cell r="P20">
            <v>0</v>
          </cell>
          <cell r="Q20">
            <v>3</v>
          </cell>
          <cell r="R20">
            <v>39</v>
          </cell>
          <cell r="S20">
            <v>0</v>
          </cell>
          <cell r="T20">
            <v>0</v>
          </cell>
          <cell r="U20">
            <v>0</v>
          </cell>
          <cell r="V20">
            <v>2</v>
          </cell>
          <cell r="W20">
            <v>39</v>
          </cell>
          <cell r="X20">
            <v>0</v>
          </cell>
          <cell r="Y20">
            <v>0</v>
          </cell>
          <cell r="Z20">
            <v>0</v>
          </cell>
          <cell r="AA20">
            <v>3</v>
          </cell>
          <cell r="AB20">
            <v>39</v>
          </cell>
          <cell r="AC20">
            <v>0</v>
          </cell>
          <cell r="AD20">
            <v>0</v>
          </cell>
          <cell r="AE20">
            <v>0</v>
          </cell>
          <cell r="AF20">
            <v>2</v>
          </cell>
          <cell r="AG20">
            <v>39</v>
          </cell>
          <cell r="AH20">
            <v>0</v>
          </cell>
          <cell r="AI20">
            <v>0</v>
          </cell>
          <cell r="AJ20">
            <v>0</v>
          </cell>
          <cell r="AK20">
            <v>3</v>
          </cell>
          <cell r="AL20">
            <v>39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39</v>
          </cell>
          <cell r="AR20">
            <v>0</v>
          </cell>
          <cell r="AS20">
            <v>0</v>
          </cell>
          <cell r="AT20">
            <v>0</v>
          </cell>
          <cell r="AU20">
            <v>1</v>
          </cell>
          <cell r="AV20">
            <v>39</v>
          </cell>
          <cell r="AW20">
            <v>0</v>
          </cell>
          <cell r="AX20">
            <v>0</v>
          </cell>
          <cell r="AY20">
            <v>0</v>
          </cell>
          <cell r="AZ20">
            <v>3</v>
          </cell>
          <cell r="BA20">
            <v>39</v>
          </cell>
          <cell r="BB20">
            <v>0</v>
          </cell>
          <cell r="BC20">
            <v>0</v>
          </cell>
          <cell r="BD20">
            <v>0</v>
          </cell>
          <cell r="BE20">
            <v>2</v>
          </cell>
          <cell r="BF20">
            <v>39</v>
          </cell>
          <cell r="BG20">
            <v>0</v>
          </cell>
          <cell r="BH20">
            <v>0</v>
          </cell>
          <cell r="BI20">
            <v>0</v>
          </cell>
          <cell r="BJ20">
            <v>1</v>
          </cell>
          <cell r="BK20">
            <v>39</v>
          </cell>
          <cell r="BL20">
            <v>0</v>
          </cell>
          <cell r="BM20">
            <v>0</v>
          </cell>
          <cell r="BN20">
            <v>0</v>
          </cell>
          <cell r="BO20">
            <v>2</v>
          </cell>
          <cell r="BP20">
            <v>39</v>
          </cell>
          <cell r="BQ20">
            <v>0</v>
          </cell>
          <cell r="BR20">
            <v>0</v>
          </cell>
          <cell r="BS20">
            <v>0</v>
          </cell>
          <cell r="BT20">
            <v>1</v>
          </cell>
          <cell r="BU20">
            <v>39</v>
          </cell>
          <cell r="BV20">
            <v>0</v>
          </cell>
          <cell r="BW20">
            <v>39</v>
          </cell>
          <cell r="BX20">
            <v>1.1077724358974359</v>
          </cell>
        </row>
        <row r="21">
          <cell r="A21" t="str">
            <v>00364/CC</v>
          </cell>
          <cell r="B21" t="str">
            <v>GUINTANG MBAPPE Paul Junior</v>
          </cell>
          <cell r="C21" t="str">
            <v>Seconde C</v>
          </cell>
          <cell r="D21">
            <v>0</v>
          </cell>
          <cell r="E21">
            <v>0</v>
          </cell>
          <cell r="F21">
            <v>0</v>
          </cell>
          <cell r="G21">
            <v>6</v>
          </cell>
          <cell r="H21">
            <v>39</v>
          </cell>
          <cell r="I21">
            <v>0</v>
          </cell>
          <cell r="J21">
            <v>0</v>
          </cell>
          <cell r="K21">
            <v>0</v>
          </cell>
          <cell r="L21">
            <v>3</v>
          </cell>
          <cell r="M21">
            <v>39</v>
          </cell>
          <cell r="N21">
            <v>0</v>
          </cell>
          <cell r="O21">
            <v>0</v>
          </cell>
          <cell r="P21">
            <v>0</v>
          </cell>
          <cell r="Q21">
            <v>3</v>
          </cell>
          <cell r="R21">
            <v>39</v>
          </cell>
          <cell r="S21">
            <v>0</v>
          </cell>
          <cell r="T21">
            <v>0</v>
          </cell>
          <cell r="U21">
            <v>0</v>
          </cell>
          <cell r="V21">
            <v>2</v>
          </cell>
          <cell r="W21">
            <v>39</v>
          </cell>
          <cell r="X21">
            <v>0</v>
          </cell>
          <cell r="Y21">
            <v>0</v>
          </cell>
          <cell r="Z21">
            <v>0</v>
          </cell>
          <cell r="AA21">
            <v>3</v>
          </cell>
          <cell r="AB21">
            <v>39</v>
          </cell>
          <cell r="AC21">
            <v>0</v>
          </cell>
          <cell r="AD21">
            <v>0</v>
          </cell>
          <cell r="AE21">
            <v>0</v>
          </cell>
          <cell r="AF21">
            <v>2</v>
          </cell>
          <cell r="AG21">
            <v>39</v>
          </cell>
          <cell r="AH21">
            <v>0</v>
          </cell>
          <cell r="AI21">
            <v>0</v>
          </cell>
          <cell r="AJ21">
            <v>0</v>
          </cell>
          <cell r="AK21">
            <v>3</v>
          </cell>
          <cell r="AL21">
            <v>39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39</v>
          </cell>
          <cell r="AR21">
            <v>0</v>
          </cell>
          <cell r="AS21">
            <v>0</v>
          </cell>
          <cell r="AT21">
            <v>0</v>
          </cell>
          <cell r="AU21">
            <v>1</v>
          </cell>
          <cell r="AV21">
            <v>39</v>
          </cell>
          <cell r="AW21">
            <v>0</v>
          </cell>
          <cell r="AX21">
            <v>0</v>
          </cell>
          <cell r="AY21">
            <v>0</v>
          </cell>
          <cell r="AZ21">
            <v>3</v>
          </cell>
          <cell r="BA21">
            <v>39</v>
          </cell>
          <cell r="BB21">
            <v>0</v>
          </cell>
          <cell r="BC21">
            <v>0</v>
          </cell>
          <cell r="BD21">
            <v>0</v>
          </cell>
          <cell r="BE21">
            <v>2</v>
          </cell>
          <cell r="BF21">
            <v>39</v>
          </cell>
          <cell r="BG21">
            <v>0</v>
          </cell>
          <cell r="BH21">
            <v>0</v>
          </cell>
          <cell r="BI21">
            <v>0</v>
          </cell>
          <cell r="BJ21">
            <v>1</v>
          </cell>
          <cell r="BK21">
            <v>39</v>
          </cell>
          <cell r="BL21">
            <v>0</v>
          </cell>
          <cell r="BM21">
            <v>0</v>
          </cell>
          <cell r="BN21">
            <v>0</v>
          </cell>
          <cell r="BO21">
            <v>2</v>
          </cell>
          <cell r="BP21">
            <v>39</v>
          </cell>
          <cell r="BQ21">
            <v>0</v>
          </cell>
          <cell r="BR21">
            <v>0</v>
          </cell>
          <cell r="BS21">
            <v>0</v>
          </cell>
          <cell r="BT21">
            <v>1</v>
          </cell>
          <cell r="BU21">
            <v>39</v>
          </cell>
          <cell r="BV21">
            <v>0</v>
          </cell>
          <cell r="BW21">
            <v>39</v>
          </cell>
          <cell r="BX21">
            <v>1.1077724358974359</v>
          </cell>
        </row>
        <row r="22">
          <cell r="A22" t="str">
            <v>00339/CC</v>
          </cell>
          <cell r="B22" t="str">
            <v>HETCHO Josée Salomine</v>
          </cell>
          <cell r="C22" t="str">
            <v>Seconde C</v>
          </cell>
          <cell r="D22">
            <v>0</v>
          </cell>
          <cell r="E22">
            <v>0</v>
          </cell>
          <cell r="F22">
            <v>0</v>
          </cell>
          <cell r="G22">
            <v>6</v>
          </cell>
          <cell r="H22">
            <v>39</v>
          </cell>
          <cell r="I22">
            <v>0</v>
          </cell>
          <cell r="J22">
            <v>0</v>
          </cell>
          <cell r="K22">
            <v>0</v>
          </cell>
          <cell r="L22">
            <v>3</v>
          </cell>
          <cell r="M22">
            <v>39</v>
          </cell>
          <cell r="N22">
            <v>0</v>
          </cell>
          <cell r="O22">
            <v>0</v>
          </cell>
          <cell r="P22">
            <v>0</v>
          </cell>
          <cell r="Q22">
            <v>3</v>
          </cell>
          <cell r="R22">
            <v>39</v>
          </cell>
          <cell r="S22">
            <v>0</v>
          </cell>
          <cell r="T22">
            <v>0</v>
          </cell>
          <cell r="U22">
            <v>0</v>
          </cell>
          <cell r="V22">
            <v>2</v>
          </cell>
          <cell r="W22">
            <v>39</v>
          </cell>
          <cell r="X22">
            <v>0</v>
          </cell>
          <cell r="Y22">
            <v>0</v>
          </cell>
          <cell r="Z22">
            <v>0</v>
          </cell>
          <cell r="AA22">
            <v>3</v>
          </cell>
          <cell r="AB22">
            <v>39</v>
          </cell>
          <cell r="AC22">
            <v>0</v>
          </cell>
          <cell r="AD22">
            <v>0</v>
          </cell>
          <cell r="AE22">
            <v>0</v>
          </cell>
          <cell r="AF22">
            <v>2</v>
          </cell>
          <cell r="AG22">
            <v>39</v>
          </cell>
          <cell r="AH22">
            <v>0</v>
          </cell>
          <cell r="AI22">
            <v>0</v>
          </cell>
          <cell r="AJ22">
            <v>0</v>
          </cell>
          <cell r="AK22">
            <v>3</v>
          </cell>
          <cell r="AL22">
            <v>39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39</v>
          </cell>
          <cell r="AR22">
            <v>0</v>
          </cell>
          <cell r="AS22">
            <v>0</v>
          </cell>
          <cell r="AT22">
            <v>0</v>
          </cell>
          <cell r="AU22">
            <v>1</v>
          </cell>
          <cell r="AV22">
            <v>39</v>
          </cell>
          <cell r="AW22">
            <v>0</v>
          </cell>
          <cell r="AX22">
            <v>0</v>
          </cell>
          <cell r="AY22">
            <v>0</v>
          </cell>
          <cell r="AZ22">
            <v>3</v>
          </cell>
          <cell r="BA22">
            <v>39</v>
          </cell>
          <cell r="BB22">
            <v>0</v>
          </cell>
          <cell r="BC22">
            <v>0</v>
          </cell>
          <cell r="BD22">
            <v>0</v>
          </cell>
          <cell r="BE22">
            <v>2</v>
          </cell>
          <cell r="BF22">
            <v>39</v>
          </cell>
          <cell r="BG22">
            <v>0</v>
          </cell>
          <cell r="BH22">
            <v>0</v>
          </cell>
          <cell r="BI22">
            <v>0</v>
          </cell>
          <cell r="BJ22">
            <v>1</v>
          </cell>
          <cell r="BK22">
            <v>39</v>
          </cell>
          <cell r="BL22">
            <v>0</v>
          </cell>
          <cell r="BM22">
            <v>0</v>
          </cell>
          <cell r="BN22">
            <v>0</v>
          </cell>
          <cell r="BO22">
            <v>2</v>
          </cell>
          <cell r="BP22">
            <v>39</v>
          </cell>
          <cell r="BQ22">
            <v>0</v>
          </cell>
          <cell r="BR22">
            <v>0</v>
          </cell>
          <cell r="BS22">
            <v>0</v>
          </cell>
          <cell r="BT22">
            <v>1</v>
          </cell>
          <cell r="BU22">
            <v>39</v>
          </cell>
          <cell r="BV22">
            <v>0</v>
          </cell>
          <cell r="BW22">
            <v>39</v>
          </cell>
          <cell r="BX22">
            <v>1.1077724358974359</v>
          </cell>
        </row>
        <row r="23">
          <cell r="A23" t="str">
            <v>00342/CC</v>
          </cell>
          <cell r="B23" t="str">
            <v>LIBAM Régine Martina</v>
          </cell>
          <cell r="C23" t="str">
            <v>Seconde C</v>
          </cell>
          <cell r="D23">
            <v>0</v>
          </cell>
          <cell r="E23">
            <v>0</v>
          </cell>
          <cell r="F23">
            <v>0</v>
          </cell>
          <cell r="G23">
            <v>6</v>
          </cell>
          <cell r="H23">
            <v>39</v>
          </cell>
          <cell r="I23">
            <v>0</v>
          </cell>
          <cell r="J23">
            <v>0</v>
          </cell>
          <cell r="K23">
            <v>0</v>
          </cell>
          <cell r="L23">
            <v>3</v>
          </cell>
          <cell r="M23">
            <v>39</v>
          </cell>
          <cell r="N23">
            <v>0</v>
          </cell>
          <cell r="O23">
            <v>0</v>
          </cell>
          <cell r="P23">
            <v>0</v>
          </cell>
          <cell r="Q23">
            <v>3</v>
          </cell>
          <cell r="R23">
            <v>39</v>
          </cell>
          <cell r="S23">
            <v>0</v>
          </cell>
          <cell r="T23">
            <v>0</v>
          </cell>
          <cell r="U23">
            <v>0</v>
          </cell>
          <cell r="V23">
            <v>2</v>
          </cell>
          <cell r="W23">
            <v>39</v>
          </cell>
          <cell r="X23">
            <v>0</v>
          </cell>
          <cell r="Y23">
            <v>0</v>
          </cell>
          <cell r="Z23">
            <v>0</v>
          </cell>
          <cell r="AA23">
            <v>3</v>
          </cell>
          <cell r="AB23">
            <v>39</v>
          </cell>
          <cell r="AC23">
            <v>0</v>
          </cell>
          <cell r="AD23">
            <v>0</v>
          </cell>
          <cell r="AE23">
            <v>0</v>
          </cell>
          <cell r="AF23">
            <v>2</v>
          </cell>
          <cell r="AG23">
            <v>39</v>
          </cell>
          <cell r="AH23">
            <v>0</v>
          </cell>
          <cell r="AI23">
            <v>0</v>
          </cell>
          <cell r="AJ23">
            <v>0</v>
          </cell>
          <cell r="AK23">
            <v>3</v>
          </cell>
          <cell r="AL23">
            <v>39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39</v>
          </cell>
          <cell r="AR23">
            <v>0</v>
          </cell>
          <cell r="AS23">
            <v>0</v>
          </cell>
          <cell r="AT23">
            <v>0</v>
          </cell>
          <cell r="AU23">
            <v>1</v>
          </cell>
          <cell r="AV23">
            <v>39</v>
          </cell>
          <cell r="AW23">
            <v>0</v>
          </cell>
          <cell r="AX23">
            <v>0</v>
          </cell>
          <cell r="AY23">
            <v>0</v>
          </cell>
          <cell r="AZ23">
            <v>3</v>
          </cell>
          <cell r="BA23">
            <v>39</v>
          </cell>
          <cell r="BB23">
            <v>0</v>
          </cell>
          <cell r="BC23">
            <v>0</v>
          </cell>
          <cell r="BD23">
            <v>0</v>
          </cell>
          <cell r="BE23">
            <v>2</v>
          </cell>
          <cell r="BF23">
            <v>39</v>
          </cell>
          <cell r="BG23">
            <v>0</v>
          </cell>
          <cell r="BH23">
            <v>0</v>
          </cell>
          <cell r="BI23">
            <v>0</v>
          </cell>
          <cell r="BJ23">
            <v>1</v>
          </cell>
          <cell r="BK23">
            <v>39</v>
          </cell>
          <cell r="BL23">
            <v>0</v>
          </cell>
          <cell r="BM23">
            <v>0</v>
          </cell>
          <cell r="BN23">
            <v>0</v>
          </cell>
          <cell r="BO23">
            <v>2</v>
          </cell>
          <cell r="BP23">
            <v>39</v>
          </cell>
          <cell r="BQ23">
            <v>0</v>
          </cell>
          <cell r="BR23">
            <v>0</v>
          </cell>
          <cell r="BS23">
            <v>0</v>
          </cell>
          <cell r="BT23">
            <v>1</v>
          </cell>
          <cell r="BU23">
            <v>39</v>
          </cell>
          <cell r="BV23">
            <v>0</v>
          </cell>
          <cell r="BW23">
            <v>39</v>
          </cell>
          <cell r="BX23">
            <v>1.1077724358974359</v>
          </cell>
        </row>
        <row r="24">
          <cell r="A24" t="str">
            <v>00367/CC</v>
          </cell>
          <cell r="B24" t="str">
            <v>LOUBANA YOYAUT Michelle</v>
          </cell>
          <cell r="C24" t="str">
            <v>Seconde C</v>
          </cell>
          <cell r="D24">
            <v>0</v>
          </cell>
          <cell r="E24">
            <v>0</v>
          </cell>
          <cell r="F24">
            <v>0</v>
          </cell>
          <cell r="G24">
            <v>6</v>
          </cell>
          <cell r="H24">
            <v>39</v>
          </cell>
          <cell r="I24">
            <v>0</v>
          </cell>
          <cell r="J24">
            <v>0</v>
          </cell>
          <cell r="K24">
            <v>0</v>
          </cell>
          <cell r="L24">
            <v>3</v>
          </cell>
          <cell r="M24">
            <v>39</v>
          </cell>
          <cell r="N24">
            <v>0</v>
          </cell>
          <cell r="O24">
            <v>0</v>
          </cell>
          <cell r="P24">
            <v>0</v>
          </cell>
          <cell r="Q24">
            <v>3</v>
          </cell>
          <cell r="R24">
            <v>39</v>
          </cell>
          <cell r="S24">
            <v>0</v>
          </cell>
          <cell r="T24">
            <v>0</v>
          </cell>
          <cell r="U24">
            <v>0</v>
          </cell>
          <cell r="V24">
            <v>2</v>
          </cell>
          <cell r="W24">
            <v>39</v>
          </cell>
          <cell r="X24">
            <v>0</v>
          </cell>
          <cell r="Y24">
            <v>0</v>
          </cell>
          <cell r="Z24">
            <v>0</v>
          </cell>
          <cell r="AA24">
            <v>3</v>
          </cell>
          <cell r="AB24">
            <v>39</v>
          </cell>
          <cell r="AC24">
            <v>0</v>
          </cell>
          <cell r="AD24">
            <v>0</v>
          </cell>
          <cell r="AE24">
            <v>0</v>
          </cell>
          <cell r="AF24">
            <v>2</v>
          </cell>
          <cell r="AG24">
            <v>39</v>
          </cell>
          <cell r="AH24">
            <v>0</v>
          </cell>
          <cell r="AI24">
            <v>0</v>
          </cell>
          <cell r="AJ24">
            <v>0</v>
          </cell>
          <cell r="AK24">
            <v>3</v>
          </cell>
          <cell r="AL24">
            <v>39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39</v>
          </cell>
          <cell r="AR24">
            <v>0</v>
          </cell>
          <cell r="AS24">
            <v>0</v>
          </cell>
          <cell r="AT24">
            <v>0</v>
          </cell>
          <cell r="AU24">
            <v>1</v>
          </cell>
          <cell r="AV24">
            <v>39</v>
          </cell>
          <cell r="AW24">
            <v>0</v>
          </cell>
          <cell r="AX24">
            <v>0</v>
          </cell>
          <cell r="AY24">
            <v>0</v>
          </cell>
          <cell r="AZ24">
            <v>3</v>
          </cell>
          <cell r="BA24">
            <v>39</v>
          </cell>
          <cell r="BB24">
            <v>0</v>
          </cell>
          <cell r="BC24">
            <v>0</v>
          </cell>
          <cell r="BD24">
            <v>0</v>
          </cell>
          <cell r="BE24">
            <v>2</v>
          </cell>
          <cell r="BF24">
            <v>39</v>
          </cell>
          <cell r="BG24">
            <v>0</v>
          </cell>
          <cell r="BH24">
            <v>0</v>
          </cell>
          <cell r="BI24">
            <v>0</v>
          </cell>
          <cell r="BJ24">
            <v>1</v>
          </cell>
          <cell r="BK24">
            <v>39</v>
          </cell>
          <cell r="BL24">
            <v>0</v>
          </cell>
          <cell r="BM24">
            <v>0</v>
          </cell>
          <cell r="BN24">
            <v>0</v>
          </cell>
          <cell r="BO24">
            <v>2</v>
          </cell>
          <cell r="BP24">
            <v>39</v>
          </cell>
          <cell r="BQ24">
            <v>0</v>
          </cell>
          <cell r="BR24">
            <v>0</v>
          </cell>
          <cell r="BS24">
            <v>0</v>
          </cell>
          <cell r="BT24">
            <v>1</v>
          </cell>
          <cell r="BU24">
            <v>39</v>
          </cell>
          <cell r="BV24">
            <v>0</v>
          </cell>
          <cell r="BW24">
            <v>39</v>
          </cell>
          <cell r="BX24">
            <v>1.1077724358974359</v>
          </cell>
        </row>
        <row r="25">
          <cell r="A25" t="str">
            <v>00368/CC</v>
          </cell>
          <cell r="B25" t="str">
            <v>MANGA NGOUMOU Yvan Christian</v>
          </cell>
          <cell r="C25" t="str">
            <v>Seconde C</v>
          </cell>
          <cell r="D25">
            <v>0</v>
          </cell>
          <cell r="E25">
            <v>0</v>
          </cell>
          <cell r="F25">
            <v>0</v>
          </cell>
          <cell r="G25">
            <v>6</v>
          </cell>
          <cell r="H25">
            <v>39</v>
          </cell>
          <cell r="I25">
            <v>0</v>
          </cell>
          <cell r="J25">
            <v>0</v>
          </cell>
          <cell r="K25">
            <v>0</v>
          </cell>
          <cell r="L25">
            <v>3</v>
          </cell>
          <cell r="M25">
            <v>39</v>
          </cell>
          <cell r="N25">
            <v>0</v>
          </cell>
          <cell r="O25">
            <v>0</v>
          </cell>
          <cell r="P25">
            <v>0</v>
          </cell>
          <cell r="Q25">
            <v>3</v>
          </cell>
          <cell r="R25">
            <v>39</v>
          </cell>
          <cell r="S25">
            <v>0</v>
          </cell>
          <cell r="T25">
            <v>0</v>
          </cell>
          <cell r="U25">
            <v>0</v>
          </cell>
          <cell r="V25">
            <v>2</v>
          </cell>
          <cell r="W25">
            <v>39</v>
          </cell>
          <cell r="X25">
            <v>0</v>
          </cell>
          <cell r="Y25">
            <v>0</v>
          </cell>
          <cell r="Z25">
            <v>0</v>
          </cell>
          <cell r="AA25">
            <v>3</v>
          </cell>
          <cell r="AB25">
            <v>39</v>
          </cell>
          <cell r="AC25">
            <v>0</v>
          </cell>
          <cell r="AD25">
            <v>0</v>
          </cell>
          <cell r="AE25">
            <v>0</v>
          </cell>
          <cell r="AF25">
            <v>2</v>
          </cell>
          <cell r="AG25">
            <v>39</v>
          </cell>
          <cell r="AH25">
            <v>0</v>
          </cell>
          <cell r="AI25">
            <v>0</v>
          </cell>
          <cell r="AJ25">
            <v>0</v>
          </cell>
          <cell r="AK25">
            <v>3</v>
          </cell>
          <cell r="AL25">
            <v>39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39</v>
          </cell>
          <cell r="AR25">
            <v>0</v>
          </cell>
          <cell r="AS25">
            <v>0</v>
          </cell>
          <cell r="AT25">
            <v>0</v>
          </cell>
          <cell r="AU25">
            <v>1</v>
          </cell>
          <cell r="AV25">
            <v>39</v>
          </cell>
          <cell r="AW25">
            <v>0</v>
          </cell>
          <cell r="AX25">
            <v>0</v>
          </cell>
          <cell r="AY25">
            <v>0</v>
          </cell>
          <cell r="AZ25">
            <v>3</v>
          </cell>
          <cell r="BA25">
            <v>39</v>
          </cell>
          <cell r="BB25">
            <v>0</v>
          </cell>
          <cell r="BC25">
            <v>0</v>
          </cell>
          <cell r="BD25">
            <v>0</v>
          </cell>
          <cell r="BE25">
            <v>2</v>
          </cell>
          <cell r="BF25">
            <v>39</v>
          </cell>
          <cell r="BG25">
            <v>0</v>
          </cell>
          <cell r="BH25">
            <v>0</v>
          </cell>
          <cell r="BI25">
            <v>0</v>
          </cell>
          <cell r="BJ25">
            <v>1</v>
          </cell>
          <cell r="BK25">
            <v>39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39</v>
          </cell>
          <cell r="BQ25">
            <v>0</v>
          </cell>
          <cell r="BR25">
            <v>0</v>
          </cell>
          <cell r="BS25">
            <v>0</v>
          </cell>
          <cell r="BT25">
            <v>1</v>
          </cell>
          <cell r="BU25">
            <v>39</v>
          </cell>
          <cell r="BV25">
            <v>0</v>
          </cell>
          <cell r="BW25">
            <v>39</v>
          </cell>
          <cell r="BX25">
            <v>1.1077724358974359</v>
          </cell>
        </row>
        <row r="26">
          <cell r="A26" t="str">
            <v>00622/CC</v>
          </cell>
          <cell r="B26" t="str">
            <v>NYAMESSI Marie Paule Zuzanne</v>
          </cell>
          <cell r="C26" t="str">
            <v>Seconde C</v>
          </cell>
          <cell r="D26">
            <v>0</v>
          </cell>
          <cell r="E26">
            <v>0</v>
          </cell>
          <cell r="F26">
            <v>0</v>
          </cell>
          <cell r="G26">
            <v>6</v>
          </cell>
          <cell r="H26">
            <v>39</v>
          </cell>
          <cell r="I26">
            <v>0</v>
          </cell>
          <cell r="J26">
            <v>0</v>
          </cell>
          <cell r="K26">
            <v>0</v>
          </cell>
          <cell r="L26">
            <v>3</v>
          </cell>
          <cell r="M26">
            <v>39</v>
          </cell>
          <cell r="N26">
            <v>0</v>
          </cell>
          <cell r="O26">
            <v>0</v>
          </cell>
          <cell r="P26">
            <v>0</v>
          </cell>
          <cell r="Q26">
            <v>3</v>
          </cell>
          <cell r="R26">
            <v>39</v>
          </cell>
          <cell r="S26">
            <v>0</v>
          </cell>
          <cell r="T26">
            <v>0</v>
          </cell>
          <cell r="U26">
            <v>0</v>
          </cell>
          <cell r="V26">
            <v>2</v>
          </cell>
          <cell r="W26">
            <v>39</v>
          </cell>
          <cell r="X26">
            <v>0</v>
          </cell>
          <cell r="Y26">
            <v>0</v>
          </cell>
          <cell r="Z26">
            <v>0</v>
          </cell>
          <cell r="AA26">
            <v>3</v>
          </cell>
          <cell r="AB26">
            <v>39</v>
          </cell>
          <cell r="AC26">
            <v>0</v>
          </cell>
          <cell r="AD26">
            <v>0</v>
          </cell>
          <cell r="AE26">
            <v>0</v>
          </cell>
          <cell r="AF26">
            <v>2</v>
          </cell>
          <cell r="AG26">
            <v>39</v>
          </cell>
          <cell r="AH26">
            <v>0</v>
          </cell>
          <cell r="AI26">
            <v>0</v>
          </cell>
          <cell r="AJ26">
            <v>0</v>
          </cell>
          <cell r="AK26">
            <v>3</v>
          </cell>
          <cell r="AL26">
            <v>39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39</v>
          </cell>
          <cell r="AR26">
            <v>0</v>
          </cell>
          <cell r="AS26">
            <v>0</v>
          </cell>
          <cell r="AT26">
            <v>0</v>
          </cell>
          <cell r="AU26">
            <v>1</v>
          </cell>
          <cell r="AV26">
            <v>39</v>
          </cell>
          <cell r="AW26">
            <v>0</v>
          </cell>
          <cell r="AX26">
            <v>0</v>
          </cell>
          <cell r="AY26">
            <v>0</v>
          </cell>
          <cell r="AZ26">
            <v>3</v>
          </cell>
          <cell r="BA26">
            <v>39</v>
          </cell>
          <cell r="BB26">
            <v>0</v>
          </cell>
          <cell r="BC26">
            <v>0</v>
          </cell>
          <cell r="BD26">
            <v>0</v>
          </cell>
          <cell r="BE26">
            <v>2</v>
          </cell>
          <cell r="BF26">
            <v>39</v>
          </cell>
          <cell r="BG26">
            <v>0</v>
          </cell>
          <cell r="BH26">
            <v>0</v>
          </cell>
          <cell r="BI26">
            <v>0</v>
          </cell>
          <cell r="BJ26">
            <v>1</v>
          </cell>
          <cell r="BK26">
            <v>39</v>
          </cell>
          <cell r="BL26">
            <v>0</v>
          </cell>
          <cell r="BM26">
            <v>0</v>
          </cell>
          <cell r="BN26">
            <v>0</v>
          </cell>
          <cell r="BO26">
            <v>2</v>
          </cell>
          <cell r="BP26">
            <v>39</v>
          </cell>
          <cell r="BQ26">
            <v>0</v>
          </cell>
          <cell r="BR26">
            <v>0</v>
          </cell>
          <cell r="BS26">
            <v>0</v>
          </cell>
          <cell r="BT26">
            <v>1</v>
          </cell>
          <cell r="BU26">
            <v>39</v>
          </cell>
          <cell r="BV26">
            <v>0</v>
          </cell>
          <cell r="BW26">
            <v>39</v>
          </cell>
          <cell r="BX26">
            <v>1.1077724358974359</v>
          </cell>
        </row>
        <row r="27">
          <cell r="A27" t="str">
            <v>00485/CC</v>
          </cell>
          <cell r="B27" t="str">
            <v>MEGNE TOTOUOM Solange Rachelle</v>
          </cell>
          <cell r="C27" t="str">
            <v>Seconde C</v>
          </cell>
          <cell r="D27">
            <v>0</v>
          </cell>
          <cell r="E27">
            <v>0</v>
          </cell>
          <cell r="F27">
            <v>0</v>
          </cell>
          <cell r="G27">
            <v>6</v>
          </cell>
          <cell r="H27">
            <v>39</v>
          </cell>
          <cell r="I27">
            <v>0</v>
          </cell>
          <cell r="J27">
            <v>0</v>
          </cell>
          <cell r="K27">
            <v>0</v>
          </cell>
          <cell r="L27">
            <v>3</v>
          </cell>
          <cell r="M27">
            <v>39</v>
          </cell>
          <cell r="N27">
            <v>0</v>
          </cell>
          <cell r="O27">
            <v>0</v>
          </cell>
          <cell r="P27">
            <v>0</v>
          </cell>
          <cell r="Q27">
            <v>3</v>
          </cell>
          <cell r="R27">
            <v>39</v>
          </cell>
          <cell r="S27">
            <v>0</v>
          </cell>
          <cell r="T27">
            <v>0</v>
          </cell>
          <cell r="U27">
            <v>0</v>
          </cell>
          <cell r="V27">
            <v>2</v>
          </cell>
          <cell r="W27">
            <v>39</v>
          </cell>
          <cell r="X27">
            <v>0</v>
          </cell>
          <cell r="Y27">
            <v>0</v>
          </cell>
          <cell r="Z27">
            <v>0</v>
          </cell>
          <cell r="AA27">
            <v>3</v>
          </cell>
          <cell r="AB27">
            <v>39</v>
          </cell>
          <cell r="AC27">
            <v>0</v>
          </cell>
          <cell r="AD27">
            <v>0</v>
          </cell>
          <cell r="AE27">
            <v>0</v>
          </cell>
          <cell r="AF27">
            <v>2</v>
          </cell>
          <cell r="AG27">
            <v>39</v>
          </cell>
          <cell r="AH27">
            <v>0</v>
          </cell>
          <cell r="AI27">
            <v>0</v>
          </cell>
          <cell r="AJ27">
            <v>0</v>
          </cell>
          <cell r="AK27">
            <v>3</v>
          </cell>
          <cell r="AL27">
            <v>39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39</v>
          </cell>
          <cell r="AR27">
            <v>0</v>
          </cell>
          <cell r="AS27">
            <v>0</v>
          </cell>
          <cell r="AT27">
            <v>0</v>
          </cell>
          <cell r="AU27">
            <v>1</v>
          </cell>
          <cell r="AV27">
            <v>39</v>
          </cell>
          <cell r="AW27">
            <v>0</v>
          </cell>
          <cell r="AX27">
            <v>0</v>
          </cell>
          <cell r="AY27">
            <v>0</v>
          </cell>
          <cell r="AZ27">
            <v>3</v>
          </cell>
          <cell r="BA27">
            <v>39</v>
          </cell>
          <cell r="BB27">
            <v>0</v>
          </cell>
          <cell r="BC27">
            <v>0</v>
          </cell>
          <cell r="BD27">
            <v>0</v>
          </cell>
          <cell r="BE27">
            <v>2</v>
          </cell>
          <cell r="BF27">
            <v>39</v>
          </cell>
          <cell r="BG27">
            <v>0</v>
          </cell>
          <cell r="BH27">
            <v>0</v>
          </cell>
          <cell r="BI27">
            <v>0</v>
          </cell>
          <cell r="BJ27">
            <v>1</v>
          </cell>
          <cell r="BK27">
            <v>39</v>
          </cell>
          <cell r="BL27">
            <v>0</v>
          </cell>
          <cell r="BM27">
            <v>0</v>
          </cell>
          <cell r="BN27">
            <v>0</v>
          </cell>
          <cell r="BO27">
            <v>2</v>
          </cell>
          <cell r="BP27">
            <v>39</v>
          </cell>
          <cell r="BQ27">
            <v>0</v>
          </cell>
          <cell r="BR27">
            <v>0</v>
          </cell>
          <cell r="BS27">
            <v>0</v>
          </cell>
          <cell r="BT27">
            <v>1</v>
          </cell>
          <cell r="BU27">
            <v>39</v>
          </cell>
          <cell r="BV27">
            <v>0</v>
          </cell>
          <cell r="BW27">
            <v>39</v>
          </cell>
          <cell r="BX27">
            <v>1.1077724358974359</v>
          </cell>
        </row>
        <row r="28">
          <cell r="A28" t="str">
            <v>00371/CC</v>
          </cell>
          <cell r="B28" t="str">
            <v>MIENGUEU YAMNOU Krystel kelly</v>
          </cell>
          <cell r="C28" t="str">
            <v>Seconde C</v>
          </cell>
          <cell r="D28">
            <v>0</v>
          </cell>
          <cell r="E28">
            <v>0</v>
          </cell>
          <cell r="F28">
            <v>0</v>
          </cell>
          <cell r="G28">
            <v>6</v>
          </cell>
          <cell r="H28">
            <v>39</v>
          </cell>
          <cell r="I28">
            <v>0</v>
          </cell>
          <cell r="J28">
            <v>0</v>
          </cell>
          <cell r="K28">
            <v>0</v>
          </cell>
          <cell r="L28">
            <v>3</v>
          </cell>
          <cell r="M28">
            <v>39</v>
          </cell>
          <cell r="N28">
            <v>0</v>
          </cell>
          <cell r="O28">
            <v>0</v>
          </cell>
          <cell r="P28">
            <v>0</v>
          </cell>
          <cell r="Q28">
            <v>3</v>
          </cell>
          <cell r="R28">
            <v>39</v>
          </cell>
          <cell r="S28">
            <v>0</v>
          </cell>
          <cell r="T28">
            <v>0</v>
          </cell>
          <cell r="U28">
            <v>0</v>
          </cell>
          <cell r="V28">
            <v>2</v>
          </cell>
          <cell r="W28">
            <v>39</v>
          </cell>
          <cell r="X28">
            <v>0</v>
          </cell>
          <cell r="Y28">
            <v>0</v>
          </cell>
          <cell r="Z28">
            <v>0</v>
          </cell>
          <cell r="AA28">
            <v>3</v>
          </cell>
          <cell r="AB28">
            <v>39</v>
          </cell>
          <cell r="AC28">
            <v>0</v>
          </cell>
          <cell r="AD28">
            <v>0</v>
          </cell>
          <cell r="AE28">
            <v>0</v>
          </cell>
          <cell r="AF28">
            <v>2</v>
          </cell>
          <cell r="AG28">
            <v>39</v>
          </cell>
          <cell r="AH28">
            <v>0</v>
          </cell>
          <cell r="AI28">
            <v>0</v>
          </cell>
          <cell r="AJ28">
            <v>0</v>
          </cell>
          <cell r="AK28">
            <v>3</v>
          </cell>
          <cell r="AL28">
            <v>39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39</v>
          </cell>
          <cell r="AR28">
            <v>0</v>
          </cell>
          <cell r="AS28">
            <v>0</v>
          </cell>
          <cell r="AT28">
            <v>0</v>
          </cell>
          <cell r="AU28">
            <v>1</v>
          </cell>
          <cell r="AV28">
            <v>39</v>
          </cell>
          <cell r="AW28">
            <v>0</v>
          </cell>
          <cell r="AX28">
            <v>0</v>
          </cell>
          <cell r="AY28">
            <v>0</v>
          </cell>
          <cell r="AZ28">
            <v>3</v>
          </cell>
          <cell r="BA28">
            <v>39</v>
          </cell>
          <cell r="BB28">
            <v>0</v>
          </cell>
          <cell r="BC28">
            <v>0</v>
          </cell>
          <cell r="BD28">
            <v>0</v>
          </cell>
          <cell r="BE28">
            <v>2</v>
          </cell>
          <cell r="BF28">
            <v>39</v>
          </cell>
          <cell r="BG28">
            <v>0</v>
          </cell>
          <cell r="BH28">
            <v>0</v>
          </cell>
          <cell r="BI28">
            <v>0</v>
          </cell>
          <cell r="BJ28">
            <v>1</v>
          </cell>
          <cell r="BK28">
            <v>39</v>
          </cell>
          <cell r="BL28">
            <v>0</v>
          </cell>
          <cell r="BM28">
            <v>0</v>
          </cell>
          <cell r="BN28">
            <v>0</v>
          </cell>
          <cell r="BO28">
            <v>2</v>
          </cell>
          <cell r="BP28">
            <v>39</v>
          </cell>
          <cell r="BQ28">
            <v>0</v>
          </cell>
          <cell r="BR28">
            <v>0</v>
          </cell>
          <cell r="BS28">
            <v>0</v>
          </cell>
          <cell r="BT28">
            <v>1</v>
          </cell>
          <cell r="BU28">
            <v>39</v>
          </cell>
          <cell r="BV28">
            <v>0</v>
          </cell>
          <cell r="BW28">
            <v>39</v>
          </cell>
          <cell r="BX28">
            <v>1.1077724358974359</v>
          </cell>
        </row>
        <row r="29">
          <cell r="A29" t="str">
            <v>00539/CC</v>
          </cell>
          <cell r="B29" t="str">
            <v>NDOUNGOUA NGUIEMBANG</v>
          </cell>
          <cell r="C29" t="str">
            <v>Seconde C</v>
          </cell>
          <cell r="D29">
            <v>0</v>
          </cell>
          <cell r="E29">
            <v>0</v>
          </cell>
          <cell r="F29">
            <v>0</v>
          </cell>
          <cell r="G29">
            <v>6</v>
          </cell>
          <cell r="H29">
            <v>39</v>
          </cell>
          <cell r="I29">
            <v>0</v>
          </cell>
          <cell r="J29">
            <v>0</v>
          </cell>
          <cell r="K29">
            <v>0</v>
          </cell>
          <cell r="L29">
            <v>3</v>
          </cell>
          <cell r="M29">
            <v>39</v>
          </cell>
          <cell r="N29">
            <v>0</v>
          </cell>
          <cell r="O29">
            <v>0</v>
          </cell>
          <cell r="P29">
            <v>0</v>
          </cell>
          <cell r="Q29">
            <v>3</v>
          </cell>
          <cell r="R29">
            <v>39</v>
          </cell>
          <cell r="S29">
            <v>0</v>
          </cell>
          <cell r="T29">
            <v>0</v>
          </cell>
          <cell r="U29">
            <v>0</v>
          </cell>
          <cell r="V29">
            <v>2</v>
          </cell>
          <cell r="W29">
            <v>39</v>
          </cell>
          <cell r="X29">
            <v>0</v>
          </cell>
          <cell r="Y29">
            <v>0</v>
          </cell>
          <cell r="Z29">
            <v>0</v>
          </cell>
          <cell r="AA29">
            <v>3</v>
          </cell>
          <cell r="AB29">
            <v>39</v>
          </cell>
          <cell r="AC29">
            <v>0</v>
          </cell>
          <cell r="AD29">
            <v>0</v>
          </cell>
          <cell r="AE29">
            <v>0</v>
          </cell>
          <cell r="AF29">
            <v>2</v>
          </cell>
          <cell r="AG29">
            <v>39</v>
          </cell>
          <cell r="AH29">
            <v>0</v>
          </cell>
          <cell r="AI29">
            <v>0</v>
          </cell>
          <cell r="AJ29">
            <v>0</v>
          </cell>
          <cell r="AK29">
            <v>3</v>
          </cell>
          <cell r="AL29">
            <v>39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39</v>
          </cell>
          <cell r="AR29">
            <v>0</v>
          </cell>
          <cell r="AS29">
            <v>0</v>
          </cell>
          <cell r="AT29">
            <v>0</v>
          </cell>
          <cell r="AU29">
            <v>1</v>
          </cell>
          <cell r="AV29">
            <v>39</v>
          </cell>
          <cell r="AW29">
            <v>0</v>
          </cell>
          <cell r="AX29">
            <v>0</v>
          </cell>
          <cell r="AY29">
            <v>0</v>
          </cell>
          <cell r="AZ29">
            <v>3</v>
          </cell>
          <cell r="BA29">
            <v>39</v>
          </cell>
          <cell r="BB29">
            <v>0</v>
          </cell>
          <cell r="BC29">
            <v>0</v>
          </cell>
          <cell r="BD29">
            <v>0</v>
          </cell>
          <cell r="BE29">
            <v>2</v>
          </cell>
          <cell r="BF29">
            <v>39</v>
          </cell>
          <cell r="BG29">
            <v>0</v>
          </cell>
          <cell r="BH29">
            <v>0</v>
          </cell>
          <cell r="BI29">
            <v>0</v>
          </cell>
          <cell r="BJ29">
            <v>1</v>
          </cell>
          <cell r="BK29">
            <v>39</v>
          </cell>
          <cell r="BL29">
            <v>0</v>
          </cell>
          <cell r="BM29">
            <v>0</v>
          </cell>
          <cell r="BN29">
            <v>0</v>
          </cell>
          <cell r="BO29">
            <v>2</v>
          </cell>
          <cell r="BP29">
            <v>39</v>
          </cell>
          <cell r="BQ29">
            <v>0</v>
          </cell>
          <cell r="BR29">
            <v>0</v>
          </cell>
          <cell r="BS29">
            <v>0</v>
          </cell>
          <cell r="BT29">
            <v>1</v>
          </cell>
          <cell r="BU29">
            <v>39</v>
          </cell>
          <cell r="BV29">
            <v>0</v>
          </cell>
          <cell r="BW29">
            <v>39</v>
          </cell>
          <cell r="BX29">
            <v>1.1077724358974359</v>
          </cell>
        </row>
        <row r="30">
          <cell r="A30" t="str">
            <v>00373/CC</v>
          </cell>
          <cell r="B30" t="str">
            <v>NGOH ASTA Boubakari</v>
          </cell>
          <cell r="C30" t="str">
            <v>Seconde C</v>
          </cell>
          <cell r="D30">
            <v>0</v>
          </cell>
          <cell r="E30">
            <v>0</v>
          </cell>
          <cell r="F30">
            <v>0</v>
          </cell>
          <cell r="G30">
            <v>6</v>
          </cell>
          <cell r="H30">
            <v>39</v>
          </cell>
          <cell r="I30">
            <v>0</v>
          </cell>
          <cell r="J30">
            <v>0</v>
          </cell>
          <cell r="K30">
            <v>0</v>
          </cell>
          <cell r="L30">
            <v>3</v>
          </cell>
          <cell r="M30">
            <v>39</v>
          </cell>
          <cell r="N30">
            <v>0</v>
          </cell>
          <cell r="O30">
            <v>0</v>
          </cell>
          <cell r="P30">
            <v>0</v>
          </cell>
          <cell r="Q30">
            <v>3</v>
          </cell>
          <cell r="R30">
            <v>39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39</v>
          </cell>
          <cell r="X30">
            <v>0</v>
          </cell>
          <cell r="Y30">
            <v>0</v>
          </cell>
          <cell r="Z30">
            <v>0</v>
          </cell>
          <cell r="AA30">
            <v>3</v>
          </cell>
          <cell r="AB30">
            <v>39</v>
          </cell>
          <cell r="AC30">
            <v>0</v>
          </cell>
          <cell r="AD30">
            <v>0</v>
          </cell>
          <cell r="AE30">
            <v>0</v>
          </cell>
          <cell r="AF30">
            <v>2</v>
          </cell>
          <cell r="AG30">
            <v>39</v>
          </cell>
          <cell r="AH30">
            <v>0</v>
          </cell>
          <cell r="AI30">
            <v>0</v>
          </cell>
          <cell r="AJ30">
            <v>0</v>
          </cell>
          <cell r="AK30">
            <v>3</v>
          </cell>
          <cell r="AL30">
            <v>39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39</v>
          </cell>
          <cell r="AR30">
            <v>0</v>
          </cell>
          <cell r="AS30">
            <v>0</v>
          </cell>
          <cell r="AT30">
            <v>0</v>
          </cell>
          <cell r="AU30">
            <v>1</v>
          </cell>
          <cell r="AV30">
            <v>39</v>
          </cell>
          <cell r="AW30">
            <v>0</v>
          </cell>
          <cell r="AX30">
            <v>0</v>
          </cell>
          <cell r="AY30">
            <v>0</v>
          </cell>
          <cell r="AZ30">
            <v>3</v>
          </cell>
          <cell r="BA30">
            <v>39</v>
          </cell>
          <cell r="BB30">
            <v>0</v>
          </cell>
          <cell r="BC30">
            <v>0</v>
          </cell>
          <cell r="BD30">
            <v>0</v>
          </cell>
          <cell r="BE30">
            <v>2</v>
          </cell>
          <cell r="BF30">
            <v>39</v>
          </cell>
          <cell r="BG30">
            <v>0</v>
          </cell>
          <cell r="BH30">
            <v>0</v>
          </cell>
          <cell r="BI30">
            <v>0</v>
          </cell>
          <cell r="BJ30">
            <v>1</v>
          </cell>
          <cell r="BK30">
            <v>39</v>
          </cell>
          <cell r="BL30">
            <v>0</v>
          </cell>
          <cell r="BM30">
            <v>0</v>
          </cell>
          <cell r="BN30">
            <v>0</v>
          </cell>
          <cell r="BO30">
            <v>2</v>
          </cell>
          <cell r="BP30">
            <v>39</v>
          </cell>
          <cell r="BQ30">
            <v>0</v>
          </cell>
          <cell r="BR30">
            <v>0</v>
          </cell>
          <cell r="BS30">
            <v>0</v>
          </cell>
          <cell r="BT30">
            <v>1</v>
          </cell>
          <cell r="BU30">
            <v>39</v>
          </cell>
          <cell r="BV30">
            <v>0</v>
          </cell>
          <cell r="BW30">
            <v>39</v>
          </cell>
          <cell r="BX30">
            <v>1.1077724358974359</v>
          </cell>
        </row>
        <row r="31">
          <cell r="A31" t="str">
            <v>00441/CC</v>
          </cell>
          <cell r="B31" t="str">
            <v>NGOME EBOULE Oscar Wild</v>
          </cell>
          <cell r="C31" t="str">
            <v>Seconde C</v>
          </cell>
          <cell r="D31">
            <v>0</v>
          </cell>
          <cell r="E31">
            <v>0</v>
          </cell>
          <cell r="F31">
            <v>0</v>
          </cell>
          <cell r="G31">
            <v>6</v>
          </cell>
          <cell r="H31">
            <v>39</v>
          </cell>
          <cell r="I31">
            <v>0</v>
          </cell>
          <cell r="J31">
            <v>0</v>
          </cell>
          <cell r="K31">
            <v>0</v>
          </cell>
          <cell r="L31">
            <v>3</v>
          </cell>
          <cell r="M31">
            <v>39</v>
          </cell>
          <cell r="N31">
            <v>0</v>
          </cell>
          <cell r="O31">
            <v>0</v>
          </cell>
          <cell r="P31">
            <v>0</v>
          </cell>
          <cell r="Q31">
            <v>3</v>
          </cell>
          <cell r="R31">
            <v>39</v>
          </cell>
          <cell r="S31">
            <v>0</v>
          </cell>
          <cell r="T31">
            <v>0</v>
          </cell>
          <cell r="U31">
            <v>0</v>
          </cell>
          <cell r="V31">
            <v>2</v>
          </cell>
          <cell r="W31">
            <v>39</v>
          </cell>
          <cell r="X31">
            <v>0</v>
          </cell>
          <cell r="Y31">
            <v>0</v>
          </cell>
          <cell r="Z31">
            <v>0</v>
          </cell>
          <cell r="AA31">
            <v>3</v>
          </cell>
          <cell r="AB31">
            <v>39</v>
          </cell>
          <cell r="AC31">
            <v>0</v>
          </cell>
          <cell r="AD31">
            <v>0</v>
          </cell>
          <cell r="AE31">
            <v>0</v>
          </cell>
          <cell r="AF31">
            <v>2</v>
          </cell>
          <cell r="AG31">
            <v>39</v>
          </cell>
          <cell r="AH31">
            <v>0</v>
          </cell>
          <cell r="AI31">
            <v>0</v>
          </cell>
          <cell r="AJ31">
            <v>0</v>
          </cell>
          <cell r="AK31">
            <v>3</v>
          </cell>
          <cell r="AL31">
            <v>39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39</v>
          </cell>
          <cell r="AR31">
            <v>0</v>
          </cell>
          <cell r="AS31">
            <v>0</v>
          </cell>
          <cell r="AT31">
            <v>0</v>
          </cell>
          <cell r="AU31">
            <v>1</v>
          </cell>
          <cell r="AV31">
            <v>39</v>
          </cell>
          <cell r="AW31">
            <v>0</v>
          </cell>
          <cell r="AX31">
            <v>0</v>
          </cell>
          <cell r="AY31">
            <v>0</v>
          </cell>
          <cell r="AZ31">
            <v>3</v>
          </cell>
          <cell r="BA31">
            <v>39</v>
          </cell>
          <cell r="BB31">
            <v>0</v>
          </cell>
          <cell r="BC31">
            <v>0</v>
          </cell>
          <cell r="BD31">
            <v>0</v>
          </cell>
          <cell r="BE31">
            <v>2</v>
          </cell>
          <cell r="BF31">
            <v>39</v>
          </cell>
          <cell r="BG31">
            <v>0</v>
          </cell>
          <cell r="BH31">
            <v>0</v>
          </cell>
          <cell r="BI31">
            <v>0</v>
          </cell>
          <cell r="BJ31">
            <v>1</v>
          </cell>
          <cell r="BK31">
            <v>39</v>
          </cell>
          <cell r="BL31">
            <v>0</v>
          </cell>
          <cell r="BM31">
            <v>0</v>
          </cell>
          <cell r="BN31">
            <v>0</v>
          </cell>
          <cell r="BO31">
            <v>2</v>
          </cell>
          <cell r="BP31">
            <v>39</v>
          </cell>
          <cell r="BQ31">
            <v>0</v>
          </cell>
          <cell r="BR31">
            <v>0</v>
          </cell>
          <cell r="BS31">
            <v>0</v>
          </cell>
          <cell r="BT31">
            <v>1</v>
          </cell>
          <cell r="BU31">
            <v>39</v>
          </cell>
          <cell r="BV31">
            <v>0</v>
          </cell>
          <cell r="BW31">
            <v>39</v>
          </cell>
          <cell r="BX31">
            <v>1.1077724358974359</v>
          </cell>
        </row>
        <row r="32">
          <cell r="A32" t="str">
            <v>00348/CC</v>
          </cell>
          <cell r="B32" t="str">
            <v>NKAMENY MFONKAM Franciska</v>
          </cell>
          <cell r="C32" t="str">
            <v>Seconde C</v>
          </cell>
          <cell r="D32">
            <v>0</v>
          </cell>
          <cell r="E32">
            <v>0</v>
          </cell>
          <cell r="F32">
            <v>0</v>
          </cell>
          <cell r="G32">
            <v>6</v>
          </cell>
          <cell r="H32">
            <v>39</v>
          </cell>
          <cell r="I32">
            <v>0</v>
          </cell>
          <cell r="J32">
            <v>0</v>
          </cell>
          <cell r="K32">
            <v>0</v>
          </cell>
          <cell r="L32">
            <v>3</v>
          </cell>
          <cell r="M32">
            <v>39</v>
          </cell>
          <cell r="N32">
            <v>0</v>
          </cell>
          <cell r="O32">
            <v>0</v>
          </cell>
          <cell r="P32">
            <v>0</v>
          </cell>
          <cell r="Q32">
            <v>3</v>
          </cell>
          <cell r="R32">
            <v>39</v>
          </cell>
          <cell r="S32">
            <v>0</v>
          </cell>
          <cell r="T32">
            <v>0</v>
          </cell>
          <cell r="U32">
            <v>0</v>
          </cell>
          <cell r="V32">
            <v>2</v>
          </cell>
          <cell r="W32">
            <v>39</v>
          </cell>
          <cell r="X32">
            <v>0</v>
          </cell>
          <cell r="Y32">
            <v>0</v>
          </cell>
          <cell r="Z32">
            <v>0</v>
          </cell>
          <cell r="AA32">
            <v>3</v>
          </cell>
          <cell r="AB32">
            <v>39</v>
          </cell>
          <cell r="AC32">
            <v>0</v>
          </cell>
          <cell r="AD32">
            <v>0</v>
          </cell>
          <cell r="AE32">
            <v>0</v>
          </cell>
          <cell r="AF32">
            <v>2</v>
          </cell>
          <cell r="AG32">
            <v>39</v>
          </cell>
          <cell r="AH32">
            <v>0</v>
          </cell>
          <cell r="AI32">
            <v>0</v>
          </cell>
          <cell r="AJ32">
            <v>0</v>
          </cell>
          <cell r="AK32">
            <v>3</v>
          </cell>
          <cell r="AL32">
            <v>39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39</v>
          </cell>
          <cell r="AR32">
            <v>0</v>
          </cell>
          <cell r="AS32">
            <v>0</v>
          </cell>
          <cell r="AT32">
            <v>0</v>
          </cell>
          <cell r="AU32">
            <v>1</v>
          </cell>
          <cell r="AV32">
            <v>39</v>
          </cell>
          <cell r="AW32">
            <v>0</v>
          </cell>
          <cell r="AX32">
            <v>0</v>
          </cell>
          <cell r="AY32">
            <v>0</v>
          </cell>
          <cell r="AZ32">
            <v>3</v>
          </cell>
          <cell r="BA32">
            <v>39</v>
          </cell>
          <cell r="BB32">
            <v>0</v>
          </cell>
          <cell r="BC32">
            <v>0</v>
          </cell>
          <cell r="BD32">
            <v>0</v>
          </cell>
          <cell r="BE32">
            <v>2</v>
          </cell>
          <cell r="BF32">
            <v>39</v>
          </cell>
          <cell r="BG32">
            <v>0</v>
          </cell>
          <cell r="BH32">
            <v>0</v>
          </cell>
          <cell r="BI32">
            <v>0</v>
          </cell>
          <cell r="BJ32">
            <v>1</v>
          </cell>
          <cell r="BK32">
            <v>39</v>
          </cell>
          <cell r="BL32">
            <v>0</v>
          </cell>
          <cell r="BM32">
            <v>0</v>
          </cell>
          <cell r="BN32">
            <v>0</v>
          </cell>
          <cell r="BO32">
            <v>2</v>
          </cell>
          <cell r="BP32">
            <v>39</v>
          </cell>
          <cell r="BQ32">
            <v>0</v>
          </cell>
          <cell r="BR32">
            <v>0</v>
          </cell>
          <cell r="BS32">
            <v>0</v>
          </cell>
          <cell r="BT32">
            <v>1</v>
          </cell>
          <cell r="BU32">
            <v>39</v>
          </cell>
          <cell r="BV32">
            <v>0</v>
          </cell>
          <cell r="BW32">
            <v>39</v>
          </cell>
          <cell r="BX32">
            <v>1.1077724358974359</v>
          </cell>
        </row>
        <row r="33">
          <cell r="A33" t="str">
            <v>00377/CC</v>
          </cell>
          <cell r="B33" t="str">
            <v>NKONG MINTYA Wilfied</v>
          </cell>
          <cell r="C33" t="str">
            <v>Seconde C</v>
          </cell>
          <cell r="D33">
            <v>0</v>
          </cell>
          <cell r="E33">
            <v>0</v>
          </cell>
          <cell r="F33">
            <v>0</v>
          </cell>
          <cell r="G33">
            <v>6</v>
          </cell>
          <cell r="H33">
            <v>39</v>
          </cell>
          <cell r="I33">
            <v>0</v>
          </cell>
          <cell r="J33">
            <v>0</v>
          </cell>
          <cell r="K33">
            <v>0</v>
          </cell>
          <cell r="L33">
            <v>3</v>
          </cell>
          <cell r="M33">
            <v>39</v>
          </cell>
          <cell r="N33">
            <v>0</v>
          </cell>
          <cell r="O33">
            <v>0</v>
          </cell>
          <cell r="P33">
            <v>0</v>
          </cell>
          <cell r="Q33">
            <v>3</v>
          </cell>
          <cell r="R33">
            <v>39</v>
          </cell>
          <cell r="S33">
            <v>0</v>
          </cell>
          <cell r="T33">
            <v>0</v>
          </cell>
          <cell r="U33">
            <v>0</v>
          </cell>
          <cell r="V33">
            <v>2</v>
          </cell>
          <cell r="W33">
            <v>39</v>
          </cell>
          <cell r="X33">
            <v>0</v>
          </cell>
          <cell r="Y33">
            <v>0</v>
          </cell>
          <cell r="Z33">
            <v>0</v>
          </cell>
          <cell r="AA33">
            <v>3</v>
          </cell>
          <cell r="AB33">
            <v>39</v>
          </cell>
          <cell r="AC33">
            <v>0</v>
          </cell>
          <cell r="AD33">
            <v>0</v>
          </cell>
          <cell r="AE33">
            <v>0</v>
          </cell>
          <cell r="AF33">
            <v>2</v>
          </cell>
          <cell r="AG33">
            <v>39</v>
          </cell>
          <cell r="AH33">
            <v>0</v>
          </cell>
          <cell r="AI33">
            <v>0</v>
          </cell>
          <cell r="AJ33">
            <v>0</v>
          </cell>
          <cell r="AK33">
            <v>3</v>
          </cell>
          <cell r="AL33">
            <v>39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39</v>
          </cell>
          <cell r="AR33">
            <v>0</v>
          </cell>
          <cell r="AS33">
            <v>0</v>
          </cell>
          <cell r="AT33">
            <v>0</v>
          </cell>
          <cell r="AU33">
            <v>1</v>
          </cell>
          <cell r="AV33">
            <v>39</v>
          </cell>
          <cell r="AW33">
            <v>0</v>
          </cell>
          <cell r="AX33">
            <v>0</v>
          </cell>
          <cell r="AY33">
            <v>0</v>
          </cell>
          <cell r="AZ33">
            <v>3</v>
          </cell>
          <cell r="BA33">
            <v>39</v>
          </cell>
          <cell r="BB33">
            <v>0</v>
          </cell>
          <cell r="BC33">
            <v>0</v>
          </cell>
          <cell r="BD33">
            <v>0</v>
          </cell>
          <cell r="BE33">
            <v>2</v>
          </cell>
          <cell r="BF33">
            <v>39</v>
          </cell>
          <cell r="BG33">
            <v>0</v>
          </cell>
          <cell r="BH33">
            <v>0</v>
          </cell>
          <cell r="BI33">
            <v>0</v>
          </cell>
          <cell r="BJ33">
            <v>1</v>
          </cell>
          <cell r="BK33">
            <v>39</v>
          </cell>
          <cell r="BL33">
            <v>0</v>
          </cell>
          <cell r="BM33">
            <v>0</v>
          </cell>
          <cell r="BN33">
            <v>0</v>
          </cell>
          <cell r="BO33">
            <v>2</v>
          </cell>
          <cell r="BP33">
            <v>39</v>
          </cell>
          <cell r="BQ33">
            <v>0</v>
          </cell>
          <cell r="BR33">
            <v>0</v>
          </cell>
          <cell r="BS33">
            <v>0</v>
          </cell>
          <cell r="BT33">
            <v>1</v>
          </cell>
          <cell r="BU33">
            <v>39</v>
          </cell>
          <cell r="BV33">
            <v>0</v>
          </cell>
          <cell r="BW33">
            <v>39</v>
          </cell>
          <cell r="BX33">
            <v>1.1077724358974359</v>
          </cell>
        </row>
        <row r="34">
          <cell r="A34" t="str">
            <v>00332/CC</v>
          </cell>
          <cell r="B34" t="str">
            <v>NKOUE MANGUEMI Stéphanie</v>
          </cell>
          <cell r="C34" t="str">
            <v>Seconde C</v>
          </cell>
          <cell r="D34">
            <v>0</v>
          </cell>
          <cell r="E34">
            <v>0</v>
          </cell>
          <cell r="F34">
            <v>0</v>
          </cell>
          <cell r="G34">
            <v>6</v>
          </cell>
          <cell r="H34">
            <v>39</v>
          </cell>
          <cell r="I34">
            <v>0</v>
          </cell>
          <cell r="J34">
            <v>0</v>
          </cell>
          <cell r="K34">
            <v>0</v>
          </cell>
          <cell r="L34">
            <v>3</v>
          </cell>
          <cell r="M34">
            <v>39</v>
          </cell>
          <cell r="N34">
            <v>0</v>
          </cell>
          <cell r="O34">
            <v>0</v>
          </cell>
          <cell r="P34">
            <v>0</v>
          </cell>
          <cell r="Q34">
            <v>3</v>
          </cell>
          <cell r="R34">
            <v>39</v>
          </cell>
          <cell r="S34">
            <v>0</v>
          </cell>
          <cell r="T34">
            <v>0</v>
          </cell>
          <cell r="U34">
            <v>0</v>
          </cell>
          <cell r="V34">
            <v>2</v>
          </cell>
          <cell r="W34">
            <v>39</v>
          </cell>
          <cell r="X34">
            <v>0</v>
          </cell>
          <cell r="Y34">
            <v>0</v>
          </cell>
          <cell r="Z34">
            <v>0</v>
          </cell>
          <cell r="AA34">
            <v>3</v>
          </cell>
          <cell r="AB34">
            <v>39</v>
          </cell>
          <cell r="AC34">
            <v>0</v>
          </cell>
          <cell r="AD34">
            <v>0</v>
          </cell>
          <cell r="AE34">
            <v>0</v>
          </cell>
          <cell r="AF34">
            <v>2</v>
          </cell>
          <cell r="AG34">
            <v>39</v>
          </cell>
          <cell r="AH34">
            <v>0</v>
          </cell>
          <cell r="AI34">
            <v>0</v>
          </cell>
          <cell r="AJ34">
            <v>0</v>
          </cell>
          <cell r="AK34">
            <v>3</v>
          </cell>
          <cell r="AL34">
            <v>39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39</v>
          </cell>
          <cell r="AR34">
            <v>0</v>
          </cell>
          <cell r="AS34">
            <v>0</v>
          </cell>
          <cell r="AT34">
            <v>0</v>
          </cell>
          <cell r="AU34">
            <v>1</v>
          </cell>
          <cell r="AV34">
            <v>39</v>
          </cell>
          <cell r="AW34">
            <v>0</v>
          </cell>
          <cell r="AX34">
            <v>0</v>
          </cell>
          <cell r="AY34">
            <v>0</v>
          </cell>
          <cell r="AZ34">
            <v>3</v>
          </cell>
          <cell r="BA34">
            <v>39</v>
          </cell>
          <cell r="BB34">
            <v>0</v>
          </cell>
          <cell r="BC34">
            <v>0</v>
          </cell>
          <cell r="BD34">
            <v>0</v>
          </cell>
          <cell r="BE34">
            <v>2</v>
          </cell>
          <cell r="BF34">
            <v>39</v>
          </cell>
          <cell r="BG34">
            <v>0</v>
          </cell>
          <cell r="BH34">
            <v>0</v>
          </cell>
          <cell r="BI34">
            <v>0</v>
          </cell>
          <cell r="BJ34">
            <v>1</v>
          </cell>
          <cell r="BK34">
            <v>39</v>
          </cell>
          <cell r="BL34">
            <v>0</v>
          </cell>
          <cell r="BM34">
            <v>0</v>
          </cell>
          <cell r="BN34">
            <v>0</v>
          </cell>
          <cell r="BO34">
            <v>2</v>
          </cell>
          <cell r="BP34">
            <v>39</v>
          </cell>
          <cell r="BQ34">
            <v>0</v>
          </cell>
          <cell r="BR34">
            <v>0</v>
          </cell>
          <cell r="BS34">
            <v>0</v>
          </cell>
          <cell r="BT34">
            <v>1</v>
          </cell>
          <cell r="BU34">
            <v>39</v>
          </cell>
          <cell r="BV34">
            <v>0</v>
          </cell>
          <cell r="BW34">
            <v>39</v>
          </cell>
          <cell r="BX34">
            <v>1.1077724358974359</v>
          </cell>
        </row>
        <row r="35">
          <cell r="A35" t="str">
            <v>00488/CC</v>
          </cell>
          <cell r="B35" t="str">
            <v>NSEKE BELLE Aurore</v>
          </cell>
          <cell r="C35" t="str">
            <v>Seconde C</v>
          </cell>
          <cell r="D35">
            <v>0</v>
          </cell>
          <cell r="E35">
            <v>0</v>
          </cell>
          <cell r="F35">
            <v>0</v>
          </cell>
          <cell r="G35">
            <v>6</v>
          </cell>
          <cell r="H35">
            <v>39</v>
          </cell>
          <cell r="I35">
            <v>0</v>
          </cell>
          <cell r="J35">
            <v>0</v>
          </cell>
          <cell r="K35">
            <v>0</v>
          </cell>
          <cell r="L35">
            <v>3</v>
          </cell>
          <cell r="M35">
            <v>39</v>
          </cell>
          <cell r="N35">
            <v>0</v>
          </cell>
          <cell r="O35">
            <v>0</v>
          </cell>
          <cell r="P35">
            <v>0</v>
          </cell>
          <cell r="Q35">
            <v>3</v>
          </cell>
          <cell r="R35">
            <v>39</v>
          </cell>
          <cell r="S35">
            <v>0</v>
          </cell>
          <cell r="T35">
            <v>0</v>
          </cell>
          <cell r="U35">
            <v>0</v>
          </cell>
          <cell r="V35">
            <v>2</v>
          </cell>
          <cell r="W35">
            <v>39</v>
          </cell>
          <cell r="X35">
            <v>0</v>
          </cell>
          <cell r="Y35">
            <v>0</v>
          </cell>
          <cell r="Z35">
            <v>0</v>
          </cell>
          <cell r="AA35">
            <v>3</v>
          </cell>
          <cell r="AB35">
            <v>39</v>
          </cell>
          <cell r="AC35">
            <v>0</v>
          </cell>
          <cell r="AD35">
            <v>0</v>
          </cell>
          <cell r="AE35">
            <v>0</v>
          </cell>
          <cell r="AF35">
            <v>2</v>
          </cell>
          <cell r="AG35">
            <v>39</v>
          </cell>
          <cell r="AH35">
            <v>0</v>
          </cell>
          <cell r="AI35">
            <v>0</v>
          </cell>
          <cell r="AJ35">
            <v>0</v>
          </cell>
          <cell r="AK35">
            <v>3</v>
          </cell>
          <cell r="AL35">
            <v>39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39</v>
          </cell>
          <cell r="AR35">
            <v>0</v>
          </cell>
          <cell r="AS35">
            <v>0</v>
          </cell>
          <cell r="AT35">
            <v>0</v>
          </cell>
          <cell r="AU35">
            <v>1</v>
          </cell>
          <cell r="AV35">
            <v>39</v>
          </cell>
          <cell r="AW35">
            <v>0</v>
          </cell>
          <cell r="AX35">
            <v>0</v>
          </cell>
          <cell r="AY35">
            <v>0</v>
          </cell>
          <cell r="AZ35">
            <v>3</v>
          </cell>
          <cell r="BA35">
            <v>39</v>
          </cell>
          <cell r="BB35">
            <v>0</v>
          </cell>
          <cell r="BC35">
            <v>0</v>
          </cell>
          <cell r="BD35">
            <v>0</v>
          </cell>
          <cell r="BE35">
            <v>2</v>
          </cell>
          <cell r="BF35">
            <v>39</v>
          </cell>
          <cell r="BG35">
            <v>0</v>
          </cell>
          <cell r="BH35">
            <v>0</v>
          </cell>
          <cell r="BI35">
            <v>0</v>
          </cell>
          <cell r="BJ35">
            <v>1</v>
          </cell>
          <cell r="BK35">
            <v>39</v>
          </cell>
          <cell r="BL35">
            <v>0</v>
          </cell>
          <cell r="BM35">
            <v>0</v>
          </cell>
          <cell r="BN35">
            <v>0</v>
          </cell>
          <cell r="BO35">
            <v>2</v>
          </cell>
          <cell r="BP35">
            <v>39</v>
          </cell>
          <cell r="BQ35">
            <v>0</v>
          </cell>
          <cell r="BR35">
            <v>0</v>
          </cell>
          <cell r="BS35">
            <v>0</v>
          </cell>
          <cell r="BT35">
            <v>1</v>
          </cell>
          <cell r="BU35">
            <v>39</v>
          </cell>
          <cell r="BV35">
            <v>0</v>
          </cell>
          <cell r="BW35">
            <v>39</v>
          </cell>
          <cell r="BX35">
            <v>1.1077724358974359</v>
          </cell>
        </row>
        <row r="36">
          <cell r="A36" t="str">
            <v>00623/CC</v>
          </cell>
          <cell r="B36" t="str">
            <v>NTOUBA MASSANGO Fabiola Monique</v>
          </cell>
          <cell r="C36" t="str">
            <v>Seconde C</v>
          </cell>
          <cell r="D36">
            <v>0</v>
          </cell>
          <cell r="E36">
            <v>0</v>
          </cell>
          <cell r="F36">
            <v>0</v>
          </cell>
          <cell r="G36">
            <v>6</v>
          </cell>
          <cell r="H36">
            <v>39</v>
          </cell>
          <cell r="I36">
            <v>0</v>
          </cell>
          <cell r="J36">
            <v>0</v>
          </cell>
          <cell r="K36">
            <v>0</v>
          </cell>
          <cell r="L36">
            <v>3</v>
          </cell>
          <cell r="M36">
            <v>39</v>
          </cell>
          <cell r="N36">
            <v>0</v>
          </cell>
          <cell r="O36">
            <v>0</v>
          </cell>
          <cell r="P36">
            <v>0</v>
          </cell>
          <cell r="Q36">
            <v>3</v>
          </cell>
          <cell r="R36">
            <v>39</v>
          </cell>
          <cell r="S36">
            <v>0</v>
          </cell>
          <cell r="T36">
            <v>0</v>
          </cell>
          <cell r="U36">
            <v>0</v>
          </cell>
          <cell r="V36">
            <v>2</v>
          </cell>
          <cell r="W36">
            <v>39</v>
          </cell>
          <cell r="X36">
            <v>0</v>
          </cell>
          <cell r="Y36">
            <v>0</v>
          </cell>
          <cell r="Z36">
            <v>0</v>
          </cell>
          <cell r="AA36">
            <v>3</v>
          </cell>
          <cell r="AB36">
            <v>39</v>
          </cell>
          <cell r="AC36">
            <v>0</v>
          </cell>
          <cell r="AD36">
            <v>0</v>
          </cell>
          <cell r="AE36">
            <v>0</v>
          </cell>
          <cell r="AF36">
            <v>2</v>
          </cell>
          <cell r="AG36">
            <v>39</v>
          </cell>
          <cell r="AH36">
            <v>0</v>
          </cell>
          <cell r="AI36">
            <v>0</v>
          </cell>
          <cell r="AJ36">
            <v>0</v>
          </cell>
          <cell r="AK36">
            <v>3</v>
          </cell>
          <cell r="AL36">
            <v>39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39</v>
          </cell>
          <cell r="AR36">
            <v>0</v>
          </cell>
          <cell r="AS36">
            <v>0</v>
          </cell>
          <cell r="AT36">
            <v>0</v>
          </cell>
          <cell r="AU36">
            <v>1</v>
          </cell>
          <cell r="AV36">
            <v>39</v>
          </cell>
          <cell r="AW36">
            <v>0</v>
          </cell>
          <cell r="AX36">
            <v>0</v>
          </cell>
          <cell r="AY36">
            <v>0</v>
          </cell>
          <cell r="AZ36">
            <v>3</v>
          </cell>
          <cell r="BA36">
            <v>39</v>
          </cell>
          <cell r="BB36">
            <v>0</v>
          </cell>
          <cell r="BC36">
            <v>0</v>
          </cell>
          <cell r="BD36">
            <v>0</v>
          </cell>
          <cell r="BE36">
            <v>2</v>
          </cell>
          <cell r="BF36">
            <v>39</v>
          </cell>
          <cell r="BG36">
            <v>0</v>
          </cell>
          <cell r="BH36">
            <v>0</v>
          </cell>
          <cell r="BI36">
            <v>0</v>
          </cell>
          <cell r="BJ36">
            <v>1</v>
          </cell>
          <cell r="BK36">
            <v>39</v>
          </cell>
          <cell r="BL36">
            <v>0</v>
          </cell>
          <cell r="BM36">
            <v>0</v>
          </cell>
          <cell r="BN36">
            <v>0</v>
          </cell>
          <cell r="BO36">
            <v>2</v>
          </cell>
          <cell r="BP36">
            <v>39</v>
          </cell>
          <cell r="BQ36">
            <v>0</v>
          </cell>
          <cell r="BR36">
            <v>0</v>
          </cell>
          <cell r="BS36">
            <v>0</v>
          </cell>
          <cell r="BT36">
            <v>1</v>
          </cell>
          <cell r="BU36">
            <v>39</v>
          </cell>
          <cell r="BV36">
            <v>0</v>
          </cell>
          <cell r="BW36">
            <v>39</v>
          </cell>
          <cell r="BX36">
            <v>1.1077724358974359</v>
          </cell>
        </row>
        <row r="37">
          <cell r="A37" t="str">
            <v>00624/CC</v>
          </cell>
          <cell r="B37" t="str">
            <v>NYETAM Bob Cedric</v>
          </cell>
          <cell r="C37" t="str">
            <v>Seconde C</v>
          </cell>
          <cell r="D37">
            <v>0</v>
          </cell>
          <cell r="E37">
            <v>0</v>
          </cell>
          <cell r="F37">
            <v>0</v>
          </cell>
          <cell r="G37">
            <v>6</v>
          </cell>
          <cell r="H37">
            <v>39</v>
          </cell>
          <cell r="I37">
            <v>0</v>
          </cell>
          <cell r="J37">
            <v>0</v>
          </cell>
          <cell r="K37">
            <v>0</v>
          </cell>
          <cell r="L37">
            <v>3</v>
          </cell>
          <cell r="M37">
            <v>39</v>
          </cell>
          <cell r="N37">
            <v>0</v>
          </cell>
          <cell r="O37">
            <v>0</v>
          </cell>
          <cell r="P37">
            <v>0</v>
          </cell>
          <cell r="Q37">
            <v>3</v>
          </cell>
          <cell r="R37">
            <v>39</v>
          </cell>
          <cell r="S37">
            <v>0</v>
          </cell>
          <cell r="T37">
            <v>0</v>
          </cell>
          <cell r="U37">
            <v>0</v>
          </cell>
          <cell r="V37">
            <v>2</v>
          </cell>
          <cell r="W37">
            <v>39</v>
          </cell>
          <cell r="X37">
            <v>0</v>
          </cell>
          <cell r="Y37">
            <v>0</v>
          </cell>
          <cell r="Z37">
            <v>0</v>
          </cell>
          <cell r="AA37">
            <v>3</v>
          </cell>
          <cell r="AB37">
            <v>39</v>
          </cell>
          <cell r="AC37">
            <v>0</v>
          </cell>
          <cell r="AD37">
            <v>0</v>
          </cell>
          <cell r="AE37">
            <v>0</v>
          </cell>
          <cell r="AF37">
            <v>2</v>
          </cell>
          <cell r="AG37">
            <v>39</v>
          </cell>
          <cell r="AH37">
            <v>0</v>
          </cell>
          <cell r="AI37">
            <v>0</v>
          </cell>
          <cell r="AJ37">
            <v>0</v>
          </cell>
          <cell r="AK37">
            <v>3</v>
          </cell>
          <cell r="AL37">
            <v>39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39</v>
          </cell>
          <cell r="AR37">
            <v>0</v>
          </cell>
          <cell r="AS37">
            <v>0</v>
          </cell>
          <cell r="AT37">
            <v>0</v>
          </cell>
          <cell r="AU37">
            <v>1</v>
          </cell>
          <cell r="AV37">
            <v>39</v>
          </cell>
          <cell r="AW37">
            <v>0</v>
          </cell>
          <cell r="AX37">
            <v>0</v>
          </cell>
          <cell r="AY37">
            <v>0</v>
          </cell>
          <cell r="AZ37">
            <v>3</v>
          </cell>
          <cell r="BA37">
            <v>39</v>
          </cell>
          <cell r="BB37">
            <v>0</v>
          </cell>
          <cell r="BC37">
            <v>0</v>
          </cell>
          <cell r="BD37">
            <v>0</v>
          </cell>
          <cell r="BE37">
            <v>2</v>
          </cell>
          <cell r="BF37">
            <v>39</v>
          </cell>
          <cell r="BG37">
            <v>0</v>
          </cell>
          <cell r="BH37">
            <v>0</v>
          </cell>
          <cell r="BI37">
            <v>0</v>
          </cell>
          <cell r="BJ37">
            <v>1</v>
          </cell>
          <cell r="BK37">
            <v>39</v>
          </cell>
          <cell r="BL37">
            <v>0</v>
          </cell>
          <cell r="BM37">
            <v>0</v>
          </cell>
          <cell r="BN37">
            <v>0</v>
          </cell>
          <cell r="BO37">
            <v>2</v>
          </cell>
          <cell r="BP37">
            <v>39</v>
          </cell>
          <cell r="BQ37">
            <v>0</v>
          </cell>
          <cell r="BR37">
            <v>0</v>
          </cell>
          <cell r="BS37">
            <v>0</v>
          </cell>
          <cell r="BT37">
            <v>1</v>
          </cell>
          <cell r="BU37">
            <v>39</v>
          </cell>
          <cell r="BV37">
            <v>0</v>
          </cell>
          <cell r="BW37">
            <v>39</v>
          </cell>
          <cell r="BX37">
            <v>1.1077724358974359</v>
          </cell>
        </row>
        <row r="38">
          <cell r="A38" t="str">
            <v>00545/CC</v>
          </cell>
          <cell r="B38" t="str">
            <v>OBHOCK PODOP Antoinette</v>
          </cell>
          <cell r="C38" t="str">
            <v>Seconde C</v>
          </cell>
          <cell r="D38">
            <v>0</v>
          </cell>
          <cell r="E38">
            <v>0</v>
          </cell>
          <cell r="F38">
            <v>0</v>
          </cell>
          <cell r="G38">
            <v>6</v>
          </cell>
          <cell r="H38">
            <v>39</v>
          </cell>
          <cell r="I38">
            <v>0</v>
          </cell>
          <cell r="J38">
            <v>0</v>
          </cell>
          <cell r="K38">
            <v>0</v>
          </cell>
          <cell r="L38">
            <v>3</v>
          </cell>
          <cell r="M38">
            <v>39</v>
          </cell>
          <cell r="N38">
            <v>0</v>
          </cell>
          <cell r="O38">
            <v>0</v>
          </cell>
          <cell r="P38">
            <v>0</v>
          </cell>
          <cell r="Q38">
            <v>3</v>
          </cell>
          <cell r="R38">
            <v>39</v>
          </cell>
          <cell r="S38">
            <v>0</v>
          </cell>
          <cell r="T38">
            <v>0</v>
          </cell>
          <cell r="U38">
            <v>0</v>
          </cell>
          <cell r="V38">
            <v>2</v>
          </cell>
          <cell r="W38">
            <v>39</v>
          </cell>
          <cell r="X38">
            <v>0</v>
          </cell>
          <cell r="Y38">
            <v>0</v>
          </cell>
          <cell r="Z38">
            <v>0</v>
          </cell>
          <cell r="AA38">
            <v>3</v>
          </cell>
          <cell r="AB38">
            <v>39</v>
          </cell>
          <cell r="AC38">
            <v>0</v>
          </cell>
          <cell r="AD38">
            <v>0</v>
          </cell>
          <cell r="AE38">
            <v>0</v>
          </cell>
          <cell r="AF38">
            <v>2</v>
          </cell>
          <cell r="AG38">
            <v>39</v>
          </cell>
          <cell r="AH38">
            <v>0</v>
          </cell>
          <cell r="AI38">
            <v>0</v>
          </cell>
          <cell r="AJ38">
            <v>0</v>
          </cell>
          <cell r="AK38">
            <v>3</v>
          </cell>
          <cell r="AL38">
            <v>39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39</v>
          </cell>
          <cell r="AR38">
            <v>0</v>
          </cell>
          <cell r="AS38">
            <v>0</v>
          </cell>
          <cell r="AT38">
            <v>0</v>
          </cell>
          <cell r="AU38">
            <v>1</v>
          </cell>
          <cell r="AV38">
            <v>39</v>
          </cell>
          <cell r="AW38">
            <v>0</v>
          </cell>
          <cell r="AX38">
            <v>0</v>
          </cell>
          <cell r="AY38">
            <v>0</v>
          </cell>
          <cell r="AZ38">
            <v>3</v>
          </cell>
          <cell r="BA38">
            <v>39</v>
          </cell>
          <cell r="BB38">
            <v>0</v>
          </cell>
          <cell r="BC38">
            <v>0</v>
          </cell>
          <cell r="BD38">
            <v>0</v>
          </cell>
          <cell r="BE38">
            <v>2</v>
          </cell>
          <cell r="BF38">
            <v>39</v>
          </cell>
          <cell r="BG38">
            <v>0</v>
          </cell>
          <cell r="BH38">
            <v>0</v>
          </cell>
          <cell r="BI38">
            <v>0</v>
          </cell>
          <cell r="BJ38">
            <v>1</v>
          </cell>
          <cell r="BK38">
            <v>39</v>
          </cell>
          <cell r="BL38">
            <v>0</v>
          </cell>
          <cell r="BM38">
            <v>0</v>
          </cell>
          <cell r="BN38">
            <v>0</v>
          </cell>
          <cell r="BO38">
            <v>2</v>
          </cell>
          <cell r="BP38">
            <v>39</v>
          </cell>
          <cell r="BQ38">
            <v>0</v>
          </cell>
          <cell r="BR38">
            <v>0</v>
          </cell>
          <cell r="BS38">
            <v>0</v>
          </cell>
          <cell r="BT38">
            <v>1</v>
          </cell>
          <cell r="BU38">
            <v>39</v>
          </cell>
          <cell r="BV38">
            <v>0</v>
          </cell>
          <cell r="BW38">
            <v>39</v>
          </cell>
          <cell r="BX38">
            <v>1.1077724358974359</v>
          </cell>
        </row>
        <row r="39">
          <cell r="A39" t="str">
            <v>00380/CC</v>
          </cell>
          <cell r="B39" t="str">
            <v>PATIO NGOUANA Ange Daina</v>
          </cell>
          <cell r="C39" t="str">
            <v>Seconde C</v>
          </cell>
          <cell r="D39">
            <v>0</v>
          </cell>
          <cell r="E39">
            <v>0</v>
          </cell>
          <cell r="F39">
            <v>0</v>
          </cell>
          <cell r="G39">
            <v>6</v>
          </cell>
          <cell r="H39">
            <v>39</v>
          </cell>
          <cell r="I39">
            <v>0</v>
          </cell>
          <cell r="J39">
            <v>0</v>
          </cell>
          <cell r="K39">
            <v>0</v>
          </cell>
          <cell r="L39">
            <v>3</v>
          </cell>
          <cell r="M39">
            <v>39</v>
          </cell>
          <cell r="N39">
            <v>0</v>
          </cell>
          <cell r="O39">
            <v>0</v>
          </cell>
          <cell r="P39">
            <v>0</v>
          </cell>
          <cell r="Q39">
            <v>3</v>
          </cell>
          <cell r="R39">
            <v>39</v>
          </cell>
          <cell r="S39">
            <v>0</v>
          </cell>
          <cell r="T39">
            <v>0</v>
          </cell>
          <cell r="U39">
            <v>0</v>
          </cell>
          <cell r="V39">
            <v>2</v>
          </cell>
          <cell r="W39">
            <v>39</v>
          </cell>
          <cell r="X39">
            <v>0</v>
          </cell>
          <cell r="Y39">
            <v>0</v>
          </cell>
          <cell r="Z39">
            <v>0</v>
          </cell>
          <cell r="AA39">
            <v>3</v>
          </cell>
          <cell r="AB39">
            <v>39</v>
          </cell>
          <cell r="AC39">
            <v>0</v>
          </cell>
          <cell r="AD39">
            <v>0</v>
          </cell>
          <cell r="AE39">
            <v>0</v>
          </cell>
          <cell r="AF39">
            <v>2</v>
          </cell>
          <cell r="AG39">
            <v>39</v>
          </cell>
          <cell r="AH39">
            <v>0</v>
          </cell>
          <cell r="AI39">
            <v>0</v>
          </cell>
          <cell r="AJ39">
            <v>0</v>
          </cell>
          <cell r="AK39">
            <v>3</v>
          </cell>
          <cell r="AL39">
            <v>39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39</v>
          </cell>
          <cell r="AR39">
            <v>0</v>
          </cell>
          <cell r="AS39">
            <v>0</v>
          </cell>
          <cell r="AT39">
            <v>0</v>
          </cell>
          <cell r="AU39">
            <v>1</v>
          </cell>
          <cell r="AV39">
            <v>39</v>
          </cell>
          <cell r="AW39">
            <v>0</v>
          </cell>
          <cell r="AX39">
            <v>0</v>
          </cell>
          <cell r="AY39">
            <v>0</v>
          </cell>
          <cell r="AZ39">
            <v>3</v>
          </cell>
          <cell r="BA39">
            <v>39</v>
          </cell>
          <cell r="BB39">
            <v>0</v>
          </cell>
          <cell r="BC39">
            <v>0</v>
          </cell>
          <cell r="BD39">
            <v>0</v>
          </cell>
          <cell r="BE39">
            <v>2</v>
          </cell>
          <cell r="BF39">
            <v>39</v>
          </cell>
          <cell r="BG39">
            <v>0</v>
          </cell>
          <cell r="BH39">
            <v>0</v>
          </cell>
          <cell r="BI39">
            <v>0</v>
          </cell>
          <cell r="BJ39">
            <v>1</v>
          </cell>
          <cell r="BK39">
            <v>39</v>
          </cell>
          <cell r="BL39">
            <v>0</v>
          </cell>
          <cell r="BM39">
            <v>0</v>
          </cell>
          <cell r="BN39">
            <v>0</v>
          </cell>
          <cell r="BO39">
            <v>2</v>
          </cell>
          <cell r="BP39">
            <v>39</v>
          </cell>
          <cell r="BQ39">
            <v>0</v>
          </cell>
          <cell r="BR39">
            <v>0</v>
          </cell>
          <cell r="BS39">
            <v>0</v>
          </cell>
          <cell r="BT39">
            <v>1</v>
          </cell>
          <cell r="BU39">
            <v>39</v>
          </cell>
          <cell r="BV39">
            <v>0</v>
          </cell>
          <cell r="BW39">
            <v>39</v>
          </cell>
          <cell r="BX39">
            <v>1.1077724358974359</v>
          </cell>
        </row>
        <row r="40">
          <cell r="A40" t="str">
            <v>00625/CC</v>
          </cell>
          <cell r="B40" t="str">
            <v>TANKEU FOYET Grâce Yvana</v>
          </cell>
          <cell r="C40" t="str">
            <v>Seconde C</v>
          </cell>
          <cell r="D40">
            <v>0</v>
          </cell>
          <cell r="E40">
            <v>0</v>
          </cell>
          <cell r="F40">
            <v>0</v>
          </cell>
          <cell r="G40">
            <v>6</v>
          </cell>
          <cell r="H40">
            <v>39</v>
          </cell>
          <cell r="I40">
            <v>0</v>
          </cell>
          <cell r="J40">
            <v>0</v>
          </cell>
          <cell r="K40">
            <v>0</v>
          </cell>
          <cell r="L40">
            <v>3</v>
          </cell>
          <cell r="M40">
            <v>39</v>
          </cell>
          <cell r="N40">
            <v>0</v>
          </cell>
          <cell r="O40">
            <v>0</v>
          </cell>
          <cell r="P40">
            <v>0</v>
          </cell>
          <cell r="Q40">
            <v>3</v>
          </cell>
          <cell r="R40">
            <v>39</v>
          </cell>
          <cell r="S40">
            <v>0</v>
          </cell>
          <cell r="T40">
            <v>0</v>
          </cell>
          <cell r="U40">
            <v>0</v>
          </cell>
          <cell r="V40">
            <v>2</v>
          </cell>
          <cell r="W40">
            <v>39</v>
          </cell>
          <cell r="X40">
            <v>0</v>
          </cell>
          <cell r="Y40">
            <v>0</v>
          </cell>
          <cell r="Z40">
            <v>0</v>
          </cell>
          <cell r="AA40">
            <v>3</v>
          </cell>
          <cell r="AB40">
            <v>39</v>
          </cell>
          <cell r="AC40">
            <v>0</v>
          </cell>
          <cell r="AD40">
            <v>0</v>
          </cell>
          <cell r="AE40">
            <v>0</v>
          </cell>
          <cell r="AF40">
            <v>2</v>
          </cell>
          <cell r="AG40">
            <v>39</v>
          </cell>
          <cell r="AH40">
            <v>0</v>
          </cell>
          <cell r="AI40">
            <v>0</v>
          </cell>
          <cell r="AJ40">
            <v>0</v>
          </cell>
          <cell r="AK40">
            <v>3</v>
          </cell>
          <cell r="AL40">
            <v>39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39</v>
          </cell>
          <cell r="AR40">
            <v>0</v>
          </cell>
          <cell r="AS40">
            <v>0</v>
          </cell>
          <cell r="AT40">
            <v>0</v>
          </cell>
          <cell r="AU40">
            <v>1</v>
          </cell>
          <cell r="AV40">
            <v>39</v>
          </cell>
          <cell r="AW40">
            <v>0</v>
          </cell>
          <cell r="AX40">
            <v>0</v>
          </cell>
          <cell r="AY40">
            <v>0</v>
          </cell>
          <cell r="AZ40">
            <v>3</v>
          </cell>
          <cell r="BA40">
            <v>39</v>
          </cell>
          <cell r="BB40">
            <v>0</v>
          </cell>
          <cell r="BC40">
            <v>0</v>
          </cell>
          <cell r="BD40">
            <v>0</v>
          </cell>
          <cell r="BE40">
            <v>2</v>
          </cell>
          <cell r="BF40">
            <v>39</v>
          </cell>
          <cell r="BG40">
            <v>0</v>
          </cell>
          <cell r="BH40">
            <v>0</v>
          </cell>
          <cell r="BI40">
            <v>0</v>
          </cell>
          <cell r="BJ40">
            <v>1</v>
          </cell>
          <cell r="BK40">
            <v>39</v>
          </cell>
          <cell r="BL40">
            <v>0</v>
          </cell>
          <cell r="BM40">
            <v>0</v>
          </cell>
          <cell r="BN40">
            <v>0</v>
          </cell>
          <cell r="BO40">
            <v>2</v>
          </cell>
          <cell r="BP40">
            <v>39</v>
          </cell>
          <cell r="BQ40">
            <v>0</v>
          </cell>
          <cell r="BR40">
            <v>0</v>
          </cell>
          <cell r="BS40">
            <v>0</v>
          </cell>
          <cell r="BT40">
            <v>1</v>
          </cell>
          <cell r="BU40">
            <v>39</v>
          </cell>
          <cell r="BV40">
            <v>0</v>
          </cell>
          <cell r="BW40">
            <v>39</v>
          </cell>
          <cell r="BX40">
            <v>1.1077724358974359</v>
          </cell>
        </row>
        <row r="41">
          <cell r="A41" t="str">
            <v>00382/CC</v>
          </cell>
          <cell r="B41" t="str">
            <v>TCHAKOUNTE DJIYEP Harry Fritz</v>
          </cell>
          <cell r="C41" t="str">
            <v>Seconde C</v>
          </cell>
          <cell r="D41">
            <v>14</v>
          </cell>
          <cell r="E41">
            <v>0</v>
          </cell>
          <cell r="F41">
            <v>7</v>
          </cell>
          <cell r="G41">
            <v>6</v>
          </cell>
          <cell r="H41">
            <v>6</v>
          </cell>
          <cell r="I41">
            <v>15</v>
          </cell>
          <cell r="J41">
            <v>0</v>
          </cell>
          <cell r="K41">
            <v>7.5</v>
          </cell>
          <cell r="L41">
            <v>3</v>
          </cell>
          <cell r="M41">
            <v>4</v>
          </cell>
          <cell r="N41">
            <v>19</v>
          </cell>
          <cell r="O41">
            <v>0</v>
          </cell>
          <cell r="P41">
            <v>9.5</v>
          </cell>
          <cell r="Q41">
            <v>3</v>
          </cell>
          <cell r="R41">
            <v>5</v>
          </cell>
          <cell r="S41">
            <v>17</v>
          </cell>
          <cell r="T41">
            <v>0</v>
          </cell>
          <cell r="U41">
            <v>8.5</v>
          </cell>
          <cell r="V41">
            <v>2</v>
          </cell>
          <cell r="W41">
            <v>5</v>
          </cell>
          <cell r="X41">
            <v>13</v>
          </cell>
          <cell r="Y41">
            <v>0</v>
          </cell>
          <cell r="Z41">
            <v>6.5</v>
          </cell>
          <cell r="AA41">
            <v>3</v>
          </cell>
          <cell r="AB41">
            <v>2</v>
          </cell>
          <cell r="AC41">
            <v>6</v>
          </cell>
          <cell r="AD41">
            <v>0</v>
          </cell>
          <cell r="AE41">
            <v>3</v>
          </cell>
          <cell r="AF41">
            <v>2</v>
          </cell>
          <cell r="AG41">
            <v>4</v>
          </cell>
          <cell r="AH41">
            <v>0</v>
          </cell>
          <cell r="AI41">
            <v>0</v>
          </cell>
          <cell r="AJ41">
            <v>0</v>
          </cell>
          <cell r="AK41">
            <v>3</v>
          </cell>
          <cell r="AL41">
            <v>39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39</v>
          </cell>
          <cell r="AR41">
            <v>0</v>
          </cell>
          <cell r="AS41">
            <v>0</v>
          </cell>
          <cell r="AT41">
            <v>0</v>
          </cell>
          <cell r="AU41">
            <v>1</v>
          </cell>
          <cell r="AV41">
            <v>39</v>
          </cell>
          <cell r="AW41">
            <v>0</v>
          </cell>
          <cell r="AX41">
            <v>0</v>
          </cell>
          <cell r="AY41">
            <v>0</v>
          </cell>
          <cell r="AZ41">
            <v>3</v>
          </cell>
          <cell r="BA41">
            <v>39</v>
          </cell>
          <cell r="BB41">
            <v>0</v>
          </cell>
          <cell r="BC41">
            <v>0</v>
          </cell>
          <cell r="BD41">
            <v>0</v>
          </cell>
          <cell r="BE41">
            <v>2</v>
          </cell>
          <cell r="BF41">
            <v>39</v>
          </cell>
          <cell r="BG41">
            <v>0</v>
          </cell>
          <cell r="BH41">
            <v>0</v>
          </cell>
          <cell r="BI41">
            <v>0</v>
          </cell>
          <cell r="BJ41">
            <v>1</v>
          </cell>
          <cell r="BK41">
            <v>39</v>
          </cell>
          <cell r="BL41">
            <v>0</v>
          </cell>
          <cell r="BM41">
            <v>0</v>
          </cell>
          <cell r="BN41">
            <v>0</v>
          </cell>
          <cell r="BO41">
            <v>2</v>
          </cell>
          <cell r="BP41">
            <v>39</v>
          </cell>
          <cell r="BQ41">
            <v>0</v>
          </cell>
          <cell r="BR41">
            <v>0</v>
          </cell>
          <cell r="BS41">
            <v>0</v>
          </cell>
          <cell r="BT41">
            <v>1</v>
          </cell>
          <cell r="BU41">
            <v>39</v>
          </cell>
          <cell r="BV41">
            <v>4.234375</v>
          </cell>
          <cell r="BW41">
            <v>5</v>
          </cell>
          <cell r="BX41">
            <v>1.1077724358974359</v>
          </cell>
        </row>
        <row r="42">
          <cell r="A42" t="str">
            <v>00384/CC</v>
          </cell>
          <cell r="B42" t="str">
            <v>TCHUITCHEU Frank Wilfried</v>
          </cell>
          <cell r="C42" t="str">
            <v>Seconde C</v>
          </cell>
          <cell r="D42">
            <v>0</v>
          </cell>
          <cell r="E42">
            <v>0</v>
          </cell>
          <cell r="F42">
            <v>0</v>
          </cell>
          <cell r="G42">
            <v>6</v>
          </cell>
          <cell r="H42">
            <v>39</v>
          </cell>
          <cell r="I42">
            <v>0</v>
          </cell>
          <cell r="J42">
            <v>0</v>
          </cell>
          <cell r="K42">
            <v>0</v>
          </cell>
          <cell r="L42">
            <v>3</v>
          </cell>
          <cell r="M42">
            <v>39</v>
          </cell>
          <cell r="N42">
            <v>0</v>
          </cell>
          <cell r="O42">
            <v>0</v>
          </cell>
          <cell r="P42">
            <v>0</v>
          </cell>
          <cell r="Q42">
            <v>3</v>
          </cell>
          <cell r="R42">
            <v>39</v>
          </cell>
          <cell r="S42">
            <v>0</v>
          </cell>
          <cell r="T42">
            <v>0</v>
          </cell>
          <cell r="U42">
            <v>0</v>
          </cell>
          <cell r="V42">
            <v>2</v>
          </cell>
          <cell r="W42">
            <v>39</v>
          </cell>
          <cell r="X42">
            <v>0</v>
          </cell>
          <cell r="Y42">
            <v>0</v>
          </cell>
          <cell r="Z42">
            <v>0</v>
          </cell>
          <cell r="AA42">
            <v>3</v>
          </cell>
          <cell r="AB42">
            <v>39</v>
          </cell>
          <cell r="AC42">
            <v>0</v>
          </cell>
          <cell r="AD42">
            <v>0</v>
          </cell>
          <cell r="AE42">
            <v>0</v>
          </cell>
          <cell r="AF42">
            <v>2</v>
          </cell>
          <cell r="AG42">
            <v>39</v>
          </cell>
          <cell r="AH42">
            <v>0</v>
          </cell>
          <cell r="AI42">
            <v>0</v>
          </cell>
          <cell r="AJ42">
            <v>0</v>
          </cell>
          <cell r="AK42">
            <v>3</v>
          </cell>
          <cell r="AL42">
            <v>39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39</v>
          </cell>
          <cell r="AR42">
            <v>0</v>
          </cell>
          <cell r="AS42">
            <v>0</v>
          </cell>
          <cell r="AT42">
            <v>0</v>
          </cell>
          <cell r="AU42">
            <v>1</v>
          </cell>
          <cell r="AV42">
            <v>39</v>
          </cell>
          <cell r="AW42">
            <v>0</v>
          </cell>
          <cell r="AX42">
            <v>0</v>
          </cell>
          <cell r="AY42">
            <v>0</v>
          </cell>
          <cell r="AZ42">
            <v>3</v>
          </cell>
          <cell r="BA42">
            <v>39</v>
          </cell>
          <cell r="BB42">
            <v>0</v>
          </cell>
          <cell r="BC42">
            <v>0</v>
          </cell>
          <cell r="BD42">
            <v>0</v>
          </cell>
          <cell r="BE42">
            <v>2</v>
          </cell>
          <cell r="BF42">
            <v>39</v>
          </cell>
          <cell r="BG42">
            <v>0</v>
          </cell>
          <cell r="BH42">
            <v>0</v>
          </cell>
          <cell r="BI42">
            <v>0</v>
          </cell>
          <cell r="BJ42">
            <v>1</v>
          </cell>
          <cell r="BK42">
            <v>39</v>
          </cell>
          <cell r="BL42">
            <v>0</v>
          </cell>
          <cell r="BM42">
            <v>0</v>
          </cell>
          <cell r="BN42">
            <v>0</v>
          </cell>
          <cell r="BO42">
            <v>2</v>
          </cell>
          <cell r="BP42">
            <v>39</v>
          </cell>
          <cell r="BQ42">
            <v>0</v>
          </cell>
          <cell r="BR42">
            <v>0</v>
          </cell>
          <cell r="BS42">
            <v>0</v>
          </cell>
          <cell r="BT42">
            <v>1</v>
          </cell>
          <cell r="BU42">
            <v>39</v>
          </cell>
          <cell r="BV42">
            <v>0</v>
          </cell>
          <cell r="BW42">
            <v>39</v>
          </cell>
          <cell r="BX42">
            <v>1.1077724358974359</v>
          </cell>
        </row>
        <row r="43">
          <cell r="A43" t="str">
            <v>00626/CC</v>
          </cell>
          <cell r="B43" t="str">
            <v>TENKOUE Juliette Diana</v>
          </cell>
          <cell r="C43" t="str">
            <v>Seconde C</v>
          </cell>
          <cell r="D43">
            <v>0</v>
          </cell>
          <cell r="E43">
            <v>0</v>
          </cell>
          <cell r="F43">
            <v>0</v>
          </cell>
          <cell r="G43">
            <v>6</v>
          </cell>
          <cell r="H43">
            <v>39</v>
          </cell>
          <cell r="I43">
            <v>0</v>
          </cell>
          <cell r="J43">
            <v>0</v>
          </cell>
          <cell r="K43">
            <v>0</v>
          </cell>
          <cell r="L43">
            <v>3</v>
          </cell>
          <cell r="M43">
            <v>39</v>
          </cell>
          <cell r="N43">
            <v>0</v>
          </cell>
          <cell r="O43">
            <v>0</v>
          </cell>
          <cell r="P43">
            <v>0</v>
          </cell>
          <cell r="Q43">
            <v>3</v>
          </cell>
          <cell r="R43">
            <v>39</v>
          </cell>
          <cell r="S43">
            <v>0</v>
          </cell>
          <cell r="T43">
            <v>0</v>
          </cell>
          <cell r="U43">
            <v>0</v>
          </cell>
          <cell r="V43">
            <v>2</v>
          </cell>
          <cell r="W43">
            <v>39</v>
          </cell>
          <cell r="X43">
            <v>0</v>
          </cell>
          <cell r="Y43">
            <v>0</v>
          </cell>
          <cell r="Z43">
            <v>0</v>
          </cell>
          <cell r="AA43">
            <v>3</v>
          </cell>
          <cell r="AB43">
            <v>39</v>
          </cell>
          <cell r="AC43">
            <v>0</v>
          </cell>
          <cell r="AD43">
            <v>0</v>
          </cell>
          <cell r="AE43">
            <v>0</v>
          </cell>
          <cell r="AF43">
            <v>2</v>
          </cell>
          <cell r="AG43">
            <v>39</v>
          </cell>
          <cell r="AH43">
            <v>0</v>
          </cell>
          <cell r="AI43">
            <v>0</v>
          </cell>
          <cell r="AJ43">
            <v>0</v>
          </cell>
          <cell r="AK43">
            <v>3</v>
          </cell>
          <cell r="AL43">
            <v>39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39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39</v>
          </cell>
          <cell r="AW43">
            <v>0</v>
          </cell>
          <cell r="AX43">
            <v>0</v>
          </cell>
          <cell r="AY43">
            <v>0</v>
          </cell>
          <cell r="AZ43">
            <v>3</v>
          </cell>
          <cell r="BA43">
            <v>39</v>
          </cell>
          <cell r="BB43">
            <v>0</v>
          </cell>
          <cell r="BC43">
            <v>0</v>
          </cell>
          <cell r="BD43">
            <v>0</v>
          </cell>
          <cell r="BE43">
            <v>2</v>
          </cell>
          <cell r="BF43">
            <v>39</v>
          </cell>
          <cell r="BG43">
            <v>0</v>
          </cell>
          <cell r="BH43">
            <v>0</v>
          </cell>
          <cell r="BI43">
            <v>0</v>
          </cell>
          <cell r="BJ43">
            <v>1</v>
          </cell>
          <cell r="BK43">
            <v>39</v>
          </cell>
          <cell r="BL43">
            <v>0</v>
          </cell>
          <cell r="BM43">
            <v>0</v>
          </cell>
          <cell r="BN43">
            <v>0</v>
          </cell>
          <cell r="BO43">
            <v>2</v>
          </cell>
          <cell r="BP43">
            <v>39</v>
          </cell>
          <cell r="BQ43">
            <v>0</v>
          </cell>
          <cell r="BR43">
            <v>0</v>
          </cell>
          <cell r="BS43">
            <v>0</v>
          </cell>
          <cell r="BT43">
            <v>1</v>
          </cell>
          <cell r="BU43">
            <v>39</v>
          </cell>
          <cell r="BV43">
            <v>0</v>
          </cell>
          <cell r="BW43">
            <v>39</v>
          </cell>
          <cell r="BX43">
            <v>1.1077724358974359</v>
          </cell>
        </row>
        <row r="44">
          <cell r="A44" t="str">
            <v>00484/CC</v>
          </cell>
          <cell r="B44" t="str">
            <v>TOLEN Benjamin Pascal</v>
          </cell>
          <cell r="C44" t="str">
            <v>Seconde C</v>
          </cell>
          <cell r="D44">
            <v>0</v>
          </cell>
          <cell r="E44">
            <v>0</v>
          </cell>
          <cell r="F44">
            <v>0</v>
          </cell>
          <cell r="G44">
            <v>6</v>
          </cell>
          <cell r="H44">
            <v>39</v>
          </cell>
          <cell r="I44">
            <v>0</v>
          </cell>
          <cell r="J44">
            <v>0</v>
          </cell>
          <cell r="K44">
            <v>0</v>
          </cell>
          <cell r="L44">
            <v>3</v>
          </cell>
          <cell r="M44">
            <v>39</v>
          </cell>
          <cell r="N44">
            <v>0</v>
          </cell>
          <cell r="O44">
            <v>0</v>
          </cell>
          <cell r="P44">
            <v>0</v>
          </cell>
          <cell r="Q44">
            <v>3</v>
          </cell>
          <cell r="R44">
            <v>39</v>
          </cell>
          <cell r="S44">
            <v>0</v>
          </cell>
          <cell r="T44">
            <v>0</v>
          </cell>
          <cell r="U44">
            <v>0</v>
          </cell>
          <cell r="V44">
            <v>2</v>
          </cell>
          <cell r="W44">
            <v>39</v>
          </cell>
          <cell r="X44">
            <v>0</v>
          </cell>
          <cell r="Y44">
            <v>0</v>
          </cell>
          <cell r="Z44">
            <v>0</v>
          </cell>
          <cell r="AA44">
            <v>3</v>
          </cell>
          <cell r="AB44">
            <v>39</v>
          </cell>
          <cell r="AC44">
            <v>0</v>
          </cell>
          <cell r="AD44">
            <v>0</v>
          </cell>
          <cell r="AE44">
            <v>0</v>
          </cell>
          <cell r="AF44">
            <v>2</v>
          </cell>
          <cell r="AG44">
            <v>39</v>
          </cell>
          <cell r="AH44">
            <v>0</v>
          </cell>
          <cell r="AI44">
            <v>0</v>
          </cell>
          <cell r="AJ44">
            <v>0</v>
          </cell>
          <cell r="AK44">
            <v>3</v>
          </cell>
          <cell r="AL44">
            <v>39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39</v>
          </cell>
          <cell r="AR44">
            <v>0</v>
          </cell>
          <cell r="AS44">
            <v>0</v>
          </cell>
          <cell r="AT44">
            <v>0</v>
          </cell>
          <cell r="AU44">
            <v>1</v>
          </cell>
          <cell r="AV44">
            <v>39</v>
          </cell>
          <cell r="AW44">
            <v>0</v>
          </cell>
          <cell r="AX44">
            <v>0</v>
          </cell>
          <cell r="AY44">
            <v>0</v>
          </cell>
          <cell r="AZ44">
            <v>3</v>
          </cell>
          <cell r="BA44">
            <v>39</v>
          </cell>
          <cell r="BB44">
            <v>0</v>
          </cell>
          <cell r="BC44">
            <v>0</v>
          </cell>
          <cell r="BD44">
            <v>0</v>
          </cell>
          <cell r="BE44">
            <v>2</v>
          </cell>
          <cell r="BF44">
            <v>39</v>
          </cell>
          <cell r="BG44">
            <v>0</v>
          </cell>
          <cell r="BH44">
            <v>0</v>
          </cell>
          <cell r="BI44">
            <v>0</v>
          </cell>
          <cell r="BJ44">
            <v>1</v>
          </cell>
          <cell r="BK44">
            <v>39</v>
          </cell>
          <cell r="BL44">
            <v>0</v>
          </cell>
          <cell r="BM44">
            <v>0</v>
          </cell>
          <cell r="BN44">
            <v>0</v>
          </cell>
          <cell r="BO44">
            <v>2</v>
          </cell>
          <cell r="BP44">
            <v>39</v>
          </cell>
          <cell r="BQ44">
            <v>0</v>
          </cell>
          <cell r="BR44">
            <v>0</v>
          </cell>
          <cell r="BS44">
            <v>0</v>
          </cell>
          <cell r="BT44">
            <v>1</v>
          </cell>
          <cell r="BU44">
            <v>39</v>
          </cell>
          <cell r="BV44">
            <v>0</v>
          </cell>
          <cell r="BW44">
            <v>39</v>
          </cell>
          <cell r="BX44">
            <v>1.1077724358974359</v>
          </cell>
        </row>
        <row r="45">
          <cell r="A45" t="str">
            <v>00627/CC</v>
          </cell>
          <cell r="B45" t="str">
            <v>YTEMBE Mathias</v>
          </cell>
          <cell r="C45" t="str">
            <v>Seconde C</v>
          </cell>
          <cell r="D45">
            <v>0</v>
          </cell>
          <cell r="E45">
            <v>0</v>
          </cell>
          <cell r="F45">
            <v>0</v>
          </cell>
          <cell r="G45">
            <v>6</v>
          </cell>
          <cell r="H45">
            <v>39</v>
          </cell>
          <cell r="I45">
            <v>0</v>
          </cell>
          <cell r="J45">
            <v>0</v>
          </cell>
          <cell r="K45">
            <v>0</v>
          </cell>
          <cell r="L45">
            <v>3</v>
          </cell>
          <cell r="M45">
            <v>39</v>
          </cell>
          <cell r="N45">
            <v>0</v>
          </cell>
          <cell r="O45">
            <v>0</v>
          </cell>
          <cell r="P45">
            <v>0</v>
          </cell>
          <cell r="Q45">
            <v>3</v>
          </cell>
          <cell r="R45">
            <v>39</v>
          </cell>
          <cell r="S45">
            <v>0</v>
          </cell>
          <cell r="T45">
            <v>0</v>
          </cell>
          <cell r="U45">
            <v>0</v>
          </cell>
          <cell r="V45">
            <v>2</v>
          </cell>
          <cell r="W45">
            <v>39</v>
          </cell>
          <cell r="X45">
            <v>0</v>
          </cell>
          <cell r="Y45">
            <v>0</v>
          </cell>
          <cell r="Z45">
            <v>0</v>
          </cell>
          <cell r="AA45">
            <v>3</v>
          </cell>
          <cell r="AB45">
            <v>39</v>
          </cell>
          <cell r="AC45">
            <v>0</v>
          </cell>
          <cell r="AD45">
            <v>0</v>
          </cell>
          <cell r="AE45">
            <v>0</v>
          </cell>
          <cell r="AF45">
            <v>2</v>
          </cell>
          <cell r="AG45">
            <v>39</v>
          </cell>
          <cell r="AH45">
            <v>0</v>
          </cell>
          <cell r="AI45">
            <v>0</v>
          </cell>
          <cell r="AJ45">
            <v>0</v>
          </cell>
          <cell r="AK45">
            <v>3</v>
          </cell>
          <cell r="AL45">
            <v>39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39</v>
          </cell>
          <cell r="AR45">
            <v>0</v>
          </cell>
          <cell r="AS45">
            <v>0</v>
          </cell>
          <cell r="AT45">
            <v>0</v>
          </cell>
          <cell r="AU45">
            <v>1</v>
          </cell>
          <cell r="AV45">
            <v>39</v>
          </cell>
          <cell r="AW45">
            <v>0</v>
          </cell>
          <cell r="AX45">
            <v>0</v>
          </cell>
          <cell r="AY45">
            <v>0</v>
          </cell>
          <cell r="AZ45">
            <v>3</v>
          </cell>
          <cell r="BA45">
            <v>39</v>
          </cell>
          <cell r="BB45">
            <v>0</v>
          </cell>
          <cell r="BC45">
            <v>0</v>
          </cell>
          <cell r="BD45">
            <v>0</v>
          </cell>
          <cell r="BE45">
            <v>2</v>
          </cell>
          <cell r="BF45">
            <v>39</v>
          </cell>
          <cell r="BG45">
            <v>0</v>
          </cell>
          <cell r="BH45">
            <v>0</v>
          </cell>
          <cell r="BI45">
            <v>0</v>
          </cell>
          <cell r="BJ45">
            <v>1</v>
          </cell>
          <cell r="BK45">
            <v>39</v>
          </cell>
          <cell r="BL45">
            <v>0</v>
          </cell>
          <cell r="BM45">
            <v>0</v>
          </cell>
          <cell r="BN45">
            <v>0</v>
          </cell>
          <cell r="BO45">
            <v>2</v>
          </cell>
          <cell r="BP45">
            <v>39</v>
          </cell>
          <cell r="BQ45">
            <v>0</v>
          </cell>
          <cell r="BR45">
            <v>0</v>
          </cell>
          <cell r="BS45">
            <v>0</v>
          </cell>
          <cell r="BT45">
            <v>1</v>
          </cell>
          <cell r="BU45">
            <v>39</v>
          </cell>
          <cell r="BV45">
            <v>0</v>
          </cell>
          <cell r="BW45">
            <v>39</v>
          </cell>
          <cell r="BX45">
            <v>1.1077724358974359</v>
          </cell>
        </row>
        <row r="46">
          <cell r="A46" t="str">
            <v>00340/CC</v>
          </cell>
          <cell r="B46" t="str">
            <v>KAMENI TONGA Gabriel</v>
          </cell>
          <cell r="C46" t="str">
            <v>Première C</v>
          </cell>
          <cell r="D46">
            <v>0</v>
          </cell>
          <cell r="E46">
            <v>0</v>
          </cell>
          <cell r="F46">
            <v>0</v>
          </cell>
          <cell r="G46">
            <v>6</v>
          </cell>
          <cell r="H46">
            <v>7</v>
          </cell>
          <cell r="I46">
            <v>0</v>
          </cell>
          <cell r="J46">
            <v>0</v>
          </cell>
          <cell r="K46">
            <v>0</v>
          </cell>
          <cell r="L46">
            <v>3</v>
          </cell>
          <cell r="M46">
            <v>7</v>
          </cell>
          <cell r="N46">
            <v>0</v>
          </cell>
          <cell r="O46">
            <v>0</v>
          </cell>
          <cell r="P46">
            <v>0</v>
          </cell>
          <cell r="Q46">
            <v>2</v>
          </cell>
          <cell r="R46">
            <v>7</v>
          </cell>
          <cell r="S46">
            <v>0</v>
          </cell>
          <cell r="T46">
            <v>0</v>
          </cell>
          <cell r="U46">
            <v>0</v>
          </cell>
          <cell r="V46">
            <v>2</v>
          </cell>
          <cell r="W46">
            <v>7</v>
          </cell>
          <cell r="X46">
            <v>0</v>
          </cell>
          <cell r="Y46">
            <v>0</v>
          </cell>
          <cell r="Z46">
            <v>0</v>
          </cell>
          <cell r="AA46">
            <v>3</v>
          </cell>
          <cell r="AB46">
            <v>7</v>
          </cell>
          <cell r="AC46">
            <v>0</v>
          </cell>
          <cell r="AD46">
            <v>0</v>
          </cell>
          <cell r="AE46">
            <v>0</v>
          </cell>
          <cell r="AF46">
            <v>2</v>
          </cell>
          <cell r="AG46">
            <v>7</v>
          </cell>
          <cell r="AH46">
            <v>0</v>
          </cell>
          <cell r="AI46">
            <v>0</v>
          </cell>
          <cell r="AJ46">
            <v>0</v>
          </cell>
          <cell r="AK46">
            <v>3</v>
          </cell>
          <cell r="AL46">
            <v>7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7</v>
          </cell>
          <cell r="AR46">
            <v>0</v>
          </cell>
          <cell r="AS46">
            <v>0</v>
          </cell>
          <cell r="AT46">
            <v>0</v>
          </cell>
          <cell r="AU46">
            <v>1</v>
          </cell>
          <cell r="AV46">
            <v>7</v>
          </cell>
          <cell r="AW46">
            <v>0</v>
          </cell>
          <cell r="AX46">
            <v>0</v>
          </cell>
          <cell r="AY46">
            <v>0</v>
          </cell>
          <cell r="AZ46">
            <v>3</v>
          </cell>
          <cell r="BA46">
            <v>7</v>
          </cell>
          <cell r="BB46">
            <v>0</v>
          </cell>
          <cell r="BC46">
            <v>0</v>
          </cell>
          <cell r="BD46">
            <v>0</v>
          </cell>
          <cell r="BE46">
            <v>2</v>
          </cell>
          <cell r="BF46">
            <v>7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7</v>
          </cell>
          <cell r="BL46">
            <v>0</v>
          </cell>
          <cell r="BM46">
            <v>0</v>
          </cell>
          <cell r="BN46">
            <v>0</v>
          </cell>
          <cell r="BO46">
            <v>2</v>
          </cell>
          <cell r="BP46">
            <v>7</v>
          </cell>
          <cell r="BQ46">
            <v>0</v>
          </cell>
          <cell r="BR46">
            <v>0</v>
          </cell>
          <cell r="BS46">
            <v>0</v>
          </cell>
          <cell r="BT46">
            <v>1</v>
          </cell>
          <cell r="BU46">
            <v>7</v>
          </cell>
          <cell r="BV46">
            <v>0</v>
          </cell>
          <cell r="BW46">
            <v>7</v>
          </cell>
          <cell r="BX46">
            <v>0.75324675324675316</v>
          </cell>
        </row>
        <row r="47">
          <cell r="A47" t="str">
            <v>00341/CC</v>
          </cell>
          <cell r="B47" t="str">
            <v>KOUM NKEN Purifien Claude</v>
          </cell>
          <cell r="C47" t="str">
            <v>Première C</v>
          </cell>
          <cell r="D47">
            <v>0</v>
          </cell>
          <cell r="E47">
            <v>20</v>
          </cell>
          <cell r="F47">
            <v>10</v>
          </cell>
          <cell r="G47">
            <v>6</v>
          </cell>
          <cell r="H47">
            <v>1</v>
          </cell>
          <cell r="I47">
            <v>0</v>
          </cell>
          <cell r="J47">
            <v>0</v>
          </cell>
          <cell r="K47">
            <v>0</v>
          </cell>
          <cell r="L47">
            <v>3</v>
          </cell>
          <cell r="M47">
            <v>7</v>
          </cell>
          <cell r="N47">
            <v>0</v>
          </cell>
          <cell r="O47">
            <v>0</v>
          </cell>
          <cell r="P47">
            <v>0</v>
          </cell>
          <cell r="Q47">
            <v>2</v>
          </cell>
          <cell r="R47">
            <v>7</v>
          </cell>
          <cell r="S47">
            <v>0</v>
          </cell>
          <cell r="T47">
            <v>0</v>
          </cell>
          <cell r="U47">
            <v>0</v>
          </cell>
          <cell r="V47">
            <v>2</v>
          </cell>
          <cell r="W47">
            <v>7</v>
          </cell>
          <cell r="X47">
            <v>0</v>
          </cell>
          <cell r="Y47">
            <v>0</v>
          </cell>
          <cell r="Z47">
            <v>0</v>
          </cell>
          <cell r="AA47">
            <v>3</v>
          </cell>
          <cell r="AB47">
            <v>7</v>
          </cell>
          <cell r="AC47">
            <v>0</v>
          </cell>
          <cell r="AD47">
            <v>0</v>
          </cell>
          <cell r="AE47">
            <v>0</v>
          </cell>
          <cell r="AF47">
            <v>2</v>
          </cell>
          <cell r="AG47">
            <v>7</v>
          </cell>
          <cell r="AH47">
            <v>0</v>
          </cell>
          <cell r="AI47">
            <v>0</v>
          </cell>
          <cell r="AJ47">
            <v>0</v>
          </cell>
          <cell r="AK47">
            <v>3</v>
          </cell>
          <cell r="AL47">
            <v>7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7</v>
          </cell>
          <cell r="AR47">
            <v>0</v>
          </cell>
          <cell r="AS47">
            <v>0</v>
          </cell>
          <cell r="AT47">
            <v>0</v>
          </cell>
          <cell r="AU47">
            <v>1</v>
          </cell>
          <cell r="AV47">
            <v>7</v>
          </cell>
          <cell r="AW47">
            <v>0</v>
          </cell>
          <cell r="AX47">
            <v>0</v>
          </cell>
          <cell r="AY47">
            <v>0</v>
          </cell>
          <cell r="AZ47">
            <v>3</v>
          </cell>
          <cell r="BA47">
            <v>7</v>
          </cell>
          <cell r="BB47">
            <v>0</v>
          </cell>
          <cell r="BC47">
            <v>0</v>
          </cell>
          <cell r="BD47">
            <v>0</v>
          </cell>
          <cell r="BE47">
            <v>2</v>
          </cell>
          <cell r="BF47">
            <v>7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7</v>
          </cell>
          <cell r="BL47">
            <v>0</v>
          </cell>
          <cell r="BM47">
            <v>0</v>
          </cell>
          <cell r="BN47">
            <v>0</v>
          </cell>
          <cell r="BO47">
            <v>2</v>
          </cell>
          <cell r="BP47">
            <v>7</v>
          </cell>
          <cell r="BQ47">
            <v>0</v>
          </cell>
          <cell r="BR47">
            <v>0</v>
          </cell>
          <cell r="BS47">
            <v>0</v>
          </cell>
          <cell r="BT47">
            <v>1</v>
          </cell>
          <cell r="BU47">
            <v>7</v>
          </cell>
          <cell r="BV47">
            <v>2</v>
          </cell>
          <cell r="BW47">
            <v>2</v>
          </cell>
          <cell r="BX47">
            <v>0.75324675324675316</v>
          </cell>
        </row>
        <row r="48">
          <cell r="A48" t="str">
            <v>00343/CC</v>
          </cell>
          <cell r="B48" t="str">
            <v>MBIANDJEU BENYME Neil Killiam</v>
          </cell>
          <cell r="C48" t="str">
            <v>Première C</v>
          </cell>
          <cell r="D48">
            <v>0</v>
          </cell>
          <cell r="E48">
            <v>15</v>
          </cell>
          <cell r="F48">
            <v>7.5</v>
          </cell>
          <cell r="G48">
            <v>6</v>
          </cell>
          <cell r="H48">
            <v>2</v>
          </cell>
          <cell r="I48">
            <v>5</v>
          </cell>
          <cell r="J48">
            <v>5</v>
          </cell>
          <cell r="K48">
            <v>5</v>
          </cell>
          <cell r="L48">
            <v>3</v>
          </cell>
          <cell r="M48">
            <v>1</v>
          </cell>
          <cell r="N48">
            <v>0</v>
          </cell>
          <cell r="O48">
            <v>0</v>
          </cell>
          <cell r="P48">
            <v>0</v>
          </cell>
          <cell r="Q48">
            <v>2</v>
          </cell>
          <cell r="R48">
            <v>7</v>
          </cell>
          <cell r="S48">
            <v>0</v>
          </cell>
          <cell r="T48">
            <v>0</v>
          </cell>
          <cell r="U48">
            <v>0</v>
          </cell>
          <cell r="V48">
            <v>2</v>
          </cell>
          <cell r="W48">
            <v>7</v>
          </cell>
          <cell r="X48">
            <v>0</v>
          </cell>
          <cell r="Y48">
            <v>0</v>
          </cell>
          <cell r="Z48">
            <v>0</v>
          </cell>
          <cell r="AA48">
            <v>3</v>
          </cell>
          <cell r="AB48">
            <v>7</v>
          </cell>
          <cell r="AC48">
            <v>0</v>
          </cell>
          <cell r="AD48">
            <v>0</v>
          </cell>
          <cell r="AE48">
            <v>0</v>
          </cell>
          <cell r="AF48">
            <v>2</v>
          </cell>
          <cell r="AG48">
            <v>7</v>
          </cell>
          <cell r="AH48">
            <v>0</v>
          </cell>
          <cell r="AI48">
            <v>0</v>
          </cell>
          <cell r="AJ48">
            <v>0</v>
          </cell>
          <cell r="AK48">
            <v>3</v>
          </cell>
          <cell r="AL48">
            <v>7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7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7</v>
          </cell>
          <cell r="AW48">
            <v>0</v>
          </cell>
          <cell r="AX48">
            <v>0</v>
          </cell>
          <cell r="AY48">
            <v>0</v>
          </cell>
          <cell r="AZ48">
            <v>3</v>
          </cell>
          <cell r="BA48">
            <v>7</v>
          </cell>
          <cell r="BB48">
            <v>0</v>
          </cell>
          <cell r="BC48">
            <v>0</v>
          </cell>
          <cell r="BD48">
            <v>0</v>
          </cell>
          <cell r="BE48">
            <v>2</v>
          </cell>
          <cell r="BF48">
            <v>7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2</v>
          </cell>
          <cell r="BP48">
            <v>7</v>
          </cell>
          <cell r="BQ48">
            <v>0</v>
          </cell>
          <cell r="BR48">
            <v>0</v>
          </cell>
          <cell r="BS48">
            <v>0</v>
          </cell>
          <cell r="BT48">
            <v>1</v>
          </cell>
          <cell r="BU48">
            <v>7</v>
          </cell>
          <cell r="BV48">
            <v>2</v>
          </cell>
          <cell r="BW48">
            <v>2</v>
          </cell>
          <cell r="BX48">
            <v>0.75324675324675316</v>
          </cell>
        </row>
        <row r="49">
          <cell r="A49" t="str">
            <v>00295/CC</v>
          </cell>
          <cell r="B49" t="str">
            <v>NDAM POUYOUNA AMAD Jamil</v>
          </cell>
          <cell r="C49" t="str">
            <v>Première C</v>
          </cell>
          <cell r="D49">
            <v>0</v>
          </cell>
          <cell r="E49">
            <v>0</v>
          </cell>
          <cell r="F49">
            <v>0</v>
          </cell>
          <cell r="G49">
            <v>6</v>
          </cell>
          <cell r="H49">
            <v>7</v>
          </cell>
          <cell r="I49">
            <v>5</v>
          </cell>
          <cell r="J49">
            <v>0</v>
          </cell>
          <cell r="K49">
            <v>2.5</v>
          </cell>
          <cell r="L49">
            <v>3</v>
          </cell>
          <cell r="M49">
            <v>5</v>
          </cell>
          <cell r="N49">
            <v>0</v>
          </cell>
          <cell r="O49">
            <v>0</v>
          </cell>
          <cell r="P49">
            <v>0</v>
          </cell>
          <cell r="Q49">
            <v>2</v>
          </cell>
          <cell r="R49">
            <v>7</v>
          </cell>
          <cell r="S49">
            <v>0</v>
          </cell>
          <cell r="T49">
            <v>0</v>
          </cell>
          <cell r="U49">
            <v>0</v>
          </cell>
          <cell r="V49">
            <v>2</v>
          </cell>
          <cell r="W49">
            <v>7</v>
          </cell>
          <cell r="X49">
            <v>0</v>
          </cell>
          <cell r="Y49">
            <v>0</v>
          </cell>
          <cell r="Z49">
            <v>0</v>
          </cell>
          <cell r="AA49">
            <v>3</v>
          </cell>
          <cell r="AB49">
            <v>7</v>
          </cell>
          <cell r="AC49">
            <v>0</v>
          </cell>
          <cell r="AD49">
            <v>0</v>
          </cell>
          <cell r="AE49">
            <v>0</v>
          </cell>
          <cell r="AF49">
            <v>2</v>
          </cell>
          <cell r="AG49">
            <v>7</v>
          </cell>
          <cell r="AH49">
            <v>0</v>
          </cell>
          <cell r="AI49">
            <v>0</v>
          </cell>
          <cell r="AJ49">
            <v>0</v>
          </cell>
          <cell r="AK49">
            <v>3</v>
          </cell>
          <cell r="AL49">
            <v>7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7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7</v>
          </cell>
          <cell r="AW49">
            <v>0</v>
          </cell>
          <cell r="AX49">
            <v>0</v>
          </cell>
          <cell r="AY49">
            <v>0</v>
          </cell>
          <cell r="AZ49">
            <v>3</v>
          </cell>
          <cell r="BA49">
            <v>7</v>
          </cell>
          <cell r="BB49">
            <v>0</v>
          </cell>
          <cell r="BC49">
            <v>0</v>
          </cell>
          <cell r="BD49">
            <v>0</v>
          </cell>
          <cell r="BE49">
            <v>2</v>
          </cell>
          <cell r="BF49">
            <v>7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7</v>
          </cell>
          <cell r="BL49">
            <v>0</v>
          </cell>
          <cell r="BM49">
            <v>0</v>
          </cell>
          <cell r="BN49">
            <v>0</v>
          </cell>
          <cell r="BO49">
            <v>2</v>
          </cell>
          <cell r="BP49">
            <v>7</v>
          </cell>
          <cell r="BQ49">
            <v>0</v>
          </cell>
          <cell r="BR49">
            <v>0</v>
          </cell>
          <cell r="BS49">
            <v>0</v>
          </cell>
          <cell r="BT49">
            <v>1</v>
          </cell>
          <cell r="BU49">
            <v>7</v>
          </cell>
          <cell r="BV49">
            <v>0.25</v>
          </cell>
          <cell r="BW49">
            <v>6</v>
          </cell>
          <cell r="BX49">
            <v>0.75324675324675316</v>
          </cell>
        </row>
        <row r="50">
          <cell r="A50" t="str">
            <v>00268/CC</v>
          </cell>
          <cell r="B50" t="str">
            <v>NYASSA NKOUNDOU LEKOA Julia</v>
          </cell>
          <cell r="C50" t="str">
            <v>Première C</v>
          </cell>
          <cell r="D50">
            <v>0</v>
          </cell>
          <cell r="E50">
            <v>0</v>
          </cell>
          <cell r="F50">
            <v>0</v>
          </cell>
          <cell r="G50">
            <v>6</v>
          </cell>
          <cell r="H50">
            <v>7</v>
          </cell>
          <cell r="I50">
            <v>5</v>
          </cell>
          <cell r="J50">
            <v>0</v>
          </cell>
          <cell r="K50">
            <v>2.5</v>
          </cell>
          <cell r="L50">
            <v>3</v>
          </cell>
          <cell r="M50">
            <v>5</v>
          </cell>
          <cell r="N50">
            <v>0</v>
          </cell>
          <cell r="O50">
            <v>0</v>
          </cell>
          <cell r="P50">
            <v>0</v>
          </cell>
          <cell r="Q50">
            <v>2</v>
          </cell>
          <cell r="R50">
            <v>7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7</v>
          </cell>
          <cell r="X50">
            <v>0</v>
          </cell>
          <cell r="Y50">
            <v>0</v>
          </cell>
          <cell r="Z50">
            <v>0</v>
          </cell>
          <cell r="AA50">
            <v>3</v>
          </cell>
          <cell r="AB50">
            <v>7</v>
          </cell>
          <cell r="AC50">
            <v>0</v>
          </cell>
          <cell r="AD50">
            <v>0</v>
          </cell>
          <cell r="AE50">
            <v>0</v>
          </cell>
          <cell r="AF50">
            <v>2</v>
          </cell>
          <cell r="AG50">
            <v>7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7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7</v>
          </cell>
          <cell r="AR50">
            <v>0</v>
          </cell>
          <cell r="AS50">
            <v>0</v>
          </cell>
          <cell r="AT50">
            <v>0</v>
          </cell>
          <cell r="AU50">
            <v>1</v>
          </cell>
          <cell r="AV50">
            <v>7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2</v>
          </cell>
          <cell r="BF50">
            <v>7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7</v>
          </cell>
          <cell r="BL50">
            <v>0</v>
          </cell>
          <cell r="BM50">
            <v>0</v>
          </cell>
          <cell r="BN50">
            <v>0</v>
          </cell>
          <cell r="BO50">
            <v>2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1</v>
          </cell>
          <cell r="BU50">
            <v>7</v>
          </cell>
          <cell r="BV50">
            <v>0.34090909090909088</v>
          </cell>
          <cell r="BW50">
            <v>5</v>
          </cell>
          <cell r="BX50">
            <v>0.75324675324675316</v>
          </cell>
        </row>
        <row r="51">
          <cell r="A51" t="str">
            <v>00351/CC</v>
          </cell>
          <cell r="B51" t="str">
            <v>SIKAM YAMNOU DOLE Loïc</v>
          </cell>
          <cell r="C51" t="str">
            <v>Première C</v>
          </cell>
          <cell r="D51">
            <v>0</v>
          </cell>
          <cell r="E51">
            <v>0</v>
          </cell>
          <cell r="F51">
            <v>0</v>
          </cell>
          <cell r="G51">
            <v>6</v>
          </cell>
          <cell r="H51">
            <v>7</v>
          </cell>
          <cell r="I51">
            <v>5</v>
          </cell>
          <cell r="J51">
            <v>0</v>
          </cell>
          <cell r="K51">
            <v>2.5</v>
          </cell>
          <cell r="L51">
            <v>3</v>
          </cell>
          <cell r="M51">
            <v>5</v>
          </cell>
          <cell r="N51">
            <v>0</v>
          </cell>
          <cell r="O51">
            <v>0</v>
          </cell>
          <cell r="P51">
            <v>0</v>
          </cell>
          <cell r="Q51">
            <v>2</v>
          </cell>
          <cell r="R51">
            <v>7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7</v>
          </cell>
          <cell r="X51">
            <v>0</v>
          </cell>
          <cell r="Y51">
            <v>0</v>
          </cell>
          <cell r="Z51">
            <v>0</v>
          </cell>
          <cell r="AA51">
            <v>3</v>
          </cell>
          <cell r="AB51">
            <v>7</v>
          </cell>
          <cell r="AC51">
            <v>0</v>
          </cell>
          <cell r="AD51">
            <v>0</v>
          </cell>
          <cell r="AE51">
            <v>0</v>
          </cell>
          <cell r="AF51">
            <v>2</v>
          </cell>
          <cell r="AG51">
            <v>7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7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7</v>
          </cell>
          <cell r="AR51">
            <v>0</v>
          </cell>
          <cell r="AS51">
            <v>0</v>
          </cell>
          <cell r="AT51">
            <v>0</v>
          </cell>
          <cell r="AU51">
            <v>1</v>
          </cell>
          <cell r="AV51">
            <v>7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2</v>
          </cell>
          <cell r="BF51">
            <v>7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7</v>
          </cell>
          <cell r="BL51">
            <v>0</v>
          </cell>
          <cell r="BM51">
            <v>0</v>
          </cell>
          <cell r="BN51">
            <v>0</v>
          </cell>
          <cell r="BO51">
            <v>2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1</v>
          </cell>
          <cell r="BU51">
            <v>7</v>
          </cell>
          <cell r="BV51">
            <v>0.34090909090909088</v>
          </cell>
          <cell r="BW51">
            <v>5</v>
          </cell>
          <cell r="BX51">
            <v>0.75324675324675316</v>
          </cell>
        </row>
        <row r="52">
          <cell r="A52" t="str">
            <v>00353/CC</v>
          </cell>
          <cell r="B52" t="str">
            <v>TCHAMBOUE DJANI Claudette Elvira</v>
          </cell>
          <cell r="C52" t="str">
            <v>Première C</v>
          </cell>
          <cell r="D52">
            <v>0</v>
          </cell>
          <cell r="E52">
            <v>0</v>
          </cell>
          <cell r="F52">
            <v>0</v>
          </cell>
          <cell r="G52">
            <v>6</v>
          </cell>
          <cell r="H52">
            <v>7</v>
          </cell>
          <cell r="I52">
            <v>5</v>
          </cell>
          <cell r="J52">
            <v>0</v>
          </cell>
          <cell r="K52">
            <v>2.5</v>
          </cell>
          <cell r="L52">
            <v>3</v>
          </cell>
          <cell r="M52">
            <v>5</v>
          </cell>
          <cell r="N52">
            <v>0</v>
          </cell>
          <cell r="O52">
            <v>0</v>
          </cell>
          <cell r="P52">
            <v>0</v>
          </cell>
          <cell r="Q52">
            <v>2</v>
          </cell>
          <cell r="R52">
            <v>7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7</v>
          </cell>
          <cell r="X52">
            <v>0</v>
          </cell>
          <cell r="Y52">
            <v>0</v>
          </cell>
          <cell r="Z52">
            <v>0</v>
          </cell>
          <cell r="AA52">
            <v>3</v>
          </cell>
          <cell r="AB52">
            <v>7</v>
          </cell>
          <cell r="AC52">
            <v>0</v>
          </cell>
          <cell r="AD52">
            <v>0</v>
          </cell>
          <cell r="AE52">
            <v>0</v>
          </cell>
          <cell r="AF52">
            <v>2</v>
          </cell>
          <cell r="AG52">
            <v>7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7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7</v>
          </cell>
          <cell r="AR52">
            <v>0</v>
          </cell>
          <cell r="AS52">
            <v>0</v>
          </cell>
          <cell r="AT52">
            <v>0</v>
          </cell>
          <cell r="AU52">
            <v>1</v>
          </cell>
          <cell r="AV52">
            <v>7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2</v>
          </cell>
          <cell r="BF52">
            <v>7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2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1</v>
          </cell>
          <cell r="BU52">
            <v>7</v>
          </cell>
          <cell r="BV52">
            <v>0.34090909090909088</v>
          </cell>
          <cell r="BW52">
            <v>5</v>
          </cell>
          <cell r="BX52">
            <v>0.75324675324675316</v>
          </cell>
        </row>
        <row r="53">
          <cell r="A53" t="str">
            <v>00541/CC</v>
          </cell>
          <cell r="B53" t="str">
            <v>ASSEN ISSOUCK Dolie</v>
          </cell>
          <cell r="C53" t="str">
            <v>Première D</v>
          </cell>
          <cell r="D53">
            <v>0</v>
          </cell>
          <cell r="E53">
            <v>0</v>
          </cell>
          <cell r="F53">
            <v>0</v>
          </cell>
          <cell r="G53">
            <v>4</v>
          </cell>
          <cell r="H53">
            <v>23</v>
          </cell>
          <cell r="I53">
            <v>5</v>
          </cell>
          <cell r="J53">
            <v>0</v>
          </cell>
          <cell r="K53">
            <v>2.5</v>
          </cell>
          <cell r="L53">
            <v>2</v>
          </cell>
          <cell r="M53">
            <v>23</v>
          </cell>
          <cell r="N53">
            <v>0</v>
          </cell>
          <cell r="O53">
            <v>0</v>
          </cell>
          <cell r="P53">
            <v>0</v>
          </cell>
          <cell r="Q53">
            <v>5</v>
          </cell>
          <cell r="R53">
            <v>23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23</v>
          </cell>
          <cell r="X53">
            <v>0</v>
          </cell>
          <cell r="Y53">
            <v>0</v>
          </cell>
          <cell r="Z53">
            <v>0</v>
          </cell>
          <cell r="AA53">
            <v>3</v>
          </cell>
          <cell r="AB53">
            <v>23</v>
          </cell>
          <cell r="AC53">
            <v>0</v>
          </cell>
          <cell r="AD53">
            <v>0</v>
          </cell>
          <cell r="AE53">
            <v>0</v>
          </cell>
          <cell r="AF53">
            <v>2</v>
          </cell>
          <cell r="AG53">
            <v>23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23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23</v>
          </cell>
          <cell r="AR53">
            <v>0</v>
          </cell>
          <cell r="AS53">
            <v>0</v>
          </cell>
          <cell r="AT53">
            <v>0</v>
          </cell>
          <cell r="AU53">
            <v>1</v>
          </cell>
          <cell r="AV53">
            <v>23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2</v>
          </cell>
          <cell r="BF53">
            <v>23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23</v>
          </cell>
          <cell r="BL53">
            <v>0</v>
          </cell>
          <cell r="BM53">
            <v>0</v>
          </cell>
          <cell r="BN53">
            <v>0</v>
          </cell>
          <cell r="BO53">
            <v>2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1</v>
          </cell>
          <cell r="BU53">
            <v>23</v>
          </cell>
          <cell r="BV53">
            <v>0.22727272727272727</v>
          </cell>
          <cell r="BW53">
            <v>23</v>
          </cell>
          <cell r="BX53">
            <v>0.25098814229249017</v>
          </cell>
        </row>
        <row r="54">
          <cell r="A54" t="str">
            <v>00336/CC</v>
          </cell>
          <cell r="B54" t="str">
            <v>BATOMEN Wilfried Ronald</v>
          </cell>
          <cell r="C54" t="str">
            <v>Première D</v>
          </cell>
          <cell r="D54">
            <v>0</v>
          </cell>
          <cell r="E54">
            <v>0</v>
          </cell>
          <cell r="F54">
            <v>0</v>
          </cell>
          <cell r="G54">
            <v>4</v>
          </cell>
          <cell r="H54">
            <v>23</v>
          </cell>
          <cell r="I54">
            <v>5</v>
          </cell>
          <cell r="J54">
            <v>0</v>
          </cell>
          <cell r="K54">
            <v>2.5</v>
          </cell>
          <cell r="L54">
            <v>2</v>
          </cell>
          <cell r="M54">
            <v>23</v>
          </cell>
          <cell r="N54">
            <v>0</v>
          </cell>
          <cell r="O54">
            <v>0</v>
          </cell>
          <cell r="P54">
            <v>0</v>
          </cell>
          <cell r="Q54">
            <v>5</v>
          </cell>
          <cell r="R54">
            <v>23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23</v>
          </cell>
          <cell r="X54">
            <v>0</v>
          </cell>
          <cell r="Y54">
            <v>0</v>
          </cell>
          <cell r="Z54">
            <v>0</v>
          </cell>
          <cell r="AA54">
            <v>3</v>
          </cell>
          <cell r="AB54">
            <v>23</v>
          </cell>
          <cell r="AC54">
            <v>0</v>
          </cell>
          <cell r="AD54">
            <v>0</v>
          </cell>
          <cell r="AE54">
            <v>0</v>
          </cell>
          <cell r="AF54">
            <v>2</v>
          </cell>
          <cell r="AG54">
            <v>23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23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23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23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2</v>
          </cell>
          <cell r="BF54">
            <v>23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23</v>
          </cell>
          <cell r="BL54">
            <v>0</v>
          </cell>
          <cell r="BM54">
            <v>0</v>
          </cell>
          <cell r="BN54">
            <v>0</v>
          </cell>
          <cell r="BO54">
            <v>2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1</v>
          </cell>
          <cell r="BU54">
            <v>23</v>
          </cell>
          <cell r="BV54">
            <v>0.22727272727272727</v>
          </cell>
          <cell r="BW54">
            <v>23</v>
          </cell>
          <cell r="BX54">
            <v>0.25098814229249017</v>
          </cell>
        </row>
        <row r="55">
          <cell r="A55" t="str">
            <v>00491/CC</v>
          </cell>
          <cell r="B55" t="str">
            <v>DJEMENI TCHOKOSSA Maurice</v>
          </cell>
          <cell r="C55" t="str">
            <v>Première D</v>
          </cell>
          <cell r="D55">
            <v>0</v>
          </cell>
          <cell r="E55">
            <v>0</v>
          </cell>
          <cell r="F55">
            <v>0</v>
          </cell>
          <cell r="G55">
            <v>4</v>
          </cell>
          <cell r="H55">
            <v>23</v>
          </cell>
          <cell r="I55">
            <v>5</v>
          </cell>
          <cell r="J55">
            <v>0</v>
          </cell>
          <cell r="K55">
            <v>2.5</v>
          </cell>
          <cell r="L55">
            <v>2</v>
          </cell>
          <cell r="M55">
            <v>23</v>
          </cell>
          <cell r="N55">
            <v>0</v>
          </cell>
          <cell r="O55">
            <v>0</v>
          </cell>
          <cell r="P55">
            <v>0</v>
          </cell>
          <cell r="Q55">
            <v>5</v>
          </cell>
          <cell r="R55">
            <v>23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23</v>
          </cell>
          <cell r="X55">
            <v>0</v>
          </cell>
          <cell r="Y55">
            <v>0</v>
          </cell>
          <cell r="Z55">
            <v>0</v>
          </cell>
          <cell r="AA55">
            <v>3</v>
          </cell>
          <cell r="AB55">
            <v>23</v>
          </cell>
          <cell r="AC55">
            <v>0</v>
          </cell>
          <cell r="AD55">
            <v>0</v>
          </cell>
          <cell r="AE55">
            <v>0</v>
          </cell>
          <cell r="AF55">
            <v>2</v>
          </cell>
          <cell r="AG55">
            <v>23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23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23</v>
          </cell>
          <cell r="AR55">
            <v>0</v>
          </cell>
          <cell r="AS55">
            <v>0</v>
          </cell>
          <cell r="AT55">
            <v>0</v>
          </cell>
          <cell r="AU55">
            <v>1</v>
          </cell>
          <cell r="AV55">
            <v>23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2</v>
          </cell>
          <cell r="BF55">
            <v>23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23</v>
          </cell>
          <cell r="BL55">
            <v>0</v>
          </cell>
          <cell r="BM55">
            <v>0</v>
          </cell>
          <cell r="BN55">
            <v>0</v>
          </cell>
          <cell r="BO55">
            <v>2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1</v>
          </cell>
          <cell r="BU55">
            <v>23</v>
          </cell>
          <cell r="BV55">
            <v>0.22727272727272727</v>
          </cell>
          <cell r="BW55">
            <v>23</v>
          </cell>
          <cell r="BX55">
            <v>0.25098814229249017</v>
          </cell>
        </row>
        <row r="56">
          <cell r="A56" t="str">
            <v>00648/CC</v>
          </cell>
          <cell r="B56" t="str">
            <v>EKEN TCHAKOUNTE Megane Vanelle</v>
          </cell>
          <cell r="C56" t="str">
            <v>Première D</v>
          </cell>
          <cell r="D56">
            <v>0</v>
          </cell>
          <cell r="E56">
            <v>0</v>
          </cell>
          <cell r="F56">
            <v>0</v>
          </cell>
          <cell r="G56">
            <v>4</v>
          </cell>
          <cell r="H56">
            <v>23</v>
          </cell>
          <cell r="I56">
            <v>5</v>
          </cell>
          <cell r="J56">
            <v>0</v>
          </cell>
          <cell r="K56">
            <v>2.5</v>
          </cell>
          <cell r="L56">
            <v>2</v>
          </cell>
          <cell r="M56">
            <v>23</v>
          </cell>
          <cell r="N56">
            <v>0</v>
          </cell>
          <cell r="O56">
            <v>0</v>
          </cell>
          <cell r="P56">
            <v>0</v>
          </cell>
          <cell r="Q56">
            <v>5</v>
          </cell>
          <cell r="R56">
            <v>23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23</v>
          </cell>
          <cell r="X56">
            <v>0</v>
          </cell>
          <cell r="Y56">
            <v>0</v>
          </cell>
          <cell r="Z56">
            <v>0</v>
          </cell>
          <cell r="AA56">
            <v>3</v>
          </cell>
          <cell r="AB56">
            <v>23</v>
          </cell>
          <cell r="AC56">
            <v>0</v>
          </cell>
          <cell r="AD56">
            <v>0</v>
          </cell>
          <cell r="AE56">
            <v>0</v>
          </cell>
          <cell r="AF56">
            <v>2</v>
          </cell>
          <cell r="AG56">
            <v>23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23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23</v>
          </cell>
          <cell r="AR56">
            <v>0</v>
          </cell>
          <cell r="AS56">
            <v>0</v>
          </cell>
          <cell r="AT56">
            <v>0</v>
          </cell>
          <cell r="AU56">
            <v>1</v>
          </cell>
          <cell r="AV56">
            <v>23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2</v>
          </cell>
          <cell r="BF56">
            <v>23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23</v>
          </cell>
          <cell r="BL56">
            <v>0</v>
          </cell>
          <cell r="BM56">
            <v>0</v>
          </cell>
          <cell r="BN56">
            <v>0</v>
          </cell>
          <cell r="BO56">
            <v>2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1</v>
          </cell>
          <cell r="BU56">
            <v>23</v>
          </cell>
          <cell r="BV56">
            <v>0.22727272727272727</v>
          </cell>
          <cell r="BW56">
            <v>23</v>
          </cell>
          <cell r="BX56">
            <v>0.25098814229249017</v>
          </cell>
        </row>
        <row r="57">
          <cell r="A57" t="str">
            <v>00334/CC</v>
          </cell>
          <cell r="B57" t="str">
            <v>ENDALLE MILLO BEBE Shana C.</v>
          </cell>
          <cell r="C57" t="str">
            <v>Première D</v>
          </cell>
          <cell r="D57">
            <v>0</v>
          </cell>
          <cell r="E57">
            <v>0</v>
          </cell>
          <cell r="F57">
            <v>0</v>
          </cell>
          <cell r="G57">
            <v>4</v>
          </cell>
          <cell r="H57">
            <v>23</v>
          </cell>
          <cell r="I57">
            <v>5</v>
          </cell>
          <cell r="J57">
            <v>0</v>
          </cell>
          <cell r="K57">
            <v>2.5</v>
          </cell>
          <cell r="L57">
            <v>2</v>
          </cell>
          <cell r="M57">
            <v>23</v>
          </cell>
          <cell r="N57">
            <v>0</v>
          </cell>
          <cell r="O57">
            <v>0</v>
          </cell>
          <cell r="P57">
            <v>0</v>
          </cell>
          <cell r="Q57">
            <v>5</v>
          </cell>
          <cell r="R57">
            <v>23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23</v>
          </cell>
          <cell r="X57">
            <v>0</v>
          </cell>
          <cell r="Y57">
            <v>0</v>
          </cell>
          <cell r="Z57">
            <v>0</v>
          </cell>
          <cell r="AA57">
            <v>3</v>
          </cell>
          <cell r="AB57">
            <v>23</v>
          </cell>
          <cell r="AC57">
            <v>0</v>
          </cell>
          <cell r="AD57">
            <v>0</v>
          </cell>
          <cell r="AE57">
            <v>0</v>
          </cell>
          <cell r="AF57">
            <v>2</v>
          </cell>
          <cell r="AG57">
            <v>23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23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23</v>
          </cell>
          <cell r="AR57">
            <v>0</v>
          </cell>
          <cell r="AS57">
            <v>0</v>
          </cell>
          <cell r="AT57">
            <v>0</v>
          </cell>
          <cell r="AU57">
            <v>1</v>
          </cell>
          <cell r="AV57">
            <v>23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2</v>
          </cell>
          <cell r="BF57">
            <v>23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23</v>
          </cell>
          <cell r="BL57">
            <v>0</v>
          </cell>
          <cell r="BM57">
            <v>0</v>
          </cell>
          <cell r="BN57">
            <v>0</v>
          </cell>
          <cell r="BO57">
            <v>2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1</v>
          </cell>
          <cell r="BU57">
            <v>23</v>
          </cell>
          <cell r="BV57">
            <v>0.22727272727272727</v>
          </cell>
          <cell r="BW57">
            <v>23</v>
          </cell>
          <cell r="BX57">
            <v>0.25098814229249017</v>
          </cell>
        </row>
        <row r="58">
          <cell r="A58" t="str">
            <v>00650/CC</v>
          </cell>
          <cell r="B58" t="str">
            <v>KOUEKAM WELAKO Ange</v>
          </cell>
          <cell r="C58" t="str">
            <v>Première D</v>
          </cell>
          <cell r="D58">
            <v>0</v>
          </cell>
          <cell r="E58">
            <v>0</v>
          </cell>
          <cell r="F58">
            <v>0</v>
          </cell>
          <cell r="G58">
            <v>4</v>
          </cell>
          <cell r="H58">
            <v>23</v>
          </cell>
          <cell r="I58">
            <v>5</v>
          </cell>
          <cell r="J58">
            <v>0</v>
          </cell>
          <cell r="K58">
            <v>2.5</v>
          </cell>
          <cell r="L58">
            <v>2</v>
          </cell>
          <cell r="M58">
            <v>23</v>
          </cell>
          <cell r="N58">
            <v>0</v>
          </cell>
          <cell r="O58">
            <v>0</v>
          </cell>
          <cell r="P58">
            <v>0</v>
          </cell>
          <cell r="Q58">
            <v>5</v>
          </cell>
          <cell r="R58">
            <v>23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23</v>
          </cell>
          <cell r="X58">
            <v>0</v>
          </cell>
          <cell r="Y58">
            <v>0</v>
          </cell>
          <cell r="Z58">
            <v>0</v>
          </cell>
          <cell r="AA58">
            <v>3</v>
          </cell>
          <cell r="AB58">
            <v>23</v>
          </cell>
          <cell r="AC58">
            <v>0</v>
          </cell>
          <cell r="AD58">
            <v>0</v>
          </cell>
          <cell r="AE58">
            <v>0</v>
          </cell>
          <cell r="AF58">
            <v>2</v>
          </cell>
          <cell r="AG58">
            <v>23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23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23</v>
          </cell>
          <cell r="AR58">
            <v>0</v>
          </cell>
          <cell r="AS58">
            <v>0</v>
          </cell>
          <cell r="AT58">
            <v>0</v>
          </cell>
          <cell r="AU58">
            <v>1</v>
          </cell>
          <cell r="AV58">
            <v>23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2</v>
          </cell>
          <cell r="BF58">
            <v>23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23</v>
          </cell>
          <cell r="BL58">
            <v>0</v>
          </cell>
          <cell r="BM58">
            <v>0</v>
          </cell>
          <cell r="BN58">
            <v>0</v>
          </cell>
          <cell r="BO58">
            <v>2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1</v>
          </cell>
          <cell r="BU58">
            <v>23</v>
          </cell>
          <cell r="BV58">
            <v>0.22727272727272727</v>
          </cell>
          <cell r="BW58">
            <v>23</v>
          </cell>
          <cell r="BX58">
            <v>0.25098814229249017</v>
          </cell>
        </row>
        <row r="59">
          <cell r="A59" t="str">
            <v>00264/CC</v>
          </cell>
          <cell r="B59" t="str">
            <v>LITCHAOSOU Telesphore</v>
          </cell>
          <cell r="C59" t="str">
            <v>Première D</v>
          </cell>
          <cell r="D59">
            <v>0</v>
          </cell>
          <cell r="E59">
            <v>0</v>
          </cell>
          <cell r="F59">
            <v>0</v>
          </cell>
          <cell r="G59">
            <v>4</v>
          </cell>
          <cell r="H59">
            <v>23</v>
          </cell>
          <cell r="I59">
            <v>5</v>
          </cell>
          <cell r="J59">
            <v>0</v>
          </cell>
          <cell r="K59">
            <v>2.5</v>
          </cell>
          <cell r="L59">
            <v>2</v>
          </cell>
          <cell r="M59">
            <v>23</v>
          </cell>
          <cell r="N59">
            <v>0</v>
          </cell>
          <cell r="O59">
            <v>0</v>
          </cell>
          <cell r="P59">
            <v>0</v>
          </cell>
          <cell r="Q59">
            <v>5</v>
          </cell>
          <cell r="R59">
            <v>23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23</v>
          </cell>
          <cell r="X59">
            <v>0</v>
          </cell>
          <cell r="Y59">
            <v>0</v>
          </cell>
          <cell r="Z59">
            <v>0</v>
          </cell>
          <cell r="AA59">
            <v>3</v>
          </cell>
          <cell r="AB59">
            <v>23</v>
          </cell>
          <cell r="AC59">
            <v>0</v>
          </cell>
          <cell r="AD59">
            <v>0</v>
          </cell>
          <cell r="AE59">
            <v>0</v>
          </cell>
          <cell r="AF59">
            <v>2</v>
          </cell>
          <cell r="AG59">
            <v>23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23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23</v>
          </cell>
          <cell r="AR59">
            <v>0</v>
          </cell>
          <cell r="AS59">
            <v>0</v>
          </cell>
          <cell r="AT59">
            <v>0</v>
          </cell>
          <cell r="AU59">
            <v>1</v>
          </cell>
          <cell r="AV59">
            <v>23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2</v>
          </cell>
          <cell r="BF59">
            <v>23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23</v>
          </cell>
          <cell r="BL59">
            <v>0</v>
          </cell>
          <cell r="BM59">
            <v>0</v>
          </cell>
          <cell r="BN59">
            <v>0</v>
          </cell>
          <cell r="BO59">
            <v>2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1</v>
          </cell>
          <cell r="BU59">
            <v>23</v>
          </cell>
          <cell r="BV59">
            <v>0.22727272727272727</v>
          </cell>
          <cell r="BW59">
            <v>23</v>
          </cell>
          <cell r="BX59">
            <v>0.25098814229249017</v>
          </cell>
        </row>
        <row r="60">
          <cell r="A60" t="str">
            <v>00492/CC</v>
          </cell>
          <cell r="B60" t="str">
            <v>LOWE TEBOU Doleresse Raïssa</v>
          </cell>
          <cell r="C60" t="str">
            <v>Première D</v>
          </cell>
          <cell r="D60">
            <v>0</v>
          </cell>
          <cell r="E60">
            <v>0</v>
          </cell>
          <cell r="F60">
            <v>0</v>
          </cell>
          <cell r="G60">
            <v>4</v>
          </cell>
          <cell r="H60">
            <v>23</v>
          </cell>
          <cell r="I60">
            <v>5</v>
          </cell>
          <cell r="J60">
            <v>0</v>
          </cell>
          <cell r="K60">
            <v>2.5</v>
          </cell>
          <cell r="L60">
            <v>2</v>
          </cell>
          <cell r="M60">
            <v>23</v>
          </cell>
          <cell r="N60">
            <v>0</v>
          </cell>
          <cell r="O60">
            <v>0</v>
          </cell>
          <cell r="P60">
            <v>0</v>
          </cell>
          <cell r="Q60">
            <v>5</v>
          </cell>
          <cell r="R60">
            <v>23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23</v>
          </cell>
          <cell r="X60">
            <v>0</v>
          </cell>
          <cell r="Y60">
            <v>0</v>
          </cell>
          <cell r="Z60">
            <v>0</v>
          </cell>
          <cell r="AA60">
            <v>3</v>
          </cell>
          <cell r="AB60">
            <v>23</v>
          </cell>
          <cell r="AC60">
            <v>0</v>
          </cell>
          <cell r="AD60">
            <v>0</v>
          </cell>
          <cell r="AE60">
            <v>0</v>
          </cell>
          <cell r="AF60">
            <v>2</v>
          </cell>
          <cell r="AG60">
            <v>23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23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23</v>
          </cell>
          <cell r="AR60">
            <v>0</v>
          </cell>
          <cell r="AS60">
            <v>0</v>
          </cell>
          <cell r="AT60">
            <v>0</v>
          </cell>
          <cell r="AU60">
            <v>1</v>
          </cell>
          <cell r="AV60">
            <v>23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2</v>
          </cell>
          <cell r="BF60">
            <v>23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23</v>
          </cell>
          <cell r="BL60">
            <v>0</v>
          </cell>
          <cell r="BM60">
            <v>0</v>
          </cell>
          <cell r="BN60">
            <v>0</v>
          </cell>
          <cell r="BO60">
            <v>2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1</v>
          </cell>
          <cell r="BU60">
            <v>23</v>
          </cell>
          <cell r="BV60">
            <v>0.22727272727272727</v>
          </cell>
          <cell r="BW60">
            <v>23</v>
          </cell>
          <cell r="BX60">
            <v>0.25098814229249017</v>
          </cell>
        </row>
        <row r="61">
          <cell r="A61" t="str">
            <v>00634/CC</v>
          </cell>
          <cell r="B61" t="str">
            <v>MANIAKA Franck Louisiano</v>
          </cell>
          <cell r="C61" t="str">
            <v>Première D</v>
          </cell>
          <cell r="D61">
            <v>0</v>
          </cell>
          <cell r="E61">
            <v>0</v>
          </cell>
          <cell r="F61">
            <v>0</v>
          </cell>
          <cell r="G61">
            <v>4</v>
          </cell>
          <cell r="H61">
            <v>23</v>
          </cell>
          <cell r="I61">
            <v>5</v>
          </cell>
          <cell r="J61">
            <v>0</v>
          </cell>
          <cell r="K61">
            <v>2.5</v>
          </cell>
          <cell r="L61">
            <v>2</v>
          </cell>
          <cell r="M61">
            <v>23</v>
          </cell>
          <cell r="N61">
            <v>0</v>
          </cell>
          <cell r="O61">
            <v>0</v>
          </cell>
          <cell r="P61">
            <v>0</v>
          </cell>
          <cell r="Q61">
            <v>5</v>
          </cell>
          <cell r="R61">
            <v>23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23</v>
          </cell>
          <cell r="X61">
            <v>0</v>
          </cell>
          <cell r="Y61">
            <v>0</v>
          </cell>
          <cell r="Z61">
            <v>0</v>
          </cell>
          <cell r="AA61">
            <v>3</v>
          </cell>
          <cell r="AB61">
            <v>23</v>
          </cell>
          <cell r="AC61">
            <v>0</v>
          </cell>
          <cell r="AD61">
            <v>0</v>
          </cell>
          <cell r="AE61">
            <v>0</v>
          </cell>
          <cell r="AF61">
            <v>2</v>
          </cell>
          <cell r="AG61">
            <v>23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23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23</v>
          </cell>
          <cell r="AR61">
            <v>0</v>
          </cell>
          <cell r="AS61">
            <v>0</v>
          </cell>
          <cell r="AT61">
            <v>0</v>
          </cell>
          <cell r="AU61">
            <v>1</v>
          </cell>
          <cell r="AV61">
            <v>23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2</v>
          </cell>
          <cell r="BF61">
            <v>23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23</v>
          </cell>
          <cell r="BL61">
            <v>0</v>
          </cell>
          <cell r="BM61">
            <v>0</v>
          </cell>
          <cell r="BN61">
            <v>0</v>
          </cell>
          <cell r="BO61">
            <v>2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1</v>
          </cell>
          <cell r="BU61">
            <v>23</v>
          </cell>
          <cell r="BV61">
            <v>0.22727272727272727</v>
          </cell>
          <cell r="BW61">
            <v>23</v>
          </cell>
          <cell r="BX61">
            <v>0.25098814229249017</v>
          </cell>
        </row>
        <row r="62">
          <cell r="A62" t="str">
            <v>00629/CC</v>
          </cell>
          <cell r="B62" t="str">
            <v>MBONG NKAKE Ivann</v>
          </cell>
          <cell r="C62" t="str">
            <v>Première D</v>
          </cell>
          <cell r="D62">
            <v>0</v>
          </cell>
          <cell r="E62">
            <v>0</v>
          </cell>
          <cell r="F62">
            <v>0</v>
          </cell>
          <cell r="G62">
            <v>4</v>
          </cell>
          <cell r="H62">
            <v>23</v>
          </cell>
          <cell r="I62">
            <v>5</v>
          </cell>
          <cell r="J62">
            <v>0</v>
          </cell>
          <cell r="K62">
            <v>2.5</v>
          </cell>
          <cell r="L62">
            <v>2</v>
          </cell>
          <cell r="M62">
            <v>23</v>
          </cell>
          <cell r="N62">
            <v>0</v>
          </cell>
          <cell r="O62">
            <v>0</v>
          </cell>
          <cell r="P62">
            <v>0</v>
          </cell>
          <cell r="Q62">
            <v>5</v>
          </cell>
          <cell r="R62">
            <v>23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23</v>
          </cell>
          <cell r="X62">
            <v>0</v>
          </cell>
          <cell r="Y62">
            <v>0</v>
          </cell>
          <cell r="Z62">
            <v>0</v>
          </cell>
          <cell r="AA62">
            <v>3</v>
          </cell>
          <cell r="AB62">
            <v>23</v>
          </cell>
          <cell r="AC62">
            <v>0</v>
          </cell>
          <cell r="AD62">
            <v>0</v>
          </cell>
          <cell r="AE62">
            <v>0</v>
          </cell>
          <cell r="AF62">
            <v>2</v>
          </cell>
          <cell r="AG62">
            <v>23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23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23</v>
          </cell>
          <cell r="AR62">
            <v>0</v>
          </cell>
          <cell r="AS62">
            <v>0</v>
          </cell>
          <cell r="AT62">
            <v>0</v>
          </cell>
          <cell r="AU62">
            <v>1</v>
          </cell>
          <cell r="AV62">
            <v>23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2</v>
          </cell>
          <cell r="BF62">
            <v>23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23</v>
          </cell>
          <cell r="BL62">
            <v>0</v>
          </cell>
          <cell r="BM62">
            <v>0</v>
          </cell>
          <cell r="BN62">
            <v>0</v>
          </cell>
          <cell r="BO62">
            <v>2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1</v>
          </cell>
          <cell r="BU62">
            <v>23</v>
          </cell>
          <cell r="BV62">
            <v>0.22727272727272727</v>
          </cell>
          <cell r="BW62">
            <v>23</v>
          </cell>
          <cell r="BX62">
            <v>0.25098814229249017</v>
          </cell>
        </row>
        <row r="63">
          <cell r="A63" t="str">
            <v>00300/CC</v>
          </cell>
          <cell r="B63" t="str">
            <v>MOUKAM YAMGEU Kevine Manuella</v>
          </cell>
          <cell r="C63" t="str">
            <v>Première D</v>
          </cell>
          <cell r="D63">
            <v>0</v>
          </cell>
          <cell r="E63">
            <v>0</v>
          </cell>
          <cell r="F63">
            <v>0</v>
          </cell>
          <cell r="G63">
            <v>4</v>
          </cell>
          <cell r="H63">
            <v>23</v>
          </cell>
          <cell r="I63">
            <v>5</v>
          </cell>
          <cell r="J63">
            <v>0</v>
          </cell>
          <cell r="K63">
            <v>2.5</v>
          </cell>
          <cell r="L63">
            <v>2</v>
          </cell>
          <cell r="M63">
            <v>23</v>
          </cell>
          <cell r="N63">
            <v>0</v>
          </cell>
          <cell r="O63">
            <v>0</v>
          </cell>
          <cell r="P63">
            <v>0</v>
          </cell>
          <cell r="Q63">
            <v>5</v>
          </cell>
          <cell r="R63">
            <v>23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23</v>
          </cell>
          <cell r="X63">
            <v>0</v>
          </cell>
          <cell r="Y63">
            <v>0</v>
          </cell>
          <cell r="Z63">
            <v>0</v>
          </cell>
          <cell r="AA63">
            <v>3</v>
          </cell>
          <cell r="AB63">
            <v>23</v>
          </cell>
          <cell r="AC63">
            <v>0</v>
          </cell>
          <cell r="AD63">
            <v>0</v>
          </cell>
          <cell r="AE63">
            <v>0</v>
          </cell>
          <cell r="AF63">
            <v>2</v>
          </cell>
          <cell r="AG63">
            <v>23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23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23</v>
          </cell>
          <cell r="AR63">
            <v>0</v>
          </cell>
          <cell r="AS63">
            <v>0</v>
          </cell>
          <cell r="AT63">
            <v>0</v>
          </cell>
          <cell r="AU63">
            <v>1</v>
          </cell>
          <cell r="AV63">
            <v>23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2</v>
          </cell>
          <cell r="BF63">
            <v>23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23</v>
          </cell>
          <cell r="BL63">
            <v>0</v>
          </cell>
          <cell r="BM63">
            <v>0</v>
          </cell>
          <cell r="BN63">
            <v>0</v>
          </cell>
          <cell r="BO63">
            <v>2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1</v>
          </cell>
          <cell r="BU63">
            <v>23</v>
          </cell>
          <cell r="BV63">
            <v>0.22727272727272727</v>
          </cell>
          <cell r="BW63">
            <v>23</v>
          </cell>
          <cell r="BX63">
            <v>0.25098814229249017</v>
          </cell>
        </row>
        <row r="64">
          <cell r="A64" t="str">
            <v>00630/CC</v>
          </cell>
          <cell r="B64" t="str">
            <v>MOUSSIMA BA'ANA Christiane</v>
          </cell>
          <cell r="C64" t="str">
            <v>Première D</v>
          </cell>
          <cell r="D64">
            <v>0</v>
          </cell>
          <cell r="E64">
            <v>0</v>
          </cell>
          <cell r="F64">
            <v>0</v>
          </cell>
          <cell r="G64">
            <v>4</v>
          </cell>
          <cell r="H64">
            <v>23</v>
          </cell>
          <cell r="I64">
            <v>5</v>
          </cell>
          <cell r="J64">
            <v>0</v>
          </cell>
          <cell r="K64">
            <v>2.5</v>
          </cell>
          <cell r="L64">
            <v>2</v>
          </cell>
          <cell r="M64">
            <v>23</v>
          </cell>
          <cell r="N64">
            <v>0</v>
          </cell>
          <cell r="O64">
            <v>0</v>
          </cell>
          <cell r="P64">
            <v>0</v>
          </cell>
          <cell r="Q64">
            <v>5</v>
          </cell>
          <cell r="R64">
            <v>23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23</v>
          </cell>
          <cell r="X64">
            <v>0</v>
          </cell>
          <cell r="Y64">
            <v>0</v>
          </cell>
          <cell r="Z64">
            <v>0</v>
          </cell>
          <cell r="AA64">
            <v>3</v>
          </cell>
          <cell r="AB64">
            <v>23</v>
          </cell>
          <cell r="AC64">
            <v>0</v>
          </cell>
          <cell r="AD64">
            <v>0</v>
          </cell>
          <cell r="AE64">
            <v>0</v>
          </cell>
          <cell r="AF64">
            <v>2</v>
          </cell>
          <cell r="AG64">
            <v>23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23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23</v>
          </cell>
          <cell r="AR64">
            <v>0</v>
          </cell>
          <cell r="AS64">
            <v>0</v>
          </cell>
          <cell r="AT64">
            <v>0</v>
          </cell>
          <cell r="AU64">
            <v>1</v>
          </cell>
          <cell r="AV64">
            <v>23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2</v>
          </cell>
          <cell r="BF64">
            <v>23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23</v>
          </cell>
          <cell r="BL64">
            <v>0</v>
          </cell>
          <cell r="BM64">
            <v>0</v>
          </cell>
          <cell r="BN64">
            <v>0</v>
          </cell>
          <cell r="BO64">
            <v>2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1</v>
          </cell>
          <cell r="BU64">
            <v>23</v>
          </cell>
          <cell r="BV64">
            <v>0.22727272727272727</v>
          </cell>
          <cell r="BW64">
            <v>23</v>
          </cell>
          <cell r="BX64">
            <v>0.25098814229249017</v>
          </cell>
        </row>
        <row r="65">
          <cell r="A65" t="str">
            <v>00308/CC</v>
          </cell>
          <cell r="B65" t="str">
            <v>NDOME FOKA</v>
          </cell>
          <cell r="C65" t="str">
            <v>Première D</v>
          </cell>
          <cell r="D65">
            <v>0</v>
          </cell>
          <cell r="E65">
            <v>0</v>
          </cell>
          <cell r="F65">
            <v>0</v>
          </cell>
          <cell r="G65">
            <v>4</v>
          </cell>
          <cell r="H65">
            <v>23</v>
          </cell>
          <cell r="I65">
            <v>5</v>
          </cell>
          <cell r="J65">
            <v>0</v>
          </cell>
          <cell r="K65">
            <v>2.5</v>
          </cell>
          <cell r="L65">
            <v>2</v>
          </cell>
          <cell r="M65">
            <v>23</v>
          </cell>
          <cell r="N65">
            <v>0</v>
          </cell>
          <cell r="O65">
            <v>0</v>
          </cell>
          <cell r="P65">
            <v>0</v>
          </cell>
          <cell r="Q65">
            <v>5</v>
          </cell>
          <cell r="R65">
            <v>23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23</v>
          </cell>
          <cell r="X65">
            <v>0</v>
          </cell>
          <cell r="Y65">
            <v>0</v>
          </cell>
          <cell r="Z65">
            <v>0</v>
          </cell>
          <cell r="AA65">
            <v>3</v>
          </cell>
          <cell r="AB65">
            <v>23</v>
          </cell>
          <cell r="AC65">
            <v>0</v>
          </cell>
          <cell r="AD65">
            <v>0</v>
          </cell>
          <cell r="AE65">
            <v>0</v>
          </cell>
          <cell r="AF65">
            <v>2</v>
          </cell>
          <cell r="AG65">
            <v>23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23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23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23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23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23</v>
          </cell>
          <cell r="BL65">
            <v>12</v>
          </cell>
          <cell r="BM65">
            <v>0</v>
          </cell>
          <cell r="BN65">
            <v>6</v>
          </cell>
          <cell r="BO65">
            <v>2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1</v>
          </cell>
          <cell r="BU65">
            <v>23</v>
          </cell>
          <cell r="BV65">
            <v>0.77272727272727271</v>
          </cell>
          <cell r="BW65">
            <v>1</v>
          </cell>
          <cell r="BX65">
            <v>0.25098814229249017</v>
          </cell>
        </row>
        <row r="66">
          <cell r="A66" t="str">
            <v>00631/CC</v>
          </cell>
          <cell r="B66" t="str">
            <v>NGAHAKEU NOUBISSIE Miguele</v>
          </cell>
          <cell r="C66" t="str">
            <v>Première D</v>
          </cell>
          <cell r="D66">
            <v>0</v>
          </cell>
          <cell r="E66">
            <v>0</v>
          </cell>
          <cell r="F66">
            <v>0</v>
          </cell>
          <cell r="G66">
            <v>4</v>
          </cell>
          <cell r="H66">
            <v>23</v>
          </cell>
          <cell r="I66">
            <v>5</v>
          </cell>
          <cell r="J66">
            <v>0</v>
          </cell>
          <cell r="K66">
            <v>2.5</v>
          </cell>
          <cell r="L66">
            <v>2</v>
          </cell>
          <cell r="M66">
            <v>23</v>
          </cell>
          <cell r="N66">
            <v>0</v>
          </cell>
          <cell r="O66">
            <v>0</v>
          </cell>
          <cell r="P66">
            <v>0</v>
          </cell>
          <cell r="Q66">
            <v>5</v>
          </cell>
          <cell r="R66">
            <v>23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23</v>
          </cell>
          <cell r="X66">
            <v>0</v>
          </cell>
          <cell r="Y66">
            <v>0</v>
          </cell>
          <cell r="Z66">
            <v>0</v>
          </cell>
          <cell r="AA66">
            <v>3</v>
          </cell>
          <cell r="AB66">
            <v>23</v>
          </cell>
          <cell r="AC66">
            <v>0</v>
          </cell>
          <cell r="AD66">
            <v>0</v>
          </cell>
          <cell r="AE66">
            <v>0</v>
          </cell>
          <cell r="AF66">
            <v>2</v>
          </cell>
          <cell r="AG66">
            <v>23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23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23</v>
          </cell>
          <cell r="AR66">
            <v>0</v>
          </cell>
          <cell r="AS66">
            <v>0</v>
          </cell>
          <cell r="AT66">
            <v>0</v>
          </cell>
          <cell r="AU66">
            <v>1</v>
          </cell>
          <cell r="AV66">
            <v>23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2</v>
          </cell>
          <cell r="BF66">
            <v>23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23</v>
          </cell>
          <cell r="BL66">
            <v>0</v>
          </cell>
          <cell r="BM66">
            <v>0</v>
          </cell>
          <cell r="BN66">
            <v>0</v>
          </cell>
          <cell r="BO66">
            <v>2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1</v>
          </cell>
          <cell r="BU66">
            <v>23</v>
          </cell>
          <cell r="BV66">
            <v>0.22727272727272727</v>
          </cell>
          <cell r="BW66">
            <v>23</v>
          </cell>
          <cell r="BX66">
            <v>0.25098814229249017</v>
          </cell>
        </row>
        <row r="67">
          <cell r="A67" t="str">
            <v>00347/CC</v>
          </cell>
          <cell r="B67" t="str">
            <v>NGONO ESSAME Cécile Mervine</v>
          </cell>
          <cell r="C67" t="str">
            <v>Première D</v>
          </cell>
          <cell r="D67">
            <v>0</v>
          </cell>
          <cell r="E67">
            <v>0</v>
          </cell>
          <cell r="F67">
            <v>0</v>
          </cell>
          <cell r="G67">
            <v>4</v>
          </cell>
          <cell r="H67">
            <v>23</v>
          </cell>
          <cell r="I67">
            <v>5</v>
          </cell>
          <cell r="J67">
            <v>0</v>
          </cell>
          <cell r="K67">
            <v>2.5</v>
          </cell>
          <cell r="L67">
            <v>2</v>
          </cell>
          <cell r="M67">
            <v>23</v>
          </cell>
          <cell r="N67">
            <v>0</v>
          </cell>
          <cell r="O67">
            <v>0</v>
          </cell>
          <cell r="P67">
            <v>0</v>
          </cell>
          <cell r="Q67">
            <v>5</v>
          </cell>
          <cell r="R67">
            <v>23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23</v>
          </cell>
          <cell r="X67">
            <v>0</v>
          </cell>
          <cell r="Y67">
            <v>0</v>
          </cell>
          <cell r="Z67">
            <v>0</v>
          </cell>
          <cell r="AA67">
            <v>3</v>
          </cell>
          <cell r="AB67">
            <v>23</v>
          </cell>
          <cell r="AC67">
            <v>0</v>
          </cell>
          <cell r="AD67">
            <v>0</v>
          </cell>
          <cell r="AE67">
            <v>0</v>
          </cell>
          <cell r="AF67">
            <v>2</v>
          </cell>
          <cell r="AG67">
            <v>23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23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23</v>
          </cell>
          <cell r="AR67">
            <v>0</v>
          </cell>
          <cell r="AS67">
            <v>0</v>
          </cell>
          <cell r="AT67">
            <v>0</v>
          </cell>
          <cell r="AU67">
            <v>1</v>
          </cell>
          <cell r="AV67">
            <v>23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2</v>
          </cell>
          <cell r="BF67">
            <v>23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23</v>
          </cell>
          <cell r="BL67">
            <v>0</v>
          </cell>
          <cell r="BM67">
            <v>0</v>
          </cell>
          <cell r="BN67">
            <v>0</v>
          </cell>
          <cell r="BO67">
            <v>2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1</v>
          </cell>
          <cell r="BU67">
            <v>23</v>
          </cell>
          <cell r="BV67">
            <v>0.22727272727272727</v>
          </cell>
          <cell r="BW67">
            <v>23</v>
          </cell>
          <cell r="BX67">
            <v>0.25098814229249017</v>
          </cell>
        </row>
        <row r="68">
          <cell r="A68" t="str">
            <v>00632/CC</v>
          </cell>
          <cell r="B68" t="str">
            <v>NGUEPNANG TCHIMI Elodie, Magloire</v>
          </cell>
          <cell r="C68" t="str">
            <v>Première D</v>
          </cell>
          <cell r="D68">
            <v>0</v>
          </cell>
          <cell r="E68">
            <v>0</v>
          </cell>
          <cell r="F68">
            <v>0</v>
          </cell>
          <cell r="G68">
            <v>4</v>
          </cell>
          <cell r="H68">
            <v>23</v>
          </cell>
          <cell r="I68">
            <v>5</v>
          </cell>
          <cell r="J68">
            <v>0</v>
          </cell>
          <cell r="K68">
            <v>2.5</v>
          </cell>
          <cell r="L68">
            <v>2</v>
          </cell>
          <cell r="M68">
            <v>23</v>
          </cell>
          <cell r="N68">
            <v>0</v>
          </cell>
          <cell r="O68">
            <v>0</v>
          </cell>
          <cell r="P68">
            <v>0</v>
          </cell>
          <cell r="Q68">
            <v>5</v>
          </cell>
          <cell r="R68">
            <v>23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23</v>
          </cell>
          <cell r="X68">
            <v>0</v>
          </cell>
          <cell r="Y68">
            <v>0</v>
          </cell>
          <cell r="Z68">
            <v>0</v>
          </cell>
          <cell r="AA68">
            <v>3</v>
          </cell>
          <cell r="AB68">
            <v>23</v>
          </cell>
          <cell r="AC68">
            <v>0</v>
          </cell>
          <cell r="AD68">
            <v>0</v>
          </cell>
          <cell r="AE68">
            <v>0</v>
          </cell>
          <cell r="AF68">
            <v>2</v>
          </cell>
          <cell r="AG68">
            <v>23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23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23</v>
          </cell>
          <cell r="AR68">
            <v>0</v>
          </cell>
          <cell r="AS68">
            <v>0</v>
          </cell>
          <cell r="AT68">
            <v>0</v>
          </cell>
          <cell r="AU68">
            <v>1</v>
          </cell>
          <cell r="AV68">
            <v>23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2</v>
          </cell>
          <cell r="BF68">
            <v>23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23</v>
          </cell>
          <cell r="BL68">
            <v>0</v>
          </cell>
          <cell r="BM68">
            <v>0</v>
          </cell>
          <cell r="BN68">
            <v>0</v>
          </cell>
          <cell r="BO68">
            <v>2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1</v>
          </cell>
          <cell r="BU68">
            <v>23</v>
          </cell>
          <cell r="BV68">
            <v>0.22727272727272727</v>
          </cell>
          <cell r="BW68">
            <v>23</v>
          </cell>
          <cell r="BX68">
            <v>0.25098814229249017</v>
          </cell>
        </row>
        <row r="69">
          <cell r="A69" t="str">
            <v>00633/CC</v>
          </cell>
          <cell r="B69" t="str">
            <v>PASSO NGUEDIA Derique Junior</v>
          </cell>
          <cell r="C69" t="str">
            <v>Première D</v>
          </cell>
          <cell r="D69">
            <v>0</v>
          </cell>
          <cell r="E69">
            <v>0</v>
          </cell>
          <cell r="F69">
            <v>0</v>
          </cell>
          <cell r="G69">
            <v>4</v>
          </cell>
          <cell r="H69">
            <v>23</v>
          </cell>
          <cell r="I69">
            <v>5</v>
          </cell>
          <cell r="J69">
            <v>0</v>
          </cell>
          <cell r="K69">
            <v>2.5</v>
          </cell>
          <cell r="L69">
            <v>2</v>
          </cell>
          <cell r="M69">
            <v>23</v>
          </cell>
          <cell r="N69">
            <v>0</v>
          </cell>
          <cell r="O69">
            <v>0</v>
          </cell>
          <cell r="P69">
            <v>0</v>
          </cell>
          <cell r="Q69">
            <v>5</v>
          </cell>
          <cell r="R69">
            <v>23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23</v>
          </cell>
          <cell r="X69">
            <v>0</v>
          </cell>
          <cell r="Y69">
            <v>0</v>
          </cell>
          <cell r="Z69">
            <v>0</v>
          </cell>
          <cell r="AA69">
            <v>3</v>
          </cell>
          <cell r="AB69">
            <v>23</v>
          </cell>
          <cell r="AC69">
            <v>0</v>
          </cell>
          <cell r="AD69">
            <v>0</v>
          </cell>
          <cell r="AE69">
            <v>0</v>
          </cell>
          <cell r="AF69">
            <v>2</v>
          </cell>
          <cell r="AG69">
            <v>23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23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23</v>
          </cell>
          <cell r="AR69">
            <v>0</v>
          </cell>
          <cell r="AS69">
            <v>0</v>
          </cell>
          <cell r="AT69">
            <v>0</v>
          </cell>
          <cell r="AU69">
            <v>1</v>
          </cell>
          <cell r="AV69">
            <v>23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2</v>
          </cell>
          <cell r="BF69">
            <v>23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23</v>
          </cell>
          <cell r="BL69">
            <v>0</v>
          </cell>
          <cell r="BM69">
            <v>0</v>
          </cell>
          <cell r="BN69">
            <v>0</v>
          </cell>
          <cell r="BO69">
            <v>2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1</v>
          </cell>
          <cell r="BU69">
            <v>23</v>
          </cell>
          <cell r="BV69">
            <v>0.22727272727272727</v>
          </cell>
          <cell r="BW69">
            <v>23</v>
          </cell>
          <cell r="BX69">
            <v>0.25098814229249017</v>
          </cell>
        </row>
        <row r="70">
          <cell r="A70" t="str">
            <v>00635/CC</v>
          </cell>
          <cell r="B70" t="str">
            <v>REKIATOU Adamou</v>
          </cell>
          <cell r="C70" t="str">
            <v>Première D</v>
          </cell>
          <cell r="D70">
            <v>0</v>
          </cell>
          <cell r="E70">
            <v>0</v>
          </cell>
          <cell r="F70">
            <v>0</v>
          </cell>
          <cell r="G70">
            <v>4</v>
          </cell>
          <cell r="H70">
            <v>23</v>
          </cell>
          <cell r="I70">
            <v>5</v>
          </cell>
          <cell r="J70">
            <v>0</v>
          </cell>
          <cell r="K70">
            <v>2.5</v>
          </cell>
          <cell r="L70">
            <v>2</v>
          </cell>
          <cell r="M70">
            <v>23</v>
          </cell>
          <cell r="N70">
            <v>0</v>
          </cell>
          <cell r="O70">
            <v>0</v>
          </cell>
          <cell r="P70">
            <v>0</v>
          </cell>
          <cell r="Q70">
            <v>5</v>
          </cell>
          <cell r="R70">
            <v>23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23</v>
          </cell>
          <cell r="X70">
            <v>0</v>
          </cell>
          <cell r="Y70">
            <v>0</v>
          </cell>
          <cell r="Z70">
            <v>0</v>
          </cell>
          <cell r="AA70">
            <v>3</v>
          </cell>
          <cell r="AB70">
            <v>23</v>
          </cell>
          <cell r="AC70">
            <v>0</v>
          </cell>
          <cell r="AD70">
            <v>0</v>
          </cell>
          <cell r="AE70">
            <v>0</v>
          </cell>
          <cell r="AF70">
            <v>2</v>
          </cell>
          <cell r="AG70">
            <v>23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23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23</v>
          </cell>
          <cell r="AR70">
            <v>0</v>
          </cell>
          <cell r="AS70">
            <v>0</v>
          </cell>
          <cell r="AT70">
            <v>0</v>
          </cell>
          <cell r="AU70">
            <v>1</v>
          </cell>
          <cell r="AV70">
            <v>23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2</v>
          </cell>
          <cell r="BF70">
            <v>23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23</v>
          </cell>
          <cell r="BL70">
            <v>0</v>
          </cell>
          <cell r="BM70">
            <v>0</v>
          </cell>
          <cell r="BN70">
            <v>0</v>
          </cell>
          <cell r="BO70">
            <v>2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1</v>
          </cell>
          <cell r="BU70">
            <v>23</v>
          </cell>
          <cell r="BV70">
            <v>0.22727272727272727</v>
          </cell>
          <cell r="BW70">
            <v>23</v>
          </cell>
          <cell r="BX70">
            <v>0.25098814229249017</v>
          </cell>
        </row>
        <row r="71">
          <cell r="A71" t="str">
            <v>00636/CC</v>
          </cell>
          <cell r="B71" t="str">
            <v xml:space="preserve">SANGOUAN Auguste Hillary </v>
          </cell>
          <cell r="C71" t="str">
            <v>Première D</v>
          </cell>
          <cell r="D71">
            <v>0</v>
          </cell>
          <cell r="E71">
            <v>0</v>
          </cell>
          <cell r="F71">
            <v>0</v>
          </cell>
          <cell r="G71">
            <v>4</v>
          </cell>
          <cell r="H71">
            <v>23</v>
          </cell>
          <cell r="I71">
            <v>5</v>
          </cell>
          <cell r="J71">
            <v>0</v>
          </cell>
          <cell r="K71">
            <v>2.5</v>
          </cell>
          <cell r="L71">
            <v>2</v>
          </cell>
          <cell r="M71">
            <v>23</v>
          </cell>
          <cell r="N71">
            <v>0</v>
          </cell>
          <cell r="O71">
            <v>0</v>
          </cell>
          <cell r="P71">
            <v>0</v>
          </cell>
          <cell r="Q71">
            <v>5</v>
          </cell>
          <cell r="R71">
            <v>23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23</v>
          </cell>
          <cell r="X71">
            <v>0</v>
          </cell>
          <cell r="Y71">
            <v>0</v>
          </cell>
          <cell r="Z71">
            <v>0</v>
          </cell>
          <cell r="AA71">
            <v>3</v>
          </cell>
          <cell r="AB71">
            <v>23</v>
          </cell>
          <cell r="AC71">
            <v>0</v>
          </cell>
          <cell r="AD71">
            <v>0</v>
          </cell>
          <cell r="AE71">
            <v>0</v>
          </cell>
          <cell r="AF71">
            <v>2</v>
          </cell>
          <cell r="AG71">
            <v>23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23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23</v>
          </cell>
          <cell r="AR71">
            <v>0</v>
          </cell>
          <cell r="AS71">
            <v>0</v>
          </cell>
          <cell r="AT71">
            <v>0</v>
          </cell>
          <cell r="AU71">
            <v>1</v>
          </cell>
          <cell r="AV71">
            <v>23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2</v>
          </cell>
          <cell r="BF71">
            <v>23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23</v>
          </cell>
          <cell r="BL71">
            <v>0</v>
          </cell>
          <cell r="BM71">
            <v>0</v>
          </cell>
          <cell r="BN71">
            <v>0</v>
          </cell>
          <cell r="BO71">
            <v>2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1</v>
          </cell>
          <cell r="BU71">
            <v>23</v>
          </cell>
          <cell r="BV71">
            <v>0.22727272727272727</v>
          </cell>
          <cell r="BW71">
            <v>23</v>
          </cell>
          <cell r="BX71">
            <v>0.25098814229249017</v>
          </cell>
        </row>
        <row r="72">
          <cell r="A72" t="str">
            <v>00637/CC</v>
          </cell>
          <cell r="B72" t="str">
            <v>TCHAMENI Joëlle Lionelle</v>
          </cell>
          <cell r="C72" t="str">
            <v>Première D</v>
          </cell>
          <cell r="D72">
            <v>0</v>
          </cell>
          <cell r="E72">
            <v>0</v>
          </cell>
          <cell r="F72">
            <v>0</v>
          </cell>
          <cell r="G72">
            <v>4</v>
          </cell>
          <cell r="H72">
            <v>23</v>
          </cell>
          <cell r="I72">
            <v>5</v>
          </cell>
          <cell r="J72">
            <v>0</v>
          </cell>
          <cell r="K72">
            <v>2.5</v>
          </cell>
          <cell r="L72">
            <v>2</v>
          </cell>
          <cell r="M72">
            <v>23</v>
          </cell>
          <cell r="N72">
            <v>0</v>
          </cell>
          <cell r="O72">
            <v>0</v>
          </cell>
          <cell r="P72">
            <v>0</v>
          </cell>
          <cell r="Q72">
            <v>5</v>
          </cell>
          <cell r="R72">
            <v>23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23</v>
          </cell>
          <cell r="X72">
            <v>0</v>
          </cell>
          <cell r="Y72">
            <v>0</v>
          </cell>
          <cell r="Z72">
            <v>0</v>
          </cell>
          <cell r="AA72">
            <v>3</v>
          </cell>
          <cell r="AB72">
            <v>23</v>
          </cell>
          <cell r="AC72">
            <v>0</v>
          </cell>
          <cell r="AD72">
            <v>0</v>
          </cell>
          <cell r="AE72">
            <v>0</v>
          </cell>
          <cell r="AF72">
            <v>2</v>
          </cell>
          <cell r="AG72">
            <v>23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23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23</v>
          </cell>
          <cell r="AR72">
            <v>0</v>
          </cell>
          <cell r="AS72">
            <v>0</v>
          </cell>
          <cell r="AT72">
            <v>0</v>
          </cell>
          <cell r="AU72">
            <v>1</v>
          </cell>
          <cell r="AV72">
            <v>23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2</v>
          </cell>
          <cell r="BF72">
            <v>23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23</v>
          </cell>
          <cell r="BL72">
            <v>0</v>
          </cell>
          <cell r="BM72">
            <v>0</v>
          </cell>
          <cell r="BN72">
            <v>0</v>
          </cell>
          <cell r="BO72">
            <v>2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1</v>
          </cell>
          <cell r="BU72">
            <v>23</v>
          </cell>
          <cell r="BV72">
            <v>0.22727272727272727</v>
          </cell>
          <cell r="BW72">
            <v>23</v>
          </cell>
          <cell r="BX72">
            <v>0.25098814229249017</v>
          </cell>
        </row>
        <row r="73">
          <cell r="A73" t="str">
            <v>00302/CC</v>
          </cell>
          <cell r="B73" t="str">
            <v>TCHUIDJANG DJOUMBI Wilfried</v>
          </cell>
          <cell r="C73" t="str">
            <v>Première D</v>
          </cell>
          <cell r="D73">
            <v>0</v>
          </cell>
          <cell r="E73">
            <v>0</v>
          </cell>
          <cell r="F73">
            <v>0</v>
          </cell>
          <cell r="G73">
            <v>4</v>
          </cell>
          <cell r="H73">
            <v>23</v>
          </cell>
          <cell r="I73">
            <v>5</v>
          </cell>
          <cell r="J73">
            <v>0</v>
          </cell>
          <cell r="K73">
            <v>2.5</v>
          </cell>
          <cell r="L73">
            <v>2</v>
          </cell>
          <cell r="M73">
            <v>23</v>
          </cell>
          <cell r="N73">
            <v>0</v>
          </cell>
          <cell r="O73">
            <v>0</v>
          </cell>
          <cell r="P73">
            <v>0</v>
          </cell>
          <cell r="Q73">
            <v>5</v>
          </cell>
          <cell r="R73">
            <v>23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23</v>
          </cell>
          <cell r="X73">
            <v>0</v>
          </cell>
          <cell r="Y73">
            <v>0</v>
          </cell>
          <cell r="Z73">
            <v>0</v>
          </cell>
          <cell r="AA73">
            <v>3</v>
          </cell>
          <cell r="AB73">
            <v>23</v>
          </cell>
          <cell r="AC73">
            <v>0</v>
          </cell>
          <cell r="AD73">
            <v>0</v>
          </cell>
          <cell r="AE73">
            <v>0</v>
          </cell>
          <cell r="AF73">
            <v>2</v>
          </cell>
          <cell r="AG73">
            <v>23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23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23</v>
          </cell>
          <cell r="AR73">
            <v>0</v>
          </cell>
          <cell r="AS73">
            <v>0</v>
          </cell>
          <cell r="AT73">
            <v>0</v>
          </cell>
          <cell r="AU73">
            <v>1</v>
          </cell>
          <cell r="AV73">
            <v>23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2</v>
          </cell>
          <cell r="BF73">
            <v>23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23</v>
          </cell>
          <cell r="BL73">
            <v>0</v>
          </cell>
          <cell r="BM73">
            <v>0</v>
          </cell>
          <cell r="BN73">
            <v>0</v>
          </cell>
          <cell r="BO73">
            <v>2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1</v>
          </cell>
          <cell r="BU73">
            <v>23</v>
          </cell>
          <cell r="BV73">
            <v>0.22727272727272727</v>
          </cell>
          <cell r="BW73">
            <v>23</v>
          </cell>
          <cell r="BX73">
            <v>0.25098814229249017</v>
          </cell>
        </row>
        <row r="74">
          <cell r="A74" t="str">
            <v>00354/CC</v>
          </cell>
          <cell r="B74" t="str">
            <v>TSIMI ZOA Christian Mathieu</v>
          </cell>
          <cell r="C74" t="str">
            <v>Première D</v>
          </cell>
          <cell r="D74">
            <v>0</v>
          </cell>
          <cell r="E74">
            <v>0</v>
          </cell>
          <cell r="F74">
            <v>0</v>
          </cell>
          <cell r="G74">
            <v>4</v>
          </cell>
          <cell r="H74">
            <v>23</v>
          </cell>
          <cell r="I74">
            <v>5</v>
          </cell>
          <cell r="J74">
            <v>0</v>
          </cell>
          <cell r="K74">
            <v>2.5</v>
          </cell>
          <cell r="L74">
            <v>2</v>
          </cell>
          <cell r="M74">
            <v>23</v>
          </cell>
          <cell r="N74">
            <v>0</v>
          </cell>
          <cell r="O74">
            <v>0</v>
          </cell>
          <cell r="P74">
            <v>0</v>
          </cell>
          <cell r="Q74">
            <v>5</v>
          </cell>
          <cell r="R74">
            <v>23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23</v>
          </cell>
          <cell r="X74">
            <v>0</v>
          </cell>
          <cell r="Y74">
            <v>0</v>
          </cell>
          <cell r="Z74">
            <v>0</v>
          </cell>
          <cell r="AA74">
            <v>3</v>
          </cell>
          <cell r="AB74">
            <v>23</v>
          </cell>
          <cell r="AC74">
            <v>0</v>
          </cell>
          <cell r="AD74">
            <v>0</v>
          </cell>
          <cell r="AE74">
            <v>0</v>
          </cell>
          <cell r="AF74">
            <v>2</v>
          </cell>
          <cell r="AG74">
            <v>23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23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23</v>
          </cell>
          <cell r="AR74">
            <v>0</v>
          </cell>
          <cell r="AS74">
            <v>0</v>
          </cell>
          <cell r="AT74">
            <v>0</v>
          </cell>
          <cell r="AU74">
            <v>1</v>
          </cell>
          <cell r="AV74">
            <v>23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2</v>
          </cell>
          <cell r="BF74">
            <v>23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23</v>
          </cell>
          <cell r="BL74">
            <v>0</v>
          </cell>
          <cell r="BM74">
            <v>0</v>
          </cell>
          <cell r="BN74">
            <v>0</v>
          </cell>
          <cell r="BO74">
            <v>2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1</v>
          </cell>
          <cell r="BU74">
            <v>23</v>
          </cell>
          <cell r="BV74">
            <v>0.22727272727272727</v>
          </cell>
          <cell r="BW74">
            <v>23</v>
          </cell>
          <cell r="BX74">
            <v>0.25098814229249017</v>
          </cell>
        </row>
        <row r="75">
          <cell r="A75" t="str">
            <v>00638/CC</v>
          </cell>
          <cell r="B75" t="str">
            <v>YES KOM Fride Preference</v>
          </cell>
          <cell r="C75" t="str">
            <v>Première D</v>
          </cell>
          <cell r="D75">
            <v>0</v>
          </cell>
          <cell r="E75">
            <v>0</v>
          </cell>
          <cell r="F75">
            <v>0</v>
          </cell>
          <cell r="G75">
            <v>4</v>
          </cell>
          <cell r="H75">
            <v>23</v>
          </cell>
          <cell r="I75">
            <v>5</v>
          </cell>
          <cell r="J75">
            <v>0</v>
          </cell>
          <cell r="K75">
            <v>2.5</v>
          </cell>
          <cell r="L75">
            <v>2</v>
          </cell>
          <cell r="M75">
            <v>23</v>
          </cell>
          <cell r="N75">
            <v>0</v>
          </cell>
          <cell r="O75">
            <v>0</v>
          </cell>
          <cell r="P75">
            <v>0</v>
          </cell>
          <cell r="Q75">
            <v>5</v>
          </cell>
          <cell r="R75">
            <v>23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23</v>
          </cell>
          <cell r="X75">
            <v>0</v>
          </cell>
          <cell r="Y75">
            <v>0</v>
          </cell>
          <cell r="Z75">
            <v>0</v>
          </cell>
          <cell r="AA75">
            <v>3</v>
          </cell>
          <cell r="AB75">
            <v>23</v>
          </cell>
          <cell r="AC75">
            <v>0</v>
          </cell>
          <cell r="AD75">
            <v>0</v>
          </cell>
          <cell r="AE75">
            <v>0</v>
          </cell>
          <cell r="AF75">
            <v>2</v>
          </cell>
          <cell r="AG75">
            <v>23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23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23</v>
          </cell>
          <cell r="AR75">
            <v>0</v>
          </cell>
          <cell r="AS75">
            <v>0</v>
          </cell>
          <cell r="AT75">
            <v>0</v>
          </cell>
          <cell r="AU75">
            <v>1</v>
          </cell>
          <cell r="AV75">
            <v>23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2</v>
          </cell>
          <cell r="BF75">
            <v>23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23</v>
          </cell>
          <cell r="BL75">
            <v>0</v>
          </cell>
          <cell r="BM75">
            <v>0</v>
          </cell>
          <cell r="BN75">
            <v>0</v>
          </cell>
          <cell r="BO75">
            <v>2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1</v>
          </cell>
          <cell r="BU75">
            <v>23</v>
          </cell>
          <cell r="BV75">
            <v>0.22727272727272727</v>
          </cell>
          <cell r="BW75">
            <v>23</v>
          </cell>
          <cell r="BX75">
            <v>0.25098814229249017</v>
          </cell>
        </row>
        <row r="76">
          <cell r="A76" t="str">
            <v>00546/CC</v>
          </cell>
          <cell r="B76" t="str">
            <v>AMVELLA Albert Simeon</v>
          </cell>
          <cell r="C76" t="str">
            <v>Terminale C</v>
          </cell>
          <cell r="D76">
            <v>0</v>
          </cell>
          <cell r="E76">
            <v>0</v>
          </cell>
          <cell r="F76">
            <v>0</v>
          </cell>
          <cell r="G76">
            <v>5</v>
          </cell>
          <cell r="H76">
            <v>8</v>
          </cell>
          <cell r="I76">
            <v>5</v>
          </cell>
          <cell r="J76">
            <v>0</v>
          </cell>
          <cell r="K76">
            <v>2.5</v>
          </cell>
          <cell r="L76">
            <v>4</v>
          </cell>
          <cell r="M76">
            <v>8</v>
          </cell>
          <cell r="N76">
            <v>0</v>
          </cell>
          <cell r="O76">
            <v>0</v>
          </cell>
          <cell r="P76">
            <v>0</v>
          </cell>
          <cell r="Q76">
            <v>1</v>
          </cell>
          <cell r="R76">
            <v>8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8</v>
          </cell>
          <cell r="X76">
            <v>0</v>
          </cell>
          <cell r="Y76">
            <v>0</v>
          </cell>
          <cell r="Z76">
            <v>0</v>
          </cell>
          <cell r="AA76">
            <v>3</v>
          </cell>
          <cell r="AB76">
            <v>8</v>
          </cell>
          <cell r="AC76">
            <v>0</v>
          </cell>
          <cell r="AD76">
            <v>0</v>
          </cell>
          <cell r="AE76">
            <v>0</v>
          </cell>
          <cell r="AF76">
            <v>1</v>
          </cell>
          <cell r="AG76">
            <v>8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8</v>
          </cell>
          <cell r="AM76">
            <v>0</v>
          </cell>
          <cell r="AN76">
            <v>0</v>
          </cell>
          <cell r="AO76">
            <v>0</v>
          </cell>
          <cell r="AP76">
            <v>2</v>
          </cell>
          <cell r="AQ76">
            <v>8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8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2</v>
          </cell>
          <cell r="BF76">
            <v>8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8</v>
          </cell>
          <cell r="BL76">
            <v>0</v>
          </cell>
          <cell r="BM76">
            <v>0</v>
          </cell>
          <cell r="BN76">
            <v>0</v>
          </cell>
          <cell r="BO76">
            <v>2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1</v>
          </cell>
          <cell r="BU76">
            <v>8</v>
          </cell>
          <cell r="BV76">
            <v>0.43478260869565216</v>
          </cell>
          <cell r="BW76">
            <v>8</v>
          </cell>
          <cell r="BX76">
            <v>0.76086956521739135</v>
          </cell>
        </row>
        <row r="77">
          <cell r="A77" t="str">
            <v>00255/CC</v>
          </cell>
          <cell r="B77" t="str">
            <v>BOUANGA DALEU C.Lafortune</v>
          </cell>
          <cell r="C77" t="str">
            <v>Terminale C</v>
          </cell>
          <cell r="D77">
            <v>0</v>
          </cell>
          <cell r="E77">
            <v>0</v>
          </cell>
          <cell r="F77">
            <v>0</v>
          </cell>
          <cell r="G77">
            <v>5</v>
          </cell>
          <cell r="H77">
            <v>8</v>
          </cell>
          <cell r="I77">
            <v>5</v>
          </cell>
          <cell r="J77">
            <v>0</v>
          </cell>
          <cell r="K77">
            <v>2.5</v>
          </cell>
          <cell r="L77">
            <v>4</v>
          </cell>
          <cell r="M77">
            <v>8</v>
          </cell>
          <cell r="N77">
            <v>0</v>
          </cell>
          <cell r="O77">
            <v>0</v>
          </cell>
          <cell r="P77">
            <v>0</v>
          </cell>
          <cell r="Q77">
            <v>1</v>
          </cell>
          <cell r="R77">
            <v>8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8</v>
          </cell>
          <cell r="X77">
            <v>0</v>
          </cell>
          <cell r="Y77">
            <v>0</v>
          </cell>
          <cell r="Z77">
            <v>0</v>
          </cell>
          <cell r="AA77">
            <v>3</v>
          </cell>
          <cell r="AB77">
            <v>8</v>
          </cell>
          <cell r="AC77">
            <v>0</v>
          </cell>
          <cell r="AD77">
            <v>0</v>
          </cell>
          <cell r="AE77">
            <v>0</v>
          </cell>
          <cell r="AF77">
            <v>1</v>
          </cell>
          <cell r="AG77">
            <v>8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8</v>
          </cell>
          <cell r="AM77">
            <v>0</v>
          </cell>
          <cell r="AN77">
            <v>0</v>
          </cell>
          <cell r="AO77">
            <v>0</v>
          </cell>
          <cell r="AP77">
            <v>2</v>
          </cell>
          <cell r="AQ77">
            <v>8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8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2</v>
          </cell>
          <cell r="BF77">
            <v>8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8</v>
          </cell>
          <cell r="BL77">
            <v>0</v>
          </cell>
          <cell r="BM77">
            <v>0</v>
          </cell>
          <cell r="BN77">
            <v>0</v>
          </cell>
          <cell r="BO77">
            <v>2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1</v>
          </cell>
          <cell r="BU77">
            <v>8</v>
          </cell>
          <cell r="BV77">
            <v>0.43478260869565216</v>
          </cell>
          <cell r="BW77">
            <v>8</v>
          </cell>
          <cell r="BX77">
            <v>0.76086956521739135</v>
          </cell>
        </row>
        <row r="78">
          <cell r="A78" t="str">
            <v>00639/CC</v>
          </cell>
          <cell r="B78" t="str">
            <v>DEMANOU DONGMO Lietissia Victoire</v>
          </cell>
          <cell r="C78" t="str">
            <v>Terminale C</v>
          </cell>
          <cell r="D78">
            <v>0</v>
          </cell>
          <cell r="E78">
            <v>0</v>
          </cell>
          <cell r="F78">
            <v>0</v>
          </cell>
          <cell r="G78">
            <v>5</v>
          </cell>
          <cell r="H78">
            <v>8</v>
          </cell>
          <cell r="I78">
            <v>5</v>
          </cell>
          <cell r="J78">
            <v>0</v>
          </cell>
          <cell r="K78">
            <v>2.5</v>
          </cell>
          <cell r="L78">
            <v>4</v>
          </cell>
          <cell r="M78">
            <v>8</v>
          </cell>
          <cell r="N78">
            <v>0</v>
          </cell>
          <cell r="O78">
            <v>0</v>
          </cell>
          <cell r="P78">
            <v>0</v>
          </cell>
          <cell r="Q78">
            <v>1</v>
          </cell>
          <cell r="R78">
            <v>8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8</v>
          </cell>
          <cell r="X78">
            <v>0</v>
          </cell>
          <cell r="Y78">
            <v>0</v>
          </cell>
          <cell r="Z78">
            <v>0</v>
          </cell>
          <cell r="AA78">
            <v>3</v>
          </cell>
          <cell r="AB78">
            <v>8</v>
          </cell>
          <cell r="AC78">
            <v>0</v>
          </cell>
          <cell r="AD78">
            <v>0</v>
          </cell>
          <cell r="AE78">
            <v>0</v>
          </cell>
          <cell r="AF78">
            <v>1</v>
          </cell>
          <cell r="AG78">
            <v>8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8</v>
          </cell>
          <cell r="AM78">
            <v>0</v>
          </cell>
          <cell r="AN78">
            <v>0</v>
          </cell>
          <cell r="AO78">
            <v>0</v>
          </cell>
          <cell r="AP78">
            <v>2</v>
          </cell>
          <cell r="AQ78">
            <v>8</v>
          </cell>
          <cell r="AR78">
            <v>0</v>
          </cell>
          <cell r="AS78">
            <v>0</v>
          </cell>
          <cell r="AT78">
            <v>0</v>
          </cell>
          <cell r="AU78">
            <v>2</v>
          </cell>
          <cell r="AV78">
            <v>8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2</v>
          </cell>
          <cell r="BF78">
            <v>8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8</v>
          </cell>
          <cell r="BL78">
            <v>0</v>
          </cell>
          <cell r="BM78">
            <v>0</v>
          </cell>
          <cell r="BN78">
            <v>0</v>
          </cell>
          <cell r="BO78">
            <v>2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1</v>
          </cell>
          <cell r="BU78">
            <v>8</v>
          </cell>
          <cell r="BV78">
            <v>0.43478260869565216</v>
          </cell>
          <cell r="BW78">
            <v>8</v>
          </cell>
          <cell r="BX78">
            <v>0.76086956521739135</v>
          </cell>
        </row>
        <row r="79">
          <cell r="A79" t="str">
            <v>00547/CC</v>
          </cell>
          <cell r="B79" t="str">
            <v>KWANGO Jean Luc</v>
          </cell>
          <cell r="C79" t="str">
            <v>Terminale C</v>
          </cell>
          <cell r="D79">
            <v>0</v>
          </cell>
          <cell r="E79">
            <v>0</v>
          </cell>
          <cell r="F79">
            <v>0</v>
          </cell>
          <cell r="G79">
            <v>5</v>
          </cell>
          <cell r="H79">
            <v>8</v>
          </cell>
          <cell r="I79">
            <v>5</v>
          </cell>
          <cell r="J79">
            <v>0</v>
          </cell>
          <cell r="K79">
            <v>2.5</v>
          </cell>
          <cell r="L79">
            <v>4</v>
          </cell>
          <cell r="M79">
            <v>8</v>
          </cell>
          <cell r="N79">
            <v>0</v>
          </cell>
          <cell r="O79">
            <v>0</v>
          </cell>
          <cell r="P79">
            <v>0</v>
          </cell>
          <cell r="Q79">
            <v>1</v>
          </cell>
          <cell r="R79">
            <v>8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8</v>
          </cell>
          <cell r="X79">
            <v>0</v>
          </cell>
          <cell r="Y79">
            <v>0</v>
          </cell>
          <cell r="Z79">
            <v>0</v>
          </cell>
          <cell r="AA79">
            <v>3</v>
          </cell>
          <cell r="AB79">
            <v>8</v>
          </cell>
          <cell r="AC79">
            <v>0</v>
          </cell>
          <cell r="AD79">
            <v>0</v>
          </cell>
          <cell r="AE79">
            <v>0</v>
          </cell>
          <cell r="AF79">
            <v>1</v>
          </cell>
          <cell r="AG79">
            <v>8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8</v>
          </cell>
          <cell r="AM79">
            <v>0</v>
          </cell>
          <cell r="AN79">
            <v>0</v>
          </cell>
          <cell r="AO79">
            <v>0</v>
          </cell>
          <cell r="AP79">
            <v>2</v>
          </cell>
          <cell r="AQ79">
            <v>8</v>
          </cell>
          <cell r="AR79">
            <v>0</v>
          </cell>
          <cell r="AS79">
            <v>0</v>
          </cell>
          <cell r="AT79">
            <v>0</v>
          </cell>
          <cell r="AU79">
            <v>2</v>
          </cell>
          <cell r="AV79">
            <v>8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2</v>
          </cell>
          <cell r="BF79">
            <v>8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8</v>
          </cell>
          <cell r="BL79">
            <v>0</v>
          </cell>
          <cell r="BM79">
            <v>0</v>
          </cell>
          <cell r="BN79">
            <v>0</v>
          </cell>
          <cell r="BO79">
            <v>2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1</v>
          </cell>
          <cell r="BU79">
            <v>8</v>
          </cell>
          <cell r="BV79">
            <v>0.43478260869565216</v>
          </cell>
          <cell r="BW79">
            <v>8</v>
          </cell>
          <cell r="BX79">
            <v>0.76086956521739135</v>
          </cell>
        </row>
        <row r="80">
          <cell r="A80" t="str">
            <v>00222/CC</v>
          </cell>
          <cell r="B80" t="str">
            <v>TCHOUATEU BIENYME Laurick</v>
          </cell>
          <cell r="C80" t="str">
            <v>Terminale C</v>
          </cell>
          <cell r="D80">
            <v>0</v>
          </cell>
          <cell r="E80">
            <v>0</v>
          </cell>
          <cell r="F80">
            <v>0</v>
          </cell>
          <cell r="G80">
            <v>5</v>
          </cell>
          <cell r="H80">
            <v>8</v>
          </cell>
          <cell r="I80">
            <v>5</v>
          </cell>
          <cell r="J80">
            <v>0</v>
          </cell>
          <cell r="K80">
            <v>2.5</v>
          </cell>
          <cell r="L80">
            <v>4</v>
          </cell>
          <cell r="M80">
            <v>8</v>
          </cell>
          <cell r="N80">
            <v>0</v>
          </cell>
          <cell r="O80">
            <v>0</v>
          </cell>
          <cell r="P80">
            <v>0</v>
          </cell>
          <cell r="Q80">
            <v>1</v>
          </cell>
          <cell r="R80">
            <v>8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8</v>
          </cell>
          <cell r="X80">
            <v>0</v>
          </cell>
          <cell r="Y80">
            <v>0</v>
          </cell>
          <cell r="Z80">
            <v>0</v>
          </cell>
          <cell r="AA80">
            <v>3</v>
          </cell>
          <cell r="AB80">
            <v>8</v>
          </cell>
          <cell r="AC80">
            <v>0</v>
          </cell>
          <cell r="AD80">
            <v>0</v>
          </cell>
          <cell r="AE80">
            <v>0</v>
          </cell>
          <cell r="AF80">
            <v>1</v>
          </cell>
          <cell r="AG80">
            <v>8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2</v>
          </cell>
          <cell r="AQ80">
            <v>8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8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2</v>
          </cell>
          <cell r="BF80">
            <v>8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8</v>
          </cell>
          <cell r="BL80">
            <v>0</v>
          </cell>
          <cell r="BM80">
            <v>0</v>
          </cell>
          <cell r="BN80">
            <v>0</v>
          </cell>
          <cell r="BO80">
            <v>2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1</v>
          </cell>
          <cell r="BU80">
            <v>8</v>
          </cell>
          <cell r="BV80">
            <v>0.43478260869565216</v>
          </cell>
          <cell r="BW80">
            <v>8</v>
          </cell>
          <cell r="BX80">
            <v>0.76086956521739135</v>
          </cell>
        </row>
        <row r="81">
          <cell r="A81" t="str">
            <v>00270/CC</v>
          </cell>
          <cell r="B81" t="str">
            <v>TCHUANTE PANTA Sylvie M.</v>
          </cell>
          <cell r="C81" t="str">
            <v>Terminale C</v>
          </cell>
          <cell r="D81">
            <v>12</v>
          </cell>
          <cell r="E81">
            <v>12</v>
          </cell>
          <cell r="F81">
            <v>12</v>
          </cell>
          <cell r="G81">
            <v>5</v>
          </cell>
          <cell r="H81">
            <v>1</v>
          </cell>
          <cell r="I81">
            <v>5</v>
          </cell>
          <cell r="J81">
            <v>0</v>
          </cell>
          <cell r="K81">
            <v>2.5</v>
          </cell>
          <cell r="L81">
            <v>4</v>
          </cell>
          <cell r="M81">
            <v>8</v>
          </cell>
          <cell r="N81">
            <v>0</v>
          </cell>
          <cell r="O81">
            <v>0</v>
          </cell>
          <cell r="P81">
            <v>0</v>
          </cell>
          <cell r="Q81">
            <v>1</v>
          </cell>
          <cell r="R81">
            <v>8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8</v>
          </cell>
          <cell r="X81">
            <v>0</v>
          </cell>
          <cell r="Y81">
            <v>0</v>
          </cell>
          <cell r="Z81">
            <v>0</v>
          </cell>
          <cell r="AA81">
            <v>3</v>
          </cell>
          <cell r="AB81">
            <v>8</v>
          </cell>
          <cell r="AC81">
            <v>0</v>
          </cell>
          <cell r="AD81">
            <v>0</v>
          </cell>
          <cell r="AE81">
            <v>0</v>
          </cell>
          <cell r="AF81">
            <v>1</v>
          </cell>
          <cell r="AG81">
            <v>8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8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8</v>
          </cell>
          <cell r="AR81">
            <v>0</v>
          </cell>
          <cell r="AS81">
            <v>0</v>
          </cell>
          <cell r="AT81">
            <v>0</v>
          </cell>
          <cell r="AU81">
            <v>2</v>
          </cell>
          <cell r="AV81">
            <v>8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2</v>
          </cell>
          <cell r="BF81">
            <v>8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8</v>
          </cell>
          <cell r="BL81">
            <v>0</v>
          </cell>
          <cell r="BM81">
            <v>0</v>
          </cell>
          <cell r="BN81">
            <v>0</v>
          </cell>
          <cell r="BO81">
            <v>2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1</v>
          </cell>
          <cell r="BU81">
            <v>8</v>
          </cell>
          <cell r="BV81">
            <v>3.0434782608695654</v>
          </cell>
          <cell r="BW81">
            <v>1</v>
          </cell>
          <cell r="BX81">
            <v>0.76086956521739135</v>
          </cell>
        </row>
        <row r="82">
          <cell r="A82" t="str">
            <v>00271/CC</v>
          </cell>
          <cell r="B82" t="str">
            <v>TCHUANTE SIMOU Patrick Magloire</v>
          </cell>
          <cell r="C82" t="str">
            <v>Terminale C</v>
          </cell>
          <cell r="D82">
            <v>0</v>
          </cell>
          <cell r="E82">
            <v>0</v>
          </cell>
          <cell r="F82">
            <v>0</v>
          </cell>
          <cell r="G82">
            <v>5</v>
          </cell>
          <cell r="H82">
            <v>8</v>
          </cell>
          <cell r="I82">
            <v>5</v>
          </cell>
          <cell r="J82">
            <v>0</v>
          </cell>
          <cell r="K82">
            <v>2.5</v>
          </cell>
          <cell r="L82">
            <v>4</v>
          </cell>
          <cell r="M82">
            <v>8</v>
          </cell>
          <cell r="N82">
            <v>0</v>
          </cell>
          <cell r="O82">
            <v>0</v>
          </cell>
          <cell r="P82">
            <v>0</v>
          </cell>
          <cell r="Q82">
            <v>1</v>
          </cell>
          <cell r="R82">
            <v>8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8</v>
          </cell>
          <cell r="X82">
            <v>0</v>
          </cell>
          <cell r="Y82">
            <v>0</v>
          </cell>
          <cell r="Z82">
            <v>0</v>
          </cell>
          <cell r="AA82">
            <v>3</v>
          </cell>
          <cell r="AB82">
            <v>8</v>
          </cell>
          <cell r="AC82">
            <v>0</v>
          </cell>
          <cell r="AD82">
            <v>0</v>
          </cell>
          <cell r="AE82">
            <v>0</v>
          </cell>
          <cell r="AF82">
            <v>1</v>
          </cell>
          <cell r="AG82">
            <v>8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8</v>
          </cell>
          <cell r="AM82">
            <v>0</v>
          </cell>
          <cell r="AN82">
            <v>0</v>
          </cell>
          <cell r="AO82">
            <v>0</v>
          </cell>
          <cell r="AP82">
            <v>2</v>
          </cell>
          <cell r="AQ82">
            <v>8</v>
          </cell>
          <cell r="AR82">
            <v>0</v>
          </cell>
          <cell r="AS82">
            <v>0</v>
          </cell>
          <cell r="AT82">
            <v>0</v>
          </cell>
          <cell r="AU82">
            <v>2</v>
          </cell>
          <cell r="AV82">
            <v>8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2</v>
          </cell>
          <cell r="BF82">
            <v>8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8</v>
          </cell>
          <cell r="BL82">
            <v>0</v>
          </cell>
          <cell r="BM82">
            <v>0</v>
          </cell>
          <cell r="BN82">
            <v>0</v>
          </cell>
          <cell r="BO82">
            <v>2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1</v>
          </cell>
          <cell r="BU82">
            <v>8</v>
          </cell>
          <cell r="BV82">
            <v>0.43478260869565216</v>
          </cell>
          <cell r="BW82">
            <v>8</v>
          </cell>
          <cell r="BX82">
            <v>0.76086956521739135</v>
          </cell>
        </row>
        <row r="83">
          <cell r="A83" t="str">
            <v>00303/CC</v>
          </cell>
          <cell r="B83" t="str">
            <v>YODI BESSE M. Jacqeus</v>
          </cell>
          <cell r="C83" t="str">
            <v>Terminale C</v>
          </cell>
          <cell r="D83">
            <v>0</v>
          </cell>
          <cell r="E83">
            <v>0</v>
          </cell>
          <cell r="F83">
            <v>0</v>
          </cell>
          <cell r="G83">
            <v>5</v>
          </cell>
          <cell r="H83">
            <v>8</v>
          </cell>
          <cell r="I83">
            <v>5</v>
          </cell>
          <cell r="J83">
            <v>0</v>
          </cell>
          <cell r="K83">
            <v>2.5</v>
          </cell>
          <cell r="L83">
            <v>4</v>
          </cell>
          <cell r="M83">
            <v>8</v>
          </cell>
          <cell r="N83">
            <v>0</v>
          </cell>
          <cell r="O83">
            <v>0</v>
          </cell>
          <cell r="P83">
            <v>0</v>
          </cell>
          <cell r="Q83">
            <v>1</v>
          </cell>
          <cell r="R83">
            <v>8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8</v>
          </cell>
          <cell r="X83">
            <v>0</v>
          </cell>
          <cell r="Y83">
            <v>0</v>
          </cell>
          <cell r="Z83">
            <v>0</v>
          </cell>
          <cell r="AA83">
            <v>3</v>
          </cell>
          <cell r="AB83">
            <v>8</v>
          </cell>
          <cell r="AC83">
            <v>0</v>
          </cell>
          <cell r="AD83">
            <v>0</v>
          </cell>
          <cell r="AE83">
            <v>0</v>
          </cell>
          <cell r="AF83">
            <v>1</v>
          </cell>
          <cell r="AG83">
            <v>8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8</v>
          </cell>
          <cell r="AM83">
            <v>0</v>
          </cell>
          <cell r="AN83">
            <v>0</v>
          </cell>
          <cell r="AO83">
            <v>0</v>
          </cell>
          <cell r="AP83">
            <v>2</v>
          </cell>
          <cell r="AQ83">
            <v>8</v>
          </cell>
          <cell r="AR83">
            <v>0</v>
          </cell>
          <cell r="AS83">
            <v>0</v>
          </cell>
          <cell r="AT83">
            <v>0</v>
          </cell>
          <cell r="AU83">
            <v>2</v>
          </cell>
          <cell r="AV83">
            <v>8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2</v>
          </cell>
          <cell r="BF83">
            <v>8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8</v>
          </cell>
          <cell r="BL83">
            <v>0</v>
          </cell>
          <cell r="BM83">
            <v>0</v>
          </cell>
          <cell r="BN83">
            <v>0</v>
          </cell>
          <cell r="BO83">
            <v>2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1</v>
          </cell>
          <cell r="BU83">
            <v>8</v>
          </cell>
          <cell r="BV83">
            <v>0.43478260869565216</v>
          </cell>
          <cell r="BW83">
            <v>8</v>
          </cell>
          <cell r="BX83">
            <v>0.76086956521739135</v>
          </cell>
        </row>
        <row r="84">
          <cell r="A84" t="str">
            <v>00297/CC</v>
          </cell>
          <cell r="B84" t="str">
            <v>BIKA Christian Brice</v>
          </cell>
          <cell r="C84" t="str">
            <v>Terminale D</v>
          </cell>
          <cell r="D84">
            <v>0</v>
          </cell>
          <cell r="E84">
            <v>0</v>
          </cell>
          <cell r="F84">
            <v>0</v>
          </cell>
          <cell r="G84">
            <v>4</v>
          </cell>
          <cell r="H84">
            <v>24</v>
          </cell>
          <cell r="I84">
            <v>5</v>
          </cell>
          <cell r="J84">
            <v>0</v>
          </cell>
          <cell r="K84">
            <v>2.5</v>
          </cell>
          <cell r="L84">
            <v>2</v>
          </cell>
          <cell r="M84">
            <v>24</v>
          </cell>
          <cell r="N84">
            <v>0</v>
          </cell>
          <cell r="O84">
            <v>0</v>
          </cell>
          <cell r="P84">
            <v>0</v>
          </cell>
          <cell r="Q84">
            <v>5</v>
          </cell>
          <cell r="R84">
            <v>24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24</v>
          </cell>
          <cell r="X84">
            <v>0</v>
          </cell>
          <cell r="Y84">
            <v>0</v>
          </cell>
          <cell r="Z84">
            <v>0</v>
          </cell>
          <cell r="AA84">
            <v>3</v>
          </cell>
          <cell r="AB84">
            <v>24</v>
          </cell>
          <cell r="AC84">
            <v>0</v>
          </cell>
          <cell r="AD84">
            <v>0</v>
          </cell>
          <cell r="AE84">
            <v>0</v>
          </cell>
          <cell r="AF84">
            <v>1</v>
          </cell>
          <cell r="AG84">
            <v>24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24</v>
          </cell>
          <cell r="AM84">
            <v>0</v>
          </cell>
          <cell r="AN84">
            <v>0</v>
          </cell>
          <cell r="AO84">
            <v>0</v>
          </cell>
          <cell r="AP84">
            <v>2</v>
          </cell>
          <cell r="AQ84">
            <v>24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24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2</v>
          </cell>
          <cell r="BF84">
            <v>24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24</v>
          </cell>
          <cell r="BL84">
            <v>0</v>
          </cell>
          <cell r="BM84">
            <v>0</v>
          </cell>
          <cell r="BN84">
            <v>0</v>
          </cell>
          <cell r="BO84">
            <v>2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1</v>
          </cell>
          <cell r="BU84">
            <v>24</v>
          </cell>
          <cell r="BV84">
            <v>0.20833333333333334</v>
          </cell>
          <cell r="BW84">
            <v>24</v>
          </cell>
          <cell r="BX84">
            <v>0.40885416666666652</v>
          </cell>
        </row>
        <row r="85">
          <cell r="A85" t="str">
            <v>00640/CC</v>
          </cell>
          <cell r="B85" t="str">
            <v>BINZOULI DIBOA Samuel</v>
          </cell>
          <cell r="C85" t="str">
            <v>Terminale D</v>
          </cell>
          <cell r="D85">
            <v>0</v>
          </cell>
          <cell r="E85">
            <v>19</v>
          </cell>
          <cell r="F85">
            <v>9.5</v>
          </cell>
          <cell r="G85">
            <v>4</v>
          </cell>
          <cell r="H85">
            <v>2</v>
          </cell>
          <cell r="I85">
            <v>5</v>
          </cell>
          <cell r="J85">
            <v>0</v>
          </cell>
          <cell r="K85">
            <v>2.5</v>
          </cell>
          <cell r="L85">
            <v>2</v>
          </cell>
          <cell r="M85">
            <v>24</v>
          </cell>
          <cell r="N85">
            <v>0</v>
          </cell>
          <cell r="O85">
            <v>0</v>
          </cell>
          <cell r="P85">
            <v>0</v>
          </cell>
          <cell r="Q85">
            <v>5</v>
          </cell>
          <cell r="R85">
            <v>24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24</v>
          </cell>
          <cell r="X85">
            <v>0</v>
          </cell>
          <cell r="Y85">
            <v>0</v>
          </cell>
          <cell r="Z85">
            <v>0</v>
          </cell>
          <cell r="AA85">
            <v>3</v>
          </cell>
          <cell r="AB85">
            <v>24</v>
          </cell>
          <cell r="AC85">
            <v>0</v>
          </cell>
          <cell r="AD85">
            <v>0</v>
          </cell>
          <cell r="AE85">
            <v>0</v>
          </cell>
          <cell r="AF85">
            <v>1</v>
          </cell>
          <cell r="AG85">
            <v>24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24</v>
          </cell>
          <cell r="AM85">
            <v>0</v>
          </cell>
          <cell r="AN85">
            <v>0</v>
          </cell>
          <cell r="AO85">
            <v>0</v>
          </cell>
          <cell r="AP85">
            <v>2</v>
          </cell>
          <cell r="AQ85">
            <v>24</v>
          </cell>
          <cell r="AR85">
            <v>0</v>
          </cell>
          <cell r="AS85">
            <v>0</v>
          </cell>
          <cell r="AT85">
            <v>0</v>
          </cell>
          <cell r="AU85">
            <v>2</v>
          </cell>
          <cell r="AV85">
            <v>24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2</v>
          </cell>
          <cell r="BF85">
            <v>24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24</v>
          </cell>
          <cell r="BL85">
            <v>0</v>
          </cell>
          <cell r="BM85">
            <v>0</v>
          </cell>
          <cell r="BN85">
            <v>0</v>
          </cell>
          <cell r="BO85">
            <v>2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1</v>
          </cell>
          <cell r="BU85">
            <v>24</v>
          </cell>
          <cell r="BV85">
            <v>1.7916666666666667</v>
          </cell>
          <cell r="BW85">
            <v>2</v>
          </cell>
          <cell r="BX85">
            <v>0.40885416666666652</v>
          </cell>
        </row>
        <row r="86">
          <cell r="A86" t="str">
            <v>00257/CC</v>
          </cell>
          <cell r="B86" t="str">
            <v>ESSENDJE MBELLA Sariette</v>
          </cell>
          <cell r="C86" t="str">
            <v>Terminale D</v>
          </cell>
          <cell r="D86">
            <v>0</v>
          </cell>
          <cell r="E86">
            <v>0</v>
          </cell>
          <cell r="F86">
            <v>0</v>
          </cell>
          <cell r="G86">
            <v>4</v>
          </cell>
          <cell r="H86">
            <v>24</v>
          </cell>
          <cell r="I86">
            <v>5</v>
          </cell>
          <cell r="J86">
            <v>0</v>
          </cell>
          <cell r="K86">
            <v>2.5</v>
          </cell>
          <cell r="L86">
            <v>2</v>
          </cell>
          <cell r="M86">
            <v>24</v>
          </cell>
          <cell r="N86">
            <v>0</v>
          </cell>
          <cell r="O86">
            <v>0</v>
          </cell>
          <cell r="P86">
            <v>0</v>
          </cell>
          <cell r="Q86">
            <v>5</v>
          </cell>
          <cell r="R86">
            <v>24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24</v>
          </cell>
          <cell r="X86">
            <v>0</v>
          </cell>
          <cell r="Y86">
            <v>0</v>
          </cell>
          <cell r="Z86">
            <v>0</v>
          </cell>
          <cell r="AA86">
            <v>3</v>
          </cell>
          <cell r="AB86">
            <v>24</v>
          </cell>
          <cell r="AC86">
            <v>0</v>
          </cell>
          <cell r="AD86">
            <v>0</v>
          </cell>
          <cell r="AE86">
            <v>0</v>
          </cell>
          <cell r="AF86">
            <v>1</v>
          </cell>
          <cell r="AG86">
            <v>24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24</v>
          </cell>
          <cell r="AM86">
            <v>0</v>
          </cell>
          <cell r="AN86">
            <v>0</v>
          </cell>
          <cell r="AO86">
            <v>0</v>
          </cell>
          <cell r="AP86">
            <v>2</v>
          </cell>
          <cell r="AQ86">
            <v>24</v>
          </cell>
          <cell r="AR86">
            <v>0</v>
          </cell>
          <cell r="AS86">
            <v>0</v>
          </cell>
          <cell r="AT86">
            <v>0</v>
          </cell>
          <cell r="AU86">
            <v>2</v>
          </cell>
          <cell r="AV86">
            <v>24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2</v>
          </cell>
          <cell r="BF86">
            <v>24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24</v>
          </cell>
          <cell r="BL86">
            <v>0</v>
          </cell>
          <cell r="BM86">
            <v>0</v>
          </cell>
          <cell r="BN86">
            <v>0</v>
          </cell>
          <cell r="BO86">
            <v>2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1</v>
          </cell>
          <cell r="BU86">
            <v>24</v>
          </cell>
          <cell r="BV86">
            <v>0.20833333333333334</v>
          </cell>
          <cell r="BW86">
            <v>24</v>
          </cell>
          <cell r="BX86">
            <v>0.40885416666666652</v>
          </cell>
        </row>
        <row r="87">
          <cell r="A87" t="str">
            <v>00641/CC</v>
          </cell>
          <cell r="B87" t="str">
            <v>ESSOME LELE Christian</v>
          </cell>
          <cell r="C87" t="str">
            <v>Terminale D</v>
          </cell>
          <cell r="D87">
            <v>0</v>
          </cell>
          <cell r="E87">
            <v>0</v>
          </cell>
          <cell r="F87">
            <v>0</v>
          </cell>
          <cell r="G87">
            <v>4</v>
          </cell>
          <cell r="H87">
            <v>24</v>
          </cell>
          <cell r="I87">
            <v>5</v>
          </cell>
          <cell r="J87">
            <v>0</v>
          </cell>
          <cell r="K87">
            <v>2.5</v>
          </cell>
          <cell r="L87">
            <v>2</v>
          </cell>
          <cell r="M87">
            <v>24</v>
          </cell>
          <cell r="N87">
            <v>0</v>
          </cell>
          <cell r="O87">
            <v>0</v>
          </cell>
          <cell r="P87">
            <v>0</v>
          </cell>
          <cell r="Q87">
            <v>5</v>
          </cell>
          <cell r="R87">
            <v>24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24</v>
          </cell>
          <cell r="X87">
            <v>0</v>
          </cell>
          <cell r="Y87">
            <v>0</v>
          </cell>
          <cell r="Z87">
            <v>0</v>
          </cell>
          <cell r="AA87">
            <v>3</v>
          </cell>
          <cell r="AB87">
            <v>24</v>
          </cell>
          <cell r="AC87">
            <v>0</v>
          </cell>
          <cell r="AD87">
            <v>0</v>
          </cell>
          <cell r="AE87">
            <v>0</v>
          </cell>
          <cell r="AF87">
            <v>1</v>
          </cell>
          <cell r="AG87">
            <v>24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24</v>
          </cell>
          <cell r="AM87">
            <v>0</v>
          </cell>
          <cell r="AN87">
            <v>0</v>
          </cell>
          <cell r="AO87">
            <v>0</v>
          </cell>
          <cell r="AP87">
            <v>2</v>
          </cell>
          <cell r="AQ87">
            <v>24</v>
          </cell>
          <cell r="AR87">
            <v>0</v>
          </cell>
          <cell r="AS87">
            <v>0</v>
          </cell>
          <cell r="AT87">
            <v>0</v>
          </cell>
          <cell r="AU87">
            <v>2</v>
          </cell>
          <cell r="AV87">
            <v>24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2</v>
          </cell>
          <cell r="BF87">
            <v>24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24</v>
          </cell>
          <cell r="BL87">
            <v>0</v>
          </cell>
          <cell r="BM87">
            <v>0</v>
          </cell>
          <cell r="BN87">
            <v>0</v>
          </cell>
          <cell r="BO87">
            <v>2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1</v>
          </cell>
          <cell r="BU87">
            <v>24</v>
          </cell>
          <cell r="BV87">
            <v>0.20833333333333334</v>
          </cell>
          <cell r="BW87">
            <v>24</v>
          </cell>
          <cell r="BX87">
            <v>0.40885416666666652</v>
          </cell>
        </row>
        <row r="88">
          <cell r="A88" t="str">
            <v>00642/CC</v>
          </cell>
          <cell r="B88" t="str">
            <v>EWANDE MPAKO Marie Laure</v>
          </cell>
          <cell r="C88" t="str">
            <v>Terminale D</v>
          </cell>
          <cell r="D88">
            <v>0</v>
          </cell>
          <cell r="E88">
            <v>20</v>
          </cell>
          <cell r="F88">
            <v>10</v>
          </cell>
          <cell r="G88">
            <v>4</v>
          </cell>
          <cell r="H88">
            <v>1</v>
          </cell>
          <cell r="I88">
            <v>5</v>
          </cell>
          <cell r="J88">
            <v>0</v>
          </cell>
          <cell r="K88">
            <v>2.5</v>
          </cell>
          <cell r="L88">
            <v>2</v>
          </cell>
          <cell r="M88">
            <v>24</v>
          </cell>
          <cell r="N88">
            <v>0</v>
          </cell>
          <cell r="O88">
            <v>0</v>
          </cell>
          <cell r="P88">
            <v>0</v>
          </cell>
          <cell r="Q88">
            <v>5</v>
          </cell>
          <cell r="R88">
            <v>24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24</v>
          </cell>
          <cell r="X88">
            <v>0</v>
          </cell>
          <cell r="Y88">
            <v>0</v>
          </cell>
          <cell r="Z88">
            <v>0</v>
          </cell>
          <cell r="AA88">
            <v>3</v>
          </cell>
          <cell r="AB88">
            <v>24</v>
          </cell>
          <cell r="AC88">
            <v>0</v>
          </cell>
          <cell r="AD88">
            <v>0</v>
          </cell>
          <cell r="AE88">
            <v>0</v>
          </cell>
          <cell r="AF88">
            <v>1</v>
          </cell>
          <cell r="AG88">
            <v>24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24</v>
          </cell>
          <cell r="AM88">
            <v>0</v>
          </cell>
          <cell r="AN88">
            <v>0</v>
          </cell>
          <cell r="AO88">
            <v>0</v>
          </cell>
          <cell r="AP88">
            <v>2</v>
          </cell>
          <cell r="AQ88">
            <v>24</v>
          </cell>
          <cell r="AR88">
            <v>0</v>
          </cell>
          <cell r="AS88">
            <v>0</v>
          </cell>
          <cell r="AT88">
            <v>0</v>
          </cell>
          <cell r="AU88">
            <v>2</v>
          </cell>
          <cell r="AV88">
            <v>24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2</v>
          </cell>
          <cell r="BF88">
            <v>24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24</v>
          </cell>
          <cell r="BL88">
            <v>0</v>
          </cell>
          <cell r="BM88">
            <v>0</v>
          </cell>
          <cell r="BN88">
            <v>0</v>
          </cell>
          <cell r="BO88">
            <v>2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1</v>
          </cell>
          <cell r="BU88">
            <v>24</v>
          </cell>
          <cell r="BV88">
            <v>1.875</v>
          </cell>
          <cell r="BW88">
            <v>1</v>
          </cell>
          <cell r="BX88">
            <v>0.40885416666666652</v>
          </cell>
        </row>
        <row r="89">
          <cell r="A89" t="str">
            <v>00260/CC</v>
          </cell>
          <cell r="B89" t="str">
            <v>FOSSI Camille Laeticia</v>
          </cell>
          <cell r="C89" t="str">
            <v>Terminale D</v>
          </cell>
          <cell r="D89">
            <v>0</v>
          </cell>
          <cell r="E89">
            <v>0</v>
          </cell>
          <cell r="F89">
            <v>0</v>
          </cell>
          <cell r="G89">
            <v>4</v>
          </cell>
          <cell r="H89">
            <v>24</v>
          </cell>
          <cell r="I89">
            <v>5</v>
          </cell>
          <cell r="J89">
            <v>0</v>
          </cell>
          <cell r="K89">
            <v>2.5</v>
          </cell>
          <cell r="L89">
            <v>2</v>
          </cell>
          <cell r="M89">
            <v>24</v>
          </cell>
          <cell r="N89">
            <v>0</v>
          </cell>
          <cell r="O89">
            <v>0</v>
          </cell>
          <cell r="P89">
            <v>0</v>
          </cell>
          <cell r="Q89">
            <v>5</v>
          </cell>
          <cell r="R89">
            <v>24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24</v>
          </cell>
          <cell r="X89">
            <v>0</v>
          </cell>
          <cell r="Y89">
            <v>0</v>
          </cell>
          <cell r="Z89">
            <v>0</v>
          </cell>
          <cell r="AA89">
            <v>3</v>
          </cell>
          <cell r="AB89">
            <v>24</v>
          </cell>
          <cell r="AC89">
            <v>0</v>
          </cell>
          <cell r="AD89">
            <v>0</v>
          </cell>
          <cell r="AE89">
            <v>0</v>
          </cell>
          <cell r="AF89">
            <v>1</v>
          </cell>
          <cell r="AG89">
            <v>24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24</v>
          </cell>
          <cell r="AM89">
            <v>0</v>
          </cell>
          <cell r="AN89">
            <v>0</v>
          </cell>
          <cell r="AO89">
            <v>0</v>
          </cell>
          <cell r="AP89">
            <v>2</v>
          </cell>
          <cell r="AQ89">
            <v>24</v>
          </cell>
          <cell r="AR89">
            <v>0</v>
          </cell>
          <cell r="AS89">
            <v>0</v>
          </cell>
          <cell r="AT89">
            <v>0</v>
          </cell>
          <cell r="AU89">
            <v>2</v>
          </cell>
          <cell r="AV89">
            <v>24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2</v>
          </cell>
          <cell r="BF89">
            <v>24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24</v>
          </cell>
          <cell r="BL89">
            <v>0</v>
          </cell>
          <cell r="BM89">
            <v>0</v>
          </cell>
          <cell r="BN89">
            <v>0</v>
          </cell>
          <cell r="BO89">
            <v>2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1</v>
          </cell>
          <cell r="BU89">
            <v>24</v>
          </cell>
          <cell r="BV89">
            <v>0.20833333333333334</v>
          </cell>
          <cell r="BW89">
            <v>24</v>
          </cell>
          <cell r="BX89">
            <v>0.40885416666666652</v>
          </cell>
        </row>
        <row r="90">
          <cell r="A90" t="str">
            <v>00643/CC</v>
          </cell>
          <cell r="B90" t="str">
            <v>JOB NOLBA Igor Perets</v>
          </cell>
          <cell r="C90" t="str">
            <v>Terminale D</v>
          </cell>
          <cell r="D90">
            <v>0</v>
          </cell>
          <cell r="E90">
            <v>0</v>
          </cell>
          <cell r="F90">
            <v>0</v>
          </cell>
          <cell r="G90">
            <v>4</v>
          </cell>
          <cell r="H90">
            <v>24</v>
          </cell>
          <cell r="I90">
            <v>5</v>
          </cell>
          <cell r="J90">
            <v>0</v>
          </cell>
          <cell r="K90">
            <v>2.5</v>
          </cell>
          <cell r="L90">
            <v>2</v>
          </cell>
          <cell r="M90">
            <v>24</v>
          </cell>
          <cell r="N90">
            <v>0</v>
          </cell>
          <cell r="O90">
            <v>0</v>
          </cell>
          <cell r="P90">
            <v>0</v>
          </cell>
          <cell r="Q90">
            <v>5</v>
          </cell>
          <cell r="R90">
            <v>24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24</v>
          </cell>
          <cell r="X90">
            <v>0</v>
          </cell>
          <cell r="Y90">
            <v>0</v>
          </cell>
          <cell r="Z90">
            <v>0</v>
          </cell>
          <cell r="AA90">
            <v>3</v>
          </cell>
          <cell r="AB90">
            <v>24</v>
          </cell>
          <cell r="AC90">
            <v>0</v>
          </cell>
          <cell r="AD90">
            <v>0</v>
          </cell>
          <cell r="AE90">
            <v>0</v>
          </cell>
          <cell r="AF90">
            <v>1</v>
          </cell>
          <cell r="AG90">
            <v>24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24</v>
          </cell>
          <cell r="AM90">
            <v>0</v>
          </cell>
          <cell r="AN90">
            <v>0</v>
          </cell>
          <cell r="AO90">
            <v>0</v>
          </cell>
          <cell r="AP90">
            <v>2</v>
          </cell>
          <cell r="AQ90">
            <v>24</v>
          </cell>
          <cell r="AR90">
            <v>0</v>
          </cell>
          <cell r="AS90">
            <v>0</v>
          </cell>
          <cell r="AT90">
            <v>0</v>
          </cell>
          <cell r="AU90">
            <v>2</v>
          </cell>
          <cell r="AV90">
            <v>24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2</v>
          </cell>
          <cell r="BF90">
            <v>24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24</v>
          </cell>
          <cell r="BL90">
            <v>0</v>
          </cell>
          <cell r="BM90">
            <v>0</v>
          </cell>
          <cell r="BN90">
            <v>0</v>
          </cell>
          <cell r="BO90">
            <v>2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1</v>
          </cell>
          <cell r="BU90">
            <v>24</v>
          </cell>
          <cell r="BV90">
            <v>0.20833333333333334</v>
          </cell>
          <cell r="BW90">
            <v>24</v>
          </cell>
          <cell r="BX90">
            <v>0.40885416666666652</v>
          </cell>
        </row>
        <row r="91">
          <cell r="A91" t="str">
            <v>00644/CC</v>
          </cell>
          <cell r="B91" t="str">
            <v>KWANACK NNANGA Boris F.</v>
          </cell>
          <cell r="C91" t="str">
            <v>Terminale D</v>
          </cell>
          <cell r="D91">
            <v>0</v>
          </cell>
          <cell r="E91">
            <v>0</v>
          </cell>
          <cell r="F91">
            <v>0</v>
          </cell>
          <cell r="G91">
            <v>4</v>
          </cell>
          <cell r="H91">
            <v>24</v>
          </cell>
          <cell r="I91">
            <v>5</v>
          </cell>
          <cell r="J91">
            <v>0</v>
          </cell>
          <cell r="K91">
            <v>2.5</v>
          </cell>
          <cell r="L91">
            <v>2</v>
          </cell>
          <cell r="M91">
            <v>24</v>
          </cell>
          <cell r="N91">
            <v>0</v>
          </cell>
          <cell r="O91">
            <v>0</v>
          </cell>
          <cell r="P91">
            <v>0</v>
          </cell>
          <cell r="Q91">
            <v>5</v>
          </cell>
          <cell r="R91">
            <v>24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24</v>
          </cell>
          <cell r="X91">
            <v>0</v>
          </cell>
          <cell r="Y91">
            <v>0</v>
          </cell>
          <cell r="Z91">
            <v>0</v>
          </cell>
          <cell r="AA91">
            <v>3</v>
          </cell>
          <cell r="AB91">
            <v>24</v>
          </cell>
          <cell r="AC91">
            <v>0</v>
          </cell>
          <cell r="AD91">
            <v>0</v>
          </cell>
          <cell r="AE91">
            <v>0</v>
          </cell>
          <cell r="AF91">
            <v>1</v>
          </cell>
          <cell r="AG91">
            <v>24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24</v>
          </cell>
          <cell r="AM91">
            <v>0</v>
          </cell>
          <cell r="AN91">
            <v>0</v>
          </cell>
          <cell r="AO91">
            <v>0</v>
          </cell>
          <cell r="AP91">
            <v>2</v>
          </cell>
          <cell r="AQ91">
            <v>24</v>
          </cell>
          <cell r="AR91">
            <v>0</v>
          </cell>
          <cell r="AS91">
            <v>0</v>
          </cell>
          <cell r="AT91">
            <v>0</v>
          </cell>
          <cell r="AU91">
            <v>2</v>
          </cell>
          <cell r="AV91">
            <v>24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2</v>
          </cell>
          <cell r="BF91">
            <v>24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24</v>
          </cell>
          <cell r="BL91">
            <v>0</v>
          </cell>
          <cell r="BM91">
            <v>0</v>
          </cell>
          <cell r="BN91">
            <v>0</v>
          </cell>
          <cell r="BO91">
            <v>2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1</v>
          </cell>
          <cell r="BU91">
            <v>24</v>
          </cell>
          <cell r="BV91">
            <v>0.20833333333333334</v>
          </cell>
          <cell r="BW91">
            <v>24</v>
          </cell>
          <cell r="BX91">
            <v>0.40885416666666652</v>
          </cell>
        </row>
        <row r="92">
          <cell r="A92" t="str">
            <v>00645/CC</v>
          </cell>
          <cell r="B92" t="str">
            <v xml:space="preserve">KWEYCHEU SIEYADJI Catherine </v>
          </cell>
          <cell r="C92" t="str">
            <v>Terminale D</v>
          </cell>
          <cell r="D92">
            <v>0</v>
          </cell>
          <cell r="E92">
            <v>0</v>
          </cell>
          <cell r="F92">
            <v>0</v>
          </cell>
          <cell r="G92">
            <v>4</v>
          </cell>
          <cell r="H92">
            <v>24</v>
          </cell>
          <cell r="I92">
            <v>5</v>
          </cell>
          <cell r="J92">
            <v>0</v>
          </cell>
          <cell r="K92">
            <v>2.5</v>
          </cell>
          <cell r="L92">
            <v>2</v>
          </cell>
          <cell r="M92">
            <v>24</v>
          </cell>
          <cell r="N92">
            <v>0</v>
          </cell>
          <cell r="O92">
            <v>0</v>
          </cell>
          <cell r="P92">
            <v>0</v>
          </cell>
          <cell r="Q92">
            <v>5</v>
          </cell>
          <cell r="R92">
            <v>24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24</v>
          </cell>
          <cell r="X92">
            <v>0</v>
          </cell>
          <cell r="Y92">
            <v>0</v>
          </cell>
          <cell r="Z92">
            <v>0</v>
          </cell>
          <cell r="AA92">
            <v>3</v>
          </cell>
          <cell r="AB92">
            <v>24</v>
          </cell>
          <cell r="AC92">
            <v>0</v>
          </cell>
          <cell r="AD92">
            <v>0</v>
          </cell>
          <cell r="AE92">
            <v>0</v>
          </cell>
          <cell r="AF92">
            <v>1</v>
          </cell>
          <cell r="AG92">
            <v>24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24</v>
          </cell>
          <cell r="AM92">
            <v>0</v>
          </cell>
          <cell r="AN92">
            <v>0</v>
          </cell>
          <cell r="AO92">
            <v>0</v>
          </cell>
          <cell r="AP92">
            <v>2</v>
          </cell>
          <cell r="AQ92">
            <v>24</v>
          </cell>
          <cell r="AR92">
            <v>0</v>
          </cell>
          <cell r="AS92">
            <v>0</v>
          </cell>
          <cell r="AT92">
            <v>0</v>
          </cell>
          <cell r="AU92">
            <v>2</v>
          </cell>
          <cell r="AV92">
            <v>24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2</v>
          </cell>
          <cell r="BF92">
            <v>24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24</v>
          </cell>
          <cell r="BL92">
            <v>0</v>
          </cell>
          <cell r="BM92">
            <v>0</v>
          </cell>
          <cell r="BN92">
            <v>0</v>
          </cell>
          <cell r="BO92">
            <v>2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1</v>
          </cell>
          <cell r="BU92">
            <v>24</v>
          </cell>
          <cell r="BV92">
            <v>0.20833333333333334</v>
          </cell>
          <cell r="BW92">
            <v>24</v>
          </cell>
          <cell r="BX92">
            <v>0.40885416666666652</v>
          </cell>
        </row>
        <row r="93">
          <cell r="A93" t="str">
            <v>00262/CC</v>
          </cell>
          <cell r="B93" t="str">
            <v>KWIN YAMDEU Ange Charlotte</v>
          </cell>
          <cell r="C93" t="str">
            <v>Terminale D</v>
          </cell>
          <cell r="D93">
            <v>0</v>
          </cell>
          <cell r="E93">
            <v>0</v>
          </cell>
          <cell r="F93">
            <v>0</v>
          </cell>
          <cell r="G93">
            <v>4</v>
          </cell>
          <cell r="H93">
            <v>24</v>
          </cell>
          <cell r="I93">
            <v>5</v>
          </cell>
          <cell r="J93">
            <v>0</v>
          </cell>
          <cell r="K93">
            <v>2.5</v>
          </cell>
          <cell r="L93">
            <v>2</v>
          </cell>
          <cell r="M93">
            <v>24</v>
          </cell>
          <cell r="N93">
            <v>0</v>
          </cell>
          <cell r="O93">
            <v>0</v>
          </cell>
          <cell r="P93">
            <v>0</v>
          </cell>
          <cell r="Q93">
            <v>5</v>
          </cell>
          <cell r="R93">
            <v>24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24</v>
          </cell>
          <cell r="X93">
            <v>0</v>
          </cell>
          <cell r="Y93">
            <v>0</v>
          </cell>
          <cell r="Z93">
            <v>0</v>
          </cell>
          <cell r="AA93">
            <v>3</v>
          </cell>
          <cell r="AB93">
            <v>24</v>
          </cell>
          <cell r="AC93">
            <v>0</v>
          </cell>
          <cell r="AD93">
            <v>0</v>
          </cell>
          <cell r="AE93">
            <v>0</v>
          </cell>
          <cell r="AF93">
            <v>1</v>
          </cell>
          <cell r="AG93">
            <v>24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24</v>
          </cell>
          <cell r="AM93">
            <v>0</v>
          </cell>
          <cell r="AN93">
            <v>0</v>
          </cell>
          <cell r="AO93">
            <v>0</v>
          </cell>
          <cell r="AP93">
            <v>2</v>
          </cell>
          <cell r="AQ93">
            <v>24</v>
          </cell>
          <cell r="AR93">
            <v>0</v>
          </cell>
          <cell r="AS93">
            <v>0</v>
          </cell>
          <cell r="AT93">
            <v>0</v>
          </cell>
          <cell r="AU93">
            <v>2</v>
          </cell>
          <cell r="AV93">
            <v>24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2</v>
          </cell>
          <cell r="BF93">
            <v>24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24</v>
          </cell>
          <cell r="BL93">
            <v>0</v>
          </cell>
          <cell r="BM93">
            <v>0</v>
          </cell>
          <cell r="BN93">
            <v>0</v>
          </cell>
          <cell r="BO93">
            <v>2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1</v>
          </cell>
          <cell r="BU93">
            <v>24</v>
          </cell>
          <cell r="BV93">
            <v>0.20833333333333334</v>
          </cell>
          <cell r="BW93">
            <v>24</v>
          </cell>
          <cell r="BX93">
            <v>0.40885416666666652</v>
          </cell>
        </row>
        <row r="94">
          <cell r="A94" t="str">
            <v>00263/CC</v>
          </cell>
          <cell r="B94" t="str">
            <v>LANSSANA HAWAH Saint Joseph</v>
          </cell>
          <cell r="C94" t="str">
            <v>Terminale D</v>
          </cell>
          <cell r="D94">
            <v>0</v>
          </cell>
          <cell r="E94">
            <v>0</v>
          </cell>
          <cell r="F94">
            <v>0</v>
          </cell>
          <cell r="G94">
            <v>4</v>
          </cell>
          <cell r="H94">
            <v>24</v>
          </cell>
          <cell r="I94">
            <v>5</v>
          </cell>
          <cell r="J94">
            <v>0</v>
          </cell>
          <cell r="K94">
            <v>2.5</v>
          </cell>
          <cell r="L94">
            <v>2</v>
          </cell>
          <cell r="M94">
            <v>24</v>
          </cell>
          <cell r="N94">
            <v>0</v>
          </cell>
          <cell r="O94">
            <v>0</v>
          </cell>
          <cell r="P94">
            <v>0</v>
          </cell>
          <cell r="Q94">
            <v>5</v>
          </cell>
          <cell r="R94">
            <v>24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24</v>
          </cell>
          <cell r="X94">
            <v>0</v>
          </cell>
          <cell r="Y94">
            <v>0</v>
          </cell>
          <cell r="Z94">
            <v>0</v>
          </cell>
          <cell r="AA94">
            <v>3</v>
          </cell>
          <cell r="AB94">
            <v>24</v>
          </cell>
          <cell r="AC94">
            <v>0</v>
          </cell>
          <cell r="AD94">
            <v>0</v>
          </cell>
          <cell r="AE94">
            <v>0</v>
          </cell>
          <cell r="AF94">
            <v>1</v>
          </cell>
          <cell r="AG94">
            <v>24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24</v>
          </cell>
          <cell r="AM94">
            <v>0</v>
          </cell>
          <cell r="AN94">
            <v>0</v>
          </cell>
          <cell r="AO94">
            <v>0</v>
          </cell>
          <cell r="AP94">
            <v>2</v>
          </cell>
          <cell r="AQ94">
            <v>24</v>
          </cell>
          <cell r="AR94">
            <v>0</v>
          </cell>
          <cell r="AS94">
            <v>0</v>
          </cell>
          <cell r="AT94">
            <v>0</v>
          </cell>
          <cell r="AU94">
            <v>2</v>
          </cell>
          <cell r="AV94">
            <v>24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2</v>
          </cell>
          <cell r="BF94">
            <v>24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24</v>
          </cell>
          <cell r="BL94">
            <v>0</v>
          </cell>
          <cell r="BM94">
            <v>0</v>
          </cell>
          <cell r="BN94">
            <v>0</v>
          </cell>
          <cell r="BO94">
            <v>2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1</v>
          </cell>
          <cell r="BU94">
            <v>24</v>
          </cell>
          <cell r="BV94">
            <v>0.20833333333333334</v>
          </cell>
          <cell r="BW94">
            <v>24</v>
          </cell>
          <cell r="BX94">
            <v>0.40885416666666652</v>
          </cell>
        </row>
        <row r="95">
          <cell r="A95" t="str">
            <v>00550/CC</v>
          </cell>
          <cell r="B95" t="str">
            <v>MAYEMI BAYOMOCK Rolf Levi</v>
          </cell>
          <cell r="C95" t="str">
            <v>Terminale D</v>
          </cell>
          <cell r="D95">
            <v>0</v>
          </cell>
          <cell r="E95">
            <v>0</v>
          </cell>
          <cell r="F95">
            <v>0</v>
          </cell>
          <cell r="G95">
            <v>4</v>
          </cell>
          <cell r="H95">
            <v>24</v>
          </cell>
          <cell r="I95">
            <v>5</v>
          </cell>
          <cell r="J95">
            <v>0</v>
          </cell>
          <cell r="K95">
            <v>2.5</v>
          </cell>
          <cell r="L95">
            <v>2</v>
          </cell>
          <cell r="M95">
            <v>24</v>
          </cell>
          <cell r="N95">
            <v>0</v>
          </cell>
          <cell r="O95">
            <v>0</v>
          </cell>
          <cell r="P95">
            <v>0</v>
          </cell>
          <cell r="Q95">
            <v>5</v>
          </cell>
          <cell r="R95">
            <v>24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24</v>
          </cell>
          <cell r="X95">
            <v>0</v>
          </cell>
          <cell r="Y95">
            <v>0</v>
          </cell>
          <cell r="Z95">
            <v>0</v>
          </cell>
          <cell r="AA95">
            <v>3</v>
          </cell>
          <cell r="AB95">
            <v>24</v>
          </cell>
          <cell r="AC95">
            <v>0</v>
          </cell>
          <cell r="AD95">
            <v>0</v>
          </cell>
          <cell r="AE95">
            <v>0</v>
          </cell>
          <cell r="AF95">
            <v>1</v>
          </cell>
          <cell r="AG95">
            <v>24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24</v>
          </cell>
          <cell r="AM95">
            <v>0</v>
          </cell>
          <cell r="AN95">
            <v>0</v>
          </cell>
          <cell r="AO95">
            <v>0</v>
          </cell>
          <cell r="AP95">
            <v>2</v>
          </cell>
          <cell r="AQ95">
            <v>24</v>
          </cell>
          <cell r="AR95">
            <v>0</v>
          </cell>
          <cell r="AS95">
            <v>0</v>
          </cell>
          <cell r="AT95">
            <v>0</v>
          </cell>
          <cell r="AU95">
            <v>2</v>
          </cell>
          <cell r="AV95">
            <v>24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2</v>
          </cell>
          <cell r="BF95">
            <v>24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24</v>
          </cell>
          <cell r="BL95">
            <v>0</v>
          </cell>
          <cell r="BM95">
            <v>0</v>
          </cell>
          <cell r="BN95">
            <v>0</v>
          </cell>
          <cell r="BO95">
            <v>2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1</v>
          </cell>
          <cell r="BU95">
            <v>24</v>
          </cell>
          <cell r="BV95">
            <v>0.20833333333333334</v>
          </cell>
          <cell r="BW95">
            <v>24</v>
          </cell>
          <cell r="BX95">
            <v>0.40885416666666652</v>
          </cell>
        </row>
        <row r="96">
          <cell r="A96" t="str">
            <v>00392/CC</v>
          </cell>
          <cell r="B96" t="str">
            <v>MBOUOMOUO NJOYA Ibrahim</v>
          </cell>
          <cell r="C96" t="str">
            <v>Terminale D</v>
          </cell>
          <cell r="D96">
            <v>0</v>
          </cell>
          <cell r="E96">
            <v>0</v>
          </cell>
          <cell r="F96">
            <v>0</v>
          </cell>
          <cell r="G96">
            <v>4</v>
          </cell>
          <cell r="H96">
            <v>24</v>
          </cell>
          <cell r="I96">
            <v>5</v>
          </cell>
          <cell r="J96">
            <v>0</v>
          </cell>
          <cell r="K96">
            <v>2.5</v>
          </cell>
          <cell r="L96">
            <v>2</v>
          </cell>
          <cell r="M96">
            <v>24</v>
          </cell>
          <cell r="N96">
            <v>0</v>
          </cell>
          <cell r="O96">
            <v>0</v>
          </cell>
          <cell r="P96">
            <v>0</v>
          </cell>
          <cell r="Q96">
            <v>5</v>
          </cell>
          <cell r="R96">
            <v>24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24</v>
          </cell>
          <cell r="X96">
            <v>0</v>
          </cell>
          <cell r="Y96">
            <v>0</v>
          </cell>
          <cell r="Z96">
            <v>0</v>
          </cell>
          <cell r="AA96">
            <v>3</v>
          </cell>
          <cell r="AB96">
            <v>24</v>
          </cell>
          <cell r="AC96">
            <v>0</v>
          </cell>
          <cell r="AD96">
            <v>0</v>
          </cell>
          <cell r="AE96">
            <v>0</v>
          </cell>
          <cell r="AF96">
            <v>1</v>
          </cell>
          <cell r="AG96">
            <v>24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24</v>
          </cell>
          <cell r="AM96">
            <v>0</v>
          </cell>
          <cell r="AN96">
            <v>0</v>
          </cell>
          <cell r="AO96">
            <v>0</v>
          </cell>
          <cell r="AP96">
            <v>2</v>
          </cell>
          <cell r="AQ96">
            <v>24</v>
          </cell>
          <cell r="AR96">
            <v>0</v>
          </cell>
          <cell r="AS96">
            <v>0</v>
          </cell>
          <cell r="AT96">
            <v>0</v>
          </cell>
          <cell r="AU96">
            <v>2</v>
          </cell>
          <cell r="AV96">
            <v>24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2</v>
          </cell>
          <cell r="BF96">
            <v>24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24</v>
          </cell>
          <cell r="BL96">
            <v>0</v>
          </cell>
          <cell r="BM96">
            <v>0</v>
          </cell>
          <cell r="BN96">
            <v>0</v>
          </cell>
          <cell r="BO96">
            <v>2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1</v>
          </cell>
          <cell r="BU96">
            <v>24</v>
          </cell>
          <cell r="BV96">
            <v>0.20833333333333334</v>
          </cell>
          <cell r="BW96">
            <v>24</v>
          </cell>
          <cell r="BX96">
            <v>0.40885416666666652</v>
          </cell>
        </row>
        <row r="97">
          <cell r="A97" t="str">
            <v>00646/CC</v>
          </cell>
          <cell r="B97" t="str">
            <v>NDOBO SAH Therese</v>
          </cell>
          <cell r="C97" t="str">
            <v>Terminale D</v>
          </cell>
          <cell r="D97">
            <v>0</v>
          </cell>
          <cell r="E97">
            <v>0</v>
          </cell>
          <cell r="F97">
            <v>0</v>
          </cell>
          <cell r="G97">
            <v>4</v>
          </cell>
          <cell r="H97">
            <v>24</v>
          </cell>
          <cell r="I97">
            <v>5</v>
          </cell>
          <cell r="J97">
            <v>0</v>
          </cell>
          <cell r="K97">
            <v>2.5</v>
          </cell>
          <cell r="L97">
            <v>2</v>
          </cell>
          <cell r="M97">
            <v>24</v>
          </cell>
          <cell r="N97">
            <v>0</v>
          </cell>
          <cell r="O97">
            <v>0</v>
          </cell>
          <cell r="P97">
            <v>0</v>
          </cell>
          <cell r="Q97">
            <v>5</v>
          </cell>
          <cell r="R97">
            <v>24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24</v>
          </cell>
          <cell r="X97">
            <v>0</v>
          </cell>
          <cell r="Y97">
            <v>0</v>
          </cell>
          <cell r="Z97">
            <v>0</v>
          </cell>
          <cell r="AA97">
            <v>3</v>
          </cell>
          <cell r="AB97">
            <v>24</v>
          </cell>
          <cell r="AC97">
            <v>0</v>
          </cell>
          <cell r="AD97">
            <v>0</v>
          </cell>
          <cell r="AE97">
            <v>0</v>
          </cell>
          <cell r="AF97">
            <v>1</v>
          </cell>
          <cell r="AG97">
            <v>24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24</v>
          </cell>
          <cell r="AM97">
            <v>0</v>
          </cell>
          <cell r="AN97">
            <v>0</v>
          </cell>
          <cell r="AO97">
            <v>0</v>
          </cell>
          <cell r="AP97">
            <v>2</v>
          </cell>
          <cell r="AQ97">
            <v>24</v>
          </cell>
          <cell r="AR97">
            <v>0</v>
          </cell>
          <cell r="AS97">
            <v>0</v>
          </cell>
          <cell r="AT97">
            <v>0</v>
          </cell>
          <cell r="AU97">
            <v>2</v>
          </cell>
          <cell r="AV97">
            <v>24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2</v>
          </cell>
          <cell r="BF97">
            <v>24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24</v>
          </cell>
          <cell r="BL97">
            <v>0</v>
          </cell>
          <cell r="BM97">
            <v>0</v>
          </cell>
          <cell r="BN97">
            <v>0</v>
          </cell>
          <cell r="BO97">
            <v>2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1</v>
          </cell>
          <cell r="BU97">
            <v>24</v>
          </cell>
          <cell r="BV97">
            <v>0.20833333333333334</v>
          </cell>
          <cell r="BW97">
            <v>24</v>
          </cell>
          <cell r="BX97">
            <v>0.40885416666666652</v>
          </cell>
        </row>
        <row r="98">
          <cell r="A98" t="str">
            <v>00551/CC</v>
          </cell>
          <cell r="B98" t="str">
            <v>NDOKOU ELAT Vanessa</v>
          </cell>
          <cell r="C98" t="str">
            <v>Terminale D</v>
          </cell>
          <cell r="D98">
            <v>0</v>
          </cell>
          <cell r="E98">
            <v>0</v>
          </cell>
          <cell r="F98">
            <v>0</v>
          </cell>
          <cell r="G98">
            <v>4</v>
          </cell>
          <cell r="H98">
            <v>24</v>
          </cell>
          <cell r="I98">
            <v>5</v>
          </cell>
          <cell r="J98">
            <v>0</v>
          </cell>
          <cell r="K98">
            <v>2.5</v>
          </cell>
          <cell r="L98">
            <v>2</v>
          </cell>
          <cell r="M98">
            <v>24</v>
          </cell>
          <cell r="N98">
            <v>0</v>
          </cell>
          <cell r="O98">
            <v>0</v>
          </cell>
          <cell r="P98">
            <v>0</v>
          </cell>
          <cell r="Q98">
            <v>5</v>
          </cell>
          <cell r="R98">
            <v>24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24</v>
          </cell>
          <cell r="X98">
            <v>0</v>
          </cell>
          <cell r="Y98">
            <v>0</v>
          </cell>
          <cell r="Z98">
            <v>0</v>
          </cell>
          <cell r="AA98">
            <v>3</v>
          </cell>
          <cell r="AB98">
            <v>24</v>
          </cell>
          <cell r="AC98">
            <v>0</v>
          </cell>
          <cell r="AD98">
            <v>0</v>
          </cell>
          <cell r="AE98">
            <v>0</v>
          </cell>
          <cell r="AF98">
            <v>1</v>
          </cell>
          <cell r="AG98">
            <v>24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24</v>
          </cell>
          <cell r="AM98">
            <v>0</v>
          </cell>
          <cell r="AN98">
            <v>0</v>
          </cell>
          <cell r="AO98">
            <v>0</v>
          </cell>
          <cell r="AP98">
            <v>2</v>
          </cell>
          <cell r="AQ98">
            <v>24</v>
          </cell>
          <cell r="AR98">
            <v>0</v>
          </cell>
          <cell r="AS98">
            <v>0</v>
          </cell>
          <cell r="AT98">
            <v>0</v>
          </cell>
          <cell r="AU98">
            <v>2</v>
          </cell>
          <cell r="AV98">
            <v>24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2</v>
          </cell>
          <cell r="BF98">
            <v>24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24</v>
          </cell>
          <cell r="BL98">
            <v>0</v>
          </cell>
          <cell r="BM98">
            <v>0</v>
          </cell>
          <cell r="BN98">
            <v>0</v>
          </cell>
          <cell r="BO98">
            <v>2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1</v>
          </cell>
          <cell r="BU98">
            <v>24</v>
          </cell>
          <cell r="BV98">
            <v>0.20833333333333334</v>
          </cell>
          <cell r="BW98">
            <v>24</v>
          </cell>
          <cell r="BX98">
            <v>0.40885416666666652</v>
          </cell>
        </row>
        <row r="99">
          <cell r="A99" t="str">
            <v>00267/CC</v>
          </cell>
          <cell r="B99" t="str">
            <v>SEUYEP Jovani</v>
          </cell>
          <cell r="C99" t="str">
            <v>Terminale D</v>
          </cell>
          <cell r="D99">
            <v>0</v>
          </cell>
          <cell r="E99">
            <v>0</v>
          </cell>
          <cell r="F99">
            <v>0</v>
          </cell>
          <cell r="G99">
            <v>4</v>
          </cell>
          <cell r="H99">
            <v>24</v>
          </cell>
          <cell r="I99">
            <v>5</v>
          </cell>
          <cell r="J99">
            <v>0</v>
          </cell>
          <cell r="K99">
            <v>2.5</v>
          </cell>
          <cell r="L99">
            <v>2</v>
          </cell>
          <cell r="M99">
            <v>24</v>
          </cell>
          <cell r="N99">
            <v>0</v>
          </cell>
          <cell r="O99">
            <v>0</v>
          </cell>
          <cell r="P99">
            <v>0</v>
          </cell>
          <cell r="Q99">
            <v>5</v>
          </cell>
          <cell r="R99">
            <v>24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24</v>
          </cell>
          <cell r="X99">
            <v>0</v>
          </cell>
          <cell r="Y99">
            <v>0</v>
          </cell>
          <cell r="Z99">
            <v>0</v>
          </cell>
          <cell r="AA99">
            <v>3</v>
          </cell>
          <cell r="AB99">
            <v>24</v>
          </cell>
          <cell r="AC99">
            <v>0</v>
          </cell>
          <cell r="AD99">
            <v>0</v>
          </cell>
          <cell r="AE99">
            <v>0</v>
          </cell>
          <cell r="AF99">
            <v>1</v>
          </cell>
          <cell r="AG99">
            <v>24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24</v>
          </cell>
          <cell r="AM99">
            <v>0</v>
          </cell>
          <cell r="AN99">
            <v>0</v>
          </cell>
          <cell r="AO99">
            <v>0</v>
          </cell>
          <cell r="AP99">
            <v>2</v>
          </cell>
          <cell r="AQ99">
            <v>24</v>
          </cell>
          <cell r="AR99">
            <v>0</v>
          </cell>
          <cell r="AS99">
            <v>0</v>
          </cell>
          <cell r="AT99">
            <v>0</v>
          </cell>
          <cell r="AU99">
            <v>2</v>
          </cell>
          <cell r="AV99">
            <v>24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2</v>
          </cell>
          <cell r="BF99">
            <v>24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24</v>
          </cell>
          <cell r="BL99">
            <v>0</v>
          </cell>
          <cell r="BM99">
            <v>0</v>
          </cell>
          <cell r="BN99">
            <v>0</v>
          </cell>
          <cell r="BO99">
            <v>2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1</v>
          </cell>
          <cell r="BU99">
            <v>24</v>
          </cell>
          <cell r="BV99">
            <v>0.20833333333333334</v>
          </cell>
          <cell r="BW99">
            <v>24</v>
          </cell>
          <cell r="BX99">
            <v>0.40885416666666652</v>
          </cell>
        </row>
        <row r="100">
          <cell r="A100" t="str">
            <v>00552/CC</v>
          </cell>
          <cell r="B100" t="str">
            <v xml:space="preserve">SIGNE SUSIE Marimar  </v>
          </cell>
          <cell r="C100" t="str">
            <v>Terminale D</v>
          </cell>
          <cell r="D100">
            <v>0</v>
          </cell>
          <cell r="E100">
            <v>0</v>
          </cell>
          <cell r="F100">
            <v>0</v>
          </cell>
          <cell r="G100">
            <v>4</v>
          </cell>
          <cell r="H100">
            <v>24</v>
          </cell>
          <cell r="I100">
            <v>5</v>
          </cell>
          <cell r="J100">
            <v>0</v>
          </cell>
          <cell r="K100">
            <v>2.5</v>
          </cell>
          <cell r="L100">
            <v>2</v>
          </cell>
          <cell r="M100">
            <v>24</v>
          </cell>
          <cell r="N100">
            <v>0</v>
          </cell>
          <cell r="O100">
            <v>0</v>
          </cell>
          <cell r="P100">
            <v>0</v>
          </cell>
          <cell r="Q100">
            <v>5</v>
          </cell>
          <cell r="R100">
            <v>24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24</v>
          </cell>
          <cell r="X100">
            <v>0</v>
          </cell>
          <cell r="Y100">
            <v>0</v>
          </cell>
          <cell r="Z100">
            <v>0</v>
          </cell>
          <cell r="AA100">
            <v>3</v>
          </cell>
          <cell r="AB100">
            <v>24</v>
          </cell>
          <cell r="AC100">
            <v>0</v>
          </cell>
          <cell r="AD100">
            <v>0</v>
          </cell>
          <cell r="AE100">
            <v>0</v>
          </cell>
          <cell r="AF100">
            <v>1</v>
          </cell>
          <cell r="AG100">
            <v>24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24</v>
          </cell>
          <cell r="AM100">
            <v>0</v>
          </cell>
          <cell r="AN100">
            <v>0</v>
          </cell>
          <cell r="AO100">
            <v>0</v>
          </cell>
          <cell r="AP100">
            <v>2</v>
          </cell>
          <cell r="AQ100">
            <v>24</v>
          </cell>
          <cell r="AR100">
            <v>0</v>
          </cell>
          <cell r="AS100">
            <v>0</v>
          </cell>
          <cell r="AT100">
            <v>0</v>
          </cell>
          <cell r="AU100">
            <v>2</v>
          </cell>
          <cell r="AV100">
            <v>24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2</v>
          </cell>
          <cell r="BF100">
            <v>24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24</v>
          </cell>
          <cell r="BL100">
            <v>0</v>
          </cell>
          <cell r="BM100">
            <v>0</v>
          </cell>
          <cell r="BN100">
            <v>0</v>
          </cell>
          <cell r="BO100">
            <v>2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1</v>
          </cell>
          <cell r="BU100">
            <v>24</v>
          </cell>
          <cell r="BV100">
            <v>0.20833333333333334</v>
          </cell>
          <cell r="BW100">
            <v>24</v>
          </cell>
          <cell r="BX100">
            <v>0.40885416666666652</v>
          </cell>
        </row>
        <row r="101">
          <cell r="A101" t="str">
            <v>00269/CC</v>
          </cell>
          <cell r="B101" t="str">
            <v>TCHAKOUNTE T. Edwin .N</v>
          </cell>
          <cell r="C101" t="str">
            <v>Terminale D</v>
          </cell>
          <cell r="D101">
            <v>0</v>
          </cell>
          <cell r="E101">
            <v>0</v>
          </cell>
          <cell r="F101">
            <v>0</v>
          </cell>
          <cell r="G101">
            <v>4</v>
          </cell>
          <cell r="H101">
            <v>24</v>
          </cell>
          <cell r="I101">
            <v>5</v>
          </cell>
          <cell r="J101">
            <v>0</v>
          </cell>
          <cell r="K101">
            <v>2.5</v>
          </cell>
          <cell r="L101">
            <v>2</v>
          </cell>
          <cell r="M101">
            <v>24</v>
          </cell>
          <cell r="N101">
            <v>0</v>
          </cell>
          <cell r="O101">
            <v>0</v>
          </cell>
          <cell r="P101">
            <v>0</v>
          </cell>
          <cell r="Q101">
            <v>5</v>
          </cell>
          <cell r="R101">
            <v>24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24</v>
          </cell>
          <cell r="X101">
            <v>0</v>
          </cell>
          <cell r="Y101">
            <v>0</v>
          </cell>
          <cell r="Z101">
            <v>0</v>
          </cell>
          <cell r="AA101">
            <v>3</v>
          </cell>
          <cell r="AB101">
            <v>24</v>
          </cell>
          <cell r="AC101">
            <v>0</v>
          </cell>
          <cell r="AD101">
            <v>0</v>
          </cell>
          <cell r="AE101">
            <v>0</v>
          </cell>
          <cell r="AF101">
            <v>1</v>
          </cell>
          <cell r="AG101">
            <v>24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24</v>
          </cell>
          <cell r="AM101">
            <v>0</v>
          </cell>
          <cell r="AN101">
            <v>0</v>
          </cell>
          <cell r="AO101">
            <v>0</v>
          </cell>
          <cell r="AP101">
            <v>2</v>
          </cell>
          <cell r="AQ101">
            <v>24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24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2</v>
          </cell>
          <cell r="BF101">
            <v>24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24</v>
          </cell>
          <cell r="BL101">
            <v>0</v>
          </cell>
          <cell r="BM101">
            <v>0</v>
          </cell>
          <cell r="BN101">
            <v>0</v>
          </cell>
          <cell r="BO101">
            <v>2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1</v>
          </cell>
          <cell r="BU101">
            <v>24</v>
          </cell>
          <cell r="BV101">
            <v>0.20833333333333334</v>
          </cell>
          <cell r="BW101">
            <v>24</v>
          </cell>
          <cell r="BX101">
            <v>0.40885416666666652</v>
          </cell>
        </row>
        <row r="102">
          <cell r="A102" t="str">
            <v>00647/CC</v>
          </cell>
          <cell r="B102" t="str">
            <v>TJECK BIYAGA Teddy Yvan</v>
          </cell>
          <cell r="C102" t="str">
            <v>Terminale D</v>
          </cell>
          <cell r="D102">
            <v>0</v>
          </cell>
          <cell r="E102">
            <v>0</v>
          </cell>
          <cell r="F102">
            <v>0</v>
          </cell>
          <cell r="G102">
            <v>4</v>
          </cell>
          <cell r="H102">
            <v>24</v>
          </cell>
          <cell r="I102">
            <v>5</v>
          </cell>
          <cell r="J102">
            <v>0</v>
          </cell>
          <cell r="K102">
            <v>2.5</v>
          </cell>
          <cell r="L102">
            <v>2</v>
          </cell>
          <cell r="M102">
            <v>24</v>
          </cell>
          <cell r="N102">
            <v>0</v>
          </cell>
          <cell r="O102">
            <v>0</v>
          </cell>
          <cell r="P102">
            <v>0</v>
          </cell>
          <cell r="Q102">
            <v>5</v>
          </cell>
          <cell r="R102">
            <v>24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24</v>
          </cell>
          <cell r="X102">
            <v>0</v>
          </cell>
          <cell r="Y102">
            <v>0</v>
          </cell>
          <cell r="Z102">
            <v>0</v>
          </cell>
          <cell r="AA102">
            <v>3</v>
          </cell>
          <cell r="AB102">
            <v>24</v>
          </cell>
          <cell r="AC102">
            <v>0</v>
          </cell>
          <cell r="AD102">
            <v>0</v>
          </cell>
          <cell r="AE102">
            <v>0</v>
          </cell>
          <cell r="AF102">
            <v>1</v>
          </cell>
          <cell r="AG102">
            <v>24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24</v>
          </cell>
          <cell r="AM102">
            <v>0</v>
          </cell>
          <cell r="AN102">
            <v>0</v>
          </cell>
          <cell r="AO102">
            <v>0</v>
          </cell>
          <cell r="AP102">
            <v>2</v>
          </cell>
          <cell r="AQ102">
            <v>24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24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2</v>
          </cell>
          <cell r="BF102">
            <v>24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24</v>
          </cell>
          <cell r="BL102">
            <v>0</v>
          </cell>
          <cell r="BM102">
            <v>0</v>
          </cell>
          <cell r="BN102">
            <v>0</v>
          </cell>
          <cell r="BO102">
            <v>2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1</v>
          </cell>
          <cell r="BU102">
            <v>24</v>
          </cell>
          <cell r="BV102">
            <v>0.20833333333333334</v>
          </cell>
          <cell r="BW102">
            <v>24</v>
          </cell>
          <cell r="BX102">
            <v>0.40885416666666652</v>
          </cell>
        </row>
        <row r="103">
          <cell r="A103" t="str">
            <v>00224/CC</v>
          </cell>
          <cell r="B103" t="str">
            <v>WETE ZESSEU Patricia</v>
          </cell>
          <cell r="C103" t="str">
            <v>Terminale D</v>
          </cell>
          <cell r="D103">
            <v>0</v>
          </cell>
          <cell r="E103">
            <v>0</v>
          </cell>
          <cell r="F103">
            <v>0</v>
          </cell>
          <cell r="G103">
            <v>4</v>
          </cell>
          <cell r="H103">
            <v>24</v>
          </cell>
          <cell r="I103">
            <v>5</v>
          </cell>
          <cell r="J103">
            <v>0</v>
          </cell>
          <cell r="K103">
            <v>2.5</v>
          </cell>
          <cell r="L103">
            <v>2</v>
          </cell>
          <cell r="M103">
            <v>24</v>
          </cell>
          <cell r="N103">
            <v>0</v>
          </cell>
          <cell r="O103">
            <v>0</v>
          </cell>
          <cell r="P103">
            <v>0</v>
          </cell>
          <cell r="Q103">
            <v>5</v>
          </cell>
          <cell r="R103">
            <v>24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24</v>
          </cell>
          <cell r="X103">
            <v>0</v>
          </cell>
          <cell r="Y103">
            <v>0</v>
          </cell>
          <cell r="Z103">
            <v>0</v>
          </cell>
          <cell r="AA103">
            <v>3</v>
          </cell>
          <cell r="AB103">
            <v>24</v>
          </cell>
          <cell r="AC103">
            <v>0</v>
          </cell>
          <cell r="AD103">
            <v>0</v>
          </cell>
          <cell r="AE103">
            <v>0</v>
          </cell>
          <cell r="AF103">
            <v>1</v>
          </cell>
          <cell r="AG103">
            <v>24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24</v>
          </cell>
          <cell r="AM103">
            <v>0</v>
          </cell>
          <cell r="AN103">
            <v>0</v>
          </cell>
          <cell r="AO103">
            <v>0</v>
          </cell>
          <cell r="AP103">
            <v>2</v>
          </cell>
          <cell r="AQ103">
            <v>24</v>
          </cell>
          <cell r="AR103">
            <v>0</v>
          </cell>
          <cell r="AS103">
            <v>0</v>
          </cell>
          <cell r="AT103">
            <v>0</v>
          </cell>
          <cell r="AU103">
            <v>2</v>
          </cell>
          <cell r="AV103">
            <v>24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2</v>
          </cell>
          <cell r="BF103">
            <v>24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24</v>
          </cell>
          <cell r="BL103">
            <v>0</v>
          </cell>
          <cell r="BM103">
            <v>0</v>
          </cell>
          <cell r="BN103">
            <v>0</v>
          </cell>
          <cell r="BO103">
            <v>2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1</v>
          </cell>
          <cell r="BU103">
            <v>24</v>
          </cell>
          <cell r="BV103">
            <v>0.20833333333333334</v>
          </cell>
          <cell r="BW103">
            <v>24</v>
          </cell>
          <cell r="BX103">
            <v>0.40885416666666652</v>
          </cell>
        </row>
        <row r="104">
          <cell r="A104" t="str">
            <v>00311/CC</v>
          </cell>
          <cell r="B104" t="str">
            <v>YAMDJIEU Kevine Julienne</v>
          </cell>
          <cell r="C104" t="str">
            <v>Terminale D</v>
          </cell>
          <cell r="D104">
            <v>0</v>
          </cell>
          <cell r="E104">
            <v>0</v>
          </cell>
          <cell r="F104">
            <v>0</v>
          </cell>
          <cell r="G104">
            <v>4</v>
          </cell>
          <cell r="H104">
            <v>24</v>
          </cell>
          <cell r="I104">
            <v>5</v>
          </cell>
          <cell r="J104">
            <v>0</v>
          </cell>
          <cell r="K104">
            <v>2.5</v>
          </cell>
          <cell r="L104">
            <v>2</v>
          </cell>
          <cell r="M104">
            <v>24</v>
          </cell>
          <cell r="N104">
            <v>0</v>
          </cell>
          <cell r="O104">
            <v>0</v>
          </cell>
          <cell r="P104">
            <v>0</v>
          </cell>
          <cell r="Q104">
            <v>5</v>
          </cell>
          <cell r="R104">
            <v>24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24</v>
          </cell>
          <cell r="X104">
            <v>0</v>
          </cell>
          <cell r="Y104">
            <v>0</v>
          </cell>
          <cell r="Z104">
            <v>0</v>
          </cell>
          <cell r="AA104">
            <v>3</v>
          </cell>
          <cell r="AB104">
            <v>24</v>
          </cell>
          <cell r="AC104">
            <v>0</v>
          </cell>
          <cell r="AD104">
            <v>0</v>
          </cell>
          <cell r="AE104">
            <v>0</v>
          </cell>
          <cell r="AF104">
            <v>1</v>
          </cell>
          <cell r="AG104">
            <v>24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24</v>
          </cell>
          <cell r="AM104">
            <v>0</v>
          </cell>
          <cell r="AN104">
            <v>0</v>
          </cell>
          <cell r="AO104">
            <v>0</v>
          </cell>
          <cell r="AP104">
            <v>2</v>
          </cell>
          <cell r="AQ104">
            <v>24</v>
          </cell>
          <cell r="AR104">
            <v>0</v>
          </cell>
          <cell r="AS104">
            <v>0</v>
          </cell>
          <cell r="AT104">
            <v>0</v>
          </cell>
          <cell r="AU104">
            <v>2</v>
          </cell>
          <cell r="AV104">
            <v>24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2</v>
          </cell>
          <cell r="BF104">
            <v>24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24</v>
          </cell>
          <cell r="BL104">
            <v>0</v>
          </cell>
          <cell r="BM104">
            <v>0</v>
          </cell>
          <cell r="BN104">
            <v>0</v>
          </cell>
          <cell r="BO104">
            <v>2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1</v>
          </cell>
          <cell r="BU104">
            <v>24</v>
          </cell>
          <cell r="BV104">
            <v>0.20833333333333334</v>
          </cell>
          <cell r="BW104">
            <v>24</v>
          </cell>
          <cell r="BX104">
            <v>0.40885416666666652</v>
          </cell>
        </row>
        <row r="105">
          <cell r="A105" t="str">
            <v>00553/CC</v>
          </cell>
          <cell r="B105" t="str">
            <v>YANGOUE Arnaud</v>
          </cell>
          <cell r="C105" t="str">
            <v>Terminale D</v>
          </cell>
          <cell r="D105">
            <v>0</v>
          </cell>
          <cell r="E105">
            <v>0</v>
          </cell>
          <cell r="F105">
            <v>0</v>
          </cell>
          <cell r="G105">
            <v>4</v>
          </cell>
          <cell r="H105">
            <v>24</v>
          </cell>
          <cell r="I105">
            <v>5</v>
          </cell>
          <cell r="J105">
            <v>0</v>
          </cell>
          <cell r="K105">
            <v>2.5</v>
          </cell>
          <cell r="L105">
            <v>2</v>
          </cell>
          <cell r="M105">
            <v>24</v>
          </cell>
          <cell r="N105">
            <v>0</v>
          </cell>
          <cell r="O105">
            <v>0</v>
          </cell>
          <cell r="P105">
            <v>0</v>
          </cell>
          <cell r="Q105">
            <v>5</v>
          </cell>
          <cell r="R105">
            <v>24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24</v>
          </cell>
          <cell r="X105">
            <v>0</v>
          </cell>
          <cell r="Y105">
            <v>0</v>
          </cell>
          <cell r="Z105">
            <v>0</v>
          </cell>
          <cell r="AA105">
            <v>3</v>
          </cell>
          <cell r="AB105">
            <v>24</v>
          </cell>
          <cell r="AC105">
            <v>0</v>
          </cell>
          <cell r="AD105">
            <v>0</v>
          </cell>
          <cell r="AE105">
            <v>0</v>
          </cell>
          <cell r="AF105">
            <v>1</v>
          </cell>
          <cell r="AG105">
            <v>24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24</v>
          </cell>
          <cell r="AM105">
            <v>0</v>
          </cell>
          <cell r="AN105">
            <v>0</v>
          </cell>
          <cell r="AO105">
            <v>0</v>
          </cell>
          <cell r="AP105">
            <v>2</v>
          </cell>
          <cell r="AQ105">
            <v>24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24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2</v>
          </cell>
          <cell r="BF105">
            <v>24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24</v>
          </cell>
          <cell r="BL105">
            <v>0</v>
          </cell>
          <cell r="BM105">
            <v>0</v>
          </cell>
          <cell r="BN105">
            <v>0</v>
          </cell>
          <cell r="BO105">
            <v>2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1</v>
          </cell>
          <cell r="BU105">
            <v>24</v>
          </cell>
          <cell r="BV105">
            <v>0.20833333333333334</v>
          </cell>
          <cell r="BW105">
            <v>24</v>
          </cell>
          <cell r="BX105">
            <v>0.40885416666666652</v>
          </cell>
        </row>
        <row r="106">
          <cell r="A106" t="str">
            <v>00554/CC</v>
          </cell>
          <cell r="B106" t="str">
            <v>YOBA ATANGANA Narcisse</v>
          </cell>
          <cell r="C106" t="str">
            <v>Terminale D</v>
          </cell>
          <cell r="D106">
            <v>0</v>
          </cell>
          <cell r="E106">
            <v>18.75</v>
          </cell>
          <cell r="F106">
            <v>9.375</v>
          </cell>
          <cell r="G106">
            <v>4</v>
          </cell>
          <cell r="H106">
            <v>3</v>
          </cell>
          <cell r="I106">
            <v>5</v>
          </cell>
          <cell r="J106">
            <v>0</v>
          </cell>
          <cell r="K106">
            <v>2.5</v>
          </cell>
          <cell r="L106">
            <v>2</v>
          </cell>
          <cell r="M106">
            <v>24</v>
          </cell>
          <cell r="N106">
            <v>0</v>
          </cell>
          <cell r="O106">
            <v>0</v>
          </cell>
          <cell r="P106">
            <v>0</v>
          </cell>
          <cell r="Q106">
            <v>5</v>
          </cell>
          <cell r="R106">
            <v>24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24</v>
          </cell>
          <cell r="X106">
            <v>0</v>
          </cell>
          <cell r="Y106">
            <v>0</v>
          </cell>
          <cell r="Z106">
            <v>0</v>
          </cell>
          <cell r="AA106">
            <v>3</v>
          </cell>
          <cell r="AB106">
            <v>24</v>
          </cell>
          <cell r="AC106">
            <v>0</v>
          </cell>
          <cell r="AD106">
            <v>0</v>
          </cell>
          <cell r="AE106">
            <v>0</v>
          </cell>
          <cell r="AF106">
            <v>1</v>
          </cell>
          <cell r="AG106">
            <v>24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24</v>
          </cell>
          <cell r="AM106">
            <v>0</v>
          </cell>
          <cell r="AN106">
            <v>0</v>
          </cell>
          <cell r="AO106">
            <v>0</v>
          </cell>
          <cell r="AP106">
            <v>2</v>
          </cell>
          <cell r="AQ106">
            <v>24</v>
          </cell>
          <cell r="AR106">
            <v>0</v>
          </cell>
          <cell r="AS106">
            <v>0</v>
          </cell>
          <cell r="AT106">
            <v>0</v>
          </cell>
          <cell r="AU106">
            <v>2</v>
          </cell>
          <cell r="AV106">
            <v>24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2</v>
          </cell>
          <cell r="BF106">
            <v>24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24</v>
          </cell>
          <cell r="BL106">
            <v>0</v>
          </cell>
          <cell r="BM106">
            <v>0</v>
          </cell>
          <cell r="BN106">
            <v>0</v>
          </cell>
          <cell r="BO106">
            <v>2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1</v>
          </cell>
          <cell r="BU106">
            <v>24</v>
          </cell>
          <cell r="BV106">
            <v>1.7708333333333333</v>
          </cell>
          <cell r="BW106">
            <v>3</v>
          </cell>
          <cell r="BX106">
            <v>0.40885416666666652</v>
          </cell>
        </row>
        <row r="107">
          <cell r="A107" t="str">
            <v>00500/CC</v>
          </cell>
          <cell r="B107" t="str">
            <v>ZEH ATYAMENLAME Paolo Jessira</v>
          </cell>
          <cell r="C107" t="str">
            <v>Terminale D</v>
          </cell>
          <cell r="D107">
            <v>0</v>
          </cell>
          <cell r="E107">
            <v>0</v>
          </cell>
          <cell r="F107">
            <v>0</v>
          </cell>
          <cell r="G107">
            <v>4</v>
          </cell>
          <cell r="H107">
            <v>24</v>
          </cell>
          <cell r="I107">
            <v>5</v>
          </cell>
          <cell r="J107">
            <v>0</v>
          </cell>
          <cell r="K107">
            <v>2.5</v>
          </cell>
          <cell r="L107">
            <v>2</v>
          </cell>
          <cell r="M107">
            <v>24</v>
          </cell>
          <cell r="N107">
            <v>0</v>
          </cell>
          <cell r="O107">
            <v>0</v>
          </cell>
          <cell r="P107">
            <v>0</v>
          </cell>
          <cell r="Q107">
            <v>5</v>
          </cell>
          <cell r="R107">
            <v>24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24</v>
          </cell>
          <cell r="X107">
            <v>0</v>
          </cell>
          <cell r="Y107">
            <v>0</v>
          </cell>
          <cell r="Z107">
            <v>0</v>
          </cell>
          <cell r="AA107">
            <v>3</v>
          </cell>
          <cell r="AB107">
            <v>24</v>
          </cell>
          <cell r="AC107">
            <v>0</v>
          </cell>
          <cell r="AD107">
            <v>0</v>
          </cell>
          <cell r="AE107">
            <v>0</v>
          </cell>
          <cell r="AF107">
            <v>1</v>
          </cell>
          <cell r="AG107">
            <v>24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24</v>
          </cell>
          <cell r="AM107">
            <v>0</v>
          </cell>
          <cell r="AN107">
            <v>0</v>
          </cell>
          <cell r="AO107">
            <v>0</v>
          </cell>
          <cell r="AP107">
            <v>2</v>
          </cell>
          <cell r="AQ107">
            <v>24</v>
          </cell>
          <cell r="AR107">
            <v>0</v>
          </cell>
          <cell r="AS107">
            <v>0</v>
          </cell>
          <cell r="AT107">
            <v>0</v>
          </cell>
          <cell r="AU107">
            <v>2</v>
          </cell>
          <cell r="AV107">
            <v>24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2</v>
          </cell>
          <cell r="BF107">
            <v>24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24</v>
          </cell>
          <cell r="BL107">
            <v>0</v>
          </cell>
          <cell r="BM107">
            <v>0</v>
          </cell>
          <cell r="BN107">
            <v>0</v>
          </cell>
          <cell r="BO107">
            <v>2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1</v>
          </cell>
          <cell r="BU107">
            <v>24</v>
          </cell>
          <cell r="BV107">
            <v>0.20833333333333334</v>
          </cell>
          <cell r="BW107">
            <v>24</v>
          </cell>
          <cell r="BX107">
            <v>0.40885416666666652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</row>
      </sheetData>
      <sheetData sheetId="8">
        <row r="9">
          <cell r="A9" t="str">
            <v>Correction Orthographique</v>
          </cell>
        </row>
        <row r="10">
          <cell r="A10" t="str">
            <v>REDACTION</v>
          </cell>
        </row>
        <row r="11">
          <cell r="A11" t="str">
            <v>ETUDE DE TEXTE</v>
          </cell>
        </row>
        <row r="12">
          <cell r="A12" t="str">
            <v>EXPRESSION ORALE</v>
          </cell>
        </row>
        <row r="13">
          <cell r="A13" t="str">
            <v>ESPAGNOL</v>
          </cell>
        </row>
        <row r="14">
          <cell r="A14" t="str">
            <v>ECM</v>
          </cell>
        </row>
        <row r="15">
          <cell r="A15" t="str">
            <v>HISTOIRE</v>
          </cell>
        </row>
        <row r="16">
          <cell r="A16" t="str">
            <v>GEOGRAPHIE</v>
          </cell>
        </row>
        <row r="18">
          <cell r="A18" t="str">
            <v>SVT</v>
          </cell>
        </row>
        <row r="19">
          <cell r="A19" t="str">
            <v>MATHEMATIQUES</v>
          </cell>
        </row>
        <row r="20">
          <cell r="A20" t="str">
            <v>ANGLAIS</v>
          </cell>
        </row>
        <row r="21">
          <cell r="A21" t="str">
            <v>INFORMATIQUE</v>
          </cell>
        </row>
        <row r="22">
          <cell r="A22" t="str">
            <v>SCIENCES ET TECHNOLOGIE</v>
          </cell>
        </row>
        <row r="23">
          <cell r="A23" t="str">
            <v>PCT</v>
          </cell>
        </row>
        <row r="25">
          <cell r="A25" t="str">
            <v>EPS</v>
          </cell>
        </row>
        <row r="26">
          <cell r="A26" t="str">
            <v>TM</v>
          </cell>
          <cell r="C26" t="str">
            <v>TM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"/>
      <sheetName val="Config"/>
      <sheetName val="Cycle1Seq1"/>
      <sheetName val="Cycle1Seq2"/>
      <sheetName val="Cycle2Seq1"/>
      <sheetName val="Cycle2Seq2"/>
      <sheetName val="Cycle1"/>
      <sheetName val="Cycle2"/>
      <sheetName val="6e"/>
      <sheetName val="2nde C"/>
    </sheetNames>
    <sheetDataSet>
      <sheetData sheetId="0"/>
      <sheetData sheetId="1"/>
      <sheetData sheetId="2">
        <row r="1">
          <cell r="C1" t="str">
            <v>Cycle1</v>
          </cell>
          <cell r="D1" t="str">
            <v>Cycle2</v>
          </cell>
        </row>
        <row r="2">
          <cell r="C2" t="str">
            <v>Sixième</v>
          </cell>
          <cell r="D2" t="str">
            <v>Seconde C</v>
          </cell>
        </row>
        <row r="3">
          <cell r="C3" t="str">
            <v>Cinquième</v>
          </cell>
          <cell r="D3" t="str">
            <v>Première C</v>
          </cell>
        </row>
        <row r="4">
          <cell r="C4" t="str">
            <v>Quatrième</v>
          </cell>
          <cell r="D4" t="str">
            <v>Première D</v>
          </cell>
        </row>
        <row r="5">
          <cell r="C5" t="str">
            <v>Troisième</v>
          </cell>
          <cell r="D5" t="str">
            <v>Terminale C</v>
          </cell>
        </row>
        <row r="6">
          <cell r="D6" t="str">
            <v>Terminale D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36"/>
  <sheetViews>
    <sheetView topLeftCell="A3" zoomScaleNormal="100" zoomScaleSheetLayoutView="50" workbookViewId="0">
      <pane ySplit="4" topLeftCell="A7" activePane="bottomLeft" state="frozen"/>
      <selection activeCell="D106" sqref="D106"/>
      <selection pane="bottomLeft" activeCell="D8" sqref="D8"/>
    </sheetView>
  </sheetViews>
  <sheetFormatPr baseColWidth="10" defaultRowHeight="21" x14ac:dyDescent="0.35"/>
  <cols>
    <col min="2" max="2" width="23.36328125" customWidth="1"/>
    <col min="3" max="3" width="13" customWidth="1"/>
    <col min="4" max="15" width="3.1796875" style="3" customWidth="1"/>
    <col min="16" max="16" width="3.54296875" style="3" customWidth="1"/>
    <col min="17" max="24" width="3.1796875" style="3" customWidth="1"/>
  </cols>
  <sheetData>
    <row r="1" spans="1:24" ht="19.5" hidden="1" customHeight="1" x14ac:dyDescent="0.35">
      <c r="B1" t="str">
        <f ca="1">CELL("nomfichier")</f>
        <v>C:\Users\ALAIN\Desktop\Projet Connexion\[test1.xlsm]Cycle1</v>
      </c>
    </row>
    <row r="2" spans="1:24" ht="21.75" hidden="1" customHeight="1" x14ac:dyDescent="0.35"/>
    <row r="3" spans="1:24" x14ac:dyDescent="0.35">
      <c r="B3" s="1" t="s">
        <v>72</v>
      </c>
      <c r="C3" s="10"/>
    </row>
    <row r="4" spans="1:24" x14ac:dyDescent="0.35">
      <c r="B4" s="2" t="s">
        <v>73</v>
      </c>
      <c r="C4" s="11"/>
      <c r="F4" s="12"/>
    </row>
    <row r="5" spans="1:24" x14ac:dyDescent="0.35"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ht="18.95" customHeight="1" x14ac:dyDescent="0.35">
      <c r="A6" s="4" t="s">
        <v>1</v>
      </c>
      <c r="B6" s="1" t="s">
        <v>2</v>
      </c>
      <c r="C6" s="16" t="s">
        <v>0</v>
      </c>
      <c r="D6" s="17" t="str">
        <f>[1]Cycle1!A9</f>
        <v>Correction Orthographique</v>
      </c>
      <c r="E6" s="5" t="str">
        <f>[1]Cycle1!A10</f>
        <v>REDACTION</v>
      </c>
      <c r="F6" s="5" t="str">
        <f>[1]Cycle1!A11</f>
        <v>ETUDE DE TEXTE</v>
      </c>
      <c r="G6" s="5" t="str">
        <f>[1]Cycle1!A12</f>
        <v>EXPRESSION ORALE</v>
      </c>
      <c r="H6" s="5" t="str">
        <f>[1]Cycle1!A13</f>
        <v>ESPAGNOL</v>
      </c>
      <c r="I6" s="5" t="str">
        <f>[1]Cycle1!A14</f>
        <v>ECM</v>
      </c>
      <c r="J6" s="5" t="str">
        <f>[1]Cycle1!A15</f>
        <v>HISTOIRE</v>
      </c>
      <c r="K6" s="5" t="str">
        <f>[1]Cycle1!A16</f>
        <v>GEOGRAPHIE</v>
      </c>
      <c r="L6" s="6" t="str">
        <f>[1]Cycle1!A18</f>
        <v>SVT</v>
      </c>
      <c r="M6" s="5" t="str">
        <f>[1]Cycle1!A19</f>
        <v>MATHEMATIQUES</v>
      </c>
      <c r="N6" s="6" t="str">
        <f>[1]Cycle1!A20</f>
        <v>ANGLAIS</v>
      </c>
      <c r="O6" s="5" t="str">
        <f>[1]Cycle1!A21</f>
        <v>INFORMATIQUE</v>
      </c>
      <c r="P6" s="5" t="str">
        <f>[1]Cycle1!A22</f>
        <v>SCIENCES ET TECHNOLOGIE</v>
      </c>
      <c r="Q6" s="6" t="str">
        <f>[1]Cycle1!A23</f>
        <v>PCT</v>
      </c>
      <c r="R6" s="5" t="str">
        <f>[1]Cycle1!A25</f>
        <v>EPS</v>
      </c>
      <c r="S6" s="5" t="str">
        <f>[1]Cycle1!C26</f>
        <v>TM</v>
      </c>
      <c r="T6" s="5"/>
      <c r="U6" s="5"/>
      <c r="V6" s="5"/>
      <c r="W6" s="5"/>
      <c r="X6" s="5"/>
    </row>
    <row r="7" spans="1:24" ht="18.95" customHeight="1" x14ac:dyDescent="0.35">
      <c r="A7" s="7" t="s">
        <v>74</v>
      </c>
      <c r="B7" s="8" t="s">
        <v>75</v>
      </c>
      <c r="C7" s="18" t="s">
        <v>76</v>
      </c>
      <c r="D7" s="19">
        <v>20</v>
      </c>
      <c r="E7" s="19">
        <v>5</v>
      </c>
      <c r="F7" s="19">
        <v>10</v>
      </c>
      <c r="G7" s="19">
        <v>12</v>
      </c>
      <c r="H7" s="19">
        <v>12</v>
      </c>
      <c r="I7" s="19">
        <v>10</v>
      </c>
      <c r="J7" s="19">
        <v>17</v>
      </c>
      <c r="K7" s="19">
        <v>13</v>
      </c>
      <c r="L7" s="19">
        <v>12</v>
      </c>
      <c r="M7" s="19">
        <v>14</v>
      </c>
      <c r="N7" s="19">
        <v>15</v>
      </c>
      <c r="O7" s="19">
        <v>17</v>
      </c>
      <c r="P7" s="19"/>
      <c r="Q7" s="19"/>
      <c r="R7" s="20">
        <v>16</v>
      </c>
      <c r="S7" s="19">
        <v>14</v>
      </c>
      <c r="T7" s="9"/>
      <c r="U7" s="9"/>
      <c r="V7" s="9"/>
      <c r="W7" s="9"/>
      <c r="X7" s="9"/>
    </row>
    <row r="8" spans="1:24" ht="18.95" customHeight="1" x14ac:dyDescent="0.35">
      <c r="A8" s="7" t="s">
        <v>77</v>
      </c>
      <c r="B8" s="8" t="s">
        <v>78</v>
      </c>
      <c r="C8" s="18" t="s">
        <v>76</v>
      </c>
      <c r="D8" s="19">
        <v>12</v>
      </c>
      <c r="E8" s="19">
        <v>6</v>
      </c>
      <c r="F8" s="19">
        <v>14</v>
      </c>
      <c r="G8" s="19">
        <v>14</v>
      </c>
      <c r="H8" s="19"/>
      <c r="I8" s="19"/>
      <c r="J8" s="19"/>
      <c r="K8" s="19"/>
      <c r="L8" s="19">
        <v>17</v>
      </c>
      <c r="M8" s="19"/>
      <c r="N8" s="19"/>
      <c r="O8" s="19"/>
      <c r="P8" s="19"/>
      <c r="Q8" s="19"/>
      <c r="R8" s="19"/>
      <c r="S8" s="19"/>
      <c r="T8" s="9"/>
      <c r="U8" s="9"/>
      <c r="V8" s="9"/>
      <c r="W8" s="9"/>
      <c r="X8" s="9"/>
    </row>
    <row r="9" spans="1:24" ht="18.95" customHeight="1" x14ac:dyDescent="0.35">
      <c r="A9" s="7" t="s">
        <v>79</v>
      </c>
      <c r="B9" s="8" t="s">
        <v>80</v>
      </c>
      <c r="C9" s="18" t="s">
        <v>76</v>
      </c>
      <c r="D9" s="19">
        <v>8</v>
      </c>
      <c r="E9" s="19">
        <v>2</v>
      </c>
      <c r="F9" s="19"/>
      <c r="G9" s="19"/>
      <c r="H9" s="19"/>
      <c r="I9" s="19">
        <v>14</v>
      </c>
      <c r="J9" s="19"/>
      <c r="K9" s="19"/>
      <c r="L9" s="19"/>
      <c r="M9" s="19"/>
      <c r="N9" s="19">
        <v>12</v>
      </c>
      <c r="O9" s="19"/>
      <c r="P9" s="19"/>
      <c r="Q9" s="19"/>
      <c r="R9" s="19"/>
      <c r="S9" s="19"/>
      <c r="T9" s="9"/>
      <c r="U9" s="9"/>
      <c r="V9" s="9"/>
      <c r="W9" s="9"/>
      <c r="X9" s="9"/>
    </row>
    <row r="10" spans="1:24" ht="18.95" customHeight="1" x14ac:dyDescent="0.35">
      <c r="A10" s="7" t="s">
        <v>81</v>
      </c>
      <c r="B10" s="8" t="s">
        <v>82</v>
      </c>
      <c r="C10" s="18" t="s">
        <v>76</v>
      </c>
      <c r="D10" s="19">
        <v>14</v>
      </c>
      <c r="E10" s="19">
        <v>10</v>
      </c>
      <c r="F10" s="19">
        <v>15</v>
      </c>
      <c r="G10" s="19">
        <v>8</v>
      </c>
      <c r="H10" s="19"/>
      <c r="I10" s="19">
        <v>15</v>
      </c>
      <c r="J10" s="19">
        <v>10</v>
      </c>
      <c r="K10" s="19"/>
      <c r="L10" s="19">
        <v>16</v>
      </c>
      <c r="M10" s="19"/>
      <c r="N10" s="19"/>
      <c r="O10" s="19"/>
      <c r="P10" s="19"/>
      <c r="Q10" s="19"/>
      <c r="R10" s="19">
        <v>18</v>
      </c>
      <c r="S10" s="19"/>
      <c r="T10" s="9"/>
      <c r="U10" s="9"/>
      <c r="V10" s="9"/>
      <c r="W10" s="9"/>
      <c r="X10" s="9"/>
    </row>
    <row r="11" spans="1:24" ht="18.95" customHeight="1" x14ac:dyDescent="0.35">
      <c r="A11" s="7" t="s">
        <v>83</v>
      </c>
      <c r="B11" s="8" t="s">
        <v>84</v>
      </c>
      <c r="C11" s="18" t="s">
        <v>76</v>
      </c>
      <c r="D11" s="19">
        <v>8</v>
      </c>
      <c r="E11" s="19"/>
      <c r="F11" s="19"/>
      <c r="G11" s="19"/>
      <c r="H11" s="19"/>
      <c r="I11" s="19">
        <v>18</v>
      </c>
      <c r="J11" s="19"/>
      <c r="K11" s="19"/>
      <c r="L11" s="19"/>
      <c r="M11" s="19"/>
      <c r="N11" s="19"/>
      <c r="O11" s="19"/>
      <c r="P11" s="19"/>
      <c r="Q11" s="19"/>
      <c r="R11" s="19"/>
      <c r="S11" s="19">
        <v>19</v>
      </c>
      <c r="T11" s="9"/>
      <c r="U11" s="9"/>
      <c r="V11" s="9"/>
      <c r="W11" s="9"/>
      <c r="X11" s="9"/>
    </row>
    <row r="12" spans="1:24" ht="18.95" customHeight="1" x14ac:dyDescent="0.35">
      <c r="A12" s="7" t="s">
        <v>85</v>
      </c>
      <c r="B12" s="8" t="s">
        <v>86</v>
      </c>
      <c r="C12" s="18" t="s">
        <v>76</v>
      </c>
      <c r="D12" s="19">
        <v>13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9"/>
      <c r="U12" s="9"/>
      <c r="V12" s="9"/>
      <c r="W12" s="9"/>
      <c r="X12" s="9"/>
    </row>
    <row r="13" spans="1:24" ht="18.95" customHeight="1" x14ac:dyDescent="0.35">
      <c r="A13" s="7" t="s">
        <v>87</v>
      </c>
      <c r="B13" s="8" t="s">
        <v>88</v>
      </c>
      <c r="C13" s="18" t="s">
        <v>76</v>
      </c>
      <c r="D13" s="19">
        <v>14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9"/>
      <c r="U13" s="9"/>
      <c r="V13" s="9"/>
      <c r="W13" s="9"/>
      <c r="X13" s="9"/>
    </row>
    <row r="14" spans="1:24" ht="18.95" customHeight="1" x14ac:dyDescent="0.35">
      <c r="A14" s="7" t="s">
        <v>89</v>
      </c>
      <c r="B14" s="8" t="s">
        <v>90</v>
      </c>
      <c r="C14" s="18" t="s">
        <v>76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9"/>
      <c r="U14" s="9"/>
      <c r="V14" s="9"/>
      <c r="W14" s="9"/>
      <c r="X14" s="9"/>
    </row>
    <row r="15" spans="1:24" ht="18.95" customHeight="1" x14ac:dyDescent="0.35">
      <c r="A15" s="7" t="s">
        <v>91</v>
      </c>
      <c r="B15" s="8" t="s">
        <v>92</v>
      </c>
      <c r="C15" s="18" t="s">
        <v>76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9"/>
      <c r="U15" s="9"/>
      <c r="V15" s="9"/>
      <c r="W15" s="9"/>
      <c r="X15" s="9"/>
    </row>
    <row r="16" spans="1:24" ht="18.95" customHeight="1" x14ac:dyDescent="0.35">
      <c r="A16" s="7" t="s">
        <v>93</v>
      </c>
      <c r="B16" s="8" t="s">
        <v>94</v>
      </c>
      <c r="C16" s="18" t="s">
        <v>76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9"/>
      <c r="U16" s="9"/>
      <c r="V16" s="9"/>
      <c r="W16" s="9"/>
      <c r="X16" s="9"/>
    </row>
    <row r="17" spans="1:24" ht="18.95" customHeight="1" x14ac:dyDescent="0.35">
      <c r="A17" s="7" t="s">
        <v>95</v>
      </c>
      <c r="B17" s="8" t="s">
        <v>96</v>
      </c>
      <c r="C17" s="18" t="s">
        <v>76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9"/>
      <c r="U17" s="9"/>
      <c r="V17" s="9"/>
      <c r="W17" s="9"/>
      <c r="X17" s="9"/>
    </row>
    <row r="18" spans="1:24" ht="18.95" customHeight="1" x14ac:dyDescent="0.35">
      <c r="A18" s="7" t="s">
        <v>97</v>
      </c>
      <c r="B18" s="8" t="s">
        <v>98</v>
      </c>
      <c r="C18" s="18" t="s">
        <v>76</v>
      </c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9"/>
      <c r="U18" s="9"/>
      <c r="V18" s="9"/>
      <c r="W18" s="9"/>
      <c r="X18" s="9"/>
    </row>
    <row r="19" spans="1:24" ht="18.95" customHeight="1" x14ac:dyDescent="0.35">
      <c r="A19" s="7" t="s">
        <v>99</v>
      </c>
      <c r="B19" s="8" t="s">
        <v>100</v>
      </c>
      <c r="C19" s="18" t="s">
        <v>76</v>
      </c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9"/>
      <c r="U19" s="9"/>
      <c r="V19" s="9"/>
      <c r="W19" s="9"/>
      <c r="X19" s="9"/>
    </row>
    <row r="20" spans="1:24" ht="18.95" customHeight="1" x14ac:dyDescent="0.35">
      <c r="A20" s="7" t="s">
        <v>101</v>
      </c>
      <c r="B20" s="8" t="s">
        <v>102</v>
      </c>
      <c r="C20" s="18" t="s">
        <v>76</v>
      </c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9"/>
      <c r="U20" s="9"/>
      <c r="V20" s="9"/>
      <c r="W20" s="9"/>
      <c r="X20" s="9"/>
    </row>
    <row r="21" spans="1:24" ht="18.95" customHeight="1" x14ac:dyDescent="0.35">
      <c r="A21" s="7" t="s">
        <v>103</v>
      </c>
      <c r="B21" s="8" t="s">
        <v>104</v>
      </c>
      <c r="C21" s="18" t="s">
        <v>76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9"/>
      <c r="U21" s="9"/>
      <c r="V21" s="9"/>
      <c r="W21" s="9"/>
      <c r="X21" s="9"/>
    </row>
    <row r="22" spans="1:24" ht="18.95" customHeight="1" x14ac:dyDescent="0.35">
      <c r="A22" s="7" t="s">
        <v>105</v>
      </c>
      <c r="B22" s="8" t="s">
        <v>106</v>
      </c>
      <c r="C22" s="18" t="s">
        <v>76</v>
      </c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9"/>
      <c r="U22" s="9"/>
      <c r="V22" s="9"/>
      <c r="W22" s="9"/>
      <c r="X22" s="9"/>
    </row>
    <row r="23" spans="1:24" ht="18.95" customHeight="1" x14ac:dyDescent="0.35">
      <c r="A23" s="7" t="s">
        <v>107</v>
      </c>
      <c r="B23" s="8" t="s">
        <v>108</v>
      </c>
      <c r="C23" s="18" t="s">
        <v>76</v>
      </c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9"/>
      <c r="U23" s="9"/>
      <c r="V23" s="9"/>
      <c r="W23" s="9"/>
      <c r="X23" s="9"/>
    </row>
    <row r="24" spans="1:24" ht="18.95" customHeight="1" x14ac:dyDescent="0.35">
      <c r="A24" s="7" t="s">
        <v>109</v>
      </c>
      <c r="B24" s="8" t="s">
        <v>110</v>
      </c>
      <c r="C24" s="18" t="s">
        <v>76</v>
      </c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9"/>
      <c r="U24" s="9"/>
      <c r="V24" s="9"/>
      <c r="W24" s="9"/>
      <c r="X24" s="9"/>
    </row>
    <row r="25" spans="1:24" ht="18.95" customHeight="1" x14ac:dyDescent="0.35">
      <c r="A25" s="7" t="s">
        <v>111</v>
      </c>
      <c r="B25" s="8" t="s">
        <v>112</v>
      </c>
      <c r="C25" s="18" t="s">
        <v>76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9"/>
      <c r="U25" s="9"/>
      <c r="V25" s="9"/>
      <c r="W25" s="9"/>
      <c r="X25" s="9"/>
    </row>
    <row r="26" spans="1:24" ht="18.95" customHeight="1" x14ac:dyDescent="0.35">
      <c r="A26" s="7" t="s">
        <v>113</v>
      </c>
      <c r="B26" s="8" t="s">
        <v>114</v>
      </c>
      <c r="C26" s="18" t="s">
        <v>76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9"/>
      <c r="U26" s="9"/>
      <c r="V26" s="9"/>
      <c r="W26" s="9"/>
      <c r="X26" s="9"/>
    </row>
    <row r="27" spans="1:24" ht="18.95" customHeight="1" x14ac:dyDescent="0.35">
      <c r="A27" s="7" t="s">
        <v>115</v>
      </c>
      <c r="B27" s="8" t="s">
        <v>116</v>
      </c>
      <c r="C27" s="18" t="s">
        <v>76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9"/>
      <c r="U27" s="9"/>
      <c r="V27" s="9"/>
      <c r="W27" s="9"/>
      <c r="X27" s="9"/>
    </row>
    <row r="28" spans="1:24" ht="18.95" customHeight="1" x14ac:dyDescent="0.35">
      <c r="A28" s="7" t="s">
        <v>117</v>
      </c>
      <c r="B28" s="8" t="s">
        <v>118</v>
      </c>
      <c r="C28" s="18" t="s">
        <v>76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9"/>
      <c r="U28" s="9"/>
      <c r="V28" s="9"/>
      <c r="W28" s="9"/>
      <c r="X28" s="9"/>
    </row>
    <row r="29" spans="1:24" ht="18.95" customHeight="1" x14ac:dyDescent="0.35">
      <c r="A29" s="7" t="s">
        <v>119</v>
      </c>
      <c r="B29" s="8" t="s">
        <v>120</v>
      </c>
      <c r="C29" s="18" t="s">
        <v>76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9"/>
      <c r="U29" s="9"/>
      <c r="V29" s="9"/>
      <c r="W29" s="9"/>
      <c r="X29" s="9"/>
    </row>
    <row r="30" spans="1:24" ht="18.95" customHeight="1" x14ac:dyDescent="0.35">
      <c r="A30" s="7" t="s">
        <v>121</v>
      </c>
      <c r="B30" s="8" t="s">
        <v>122</v>
      </c>
      <c r="C30" s="18" t="s">
        <v>76</v>
      </c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9"/>
      <c r="U30" s="9"/>
      <c r="V30" s="9"/>
      <c r="W30" s="9"/>
      <c r="X30" s="9"/>
    </row>
    <row r="31" spans="1:24" ht="18.95" customHeight="1" x14ac:dyDescent="0.35">
      <c r="A31" s="7" t="s">
        <v>123</v>
      </c>
      <c r="B31" s="8" t="s">
        <v>124</v>
      </c>
      <c r="C31" s="18" t="s">
        <v>76</v>
      </c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9"/>
      <c r="U31" s="9"/>
      <c r="V31" s="9"/>
      <c r="W31" s="9"/>
      <c r="X31" s="9"/>
    </row>
    <row r="32" spans="1:24" ht="18.95" customHeight="1" x14ac:dyDescent="0.35">
      <c r="A32" s="7" t="s">
        <v>125</v>
      </c>
      <c r="B32" s="8" t="s">
        <v>126</v>
      </c>
      <c r="C32" s="18" t="s">
        <v>76</v>
      </c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9"/>
      <c r="U32" s="9"/>
      <c r="V32" s="9"/>
      <c r="W32" s="9"/>
      <c r="X32" s="9"/>
    </row>
    <row r="33" spans="1:24" ht="18.95" customHeight="1" x14ac:dyDescent="0.35">
      <c r="A33" s="7" t="s">
        <v>127</v>
      </c>
      <c r="B33" s="8" t="s">
        <v>128</v>
      </c>
      <c r="C33" s="18" t="s">
        <v>76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9"/>
      <c r="U33" s="9"/>
      <c r="V33" s="9"/>
      <c r="W33" s="9"/>
      <c r="X33" s="9"/>
    </row>
    <row r="34" spans="1:24" ht="18.95" customHeight="1" x14ac:dyDescent="0.35">
      <c r="A34" s="7" t="s">
        <v>129</v>
      </c>
      <c r="B34" s="8" t="s">
        <v>130</v>
      </c>
      <c r="C34" s="18" t="s">
        <v>76</v>
      </c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9"/>
      <c r="U34" s="9"/>
      <c r="V34" s="9"/>
      <c r="W34" s="9"/>
      <c r="X34" s="9"/>
    </row>
    <row r="35" spans="1:24" ht="18.95" customHeight="1" x14ac:dyDescent="0.35">
      <c r="A35" s="7" t="s">
        <v>131</v>
      </c>
      <c r="B35" s="8" t="s">
        <v>132</v>
      </c>
      <c r="C35" s="18" t="s">
        <v>76</v>
      </c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9"/>
      <c r="U35" s="9"/>
      <c r="V35" s="9"/>
      <c r="W35" s="9"/>
      <c r="X35" s="9"/>
    </row>
    <row r="36" spans="1:24" ht="18.95" customHeight="1" x14ac:dyDescent="0.35">
      <c r="A36" s="7" t="s">
        <v>133</v>
      </c>
      <c r="B36" s="8" t="s">
        <v>134</v>
      </c>
      <c r="C36" s="18" t="s">
        <v>76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9"/>
      <c r="U36" s="9"/>
      <c r="V36" s="9"/>
      <c r="W36" s="9"/>
      <c r="X36" s="9"/>
    </row>
    <row r="37" spans="1:24" ht="18.95" customHeight="1" x14ac:dyDescent="0.35">
      <c r="A37" s="7" t="s">
        <v>135</v>
      </c>
      <c r="B37" s="8" t="s">
        <v>136</v>
      </c>
      <c r="C37" s="18" t="s">
        <v>76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9"/>
      <c r="U37" s="9"/>
      <c r="V37" s="9"/>
      <c r="W37" s="9"/>
      <c r="X37" s="9"/>
    </row>
    <row r="38" spans="1:24" ht="18.95" customHeight="1" x14ac:dyDescent="0.35">
      <c r="A38" s="7" t="s">
        <v>137</v>
      </c>
      <c r="B38" s="8" t="s">
        <v>138</v>
      </c>
      <c r="C38" s="18" t="s">
        <v>76</v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9"/>
      <c r="U38" s="9"/>
      <c r="V38" s="9"/>
      <c r="W38" s="9"/>
      <c r="X38" s="9"/>
    </row>
    <row r="39" spans="1:24" ht="18.95" customHeight="1" x14ac:dyDescent="0.35">
      <c r="A39" s="7" t="s">
        <v>139</v>
      </c>
      <c r="B39" s="8" t="s">
        <v>140</v>
      </c>
      <c r="C39" s="18" t="s">
        <v>76</v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9"/>
      <c r="U39" s="9"/>
      <c r="V39" s="9"/>
      <c r="W39" s="9"/>
      <c r="X39" s="9"/>
    </row>
    <row r="40" spans="1:24" ht="18.95" customHeight="1" x14ac:dyDescent="0.35">
      <c r="A40" s="7" t="s">
        <v>141</v>
      </c>
      <c r="B40" s="8" t="s">
        <v>142</v>
      </c>
      <c r="C40" s="18" t="s">
        <v>76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9"/>
      <c r="U40" s="9"/>
      <c r="V40" s="9"/>
      <c r="W40" s="9"/>
      <c r="X40" s="9"/>
    </row>
    <row r="41" spans="1:24" ht="18.95" customHeight="1" x14ac:dyDescent="0.35">
      <c r="A41" s="7" t="s">
        <v>143</v>
      </c>
      <c r="B41" s="8" t="s">
        <v>144</v>
      </c>
      <c r="C41" s="18" t="s">
        <v>76</v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9"/>
      <c r="U41" s="9"/>
      <c r="V41" s="9"/>
      <c r="W41" s="9"/>
      <c r="X41" s="9"/>
    </row>
    <row r="42" spans="1:24" ht="18.95" customHeight="1" x14ac:dyDescent="0.35">
      <c r="A42" s="7" t="s">
        <v>145</v>
      </c>
      <c r="B42" s="8" t="s">
        <v>146</v>
      </c>
      <c r="C42" s="18" t="s">
        <v>76</v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9"/>
      <c r="U42" s="9"/>
      <c r="V42" s="9"/>
      <c r="W42" s="9"/>
      <c r="X42" s="9"/>
    </row>
    <row r="43" spans="1:24" ht="18.95" customHeight="1" x14ac:dyDescent="0.35">
      <c r="A43" s="7" t="s">
        <v>147</v>
      </c>
      <c r="B43" s="8" t="s">
        <v>148</v>
      </c>
      <c r="C43" s="18" t="s">
        <v>76</v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9"/>
      <c r="U43" s="9"/>
      <c r="V43" s="9"/>
      <c r="W43" s="9"/>
      <c r="X43" s="9"/>
    </row>
    <row r="44" spans="1:24" ht="18.95" customHeight="1" x14ac:dyDescent="0.35">
      <c r="A44" s="7" t="s">
        <v>149</v>
      </c>
      <c r="B44" s="8" t="s">
        <v>150</v>
      </c>
      <c r="C44" s="18" t="s">
        <v>76</v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9"/>
      <c r="U44" s="9"/>
      <c r="V44" s="9"/>
      <c r="W44" s="9"/>
      <c r="X44" s="9"/>
    </row>
    <row r="45" spans="1:24" ht="18.95" customHeight="1" x14ac:dyDescent="0.35">
      <c r="A45" s="7" t="s">
        <v>151</v>
      </c>
      <c r="B45" s="8" t="s">
        <v>152</v>
      </c>
      <c r="C45" s="18" t="s">
        <v>76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9"/>
      <c r="U45" s="9"/>
      <c r="V45" s="9"/>
      <c r="W45" s="9"/>
      <c r="X45" s="9"/>
    </row>
    <row r="46" spans="1:24" ht="18.95" customHeight="1" x14ac:dyDescent="0.35">
      <c r="A46" s="7" t="s">
        <v>153</v>
      </c>
      <c r="B46" s="8" t="s">
        <v>154</v>
      </c>
      <c r="C46" s="18" t="s">
        <v>76</v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9"/>
      <c r="U46" s="9"/>
      <c r="V46" s="9"/>
      <c r="W46" s="9"/>
      <c r="X46" s="9"/>
    </row>
    <row r="47" spans="1:24" ht="18.95" customHeight="1" x14ac:dyDescent="0.35">
      <c r="A47" s="7" t="s">
        <v>155</v>
      </c>
      <c r="B47" s="8" t="s">
        <v>156</v>
      </c>
      <c r="C47" s="18" t="s">
        <v>157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9"/>
      <c r="U47" s="9"/>
      <c r="V47" s="9"/>
      <c r="W47" s="9"/>
      <c r="X47" s="9"/>
    </row>
    <row r="48" spans="1:24" ht="18.95" customHeight="1" x14ac:dyDescent="0.35">
      <c r="A48" s="7" t="s">
        <v>158</v>
      </c>
      <c r="B48" s="8" t="s">
        <v>159</v>
      </c>
      <c r="C48" s="18" t="s">
        <v>160</v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9"/>
      <c r="U48" s="9"/>
      <c r="V48" s="9"/>
      <c r="W48" s="9"/>
      <c r="X48" s="9"/>
    </row>
    <row r="49" spans="1:24" ht="18.95" customHeight="1" x14ac:dyDescent="0.35">
      <c r="A49" s="7" t="s">
        <v>161</v>
      </c>
      <c r="B49" s="8" t="s">
        <v>162</v>
      </c>
      <c r="C49" s="18" t="s">
        <v>160</v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9"/>
      <c r="U49" s="9"/>
      <c r="V49" s="9"/>
      <c r="W49" s="9"/>
      <c r="X49" s="9"/>
    </row>
    <row r="50" spans="1:24" ht="18.95" customHeight="1" x14ac:dyDescent="0.35">
      <c r="A50" s="7" t="s">
        <v>163</v>
      </c>
      <c r="B50" s="8" t="s">
        <v>164</v>
      </c>
      <c r="C50" s="18" t="s">
        <v>160</v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9"/>
      <c r="U50" s="9"/>
      <c r="V50" s="9"/>
      <c r="W50" s="9"/>
      <c r="X50" s="9"/>
    </row>
    <row r="51" spans="1:24" ht="18.95" customHeight="1" x14ac:dyDescent="0.35">
      <c r="A51" s="7" t="s">
        <v>165</v>
      </c>
      <c r="B51" s="8" t="s">
        <v>166</v>
      </c>
      <c r="C51" s="18" t="s">
        <v>160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9"/>
      <c r="U51" s="9"/>
      <c r="V51" s="9"/>
      <c r="W51" s="9"/>
      <c r="X51" s="9"/>
    </row>
    <row r="52" spans="1:24" ht="18.95" customHeight="1" x14ac:dyDescent="0.35">
      <c r="A52" s="7" t="s">
        <v>167</v>
      </c>
      <c r="B52" s="8" t="s">
        <v>168</v>
      </c>
      <c r="C52" s="18" t="s">
        <v>160</v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9"/>
      <c r="U52" s="9"/>
      <c r="V52" s="9"/>
      <c r="W52" s="9"/>
      <c r="X52" s="9"/>
    </row>
    <row r="53" spans="1:24" ht="18.95" customHeight="1" x14ac:dyDescent="0.35">
      <c r="A53" s="7" t="s">
        <v>169</v>
      </c>
      <c r="B53" s="8" t="s">
        <v>170</v>
      </c>
      <c r="C53" s="18" t="s">
        <v>160</v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9"/>
      <c r="U53" s="9"/>
      <c r="V53" s="9"/>
      <c r="W53" s="9"/>
      <c r="X53" s="9"/>
    </row>
    <row r="54" spans="1:24" ht="18.95" customHeight="1" x14ac:dyDescent="0.35">
      <c r="A54" s="7" t="s">
        <v>171</v>
      </c>
      <c r="B54" s="8" t="s">
        <v>172</v>
      </c>
      <c r="C54" s="18" t="s">
        <v>160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9"/>
      <c r="U54" s="9"/>
      <c r="V54" s="9"/>
      <c r="W54" s="9"/>
      <c r="X54" s="9"/>
    </row>
    <row r="55" spans="1:24" ht="18.95" customHeight="1" x14ac:dyDescent="0.35">
      <c r="A55" s="7" t="s">
        <v>173</v>
      </c>
      <c r="B55" s="8" t="s">
        <v>174</v>
      </c>
      <c r="C55" s="18" t="s">
        <v>160</v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9"/>
      <c r="U55" s="9"/>
      <c r="V55" s="9"/>
      <c r="W55" s="9"/>
      <c r="X55" s="9"/>
    </row>
    <row r="56" spans="1:24" ht="18.95" customHeight="1" x14ac:dyDescent="0.35">
      <c r="A56" s="7" t="s">
        <v>175</v>
      </c>
      <c r="B56" s="8" t="s">
        <v>176</v>
      </c>
      <c r="C56" s="18" t="s">
        <v>160</v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9"/>
      <c r="U56" s="9"/>
      <c r="V56" s="9"/>
      <c r="W56" s="9"/>
      <c r="X56" s="9"/>
    </row>
    <row r="57" spans="1:24" ht="18.95" customHeight="1" x14ac:dyDescent="0.35">
      <c r="A57" s="7" t="s">
        <v>177</v>
      </c>
      <c r="B57" s="8" t="s">
        <v>178</v>
      </c>
      <c r="C57" s="18" t="s">
        <v>160</v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9"/>
      <c r="U57" s="9"/>
      <c r="V57" s="9"/>
      <c r="W57" s="9"/>
      <c r="X57" s="9"/>
    </row>
    <row r="58" spans="1:24" ht="18.95" customHeight="1" x14ac:dyDescent="0.35">
      <c r="A58" s="7" t="s">
        <v>179</v>
      </c>
      <c r="B58" s="8" t="s">
        <v>180</v>
      </c>
      <c r="C58" s="18" t="s">
        <v>160</v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9"/>
      <c r="U58" s="9"/>
      <c r="V58" s="9"/>
      <c r="W58" s="9"/>
      <c r="X58" s="9"/>
    </row>
    <row r="59" spans="1:24" ht="18.95" customHeight="1" x14ac:dyDescent="0.35">
      <c r="A59" s="7" t="s">
        <v>181</v>
      </c>
      <c r="B59" s="8" t="s">
        <v>182</v>
      </c>
      <c r="C59" s="18" t="s">
        <v>160</v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9"/>
      <c r="U59" s="9"/>
      <c r="V59" s="9"/>
      <c r="W59" s="9"/>
      <c r="X59" s="9"/>
    </row>
    <row r="60" spans="1:24" ht="18.95" customHeight="1" x14ac:dyDescent="0.35">
      <c r="A60" s="7" t="s">
        <v>183</v>
      </c>
      <c r="B60" s="8" t="s">
        <v>184</v>
      </c>
      <c r="C60" s="18" t="s">
        <v>160</v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9"/>
      <c r="U60" s="9"/>
      <c r="V60" s="9"/>
      <c r="W60" s="9"/>
      <c r="X60" s="9"/>
    </row>
    <row r="61" spans="1:24" ht="18.95" customHeight="1" x14ac:dyDescent="0.35">
      <c r="A61" s="7" t="s">
        <v>185</v>
      </c>
      <c r="B61" s="8" t="s">
        <v>186</v>
      </c>
      <c r="C61" s="18" t="s">
        <v>160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9"/>
      <c r="U61" s="9"/>
      <c r="V61" s="9"/>
      <c r="W61" s="9"/>
      <c r="X61" s="9"/>
    </row>
    <row r="62" spans="1:24" ht="18.95" customHeight="1" x14ac:dyDescent="0.35">
      <c r="A62" s="7" t="s">
        <v>187</v>
      </c>
      <c r="B62" s="8" t="s">
        <v>188</v>
      </c>
      <c r="C62" s="18" t="s">
        <v>160</v>
      </c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9"/>
      <c r="U62" s="9"/>
      <c r="V62" s="9"/>
      <c r="W62" s="9"/>
      <c r="X62" s="9"/>
    </row>
    <row r="63" spans="1:24" ht="18.95" customHeight="1" x14ac:dyDescent="0.35">
      <c r="A63" s="7" t="s">
        <v>189</v>
      </c>
      <c r="B63" s="8" t="s">
        <v>190</v>
      </c>
      <c r="C63" s="18" t="s">
        <v>160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9"/>
      <c r="U63" s="9"/>
      <c r="V63" s="9"/>
      <c r="W63" s="9"/>
      <c r="X63" s="9"/>
    </row>
    <row r="64" spans="1:24" ht="18.95" customHeight="1" x14ac:dyDescent="0.35">
      <c r="A64" s="7" t="s">
        <v>191</v>
      </c>
      <c r="B64" s="8" t="s">
        <v>192</v>
      </c>
      <c r="C64" s="18" t="s">
        <v>160</v>
      </c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9"/>
      <c r="U64" s="9"/>
      <c r="V64" s="9"/>
      <c r="W64" s="9"/>
      <c r="X64" s="9"/>
    </row>
    <row r="65" spans="1:24" ht="18.95" customHeight="1" x14ac:dyDescent="0.35">
      <c r="A65" s="7" t="s">
        <v>193</v>
      </c>
      <c r="B65" s="8" t="s">
        <v>194</v>
      </c>
      <c r="C65" s="18" t="s">
        <v>160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>
        <v>12</v>
      </c>
      <c r="Q65" s="19"/>
      <c r="R65" s="19"/>
      <c r="S65" s="19"/>
      <c r="T65" s="9"/>
      <c r="U65" s="9"/>
      <c r="V65" s="9"/>
      <c r="W65" s="9"/>
      <c r="X65" s="9"/>
    </row>
    <row r="66" spans="1:24" ht="18.95" customHeight="1" x14ac:dyDescent="0.35">
      <c r="A66" s="7" t="s">
        <v>195</v>
      </c>
      <c r="B66" s="8" t="s">
        <v>196</v>
      </c>
      <c r="C66" s="18" t="s">
        <v>160</v>
      </c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9"/>
      <c r="U66" s="9"/>
      <c r="V66" s="9"/>
      <c r="W66" s="9"/>
      <c r="X66" s="9"/>
    </row>
    <row r="67" spans="1:24" ht="18.95" customHeight="1" x14ac:dyDescent="0.35">
      <c r="A67" s="7" t="s">
        <v>197</v>
      </c>
      <c r="B67" s="8" t="s">
        <v>198</v>
      </c>
      <c r="C67" s="18" t="s">
        <v>160</v>
      </c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9"/>
      <c r="U67" s="9"/>
      <c r="V67" s="9"/>
      <c r="W67" s="9"/>
      <c r="X67" s="9"/>
    </row>
    <row r="68" spans="1:24" ht="18.95" customHeight="1" x14ac:dyDescent="0.35">
      <c r="A68" s="7" t="s">
        <v>199</v>
      </c>
      <c r="B68" s="8" t="s">
        <v>200</v>
      </c>
      <c r="C68" s="18" t="s">
        <v>160</v>
      </c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9"/>
      <c r="U68" s="9"/>
      <c r="V68" s="9"/>
      <c r="W68" s="9"/>
      <c r="X68" s="9"/>
    </row>
    <row r="69" spans="1:24" ht="18.95" customHeight="1" x14ac:dyDescent="0.35">
      <c r="A69" s="7" t="s">
        <v>201</v>
      </c>
      <c r="B69" s="8" t="s">
        <v>202</v>
      </c>
      <c r="C69" s="18" t="s">
        <v>160</v>
      </c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9"/>
      <c r="U69" s="9"/>
      <c r="V69" s="9"/>
      <c r="W69" s="9"/>
      <c r="X69" s="9"/>
    </row>
    <row r="70" spans="1:24" ht="18.95" customHeight="1" x14ac:dyDescent="0.35">
      <c r="A70" s="7" t="s">
        <v>203</v>
      </c>
      <c r="B70" s="8" t="s">
        <v>204</v>
      </c>
      <c r="C70" s="18" t="s">
        <v>160</v>
      </c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9"/>
      <c r="U70" s="9"/>
      <c r="V70" s="9"/>
      <c r="W70" s="9"/>
      <c r="X70" s="9"/>
    </row>
    <row r="71" spans="1:24" ht="18.95" customHeight="1" x14ac:dyDescent="0.35">
      <c r="A71" s="7" t="s">
        <v>205</v>
      </c>
      <c r="B71" s="8" t="s">
        <v>206</v>
      </c>
      <c r="C71" s="18" t="s">
        <v>160</v>
      </c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9"/>
      <c r="U71" s="9"/>
      <c r="V71" s="9"/>
      <c r="W71" s="9"/>
      <c r="X71" s="9"/>
    </row>
    <row r="72" spans="1:24" ht="18.95" customHeight="1" x14ac:dyDescent="0.35">
      <c r="A72" s="7" t="s">
        <v>207</v>
      </c>
      <c r="B72" s="8" t="s">
        <v>208</v>
      </c>
      <c r="C72" s="18" t="s">
        <v>160</v>
      </c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9"/>
      <c r="U72" s="9"/>
      <c r="V72" s="9"/>
      <c r="W72" s="9"/>
      <c r="X72" s="9"/>
    </row>
    <row r="73" spans="1:24" x14ac:dyDescent="0.35">
      <c r="A73" s="7" t="s">
        <v>209</v>
      </c>
      <c r="B73" s="8" t="s">
        <v>210</v>
      </c>
      <c r="C73" s="18" t="s">
        <v>160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9"/>
      <c r="U73" s="9"/>
      <c r="V73" s="9"/>
      <c r="W73" s="9"/>
      <c r="X73" s="9"/>
    </row>
    <row r="74" spans="1:24" x14ac:dyDescent="0.35">
      <c r="A74" s="7" t="s">
        <v>211</v>
      </c>
      <c r="B74" s="8" t="s">
        <v>212</v>
      </c>
      <c r="C74" s="18" t="s">
        <v>160</v>
      </c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9"/>
      <c r="U74" s="9"/>
      <c r="V74" s="9"/>
      <c r="W74" s="9"/>
      <c r="X74" s="9"/>
    </row>
    <row r="75" spans="1:24" x14ac:dyDescent="0.35">
      <c r="A75" s="7" t="s">
        <v>213</v>
      </c>
      <c r="B75" s="8" t="s">
        <v>214</v>
      </c>
      <c r="C75" s="18" t="s">
        <v>160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9"/>
      <c r="U75" s="9"/>
      <c r="V75" s="9"/>
      <c r="W75" s="9"/>
      <c r="X75" s="9"/>
    </row>
    <row r="76" spans="1:24" x14ac:dyDescent="0.35">
      <c r="A76" s="7" t="s">
        <v>215</v>
      </c>
      <c r="B76" s="8" t="s">
        <v>216</v>
      </c>
      <c r="C76" s="18" t="s">
        <v>160</v>
      </c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9"/>
      <c r="U76" s="9"/>
      <c r="V76" s="9"/>
      <c r="W76" s="9"/>
      <c r="X76" s="9"/>
    </row>
    <row r="77" spans="1:24" x14ac:dyDescent="0.35">
      <c r="A77" s="7" t="s">
        <v>217</v>
      </c>
      <c r="B77" s="8" t="s">
        <v>218</v>
      </c>
      <c r="C77" s="18" t="s">
        <v>160</v>
      </c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9"/>
      <c r="U77" s="9"/>
      <c r="V77" s="9"/>
      <c r="W77" s="9"/>
      <c r="X77" s="9"/>
    </row>
    <row r="78" spans="1:24" x14ac:dyDescent="0.35">
      <c r="A78" s="7" t="s">
        <v>219</v>
      </c>
      <c r="B78" s="8" t="s">
        <v>220</v>
      </c>
      <c r="C78" s="18" t="s">
        <v>160</v>
      </c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9"/>
      <c r="U78" s="9"/>
      <c r="V78" s="9"/>
      <c r="W78" s="9"/>
      <c r="X78" s="9"/>
    </row>
    <row r="79" spans="1:24" x14ac:dyDescent="0.35">
      <c r="A79" s="7" t="s">
        <v>221</v>
      </c>
      <c r="B79" s="8" t="s">
        <v>222</v>
      </c>
      <c r="C79" s="18" t="s">
        <v>160</v>
      </c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9"/>
      <c r="U79" s="9"/>
      <c r="V79" s="9"/>
      <c r="W79" s="9"/>
      <c r="X79" s="9"/>
    </row>
    <row r="80" spans="1:24" x14ac:dyDescent="0.35">
      <c r="A80" s="7" t="s">
        <v>223</v>
      </c>
      <c r="B80" s="8" t="s">
        <v>224</v>
      </c>
      <c r="C80" s="18" t="s">
        <v>160</v>
      </c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9"/>
      <c r="U80" s="9"/>
      <c r="V80" s="9"/>
      <c r="W80" s="9"/>
      <c r="X80" s="9"/>
    </row>
    <row r="81" spans="1:24" x14ac:dyDescent="0.35">
      <c r="A81" s="7" t="s">
        <v>225</v>
      </c>
      <c r="B81" s="8" t="s">
        <v>226</v>
      </c>
      <c r="C81" s="18" t="s">
        <v>227</v>
      </c>
      <c r="D81" s="19">
        <v>12</v>
      </c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9"/>
      <c r="U81" s="9"/>
      <c r="V81" s="9"/>
      <c r="W81" s="9"/>
      <c r="X81" s="9"/>
    </row>
    <row r="82" spans="1:24" x14ac:dyDescent="0.35">
      <c r="A82" s="7" t="s">
        <v>228</v>
      </c>
      <c r="B82" s="8" t="s">
        <v>229</v>
      </c>
      <c r="C82" s="18" t="s">
        <v>227</v>
      </c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9"/>
      <c r="U82" s="9"/>
      <c r="V82" s="9"/>
      <c r="W82" s="9"/>
      <c r="X82" s="9"/>
    </row>
    <row r="83" spans="1:24" x14ac:dyDescent="0.35">
      <c r="A83" s="7" t="s">
        <v>230</v>
      </c>
      <c r="B83" s="8" t="s">
        <v>231</v>
      </c>
      <c r="C83" s="18" t="s">
        <v>227</v>
      </c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9"/>
      <c r="U83" s="9"/>
      <c r="V83" s="9"/>
      <c r="W83" s="9"/>
      <c r="X83" s="9"/>
    </row>
    <row r="84" spans="1:24" x14ac:dyDescent="0.35">
      <c r="A84" s="7" t="s">
        <v>232</v>
      </c>
      <c r="B84" s="8" t="s">
        <v>233</v>
      </c>
      <c r="C84" s="18" t="s">
        <v>227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9"/>
      <c r="U84" s="9"/>
      <c r="V84" s="9"/>
      <c r="W84" s="9"/>
      <c r="X84" s="9"/>
    </row>
    <row r="85" spans="1:24" x14ac:dyDescent="0.35">
      <c r="A85" s="7" t="s">
        <v>234</v>
      </c>
      <c r="B85" s="8" t="s">
        <v>235</v>
      </c>
      <c r="C85" s="18" t="s">
        <v>227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9"/>
      <c r="U85" s="9"/>
      <c r="V85" s="9"/>
      <c r="W85" s="9"/>
      <c r="X85" s="9"/>
    </row>
    <row r="86" spans="1:24" x14ac:dyDescent="0.35">
      <c r="A86" s="7" t="s">
        <v>236</v>
      </c>
      <c r="B86" s="8" t="s">
        <v>237</v>
      </c>
      <c r="C86" s="18" t="s">
        <v>227</v>
      </c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9"/>
      <c r="U86" s="9"/>
      <c r="V86" s="9"/>
      <c r="W86" s="9"/>
      <c r="X86" s="9"/>
    </row>
    <row r="87" spans="1:24" x14ac:dyDescent="0.35">
      <c r="A87" s="7" t="s">
        <v>238</v>
      </c>
      <c r="B87" s="8" t="s">
        <v>239</v>
      </c>
      <c r="C87" s="18" t="s">
        <v>227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9"/>
      <c r="U87" s="9"/>
      <c r="V87" s="9"/>
      <c r="W87" s="9"/>
      <c r="X87" s="9"/>
    </row>
    <row r="88" spans="1:24" x14ac:dyDescent="0.35">
      <c r="A88" s="7" t="s">
        <v>240</v>
      </c>
      <c r="B88" s="8" t="s">
        <v>241</v>
      </c>
      <c r="C88" s="18" t="s">
        <v>227</v>
      </c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9"/>
      <c r="U88" s="9"/>
      <c r="V88" s="9"/>
      <c r="W88" s="9"/>
      <c r="X88" s="9"/>
    </row>
    <row r="89" spans="1:24" x14ac:dyDescent="0.35">
      <c r="A89" s="7" t="s">
        <v>242</v>
      </c>
      <c r="B89" s="8" t="s">
        <v>243</v>
      </c>
      <c r="C89" s="18" t="s">
        <v>227</v>
      </c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9"/>
      <c r="U89" s="9"/>
      <c r="V89" s="9"/>
      <c r="W89" s="9"/>
      <c r="X89" s="9"/>
    </row>
    <row r="90" spans="1:24" x14ac:dyDescent="0.35">
      <c r="A90" s="7" t="s">
        <v>244</v>
      </c>
      <c r="B90" s="8" t="s">
        <v>245</v>
      </c>
      <c r="C90" s="18" t="s">
        <v>227</v>
      </c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9"/>
      <c r="U90" s="9"/>
      <c r="V90" s="9"/>
      <c r="W90" s="9"/>
      <c r="X90" s="9"/>
    </row>
    <row r="91" spans="1:24" x14ac:dyDescent="0.35">
      <c r="A91" s="7" t="s">
        <v>246</v>
      </c>
      <c r="B91" s="8" t="s">
        <v>247</v>
      </c>
      <c r="C91" s="18" t="s">
        <v>227</v>
      </c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9"/>
      <c r="U91" s="9"/>
      <c r="V91" s="9"/>
      <c r="W91" s="9"/>
      <c r="X91" s="9"/>
    </row>
    <row r="92" spans="1:24" x14ac:dyDescent="0.35">
      <c r="A92" s="7" t="s">
        <v>248</v>
      </c>
      <c r="B92" s="8" t="s">
        <v>249</v>
      </c>
      <c r="C92" s="18" t="s">
        <v>227</v>
      </c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9"/>
      <c r="U92" s="9"/>
      <c r="V92" s="9"/>
      <c r="W92" s="9"/>
      <c r="X92" s="9"/>
    </row>
    <row r="93" spans="1:24" x14ac:dyDescent="0.35">
      <c r="A93" s="7" t="s">
        <v>250</v>
      </c>
      <c r="B93" s="8" t="s">
        <v>251</v>
      </c>
      <c r="C93" s="18" t="s">
        <v>227</v>
      </c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9"/>
      <c r="U93" s="9"/>
      <c r="V93" s="9"/>
      <c r="W93" s="9"/>
      <c r="X93" s="9"/>
    </row>
    <row r="94" spans="1:24" x14ac:dyDescent="0.35">
      <c r="A94" s="7" t="s">
        <v>252</v>
      </c>
      <c r="B94" s="8" t="s">
        <v>253</v>
      </c>
      <c r="C94" s="18" t="s">
        <v>227</v>
      </c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9"/>
      <c r="U94" s="9"/>
      <c r="V94" s="9"/>
      <c r="W94" s="9"/>
      <c r="X94" s="9"/>
    </row>
    <row r="95" spans="1:24" x14ac:dyDescent="0.35">
      <c r="A95" s="7" t="s">
        <v>254</v>
      </c>
      <c r="B95" s="8" t="s">
        <v>255</v>
      </c>
      <c r="C95" s="18" t="s">
        <v>227</v>
      </c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9"/>
      <c r="U95" s="9"/>
      <c r="V95" s="9"/>
      <c r="W95" s="9"/>
      <c r="X95" s="9"/>
    </row>
    <row r="96" spans="1:24" x14ac:dyDescent="0.35">
      <c r="A96" s="7" t="s">
        <v>256</v>
      </c>
      <c r="B96" s="8" t="s">
        <v>257</v>
      </c>
      <c r="C96" s="18" t="s">
        <v>227</v>
      </c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9"/>
      <c r="U96" s="9"/>
      <c r="V96" s="9"/>
      <c r="W96" s="9"/>
      <c r="X96" s="9"/>
    </row>
    <row r="97" spans="1:24" x14ac:dyDescent="0.35">
      <c r="A97" s="7" t="s">
        <v>258</v>
      </c>
      <c r="B97" s="8" t="s">
        <v>259</v>
      </c>
      <c r="C97" s="18" t="s">
        <v>227</v>
      </c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9"/>
      <c r="U97" s="9"/>
      <c r="V97" s="9"/>
      <c r="W97" s="9"/>
      <c r="X97" s="9"/>
    </row>
    <row r="98" spans="1:24" x14ac:dyDescent="0.35">
      <c r="A98" s="7" t="s">
        <v>260</v>
      </c>
      <c r="B98" s="8" t="s">
        <v>261</v>
      </c>
      <c r="C98" s="18" t="s">
        <v>227</v>
      </c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9"/>
      <c r="U98" s="9"/>
      <c r="V98" s="9"/>
      <c r="W98" s="9"/>
      <c r="X98" s="9"/>
    </row>
    <row r="99" spans="1:24" x14ac:dyDescent="0.35">
      <c r="A99" s="7" t="s">
        <v>262</v>
      </c>
      <c r="B99" s="8" t="s">
        <v>263</v>
      </c>
      <c r="C99" s="18" t="s">
        <v>227</v>
      </c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9"/>
      <c r="U99" s="9"/>
      <c r="V99" s="9"/>
      <c r="W99" s="9"/>
      <c r="X99" s="9"/>
    </row>
    <row r="100" spans="1:24" x14ac:dyDescent="0.35">
      <c r="A100" s="7" t="s">
        <v>264</v>
      </c>
      <c r="B100" s="8" t="s">
        <v>265</v>
      </c>
      <c r="C100" s="18" t="s">
        <v>227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9"/>
      <c r="U100" s="9"/>
      <c r="V100" s="9"/>
      <c r="W100" s="9"/>
      <c r="X100" s="9"/>
    </row>
    <row r="101" spans="1:24" x14ac:dyDescent="0.35">
      <c r="A101" s="7" t="s">
        <v>266</v>
      </c>
      <c r="B101" s="8" t="s">
        <v>267</v>
      </c>
      <c r="C101" s="18" t="s">
        <v>227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9"/>
      <c r="U101" s="9"/>
      <c r="V101" s="9"/>
      <c r="W101" s="9"/>
      <c r="X101" s="9"/>
    </row>
    <row r="102" spans="1:24" x14ac:dyDescent="0.35">
      <c r="A102" s="7" t="s">
        <v>268</v>
      </c>
      <c r="B102" s="8" t="s">
        <v>269</v>
      </c>
      <c r="C102" s="18" t="s">
        <v>227</v>
      </c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9"/>
      <c r="U102" s="9"/>
      <c r="V102" s="9"/>
      <c r="W102" s="9"/>
      <c r="X102" s="9"/>
    </row>
    <row r="103" spans="1:24" x14ac:dyDescent="0.35">
      <c r="A103" s="7" t="s">
        <v>270</v>
      </c>
      <c r="B103" s="8" t="s">
        <v>271</v>
      </c>
      <c r="C103" s="18" t="s">
        <v>227</v>
      </c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9"/>
      <c r="U103" s="9"/>
      <c r="V103" s="9"/>
      <c r="W103" s="9"/>
      <c r="X103" s="9"/>
    </row>
    <row r="104" spans="1:24" x14ac:dyDescent="0.35">
      <c r="A104" s="7" t="s">
        <v>272</v>
      </c>
      <c r="B104" s="8" t="s">
        <v>273</v>
      </c>
      <c r="C104" s="18" t="s">
        <v>227</v>
      </c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9"/>
      <c r="U104" s="9"/>
      <c r="V104" s="9"/>
      <c r="W104" s="9"/>
      <c r="X104" s="9"/>
    </row>
    <row r="105" spans="1:24" x14ac:dyDescent="0.35">
      <c r="A105" s="7" t="s">
        <v>274</v>
      </c>
      <c r="B105" s="8" t="s">
        <v>275</v>
      </c>
      <c r="C105" s="18" t="s">
        <v>227</v>
      </c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9"/>
      <c r="U105" s="9"/>
      <c r="V105" s="9"/>
      <c r="W105" s="9"/>
      <c r="X105" s="9"/>
    </row>
    <row r="106" spans="1:24" x14ac:dyDescent="0.35">
      <c r="A106" s="7" t="s">
        <v>276</v>
      </c>
      <c r="B106" s="8" t="s">
        <v>277</v>
      </c>
      <c r="C106" s="18" t="s">
        <v>227</v>
      </c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9"/>
      <c r="U106" s="9"/>
      <c r="V106" s="9"/>
      <c r="W106" s="9"/>
      <c r="X106" s="9"/>
    </row>
    <row r="107" spans="1:24" x14ac:dyDescent="0.35">
      <c r="A107" s="7" t="s">
        <v>278</v>
      </c>
      <c r="B107" s="8" t="s">
        <v>279</v>
      </c>
      <c r="C107" s="18" t="s">
        <v>227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9"/>
      <c r="U107" s="9"/>
      <c r="V107" s="9"/>
      <c r="W107" s="9"/>
      <c r="X107" s="9"/>
    </row>
    <row r="108" spans="1:24" x14ac:dyDescent="0.35">
      <c r="A108" s="7" t="s">
        <v>280</v>
      </c>
      <c r="B108" s="8" t="s">
        <v>281</v>
      </c>
      <c r="C108" s="18" t="s">
        <v>227</v>
      </c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9"/>
      <c r="U108" s="9"/>
      <c r="V108" s="9"/>
      <c r="W108" s="9"/>
      <c r="X108" s="9"/>
    </row>
    <row r="109" spans="1:24" x14ac:dyDescent="0.35">
      <c r="A109" s="7" t="s">
        <v>282</v>
      </c>
      <c r="B109" s="8" t="s">
        <v>283</v>
      </c>
      <c r="C109" s="18" t="s">
        <v>227</v>
      </c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9"/>
      <c r="U109" s="9"/>
      <c r="V109" s="9"/>
      <c r="W109" s="9"/>
      <c r="X109" s="9"/>
    </row>
    <row r="110" spans="1:24" x14ac:dyDescent="0.35">
      <c r="A110" s="7" t="s">
        <v>284</v>
      </c>
      <c r="B110" s="8" t="s">
        <v>285</v>
      </c>
      <c r="C110" s="21" t="s">
        <v>157</v>
      </c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9"/>
      <c r="U110" s="9"/>
      <c r="V110" s="9"/>
      <c r="W110" s="9"/>
      <c r="X110" s="9"/>
    </row>
    <row r="111" spans="1:24" x14ac:dyDescent="0.35">
      <c r="A111" s="7" t="s">
        <v>286</v>
      </c>
      <c r="B111" s="8" t="s">
        <v>287</v>
      </c>
      <c r="C111" s="21" t="s">
        <v>157</v>
      </c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9"/>
      <c r="U111" s="9"/>
      <c r="V111" s="9"/>
      <c r="W111" s="9"/>
      <c r="X111" s="9"/>
    </row>
    <row r="112" spans="1:24" x14ac:dyDescent="0.35">
      <c r="A112" s="7" t="s">
        <v>288</v>
      </c>
      <c r="B112" s="8" t="s">
        <v>289</v>
      </c>
      <c r="C112" s="21" t="s">
        <v>157</v>
      </c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9"/>
      <c r="U112" s="9"/>
      <c r="V112" s="9"/>
      <c r="W112" s="9"/>
      <c r="X112" s="9"/>
    </row>
    <row r="113" spans="1:24" x14ac:dyDescent="0.35">
      <c r="A113" s="7" t="s">
        <v>290</v>
      </c>
      <c r="B113" s="8" t="s">
        <v>291</v>
      </c>
      <c r="C113" s="21" t="s">
        <v>157</v>
      </c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9"/>
      <c r="U113" s="9"/>
      <c r="V113" s="9"/>
      <c r="W113" s="9"/>
      <c r="X113" s="9"/>
    </row>
    <row r="114" spans="1:24" x14ac:dyDescent="0.35">
      <c r="A114" s="7" t="s">
        <v>292</v>
      </c>
      <c r="B114" s="8" t="s">
        <v>293</v>
      </c>
      <c r="C114" s="21" t="s">
        <v>157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9"/>
      <c r="U114" s="9"/>
      <c r="V114" s="9"/>
      <c r="W114" s="9"/>
      <c r="X114" s="9"/>
    </row>
    <row r="115" spans="1:24" x14ac:dyDescent="0.35">
      <c r="A115" s="7" t="s">
        <v>294</v>
      </c>
      <c r="B115" s="8" t="s">
        <v>295</v>
      </c>
      <c r="C115" s="21" t="s">
        <v>157</v>
      </c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9"/>
      <c r="U115" s="9"/>
      <c r="V115" s="9"/>
      <c r="W115" s="9"/>
      <c r="X115" s="9"/>
    </row>
    <row r="116" spans="1:24" x14ac:dyDescent="0.35">
      <c r="A116" s="7" t="s">
        <v>296</v>
      </c>
      <c r="B116" s="8" t="s">
        <v>297</v>
      </c>
      <c r="C116" s="21" t="s">
        <v>157</v>
      </c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9"/>
      <c r="U116" s="9"/>
      <c r="V116" s="9"/>
      <c r="W116" s="9"/>
      <c r="X116" s="9"/>
    </row>
    <row r="117" spans="1:24" x14ac:dyDescent="0.35">
      <c r="A117" s="7" t="s">
        <v>298</v>
      </c>
      <c r="B117" s="8" t="s">
        <v>299</v>
      </c>
      <c r="C117" s="21" t="s">
        <v>157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9"/>
      <c r="U117" s="9"/>
      <c r="V117" s="9"/>
      <c r="W117" s="9"/>
      <c r="X117" s="9"/>
    </row>
    <row r="118" spans="1:24" x14ac:dyDescent="0.35">
      <c r="A118" s="7" t="s">
        <v>300</v>
      </c>
      <c r="B118" s="8" t="s">
        <v>301</v>
      </c>
      <c r="C118" s="21" t="s">
        <v>157</v>
      </c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9"/>
      <c r="U118" s="9"/>
      <c r="V118" s="9"/>
      <c r="W118" s="9"/>
      <c r="X118" s="9"/>
    </row>
    <row r="119" spans="1:24" x14ac:dyDescent="0.35">
      <c r="A119" s="7" t="s">
        <v>302</v>
      </c>
      <c r="B119" s="8" t="s">
        <v>303</v>
      </c>
      <c r="C119" s="21" t="s">
        <v>157</v>
      </c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9"/>
      <c r="U119" s="9"/>
      <c r="V119" s="9"/>
      <c r="W119" s="9"/>
      <c r="X119" s="9"/>
    </row>
    <row r="120" spans="1:24" x14ac:dyDescent="0.35">
      <c r="A120" s="7" t="s">
        <v>304</v>
      </c>
      <c r="B120" s="8" t="s">
        <v>305</v>
      </c>
      <c r="C120" s="21" t="s">
        <v>157</v>
      </c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9"/>
      <c r="U120" s="9"/>
      <c r="V120" s="9"/>
      <c r="W120" s="9"/>
      <c r="X120" s="9"/>
    </row>
    <row r="121" spans="1:24" x14ac:dyDescent="0.35">
      <c r="A121" s="7" t="s">
        <v>306</v>
      </c>
      <c r="B121" s="8" t="s">
        <v>307</v>
      </c>
      <c r="C121" s="21" t="s">
        <v>157</v>
      </c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9"/>
      <c r="U121" s="9"/>
      <c r="V121" s="9"/>
      <c r="W121" s="9"/>
      <c r="X121" s="9"/>
    </row>
    <row r="122" spans="1:24" x14ac:dyDescent="0.35">
      <c r="A122" s="7" t="s">
        <v>308</v>
      </c>
      <c r="B122" s="8" t="s">
        <v>309</v>
      </c>
      <c r="C122" s="21" t="s">
        <v>157</v>
      </c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9"/>
      <c r="U122" s="9"/>
      <c r="V122" s="9"/>
      <c r="W122" s="9"/>
      <c r="X122" s="9"/>
    </row>
    <row r="123" spans="1:24" x14ac:dyDescent="0.35">
      <c r="A123" s="7" t="s">
        <v>310</v>
      </c>
      <c r="B123" s="8" t="s">
        <v>311</v>
      </c>
      <c r="C123" s="21" t="s">
        <v>157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9"/>
      <c r="U123" s="9"/>
      <c r="V123" s="9"/>
      <c r="W123" s="9"/>
      <c r="X123" s="9"/>
    </row>
    <row r="124" spans="1:24" x14ac:dyDescent="0.35">
      <c r="A124" s="7" t="s">
        <v>312</v>
      </c>
      <c r="B124" s="8" t="s">
        <v>313</v>
      </c>
      <c r="C124" s="21" t="s">
        <v>157</v>
      </c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9"/>
      <c r="U124" s="9"/>
      <c r="V124" s="9"/>
      <c r="W124" s="9"/>
      <c r="X124" s="9"/>
    </row>
    <row r="125" spans="1:24" x14ac:dyDescent="0.35">
      <c r="A125" s="7" t="s">
        <v>314</v>
      </c>
      <c r="B125" s="8" t="s">
        <v>315</v>
      </c>
      <c r="C125" s="21" t="s">
        <v>157</v>
      </c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9"/>
      <c r="U125" s="9"/>
      <c r="V125" s="9"/>
      <c r="W125" s="9"/>
      <c r="X125" s="9"/>
    </row>
    <row r="126" spans="1:24" x14ac:dyDescent="0.35">
      <c r="A126" s="7" t="s">
        <v>316</v>
      </c>
      <c r="B126" s="8" t="s">
        <v>317</v>
      </c>
      <c r="C126" s="21" t="s">
        <v>157</v>
      </c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9"/>
      <c r="U126" s="9"/>
      <c r="V126" s="9"/>
      <c r="W126" s="9"/>
      <c r="X126" s="9"/>
    </row>
    <row r="127" spans="1:24" x14ac:dyDescent="0.35">
      <c r="A127" s="7" t="s">
        <v>318</v>
      </c>
      <c r="B127" s="8" t="s">
        <v>319</v>
      </c>
      <c r="C127" s="21" t="s">
        <v>157</v>
      </c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9"/>
      <c r="U127" s="9"/>
      <c r="V127" s="9"/>
      <c r="W127" s="9"/>
      <c r="X127" s="9"/>
    </row>
    <row r="128" spans="1:24" x14ac:dyDescent="0.35">
      <c r="A128" s="7" t="s">
        <v>320</v>
      </c>
      <c r="B128" s="8" t="s">
        <v>321</v>
      </c>
      <c r="C128" s="21" t="s">
        <v>157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9"/>
      <c r="U128" s="9"/>
      <c r="V128" s="9"/>
      <c r="W128" s="9"/>
      <c r="X128" s="9"/>
    </row>
    <row r="129" spans="1:24" x14ac:dyDescent="0.35">
      <c r="A129" s="7" t="s">
        <v>322</v>
      </c>
      <c r="B129" s="22" t="s">
        <v>323</v>
      </c>
      <c r="C129" s="21" t="s">
        <v>157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9"/>
      <c r="U129" s="9"/>
      <c r="V129" s="9"/>
      <c r="W129" s="9"/>
      <c r="X129" s="9"/>
    </row>
    <row r="130" spans="1:24" x14ac:dyDescent="0.35">
      <c r="A130" s="7" t="s">
        <v>324</v>
      </c>
      <c r="B130" s="8" t="s">
        <v>325</v>
      </c>
      <c r="C130" s="21" t="s">
        <v>157</v>
      </c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9"/>
      <c r="U130" s="9"/>
      <c r="V130" s="9"/>
      <c r="W130" s="9"/>
      <c r="X130" s="9"/>
    </row>
    <row r="131" spans="1:24" x14ac:dyDescent="0.35">
      <c r="A131" s="7" t="s">
        <v>326</v>
      </c>
      <c r="B131" s="8" t="s">
        <v>327</v>
      </c>
      <c r="C131" s="21" t="s">
        <v>157</v>
      </c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9"/>
      <c r="U131" s="9"/>
      <c r="V131" s="9"/>
      <c r="W131" s="9"/>
      <c r="X131" s="9"/>
    </row>
    <row r="132" spans="1:24" x14ac:dyDescent="0.35">
      <c r="A132" s="7" t="s">
        <v>328</v>
      </c>
      <c r="B132" s="8" t="s">
        <v>329</v>
      </c>
      <c r="C132" s="21" t="s">
        <v>157</v>
      </c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9"/>
      <c r="U132" s="9"/>
      <c r="V132" s="9"/>
      <c r="W132" s="9"/>
      <c r="X132" s="9"/>
    </row>
    <row r="133" spans="1:24" x14ac:dyDescent="0.35">
      <c r="A133" s="7" t="s">
        <v>330</v>
      </c>
      <c r="B133" s="8" t="s">
        <v>331</v>
      </c>
      <c r="C133" s="21" t="s">
        <v>157</v>
      </c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9"/>
      <c r="U133" s="9"/>
      <c r="V133" s="9"/>
      <c r="W133" s="9"/>
      <c r="X133" s="9"/>
    </row>
    <row r="134" spans="1:24" x14ac:dyDescent="0.35">
      <c r="A134" s="7" t="s">
        <v>332</v>
      </c>
      <c r="B134" s="8" t="s">
        <v>333</v>
      </c>
      <c r="C134" s="21" t="s">
        <v>157</v>
      </c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9"/>
      <c r="U134" s="9"/>
      <c r="V134" s="9"/>
      <c r="W134" s="9"/>
      <c r="X134" s="9"/>
    </row>
    <row r="135" spans="1:24" x14ac:dyDescent="0.35">
      <c r="A135" s="7" t="s">
        <v>334</v>
      </c>
      <c r="B135" s="8" t="s">
        <v>335</v>
      </c>
      <c r="C135" s="21" t="s">
        <v>157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9"/>
      <c r="U135" s="9"/>
      <c r="V135" s="9"/>
      <c r="W135" s="9"/>
      <c r="X135" s="9"/>
    </row>
    <row r="136" spans="1:24" x14ac:dyDescent="0.35">
      <c r="A136" s="7" t="s">
        <v>336</v>
      </c>
      <c r="B136" s="8" t="s">
        <v>337</v>
      </c>
      <c r="C136" s="21" t="s">
        <v>157</v>
      </c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9"/>
      <c r="U136" s="9"/>
      <c r="V136" s="9"/>
      <c r="W136" s="9"/>
      <c r="X136" s="9"/>
    </row>
    <row r="137" spans="1:24" x14ac:dyDescent="0.35">
      <c r="A137" s="7" t="s">
        <v>338</v>
      </c>
      <c r="B137" s="8" t="s">
        <v>339</v>
      </c>
      <c r="C137" s="21" t="s">
        <v>157</v>
      </c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9"/>
      <c r="U137" s="9"/>
      <c r="V137" s="9"/>
      <c r="W137" s="9"/>
      <c r="X137" s="9"/>
    </row>
    <row r="138" spans="1:24" x14ac:dyDescent="0.35">
      <c r="A138" s="7" t="s">
        <v>340</v>
      </c>
      <c r="B138" s="8" t="s">
        <v>341</v>
      </c>
      <c r="C138" s="21" t="s">
        <v>157</v>
      </c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9"/>
      <c r="U138" s="9"/>
      <c r="V138" s="9"/>
      <c r="W138" s="9"/>
      <c r="X138" s="9"/>
    </row>
    <row r="139" spans="1:24" x14ac:dyDescent="0.35">
      <c r="A139" s="7" t="s">
        <v>342</v>
      </c>
      <c r="B139" s="8" t="s">
        <v>343</v>
      </c>
      <c r="C139" s="21" t="s">
        <v>157</v>
      </c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9"/>
      <c r="U139" s="9"/>
      <c r="V139" s="9"/>
      <c r="W139" s="9"/>
      <c r="X139" s="9"/>
    </row>
    <row r="140" spans="1:24" x14ac:dyDescent="0.35">
      <c r="A140" s="7" t="s">
        <v>344</v>
      </c>
      <c r="B140" s="8" t="s">
        <v>345</v>
      </c>
      <c r="C140" s="21" t="s">
        <v>157</v>
      </c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9"/>
      <c r="U140" s="9"/>
      <c r="V140" s="9"/>
      <c r="W140" s="9"/>
      <c r="X140" s="9"/>
    </row>
    <row r="141" spans="1:24" x14ac:dyDescent="0.35">
      <c r="A141" s="7" t="s">
        <v>346</v>
      </c>
      <c r="B141" s="8" t="s">
        <v>347</v>
      </c>
      <c r="C141" s="21" t="s">
        <v>157</v>
      </c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9"/>
      <c r="U141" s="9"/>
      <c r="V141" s="9"/>
      <c r="W141" s="9"/>
      <c r="X141" s="9"/>
    </row>
    <row r="142" spans="1:24" x14ac:dyDescent="0.35">
      <c r="A142" s="7" t="s">
        <v>348</v>
      </c>
      <c r="B142" s="8" t="s">
        <v>349</v>
      </c>
      <c r="C142" s="21" t="s">
        <v>157</v>
      </c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9"/>
      <c r="U142" s="9"/>
      <c r="V142" s="9"/>
      <c r="W142" s="9"/>
      <c r="X142" s="9"/>
    </row>
    <row r="143" spans="1:24" x14ac:dyDescent="0.35">
      <c r="A143" s="7" t="s">
        <v>350</v>
      </c>
      <c r="B143" s="8" t="s">
        <v>351</v>
      </c>
      <c r="C143" s="21" t="s">
        <v>157</v>
      </c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9"/>
      <c r="U143" s="9"/>
      <c r="V143" s="9"/>
      <c r="W143" s="9"/>
      <c r="X143" s="9"/>
    </row>
    <row r="144" spans="1:24" x14ac:dyDescent="0.35">
      <c r="A144" s="7" t="s">
        <v>352</v>
      </c>
      <c r="B144" s="8" t="s">
        <v>353</v>
      </c>
      <c r="C144" s="21" t="s">
        <v>157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9"/>
      <c r="U144" s="9"/>
      <c r="V144" s="9"/>
      <c r="W144" s="9"/>
      <c r="X144" s="9"/>
    </row>
    <row r="145" spans="1:24" x14ac:dyDescent="0.35">
      <c r="A145" s="7" t="s">
        <v>354</v>
      </c>
      <c r="B145" s="8" t="s">
        <v>355</v>
      </c>
      <c r="C145" s="21" t="s">
        <v>157</v>
      </c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9"/>
      <c r="U145" s="9"/>
      <c r="V145" s="9"/>
      <c r="W145" s="9"/>
      <c r="X145" s="9"/>
    </row>
    <row r="146" spans="1:24" x14ac:dyDescent="0.35">
      <c r="A146" s="7" t="s">
        <v>356</v>
      </c>
      <c r="B146" s="8" t="s">
        <v>357</v>
      </c>
      <c r="C146" s="21" t="s">
        <v>157</v>
      </c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9"/>
      <c r="U146" s="9"/>
      <c r="V146" s="9"/>
      <c r="W146" s="9"/>
      <c r="X146" s="9"/>
    </row>
    <row r="147" spans="1:24" x14ac:dyDescent="0.35">
      <c r="A147" s="7" t="s">
        <v>358</v>
      </c>
      <c r="B147" s="8" t="s">
        <v>359</v>
      </c>
      <c r="C147" s="21" t="s">
        <v>157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9"/>
      <c r="U147" s="9"/>
      <c r="V147" s="9"/>
      <c r="W147" s="9"/>
      <c r="X147" s="9"/>
    </row>
    <row r="148" spans="1:24" x14ac:dyDescent="0.35"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x14ac:dyDescent="0.35"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x14ac:dyDescent="0.35"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x14ac:dyDescent="0.35"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x14ac:dyDescent="0.35"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x14ac:dyDescent="0.35"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x14ac:dyDescent="0.35"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x14ac:dyDescent="0.35"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x14ac:dyDescent="0.35"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x14ac:dyDescent="0.35"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x14ac:dyDescent="0.35"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x14ac:dyDescent="0.35"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x14ac:dyDescent="0.35"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4:24" x14ac:dyDescent="0.35"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4:24" x14ac:dyDescent="0.35"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4:24" x14ac:dyDescent="0.35"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4:24" x14ac:dyDescent="0.35"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4:24" x14ac:dyDescent="0.35"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4:24" x14ac:dyDescent="0.35"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4:24" x14ac:dyDescent="0.35"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4:24" x14ac:dyDescent="0.35"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4:24" x14ac:dyDescent="0.35"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4:24" x14ac:dyDescent="0.35"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4:24" x14ac:dyDescent="0.35"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4:24" x14ac:dyDescent="0.35"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4:24" x14ac:dyDescent="0.35"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4:24" x14ac:dyDescent="0.35"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4:24" x14ac:dyDescent="0.35"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4:24" x14ac:dyDescent="0.35"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4:24" x14ac:dyDescent="0.35"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4:24" x14ac:dyDescent="0.35"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4:24" x14ac:dyDescent="0.35"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4:24" x14ac:dyDescent="0.35"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4:24" x14ac:dyDescent="0.35"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4:24" x14ac:dyDescent="0.35"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4:24" x14ac:dyDescent="0.35"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4:24" x14ac:dyDescent="0.35"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4:24" x14ac:dyDescent="0.35"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4:24" x14ac:dyDescent="0.35"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4:24" x14ac:dyDescent="0.35"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4:24" x14ac:dyDescent="0.35"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4:24" x14ac:dyDescent="0.35"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4:24" x14ac:dyDescent="0.35"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4:24" x14ac:dyDescent="0.35"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4:24" x14ac:dyDescent="0.35"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4:24" x14ac:dyDescent="0.35"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4:24" x14ac:dyDescent="0.35"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4:24" x14ac:dyDescent="0.35"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4:24" x14ac:dyDescent="0.35"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4:24" x14ac:dyDescent="0.35"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4:24" x14ac:dyDescent="0.35"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4:24" x14ac:dyDescent="0.35"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4:24" x14ac:dyDescent="0.35"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4:24" x14ac:dyDescent="0.35"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4:24" x14ac:dyDescent="0.35"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4:24" x14ac:dyDescent="0.35"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4:24" x14ac:dyDescent="0.35"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4:24" x14ac:dyDescent="0.35"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4:24" x14ac:dyDescent="0.35"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4:24" x14ac:dyDescent="0.35"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4:24" x14ac:dyDescent="0.35"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4:24" x14ac:dyDescent="0.35"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4:24" x14ac:dyDescent="0.35"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4:24" x14ac:dyDescent="0.35"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4:24" x14ac:dyDescent="0.35"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4:24" x14ac:dyDescent="0.35"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4:24" x14ac:dyDescent="0.35"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4:24" x14ac:dyDescent="0.35"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4:24" x14ac:dyDescent="0.35"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4:24" x14ac:dyDescent="0.35"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4:24" x14ac:dyDescent="0.35"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4:24" x14ac:dyDescent="0.35"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4:24" x14ac:dyDescent="0.35"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4:24" x14ac:dyDescent="0.35"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4:24" x14ac:dyDescent="0.35"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4:24" x14ac:dyDescent="0.35"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4:24" x14ac:dyDescent="0.35"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4:24" x14ac:dyDescent="0.35"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4:24" x14ac:dyDescent="0.35"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4:24" x14ac:dyDescent="0.35"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4:24" x14ac:dyDescent="0.35"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4:24" x14ac:dyDescent="0.35"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4:24" x14ac:dyDescent="0.35"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4:24" x14ac:dyDescent="0.35"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4:24" x14ac:dyDescent="0.35"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4:24" x14ac:dyDescent="0.35"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4:24" x14ac:dyDescent="0.35"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4:24" x14ac:dyDescent="0.35"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4:24" x14ac:dyDescent="0.35"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H236"/>
  <sheetViews>
    <sheetView topLeftCell="A3" zoomScaleNormal="100" zoomScaleSheetLayoutView="50" workbookViewId="0">
      <pane ySplit="4" topLeftCell="A7" activePane="bottomLeft" state="frozen"/>
      <selection activeCell="D106" sqref="D106"/>
      <selection pane="bottomLeft" activeCell="M7" sqref="M7"/>
    </sheetView>
  </sheetViews>
  <sheetFormatPr baseColWidth="10" defaultRowHeight="21" x14ac:dyDescent="0.35"/>
  <cols>
    <col min="2" max="2" width="23.36328125" customWidth="1"/>
    <col min="3" max="3" width="13" customWidth="1"/>
    <col min="4" max="4" width="2.6328125" style="24" customWidth="1"/>
    <col min="5" max="85" width="2.6328125" style="25" customWidth="1"/>
    <col min="86" max="86" width="3.81640625" style="24" customWidth="1"/>
  </cols>
  <sheetData>
    <row r="1" spans="1:86" ht="19.5" hidden="1" customHeight="1" x14ac:dyDescent="0.35">
      <c r="B1" s="23" t="str">
        <f ca="1">CELL("nomfichier")</f>
        <v>C:\Users\ALAIN\Desktop\Projet Connexion\[test1.xlsm]Cycle1</v>
      </c>
    </row>
    <row r="2" spans="1:86" ht="21.75" hidden="1" customHeight="1" x14ac:dyDescent="0.35"/>
    <row r="3" spans="1:86" x14ac:dyDescent="0.35">
      <c r="B3" s="1" t="s">
        <v>72</v>
      </c>
      <c r="C3" s="10"/>
      <c r="D3" s="26"/>
      <c r="F3" s="93" t="s">
        <v>360</v>
      </c>
      <c r="G3" s="93"/>
      <c r="H3" s="93"/>
      <c r="I3" s="93"/>
      <c r="BS3" s="27">
        <f>BN7*BO7</f>
        <v>0</v>
      </c>
    </row>
    <row r="4" spans="1:86" ht="21.75" thickBot="1" x14ac:dyDescent="0.4">
      <c r="B4" s="2" t="s">
        <v>73</v>
      </c>
      <c r="C4" s="11"/>
      <c r="D4" s="28"/>
      <c r="M4" s="94"/>
      <c r="N4" s="94"/>
      <c r="O4" s="94"/>
      <c r="P4" s="94"/>
      <c r="Q4" s="94"/>
    </row>
    <row r="5" spans="1:86" ht="21.75" thickBot="1" x14ac:dyDescent="0.4">
      <c r="C5" s="13"/>
      <c r="D5" s="95" t="str">
        <f>[1]Cycle1!A9</f>
        <v>Correction Orthographique</v>
      </c>
      <c r="E5" s="92"/>
      <c r="F5" s="92"/>
      <c r="G5" s="92"/>
      <c r="H5" s="92"/>
      <c r="I5" s="92" t="str">
        <f>[1]Cycle1!A10</f>
        <v>REDACTION</v>
      </c>
      <c r="J5" s="92"/>
      <c r="K5" s="92"/>
      <c r="L5" s="92"/>
      <c r="M5" s="92"/>
      <c r="N5" s="92" t="str">
        <f>[1]Cycle1!A11</f>
        <v>ETUDE DE TEXTE</v>
      </c>
      <c r="O5" s="92"/>
      <c r="P5" s="92"/>
      <c r="Q5" s="92"/>
      <c r="R5" s="92"/>
      <c r="S5" s="92" t="str">
        <f>[1]Cycle1!A12</f>
        <v>EXPRESSION ORALE</v>
      </c>
      <c r="T5" s="92"/>
      <c r="U5" s="92"/>
      <c r="V5" s="92"/>
      <c r="W5" s="92"/>
      <c r="X5" s="92" t="str">
        <f>[1]Cycle1!A13</f>
        <v>ESPAGNOL</v>
      </c>
      <c r="Y5" s="92"/>
      <c r="Z5" s="92"/>
      <c r="AA5" s="92"/>
      <c r="AB5" s="92"/>
      <c r="AC5" s="92" t="str">
        <f>[1]Cycle1!A14</f>
        <v>ECM</v>
      </c>
      <c r="AD5" s="92"/>
      <c r="AE5" s="92"/>
      <c r="AF5" s="92"/>
      <c r="AG5" s="92"/>
      <c r="AH5" s="92" t="str">
        <f>[1]Cycle1!A15</f>
        <v>HISTOIRE</v>
      </c>
      <c r="AI5" s="92"/>
      <c r="AJ5" s="92"/>
      <c r="AK5" s="92"/>
      <c r="AL5" s="92"/>
      <c r="AM5" s="92" t="str">
        <f>[1]Cycle1!A16</f>
        <v>GEOGRAPHIE</v>
      </c>
      <c r="AN5" s="92"/>
      <c r="AO5" s="92"/>
      <c r="AP5" s="92"/>
      <c r="AQ5" s="92"/>
      <c r="AR5" s="92" t="str">
        <f>[1]Cycle1!A18</f>
        <v>SVT</v>
      </c>
      <c r="AS5" s="92"/>
      <c r="AT5" s="92"/>
      <c r="AU5" s="92"/>
      <c r="AV5" s="92"/>
      <c r="AW5" s="92" t="str">
        <f>[1]Cycle1!A19</f>
        <v>MATHEMATIQUES</v>
      </c>
      <c r="AX5" s="92"/>
      <c r="AY5" s="92"/>
      <c r="AZ5" s="92"/>
      <c r="BA5" s="92"/>
      <c r="BB5" s="92" t="str">
        <f>[1]Cycle1!A20</f>
        <v>ANGLAIS</v>
      </c>
      <c r="BC5" s="92"/>
      <c r="BD5" s="92"/>
      <c r="BE5" s="92"/>
      <c r="BF5" s="92"/>
      <c r="BG5" s="92" t="str">
        <f>[1]Cycle1!A21</f>
        <v>INFORMATIQUE</v>
      </c>
      <c r="BH5" s="92"/>
      <c r="BI5" s="92"/>
      <c r="BJ5" s="92"/>
      <c r="BK5" s="92"/>
      <c r="BL5" s="92" t="str">
        <f>[1]Cycle1!A22</f>
        <v>SCIENCES ET TECHNOLOGIE</v>
      </c>
      <c r="BM5" s="92"/>
      <c r="BN5" s="92"/>
      <c r="BO5" s="92"/>
      <c r="BP5" s="92"/>
      <c r="BQ5" s="92" t="str">
        <f>[1]Cycle1!A23</f>
        <v>PCT</v>
      </c>
      <c r="BR5" s="92"/>
      <c r="BS5" s="92"/>
      <c r="BT5" s="92"/>
      <c r="BU5" s="92"/>
      <c r="BV5" s="92" t="str">
        <f>[1]Cycle1!A25</f>
        <v>EPS</v>
      </c>
      <c r="BW5" s="92"/>
      <c r="BX5" s="92"/>
      <c r="BY5" s="92"/>
      <c r="BZ5" s="92"/>
      <c r="CA5" s="92" t="str">
        <f>[1]Cycle1!A26</f>
        <v>TM</v>
      </c>
      <c r="CB5" s="92"/>
      <c r="CC5" s="92"/>
      <c r="CD5" s="92"/>
      <c r="CE5" s="96"/>
      <c r="CF5" s="29"/>
    </row>
    <row r="6" spans="1:86" ht="18.95" customHeight="1" x14ac:dyDescent="0.35">
      <c r="A6" s="4" t="s">
        <v>1</v>
      </c>
      <c r="B6" s="1" t="s">
        <v>2</v>
      </c>
      <c r="C6" s="16" t="s">
        <v>0</v>
      </c>
      <c r="D6" s="30" t="s">
        <v>361</v>
      </c>
      <c r="E6" s="31" t="s">
        <v>362</v>
      </c>
      <c r="F6" s="31" t="s">
        <v>363</v>
      </c>
      <c r="G6" s="32" t="s">
        <v>3</v>
      </c>
      <c r="H6" s="32" t="s">
        <v>4</v>
      </c>
      <c r="I6" s="30" t="s">
        <v>361</v>
      </c>
      <c r="J6" s="31" t="s">
        <v>362</v>
      </c>
      <c r="K6" s="31" t="s">
        <v>363</v>
      </c>
      <c r="L6" s="32" t="s">
        <v>3</v>
      </c>
      <c r="M6" s="32" t="s">
        <v>4</v>
      </c>
      <c r="N6" s="30" t="s">
        <v>361</v>
      </c>
      <c r="O6" s="31" t="s">
        <v>362</v>
      </c>
      <c r="P6" s="31" t="s">
        <v>363</v>
      </c>
      <c r="Q6" s="32" t="s">
        <v>3</v>
      </c>
      <c r="R6" s="32" t="s">
        <v>4</v>
      </c>
      <c r="S6" s="30" t="s">
        <v>361</v>
      </c>
      <c r="T6" s="31" t="s">
        <v>362</v>
      </c>
      <c r="U6" s="31" t="s">
        <v>363</v>
      </c>
      <c r="V6" s="32" t="s">
        <v>3</v>
      </c>
      <c r="W6" s="32" t="s">
        <v>4</v>
      </c>
      <c r="X6" s="30" t="s">
        <v>361</v>
      </c>
      <c r="Y6" s="31" t="s">
        <v>362</v>
      </c>
      <c r="Z6" s="31" t="s">
        <v>363</v>
      </c>
      <c r="AA6" s="32" t="s">
        <v>3</v>
      </c>
      <c r="AB6" s="32" t="s">
        <v>4</v>
      </c>
      <c r="AC6" s="30" t="s">
        <v>361</v>
      </c>
      <c r="AD6" s="31" t="s">
        <v>362</v>
      </c>
      <c r="AE6" s="31" t="s">
        <v>363</v>
      </c>
      <c r="AF6" s="32" t="s">
        <v>3</v>
      </c>
      <c r="AG6" s="32" t="s">
        <v>4</v>
      </c>
      <c r="AH6" s="30" t="s">
        <v>361</v>
      </c>
      <c r="AI6" s="31" t="s">
        <v>362</v>
      </c>
      <c r="AJ6" s="31" t="s">
        <v>363</v>
      </c>
      <c r="AK6" s="32" t="s">
        <v>3</v>
      </c>
      <c r="AL6" s="32" t="s">
        <v>4</v>
      </c>
      <c r="AM6" s="30" t="s">
        <v>361</v>
      </c>
      <c r="AN6" s="31" t="s">
        <v>362</v>
      </c>
      <c r="AO6" s="31" t="s">
        <v>363</v>
      </c>
      <c r="AP6" s="32" t="s">
        <v>3</v>
      </c>
      <c r="AQ6" s="32" t="s">
        <v>4</v>
      </c>
      <c r="AR6" s="30" t="s">
        <v>361</v>
      </c>
      <c r="AS6" s="31" t="s">
        <v>362</v>
      </c>
      <c r="AT6" s="31" t="s">
        <v>363</v>
      </c>
      <c r="AU6" s="32" t="s">
        <v>3</v>
      </c>
      <c r="AV6" s="32" t="s">
        <v>4</v>
      </c>
      <c r="AW6" s="30" t="s">
        <v>361</v>
      </c>
      <c r="AX6" s="31" t="s">
        <v>362</v>
      </c>
      <c r="AY6" s="31" t="s">
        <v>363</v>
      </c>
      <c r="AZ6" s="32" t="s">
        <v>3</v>
      </c>
      <c r="BA6" s="32" t="s">
        <v>4</v>
      </c>
      <c r="BB6" s="30" t="s">
        <v>361</v>
      </c>
      <c r="BC6" s="31" t="s">
        <v>362</v>
      </c>
      <c r="BD6" s="31" t="s">
        <v>363</v>
      </c>
      <c r="BE6" s="32" t="s">
        <v>3</v>
      </c>
      <c r="BF6" s="32" t="s">
        <v>4</v>
      </c>
      <c r="BG6" s="30" t="s">
        <v>361</v>
      </c>
      <c r="BH6" s="31" t="s">
        <v>362</v>
      </c>
      <c r="BI6" s="31" t="s">
        <v>363</v>
      </c>
      <c r="BJ6" s="32" t="s">
        <v>3</v>
      </c>
      <c r="BK6" s="32" t="s">
        <v>4</v>
      </c>
      <c r="BL6" s="30" t="s">
        <v>361</v>
      </c>
      <c r="BM6" s="31" t="s">
        <v>362</v>
      </c>
      <c r="BN6" s="31" t="s">
        <v>363</v>
      </c>
      <c r="BO6" s="32" t="s">
        <v>3</v>
      </c>
      <c r="BP6" s="32" t="s">
        <v>4</v>
      </c>
      <c r="BQ6" s="30" t="s">
        <v>361</v>
      </c>
      <c r="BR6" s="31" t="s">
        <v>362</v>
      </c>
      <c r="BS6" s="31" t="s">
        <v>363</v>
      </c>
      <c r="BT6" s="32" t="s">
        <v>3</v>
      </c>
      <c r="BU6" s="32" t="s">
        <v>4</v>
      </c>
      <c r="BV6" s="30" t="s">
        <v>361</v>
      </c>
      <c r="BW6" s="31" t="s">
        <v>362</v>
      </c>
      <c r="BX6" s="31" t="s">
        <v>363</v>
      </c>
      <c r="BY6" s="32" t="s">
        <v>3</v>
      </c>
      <c r="BZ6" s="32" t="s">
        <v>4</v>
      </c>
      <c r="CA6" s="30" t="s">
        <v>361</v>
      </c>
      <c r="CB6" s="31" t="s">
        <v>362</v>
      </c>
      <c r="CC6" s="31" t="s">
        <v>363</v>
      </c>
      <c r="CD6" s="32" t="s">
        <v>3</v>
      </c>
      <c r="CE6" s="32" t="s">
        <v>4</v>
      </c>
      <c r="CF6" s="33" t="s">
        <v>364</v>
      </c>
      <c r="CG6" s="34" t="s">
        <v>4</v>
      </c>
      <c r="CH6" s="33" t="s">
        <v>365</v>
      </c>
    </row>
    <row r="7" spans="1:86" ht="18.95" customHeight="1" x14ac:dyDescent="0.35">
      <c r="A7" s="7" t="s">
        <v>74</v>
      </c>
      <c r="B7" s="8" t="s">
        <v>75</v>
      </c>
      <c r="C7" s="18" t="s">
        <v>76</v>
      </c>
      <c r="D7" s="35">
        <f>VLOOKUP(A7,Cycle1_Seq1,4,FALSE)</f>
        <v>20</v>
      </c>
      <c r="E7" s="36">
        <v>17</v>
      </c>
      <c r="F7" s="37">
        <f>(D7+E7)/2</f>
        <v>18.5</v>
      </c>
      <c r="G7" s="38">
        <f>INDEX(mat_coef,MATCH($D$5,mat_cycle1,0),MATCH(C7,Cycle1,0))</f>
        <v>1</v>
      </c>
      <c r="H7" s="38">
        <f>SUMPRODUCT(($C$7:$C$147=C7)*($F$7:$F$147=F7))+1</f>
        <v>2</v>
      </c>
      <c r="I7" s="37">
        <f t="shared" ref="I7:I38" si="0">VLOOKUP(A7,Cycle1_Seq1,5,FALSE)</f>
        <v>5</v>
      </c>
      <c r="J7" s="36">
        <v>6</v>
      </c>
      <c r="K7" s="37">
        <f>(I7+J7)/2</f>
        <v>5.5</v>
      </c>
      <c r="L7" s="38">
        <f t="shared" ref="L7:L38" si="1">INDEX(mat_coef,MATCH($I$5,mat_cycle1,0),MATCH(C7,Cycle1,0))</f>
        <v>1</v>
      </c>
      <c r="M7" s="38">
        <f>COUNTIFS(C$7:C$147,C7,K$7:K$147,"&gt;="&amp;K7)</f>
        <v>3</v>
      </c>
      <c r="N7" s="37">
        <f t="shared" ref="N7:N38" si="2">VLOOKUP(A7,Cycle1_Seq1,6,FALSE)</f>
        <v>10</v>
      </c>
      <c r="O7" s="36">
        <v>10</v>
      </c>
      <c r="P7" s="37">
        <f>(N7+O7)/2</f>
        <v>10</v>
      </c>
      <c r="Q7" s="38">
        <f t="shared" ref="Q7:Q38" si="3">INDEX(mat_coef,MATCH($N$5,mat_cycle1,0),MATCH(C7,Cycle1,0))</f>
        <v>1</v>
      </c>
      <c r="R7" s="38">
        <f>COUNTIFS(C$7:C$147,C7,P$7:P$147,"&gt;="&amp;P7)</f>
        <v>3</v>
      </c>
      <c r="S7" s="37">
        <f t="shared" ref="S7:S38" si="4">VLOOKUP(A7,Cycle1_Seq1,7,FALSE)</f>
        <v>12</v>
      </c>
      <c r="T7" s="36">
        <v>12</v>
      </c>
      <c r="U7" s="37">
        <f>(S7+T7)/2</f>
        <v>12</v>
      </c>
      <c r="V7" s="38">
        <f t="shared" ref="V7:V49" si="5">INDEX(mat_coef,MATCH($S$5,mat_cycle1,0),MATCH(C7,Cycle1,0))</f>
        <v>1</v>
      </c>
      <c r="W7" s="38">
        <f>+COUNTIFS(C$7:C$147,C7,U$7:U$147,"&gt;="&amp;U7)</f>
        <v>2</v>
      </c>
      <c r="X7" s="37">
        <f t="shared" ref="X7:X38" si="6">VLOOKUP(A7,Cycle1_Seq1,8,FALSE)</f>
        <v>12</v>
      </c>
      <c r="Y7" s="36"/>
      <c r="Z7" s="37">
        <f>(X7+Y7)/2</f>
        <v>6</v>
      </c>
      <c r="AA7" s="38">
        <f t="shared" ref="AA7:AA38" si="7">INDEX(mat_coef,MATCH($X$5,mat_cycle1,0),MATCH(C7,Cycle1,0))</f>
        <v>3</v>
      </c>
      <c r="AB7" s="38">
        <f>COUNTIFS(C$7:C$147,C7,Z$7:Z$147,"&gt;="&amp;Z7)</f>
        <v>1</v>
      </c>
      <c r="AC7" s="37">
        <f t="shared" ref="AC7:AC38" si="8">VLOOKUP(A7,Cycle1_Seq1,9,FALSE)</f>
        <v>10</v>
      </c>
      <c r="AD7" s="36">
        <v>10</v>
      </c>
      <c r="AE7" s="37">
        <f>(AC7+AD7)/2</f>
        <v>10</v>
      </c>
      <c r="AF7" s="38">
        <f t="shared" ref="AF7:AF38" si="9">INDEX(mat_coef,MATCH($AC$5,mat_cycle1,0),MATCH(C7,Cycle1,0))</f>
        <v>2</v>
      </c>
      <c r="AG7" s="38">
        <f>+COUNTIFS(C$7:C$147,C7,AE$7:AE$147,"&gt;="&amp;AE7)</f>
        <v>2</v>
      </c>
      <c r="AH7" s="37">
        <f t="shared" ref="AH7:AH38" si="10">VLOOKUP(A7,Cycle1_Seq1,10,FALSE)</f>
        <v>17</v>
      </c>
      <c r="AI7" s="36">
        <v>17</v>
      </c>
      <c r="AJ7" s="37">
        <f>(AH7+AI7)/2</f>
        <v>17</v>
      </c>
      <c r="AK7" s="38">
        <f t="shared" ref="AK7:AK49" si="11">INDEX(mat_coef,MATCH($AH$5,mat_cycle1,0),MATCH(C7,Cycle1,0))</f>
        <v>2</v>
      </c>
      <c r="AL7" s="38">
        <f>COUNTIFS(C$7:C$147,C7,AJ$7:AJ$147,"&gt;="&amp;AJ7)</f>
        <v>1</v>
      </c>
      <c r="AM7" s="37">
        <f t="shared" ref="AM7:AM38" si="12">VLOOKUP(A7,Cycle1_Seq1,11,FALSE)</f>
        <v>13</v>
      </c>
      <c r="AN7" s="36">
        <v>13</v>
      </c>
      <c r="AO7" s="37">
        <f>(AM7+AN7)/2</f>
        <v>13</v>
      </c>
      <c r="AP7" s="38">
        <f t="shared" ref="AP7:AP38" si="13">INDEX(mat_coef,MATCH($AM$5,mat_cycle1,0),MATCH(C7,Cycle1,0))</f>
        <v>2</v>
      </c>
      <c r="AQ7" s="38">
        <f>+COUNTIFS(C$7:C$147,C7,AO$7:AO$147,"&gt;="&amp;AO7)</f>
        <v>1</v>
      </c>
      <c r="AR7" s="37">
        <f t="shared" ref="AR7:AR38" si="14">+VLOOKUP(A7,Cycle1_Seq1,12,FALSE)</f>
        <v>12</v>
      </c>
      <c r="AS7" s="36">
        <v>10</v>
      </c>
      <c r="AT7" s="37">
        <f>(AR7+AS7)/2</f>
        <v>11</v>
      </c>
      <c r="AU7" s="38">
        <f t="shared" ref="AU7:AU38" si="15">INDEX(mat_coef,MATCH($AR$5,mat_cycle1,0),MATCH(C7,Cycle1,0))</f>
        <v>2</v>
      </c>
      <c r="AV7" s="38">
        <f>+COUNTIFS(C$7:C$147,C7,AT$7:AT$147,"&gt;="&amp;AT7)</f>
        <v>2</v>
      </c>
      <c r="AW7" s="37">
        <f t="shared" ref="AW7:AW38" si="16">VLOOKUP(A7,Cycle1_Seq1,13,FALSE)</f>
        <v>14</v>
      </c>
      <c r="AX7" s="36">
        <v>14</v>
      </c>
      <c r="AY7" s="37">
        <f>(AW7+AX7)/2</f>
        <v>14</v>
      </c>
      <c r="AZ7" s="38">
        <f t="shared" ref="AZ7:AZ70" si="17">+INDEX(mat_coef,MATCH($AW$5,mat_cycle1,0),MATCH(C7,Cycle1,0))</f>
        <v>4</v>
      </c>
      <c r="BA7" s="38">
        <f>+COUNTIFS(C$7:C$147,C7,AY$7:AY$147,"&gt;="&amp;AY7)</f>
        <v>1</v>
      </c>
      <c r="BB7" s="37">
        <f t="shared" ref="BB7:BB38" si="18">+VLOOKUP(A7,Cycle1_Seq1,14,FALSE)</f>
        <v>15</v>
      </c>
      <c r="BC7" s="36">
        <v>15</v>
      </c>
      <c r="BD7" s="37">
        <f>(BB7+BC7)/2</f>
        <v>15</v>
      </c>
      <c r="BE7" s="38">
        <f t="shared" ref="BE7:BE38" si="19">+INDEX(mat_coef,MATCH($BB$5,mat_cycle1,0),MATCH(C7,Cycle1,0))</f>
        <v>3</v>
      </c>
      <c r="BF7" s="38">
        <f>+COUNTIFS(C$7:C$147,C7,BD$7:BD$147,"&gt;="&amp;BD7)</f>
        <v>1</v>
      </c>
      <c r="BG7" s="37">
        <f t="shared" ref="BG7:BG38" si="20">+VLOOKUP(A7,Cycle1_Seq1,15,FALSE)</f>
        <v>17</v>
      </c>
      <c r="BH7" s="36">
        <v>17</v>
      </c>
      <c r="BI7" s="37">
        <f>(BG7+BH7)/2</f>
        <v>17</v>
      </c>
      <c r="BJ7" s="38">
        <f t="shared" ref="BJ7:BJ38" si="21">+INDEX(mat_coef,MATCH($BG$5,mat_cycle1,0),MATCH(C7,Cycle1,0))</f>
        <v>2</v>
      </c>
      <c r="BK7" s="38">
        <f>COUNTIFS(C$7:C$147,C7,BI$7:BI$147,"&gt;="&amp;BI7)</f>
        <v>1</v>
      </c>
      <c r="BL7" s="37">
        <f t="shared" ref="BL7:BL38" si="22">+VLOOKUP(A7,Cycle1_Seq1,16,FALSE)</f>
        <v>0</v>
      </c>
      <c r="BM7" s="36"/>
      <c r="BN7" s="37">
        <f>(BL7+BM7)/2</f>
        <v>0</v>
      </c>
      <c r="BO7" s="38">
        <f t="shared" ref="BO7:BO38" si="23">+INDEX(mat_coef,MATCH($BL$5,mat_cycle1,0),MATCH(C7,Cycle1,0))</f>
        <v>0</v>
      </c>
      <c r="BP7" s="38">
        <f>+COUNTIFS(C$7:C$147,C7,BN$7:BN$147,"&gt;="&amp;BN7)</f>
        <v>40</v>
      </c>
      <c r="BQ7" s="37">
        <f t="shared" ref="BQ7:BQ38" si="24">VLOOKUP(A7,Cycle1_Seq1,17,FALSE)</f>
        <v>0</v>
      </c>
      <c r="BR7" s="36"/>
      <c r="BS7" s="37">
        <f>(BQ7+BR7)/2</f>
        <v>0</v>
      </c>
      <c r="BT7" s="38">
        <f t="shared" ref="BT7:BT38" si="25">+INDEX(mat_coef,MATCH($BQ$5,mat_cycle1,0),MATCH(C7,Cycle1,0))</f>
        <v>3</v>
      </c>
      <c r="BU7" s="38">
        <f>+COUNTIFS(C$7:C$147,C7,BS$7:BS$147,"&gt;="&amp;BS7)</f>
        <v>40</v>
      </c>
      <c r="BV7" s="37">
        <f>++VLOOKUP(A7,Cycle1_Seq1,18,FALSE)</f>
        <v>16</v>
      </c>
      <c r="BW7" s="39">
        <v>16</v>
      </c>
      <c r="BX7" s="40">
        <f>(BV7+BW7)/2</f>
        <v>16</v>
      </c>
      <c r="BY7" s="38">
        <f t="shared" ref="BY7:BY38" si="26">+INDEX(mat_coef,MATCH($BV$5,mat_cycle1,0),MATCH(C7,Cycle1,0))</f>
        <v>2</v>
      </c>
      <c r="BZ7" s="38">
        <f>+COUNTIFS(C$7:C$147,C7,BX$7:BX$147,"&gt;="&amp;BX7)</f>
        <v>1</v>
      </c>
      <c r="CA7" s="37">
        <f t="shared" ref="CA7:CA38" si="27">+++VLOOKUP(A7,Cycle1_Seq1,19,FALSE)</f>
        <v>14</v>
      </c>
      <c r="CB7" s="36">
        <v>14</v>
      </c>
      <c r="CC7" s="37">
        <f>(CA7+CB7)/2</f>
        <v>14</v>
      </c>
      <c r="CD7" s="38">
        <f t="shared" ref="CD7:CD38" si="28">INDEX(mat_coef,MATCH($CA$5,mat_cycle1,0),MATCH(C7,Cycle1,0))</f>
        <v>1</v>
      </c>
      <c r="CE7" s="41">
        <f>+COUNTIFS(C$7:C$147,C7,CC$7:CC$147,"&gt;="&amp;CC7)</f>
        <v>2</v>
      </c>
      <c r="CF7" s="35">
        <f>SUM((F7*G7),(K7*L7),(P7*Q7),(U7*V7),(Z7*AA7),(AE7*AF7),(AJ7*AK7),(AO7*AP7),(AT7*AU7),(AY7*AZ7),(BD7*BE7),(BI7*BJ7),(BN7*BO7),(BS7*BT7),(BX7*BY7),(CC7*CD7))/SUM(G7,L7,Q7,V7,AA7,AF7,AK7,AP7,AU7,AZ7,BE7,BJ7,BO7,BT7,BY7,CD7)</f>
        <v>11.566666666666666</v>
      </c>
      <c r="CG7" s="41">
        <f>+COUNTIFS(C$7:C$147,C7,CF$7:CF$147,"&gt;="&amp;CF7)</f>
        <v>1</v>
      </c>
      <c r="CH7" s="35">
        <f>AVERAGEIF($C$7:$C$147,C7,$CF$7:$CF$147)</f>
        <v>0.75041666666666673</v>
      </c>
    </row>
    <row r="8" spans="1:86" ht="18.95" customHeight="1" x14ac:dyDescent="0.35">
      <c r="A8" s="7" t="s">
        <v>77</v>
      </c>
      <c r="B8" s="8" t="s">
        <v>78</v>
      </c>
      <c r="C8" s="18" t="s">
        <v>76</v>
      </c>
      <c r="D8" s="35">
        <f t="shared" ref="D8:D38" si="29">VLOOKUP(A8,Cycle1_Seq1,4,FALSE)</f>
        <v>12</v>
      </c>
      <c r="E8" s="42">
        <v>20</v>
      </c>
      <c r="F8" s="37">
        <f t="shared" ref="F8:F71" si="30">(D8+E8)/2</f>
        <v>16</v>
      </c>
      <c r="G8" s="38">
        <f t="shared" ref="G8:G38" si="31">INDEX(mat_coef,MATCH($D$5,mat_cycle1,0),MATCH(C8,Cycle1,0))</f>
        <v>1</v>
      </c>
      <c r="H8" s="38">
        <f t="shared" ref="H8:H71" si="32">SUMPRODUCT(($C$7:$C$147=C8)*($F$7:$F$147=F8))+1</f>
        <v>2</v>
      </c>
      <c r="I8" s="37">
        <f t="shared" si="0"/>
        <v>6</v>
      </c>
      <c r="J8" s="36">
        <v>6</v>
      </c>
      <c r="K8" s="37">
        <f t="shared" ref="K8:K71" si="33">(I8+J8)/2</f>
        <v>6</v>
      </c>
      <c r="L8" s="38">
        <f t="shared" si="1"/>
        <v>1</v>
      </c>
      <c r="M8" s="38">
        <f t="shared" ref="M8:M71" si="34">COUNTIFS(C$7:C$147,C8,K$7:K$147,"&gt;="&amp;K8)</f>
        <v>2</v>
      </c>
      <c r="N8" s="37">
        <f t="shared" si="2"/>
        <v>14</v>
      </c>
      <c r="O8" s="36">
        <v>14</v>
      </c>
      <c r="P8" s="37">
        <f t="shared" ref="P8:P71" si="35">(N8+O8)/2</f>
        <v>14</v>
      </c>
      <c r="Q8" s="38">
        <f t="shared" si="3"/>
        <v>1</v>
      </c>
      <c r="R8" s="38">
        <f t="shared" ref="R8:R71" si="36">COUNTIFS(C$7:C$147,C8,P$7:P$147,"&gt;="&amp;P8)</f>
        <v>2</v>
      </c>
      <c r="S8" s="37">
        <f t="shared" si="4"/>
        <v>14</v>
      </c>
      <c r="T8" s="36">
        <v>14</v>
      </c>
      <c r="U8" s="37">
        <f t="shared" ref="U8:U71" si="37">(S8+T8)/2</f>
        <v>14</v>
      </c>
      <c r="V8" s="38">
        <f t="shared" si="5"/>
        <v>1</v>
      </c>
      <c r="W8" s="38">
        <f t="shared" ref="W8:W71" si="38">+COUNTIFS(C$7:C$147,C8,U$7:U$147,"&gt;="&amp;U8)</f>
        <v>1</v>
      </c>
      <c r="X8" s="37">
        <f t="shared" si="6"/>
        <v>0</v>
      </c>
      <c r="Y8" s="36"/>
      <c r="Z8" s="37">
        <f t="shared" ref="Z8:Z71" si="39">(X8+Y8)/2</f>
        <v>0</v>
      </c>
      <c r="AA8" s="38">
        <f t="shared" si="7"/>
        <v>3</v>
      </c>
      <c r="AB8" s="38">
        <f t="shared" ref="AB8:AB71" si="40">COUNTIFS(C$7:C$147,C8,Z$7:Z$147,"&gt;="&amp;Z8)</f>
        <v>40</v>
      </c>
      <c r="AC8" s="37">
        <f t="shared" si="8"/>
        <v>0</v>
      </c>
      <c r="AD8" s="36"/>
      <c r="AE8" s="37">
        <f t="shared" ref="AE8:AE71" si="41">(AC8+AD8)/2</f>
        <v>0</v>
      </c>
      <c r="AF8" s="38">
        <f t="shared" si="9"/>
        <v>2</v>
      </c>
      <c r="AG8" s="38">
        <f t="shared" ref="AG8:AG71" si="42">+COUNTIFS(C$7:C$147,C8,AE$7:AE$147,"&gt;="&amp;AE8)</f>
        <v>40</v>
      </c>
      <c r="AH8" s="37">
        <f t="shared" si="10"/>
        <v>0</v>
      </c>
      <c r="AI8" s="36"/>
      <c r="AJ8" s="37">
        <f t="shared" ref="AJ8:AJ71" si="43">(AH8+AI8)/2</f>
        <v>0</v>
      </c>
      <c r="AK8" s="38">
        <f t="shared" si="11"/>
        <v>2</v>
      </c>
      <c r="AL8" s="38">
        <f t="shared" ref="AL8:AL71" si="44">COUNTIFS(C$7:C$147,C8,AJ$7:AJ$147,"&gt;="&amp;AJ8)</f>
        <v>40</v>
      </c>
      <c r="AM8" s="37">
        <f t="shared" si="12"/>
        <v>0</v>
      </c>
      <c r="AN8" s="36"/>
      <c r="AO8" s="37">
        <f t="shared" ref="AO8:AO71" si="45">(AM8+AN8)/2</f>
        <v>0</v>
      </c>
      <c r="AP8" s="38">
        <f t="shared" si="13"/>
        <v>2</v>
      </c>
      <c r="AQ8" s="38">
        <f t="shared" ref="AQ8:AQ71" si="46">+COUNTIFS(C$7:C$147,C8,AO$7:AO$147,"&gt;="&amp;AO8)</f>
        <v>40</v>
      </c>
      <c r="AR8" s="37">
        <f t="shared" si="14"/>
        <v>17</v>
      </c>
      <c r="AS8" s="36"/>
      <c r="AT8" s="37">
        <f t="shared" ref="AT8:AT71" si="47">(AR8+AS8)/2</f>
        <v>8.5</v>
      </c>
      <c r="AU8" s="38">
        <f t="shared" si="15"/>
        <v>2</v>
      </c>
      <c r="AV8" s="38">
        <f t="shared" ref="AV8:AV71" si="48">+COUNTIFS(C$7:C$147,C8,AT$7:AT$147,"&gt;="&amp;AT8)</f>
        <v>3</v>
      </c>
      <c r="AW8" s="37">
        <f t="shared" si="16"/>
        <v>0</v>
      </c>
      <c r="AX8" s="36">
        <v>20</v>
      </c>
      <c r="AY8" s="37">
        <f t="shared" ref="AY8:AY71" si="49">(AW8+AX8)/2</f>
        <v>10</v>
      </c>
      <c r="AZ8" s="38">
        <f t="shared" si="17"/>
        <v>4</v>
      </c>
      <c r="BA8" s="38">
        <f t="shared" ref="BA8:BA71" si="50">+COUNTIFS(C$7:C$147,C8,AY$7:AY$147,"&gt;="&amp;AY8)</f>
        <v>2</v>
      </c>
      <c r="BB8" s="37">
        <f t="shared" si="18"/>
        <v>0</v>
      </c>
      <c r="BC8" s="36"/>
      <c r="BD8" s="37">
        <f t="shared" ref="BD8:BD71" si="51">(BB8+BC8)/2</f>
        <v>0</v>
      </c>
      <c r="BE8" s="38">
        <f t="shared" si="19"/>
        <v>3</v>
      </c>
      <c r="BF8" s="38">
        <f t="shared" ref="BF8:BF71" si="52">+COUNTIFS(C$7:C$147,C8,BD$7:BD$147,"&gt;="&amp;BD8)</f>
        <v>40</v>
      </c>
      <c r="BG8" s="37">
        <f t="shared" si="20"/>
        <v>0</v>
      </c>
      <c r="BH8" s="36">
        <v>18</v>
      </c>
      <c r="BI8" s="37">
        <f t="shared" ref="BI8:BI71" si="53">(BG8+BH8)/2</f>
        <v>9</v>
      </c>
      <c r="BJ8" s="38">
        <f t="shared" si="21"/>
        <v>2</v>
      </c>
      <c r="BK8" s="38">
        <f t="shared" ref="BK8:BK71" si="54">COUNTIFS(C$7:C$147,C8,BI$7:BI$147,"&gt;="&amp;BI8)</f>
        <v>3</v>
      </c>
      <c r="BL8" s="37">
        <f t="shared" si="22"/>
        <v>0</v>
      </c>
      <c r="BM8" s="36"/>
      <c r="BN8" s="37">
        <f t="shared" ref="BN8:BN71" si="55">(BL8+BM8)/2</f>
        <v>0</v>
      </c>
      <c r="BO8" s="38">
        <f t="shared" si="23"/>
        <v>0</v>
      </c>
      <c r="BP8" s="38">
        <f t="shared" ref="BP8:BP49" si="56">+COUNTIFS(C$7:C$147,C8,BN$7:BN$147,"&gt;="&amp;BN8)</f>
        <v>40</v>
      </c>
      <c r="BQ8" s="37">
        <f t="shared" si="24"/>
        <v>0</v>
      </c>
      <c r="BR8" s="36"/>
      <c r="BS8" s="37">
        <f t="shared" ref="BS8:BS71" si="57">(BQ8+BR8)/2</f>
        <v>0</v>
      </c>
      <c r="BT8" s="38">
        <f t="shared" si="25"/>
        <v>3</v>
      </c>
      <c r="BU8" s="38">
        <f t="shared" ref="BU8:BU71" si="58">+COUNTIFS(C$7:C$147,C8,BS$7:BS$147,"&gt;="&amp;BS8)</f>
        <v>40</v>
      </c>
      <c r="BV8" s="36"/>
      <c r="BW8" s="36"/>
      <c r="BX8" s="40">
        <f t="shared" ref="BX8:BX71" si="59">(BV8+BW8)/2</f>
        <v>0</v>
      </c>
      <c r="BY8" s="38">
        <f t="shared" si="26"/>
        <v>2</v>
      </c>
      <c r="BZ8" s="38">
        <f t="shared" ref="BZ8:BZ71" si="60">+COUNTIFS(C$7:C$147,C8,BX$7:BX$147,"&gt;="&amp;BX8)</f>
        <v>40</v>
      </c>
      <c r="CA8" s="37">
        <f t="shared" si="27"/>
        <v>0</v>
      </c>
      <c r="CB8" s="36"/>
      <c r="CC8" s="37">
        <f t="shared" ref="CC8:CC71" si="61">(CA8+CB8)/2</f>
        <v>0</v>
      </c>
      <c r="CD8" s="38">
        <f t="shared" si="28"/>
        <v>1</v>
      </c>
      <c r="CE8" s="41">
        <f t="shared" ref="CE8:CE71" si="62">+COUNTIFS(C$7:C$147,C8,CC$7:CC$147,"&gt;="&amp;CC8)</f>
        <v>40</v>
      </c>
      <c r="CF8" s="35">
        <f t="shared" ref="CF8:CF71" si="63">SUM((F8*G8),(K8*L8),(P8*Q8),(U8*V8),(Z8*AA8),(AE8*AF8),(AJ8*AK8),(AO8*AP8),(AT8*AU8),(AY8*AZ8),(BD8*BE8),(BI8*BJ8),(BN8*BO8),(BS8*BT8),(BX8*BY8),(CC8*CD8))/SUM(G8,L8,Q8,V8,AA8,AF8,AK8,AP8,AU8,AZ8,BE8,BJ8,BO8,BT8,BY8,CD8)</f>
        <v>4.166666666666667</v>
      </c>
      <c r="CG8" s="41">
        <f t="shared" ref="CG8:CG71" si="64">+COUNTIFS(C$7:C$147,C8,CF$7:CF$147,"&gt;="&amp;CF8)</f>
        <v>3</v>
      </c>
      <c r="CH8" s="35">
        <f t="shared" ref="CH8:CH71" si="65">AVERAGEIF($C$7:$C$147,C8,$CF$7:$CF$147)</f>
        <v>0.75041666666666673</v>
      </c>
    </row>
    <row r="9" spans="1:86" ht="18.95" customHeight="1" x14ac:dyDescent="0.35">
      <c r="A9" s="7" t="s">
        <v>79</v>
      </c>
      <c r="B9" s="8" t="s">
        <v>80</v>
      </c>
      <c r="C9" s="18" t="s">
        <v>76</v>
      </c>
      <c r="D9" s="35">
        <f t="shared" si="29"/>
        <v>8</v>
      </c>
      <c r="E9" s="42">
        <v>20</v>
      </c>
      <c r="F9" s="37">
        <f t="shared" si="30"/>
        <v>14</v>
      </c>
      <c r="G9" s="38">
        <f t="shared" si="31"/>
        <v>1</v>
      </c>
      <c r="H9" s="38">
        <f t="shared" si="32"/>
        <v>3</v>
      </c>
      <c r="I9" s="37">
        <f t="shared" si="0"/>
        <v>2</v>
      </c>
      <c r="J9" s="36">
        <v>2</v>
      </c>
      <c r="K9" s="37">
        <f t="shared" si="33"/>
        <v>2</v>
      </c>
      <c r="L9" s="38">
        <f t="shared" si="1"/>
        <v>1</v>
      </c>
      <c r="M9" s="38">
        <f t="shared" si="34"/>
        <v>4</v>
      </c>
      <c r="N9" s="37">
        <f t="shared" si="2"/>
        <v>0</v>
      </c>
      <c r="O9" s="36"/>
      <c r="P9" s="37">
        <f t="shared" si="35"/>
        <v>0</v>
      </c>
      <c r="Q9" s="38">
        <f t="shared" si="3"/>
        <v>1</v>
      </c>
      <c r="R9" s="38">
        <f t="shared" si="36"/>
        <v>40</v>
      </c>
      <c r="S9" s="37">
        <f t="shared" si="4"/>
        <v>0</v>
      </c>
      <c r="T9" s="36">
        <v>20</v>
      </c>
      <c r="U9" s="37">
        <f t="shared" si="37"/>
        <v>10</v>
      </c>
      <c r="V9" s="38">
        <f t="shared" si="5"/>
        <v>1</v>
      </c>
      <c r="W9" s="38">
        <f t="shared" si="38"/>
        <v>3</v>
      </c>
      <c r="X9" s="37">
        <f t="shared" si="6"/>
        <v>0</v>
      </c>
      <c r="Y9" s="36"/>
      <c r="Z9" s="37">
        <f t="shared" si="39"/>
        <v>0</v>
      </c>
      <c r="AA9" s="38">
        <f t="shared" si="7"/>
        <v>3</v>
      </c>
      <c r="AB9" s="38">
        <f t="shared" si="40"/>
        <v>40</v>
      </c>
      <c r="AC9" s="37">
        <f t="shared" si="8"/>
        <v>14</v>
      </c>
      <c r="AD9" s="36"/>
      <c r="AE9" s="37">
        <f t="shared" si="41"/>
        <v>7</v>
      </c>
      <c r="AF9" s="38">
        <f t="shared" si="9"/>
        <v>2</v>
      </c>
      <c r="AG9" s="38">
        <f t="shared" si="42"/>
        <v>4</v>
      </c>
      <c r="AH9" s="37">
        <f t="shared" si="10"/>
        <v>0</v>
      </c>
      <c r="AI9" s="36"/>
      <c r="AJ9" s="37">
        <f t="shared" si="43"/>
        <v>0</v>
      </c>
      <c r="AK9" s="38">
        <f t="shared" si="11"/>
        <v>2</v>
      </c>
      <c r="AL9" s="38">
        <f t="shared" si="44"/>
        <v>40</v>
      </c>
      <c r="AM9" s="37">
        <f t="shared" si="12"/>
        <v>0</v>
      </c>
      <c r="AN9" s="36"/>
      <c r="AO9" s="37">
        <f t="shared" si="45"/>
        <v>0</v>
      </c>
      <c r="AP9" s="38">
        <f t="shared" si="13"/>
        <v>2</v>
      </c>
      <c r="AQ9" s="38">
        <f t="shared" si="46"/>
        <v>40</v>
      </c>
      <c r="AR9" s="37">
        <f t="shared" si="14"/>
        <v>0</v>
      </c>
      <c r="AS9" s="36"/>
      <c r="AT9" s="37">
        <f t="shared" si="47"/>
        <v>0</v>
      </c>
      <c r="AU9" s="38">
        <f t="shared" si="15"/>
        <v>2</v>
      </c>
      <c r="AV9" s="38">
        <f t="shared" si="48"/>
        <v>40</v>
      </c>
      <c r="AW9" s="37">
        <f t="shared" si="16"/>
        <v>0</v>
      </c>
      <c r="AX9" s="36"/>
      <c r="AY9" s="37">
        <f t="shared" si="49"/>
        <v>0</v>
      </c>
      <c r="AZ9" s="38">
        <f t="shared" si="17"/>
        <v>4</v>
      </c>
      <c r="BA9" s="38">
        <f t="shared" si="50"/>
        <v>40</v>
      </c>
      <c r="BB9" s="37">
        <f t="shared" si="18"/>
        <v>12</v>
      </c>
      <c r="BC9" s="36"/>
      <c r="BD9" s="37">
        <f t="shared" si="51"/>
        <v>6</v>
      </c>
      <c r="BE9" s="38">
        <f t="shared" si="19"/>
        <v>3</v>
      </c>
      <c r="BF9" s="38">
        <f t="shared" si="52"/>
        <v>4</v>
      </c>
      <c r="BG9" s="37">
        <f t="shared" si="20"/>
        <v>0</v>
      </c>
      <c r="BH9" s="36"/>
      <c r="BI9" s="37">
        <f t="shared" si="53"/>
        <v>0</v>
      </c>
      <c r="BJ9" s="38">
        <f t="shared" si="21"/>
        <v>2</v>
      </c>
      <c r="BK9" s="38">
        <f t="shared" si="54"/>
        <v>40</v>
      </c>
      <c r="BL9" s="37">
        <f t="shared" si="22"/>
        <v>0</v>
      </c>
      <c r="BM9" s="36"/>
      <c r="BN9" s="37">
        <f t="shared" si="55"/>
        <v>0</v>
      </c>
      <c r="BO9" s="38">
        <f t="shared" si="23"/>
        <v>0</v>
      </c>
      <c r="BP9" s="38">
        <f t="shared" si="56"/>
        <v>40</v>
      </c>
      <c r="BQ9" s="37">
        <f t="shared" si="24"/>
        <v>0</v>
      </c>
      <c r="BR9" s="36"/>
      <c r="BS9" s="37">
        <f t="shared" si="57"/>
        <v>0</v>
      </c>
      <c r="BT9" s="38">
        <f t="shared" si="25"/>
        <v>3</v>
      </c>
      <c r="BU9" s="38">
        <f t="shared" si="58"/>
        <v>40</v>
      </c>
      <c r="BV9" s="36"/>
      <c r="BW9" s="36"/>
      <c r="BX9" s="40">
        <f t="shared" si="59"/>
        <v>0</v>
      </c>
      <c r="BY9" s="38">
        <f t="shared" si="26"/>
        <v>2</v>
      </c>
      <c r="BZ9" s="38">
        <f t="shared" si="60"/>
        <v>40</v>
      </c>
      <c r="CA9" s="37">
        <f t="shared" si="27"/>
        <v>0</v>
      </c>
      <c r="CB9" s="36"/>
      <c r="CC9" s="37">
        <f t="shared" si="61"/>
        <v>0</v>
      </c>
      <c r="CD9" s="38">
        <f t="shared" si="28"/>
        <v>1</v>
      </c>
      <c r="CE9" s="41">
        <f t="shared" si="62"/>
        <v>40</v>
      </c>
      <c r="CF9" s="35">
        <f t="shared" si="63"/>
        <v>1.9333333333333333</v>
      </c>
      <c r="CG9" s="41">
        <f t="shared" si="64"/>
        <v>5</v>
      </c>
      <c r="CH9" s="35">
        <f t="shared" si="65"/>
        <v>0.75041666666666673</v>
      </c>
    </row>
    <row r="10" spans="1:86" ht="18.95" customHeight="1" x14ac:dyDescent="0.35">
      <c r="A10" s="7" t="s">
        <v>81</v>
      </c>
      <c r="B10" s="8" t="s">
        <v>82</v>
      </c>
      <c r="C10" s="18" t="s">
        <v>76</v>
      </c>
      <c r="D10" s="35">
        <f t="shared" si="29"/>
        <v>14</v>
      </c>
      <c r="E10" s="42">
        <v>14</v>
      </c>
      <c r="F10" s="37">
        <f t="shared" si="30"/>
        <v>14</v>
      </c>
      <c r="G10" s="38">
        <f t="shared" si="31"/>
        <v>1</v>
      </c>
      <c r="H10" s="38">
        <f t="shared" si="32"/>
        <v>3</v>
      </c>
      <c r="I10" s="37">
        <f t="shared" si="0"/>
        <v>10</v>
      </c>
      <c r="J10" s="36">
        <v>10</v>
      </c>
      <c r="K10" s="37">
        <f t="shared" si="33"/>
        <v>10</v>
      </c>
      <c r="L10" s="38">
        <f t="shared" si="1"/>
        <v>1</v>
      </c>
      <c r="M10" s="38">
        <f t="shared" si="34"/>
        <v>1</v>
      </c>
      <c r="N10" s="37">
        <f t="shared" si="2"/>
        <v>15</v>
      </c>
      <c r="O10" s="36">
        <v>15</v>
      </c>
      <c r="P10" s="37">
        <f t="shared" si="35"/>
        <v>15</v>
      </c>
      <c r="Q10" s="38">
        <f t="shared" si="3"/>
        <v>1</v>
      </c>
      <c r="R10" s="38">
        <f t="shared" si="36"/>
        <v>1</v>
      </c>
      <c r="S10" s="37">
        <f t="shared" si="4"/>
        <v>8</v>
      </c>
      <c r="T10" s="36">
        <v>8</v>
      </c>
      <c r="U10" s="37">
        <f t="shared" si="37"/>
        <v>8</v>
      </c>
      <c r="V10" s="38">
        <f t="shared" si="5"/>
        <v>1</v>
      </c>
      <c r="W10" s="38">
        <f t="shared" si="38"/>
        <v>4</v>
      </c>
      <c r="X10" s="37">
        <f t="shared" si="6"/>
        <v>0</v>
      </c>
      <c r="Y10" s="36"/>
      <c r="Z10" s="37">
        <f t="shared" si="39"/>
        <v>0</v>
      </c>
      <c r="AA10" s="38">
        <f t="shared" si="7"/>
        <v>3</v>
      </c>
      <c r="AB10" s="38">
        <f t="shared" si="40"/>
        <v>40</v>
      </c>
      <c r="AC10" s="37">
        <f t="shared" si="8"/>
        <v>15</v>
      </c>
      <c r="AD10" s="36">
        <v>15</v>
      </c>
      <c r="AE10" s="37">
        <f t="shared" si="41"/>
        <v>15</v>
      </c>
      <c r="AF10" s="38">
        <f t="shared" si="9"/>
        <v>2</v>
      </c>
      <c r="AG10" s="38">
        <f t="shared" si="42"/>
        <v>1</v>
      </c>
      <c r="AH10" s="37">
        <f t="shared" si="10"/>
        <v>10</v>
      </c>
      <c r="AI10" s="36">
        <v>10</v>
      </c>
      <c r="AJ10" s="37">
        <f t="shared" si="43"/>
        <v>10</v>
      </c>
      <c r="AK10" s="38">
        <f t="shared" si="11"/>
        <v>2</v>
      </c>
      <c r="AL10" s="38">
        <f t="shared" si="44"/>
        <v>2</v>
      </c>
      <c r="AM10" s="37">
        <f t="shared" si="12"/>
        <v>0</v>
      </c>
      <c r="AN10" s="36"/>
      <c r="AO10" s="37">
        <f t="shared" si="45"/>
        <v>0</v>
      </c>
      <c r="AP10" s="38">
        <f t="shared" si="13"/>
        <v>2</v>
      </c>
      <c r="AQ10" s="38">
        <f t="shared" si="46"/>
        <v>40</v>
      </c>
      <c r="AR10" s="37">
        <f t="shared" si="14"/>
        <v>16</v>
      </c>
      <c r="AS10" s="36">
        <v>16</v>
      </c>
      <c r="AT10" s="37">
        <f t="shared" si="47"/>
        <v>16</v>
      </c>
      <c r="AU10" s="38">
        <f t="shared" si="15"/>
        <v>2</v>
      </c>
      <c r="AV10" s="38">
        <f t="shared" si="48"/>
        <v>1</v>
      </c>
      <c r="AW10" s="37">
        <f t="shared" si="16"/>
        <v>0</v>
      </c>
      <c r="AX10" s="36"/>
      <c r="AY10" s="37">
        <f t="shared" si="49"/>
        <v>0</v>
      </c>
      <c r="AZ10" s="38">
        <f t="shared" si="17"/>
        <v>4</v>
      </c>
      <c r="BA10" s="38">
        <f t="shared" si="50"/>
        <v>40</v>
      </c>
      <c r="BB10" s="37">
        <f t="shared" si="18"/>
        <v>0</v>
      </c>
      <c r="BC10" s="36"/>
      <c r="BD10" s="37">
        <f t="shared" si="51"/>
        <v>0</v>
      </c>
      <c r="BE10" s="38">
        <f t="shared" si="19"/>
        <v>3</v>
      </c>
      <c r="BF10" s="38">
        <f t="shared" si="52"/>
        <v>40</v>
      </c>
      <c r="BG10" s="37">
        <f t="shared" si="20"/>
        <v>0</v>
      </c>
      <c r="BH10" s="36"/>
      <c r="BI10" s="37">
        <f t="shared" si="53"/>
        <v>0</v>
      </c>
      <c r="BJ10" s="38">
        <f t="shared" si="21"/>
        <v>2</v>
      </c>
      <c r="BK10" s="38">
        <f t="shared" si="54"/>
        <v>40</v>
      </c>
      <c r="BL10" s="37">
        <f t="shared" si="22"/>
        <v>0</v>
      </c>
      <c r="BM10" s="36"/>
      <c r="BN10" s="37">
        <f t="shared" si="55"/>
        <v>0</v>
      </c>
      <c r="BO10" s="38">
        <f t="shared" si="23"/>
        <v>0</v>
      </c>
      <c r="BP10" s="38">
        <f t="shared" si="56"/>
        <v>40</v>
      </c>
      <c r="BQ10" s="37">
        <f t="shared" si="24"/>
        <v>0</v>
      </c>
      <c r="BR10" s="36"/>
      <c r="BS10" s="37">
        <f t="shared" si="57"/>
        <v>0</v>
      </c>
      <c r="BT10" s="38">
        <f t="shared" si="25"/>
        <v>3</v>
      </c>
      <c r="BU10" s="38">
        <f t="shared" si="58"/>
        <v>40</v>
      </c>
      <c r="BV10" s="36"/>
      <c r="BW10" s="36">
        <v>18</v>
      </c>
      <c r="BX10" s="40">
        <f t="shared" si="59"/>
        <v>9</v>
      </c>
      <c r="BY10" s="38">
        <f t="shared" si="26"/>
        <v>2</v>
      </c>
      <c r="BZ10" s="38">
        <f t="shared" si="60"/>
        <v>2</v>
      </c>
      <c r="CA10" s="37">
        <f t="shared" si="27"/>
        <v>0</v>
      </c>
      <c r="CB10" s="36"/>
      <c r="CC10" s="37">
        <f t="shared" si="61"/>
        <v>0</v>
      </c>
      <c r="CD10" s="38">
        <f t="shared" si="28"/>
        <v>1</v>
      </c>
      <c r="CE10" s="41">
        <f t="shared" si="62"/>
        <v>40</v>
      </c>
      <c r="CF10" s="35">
        <f t="shared" si="63"/>
        <v>4.9000000000000004</v>
      </c>
      <c r="CG10" s="41">
        <f t="shared" si="64"/>
        <v>2</v>
      </c>
      <c r="CH10" s="35">
        <f>AVERAGEIF($C$7:$C$147,C10,$CF$7:$CF$147)</f>
        <v>0.75041666666666673</v>
      </c>
    </row>
    <row r="11" spans="1:86" ht="18.95" customHeight="1" x14ac:dyDescent="0.35">
      <c r="A11" s="7" t="s">
        <v>83</v>
      </c>
      <c r="B11" s="8" t="s">
        <v>84</v>
      </c>
      <c r="C11" s="18" t="s">
        <v>76</v>
      </c>
      <c r="D11" s="35">
        <f t="shared" si="29"/>
        <v>8</v>
      </c>
      <c r="E11" s="42"/>
      <c r="F11" s="37">
        <f t="shared" si="30"/>
        <v>4</v>
      </c>
      <c r="G11" s="38">
        <f t="shared" si="31"/>
        <v>1</v>
      </c>
      <c r="H11" s="38">
        <f t="shared" si="32"/>
        <v>2</v>
      </c>
      <c r="I11" s="37">
        <f t="shared" si="0"/>
        <v>0</v>
      </c>
      <c r="J11" s="36"/>
      <c r="K11" s="37">
        <f t="shared" si="33"/>
        <v>0</v>
      </c>
      <c r="L11" s="38">
        <f t="shared" si="1"/>
        <v>1</v>
      </c>
      <c r="M11" s="38">
        <f t="shared" si="34"/>
        <v>40</v>
      </c>
      <c r="N11" s="37">
        <f t="shared" si="2"/>
        <v>0</v>
      </c>
      <c r="O11" s="36"/>
      <c r="P11" s="37">
        <f t="shared" si="35"/>
        <v>0</v>
      </c>
      <c r="Q11" s="38">
        <f t="shared" si="3"/>
        <v>1</v>
      </c>
      <c r="R11" s="38">
        <f t="shared" si="36"/>
        <v>40</v>
      </c>
      <c r="S11" s="37">
        <f t="shared" si="4"/>
        <v>0</v>
      </c>
      <c r="T11" s="36"/>
      <c r="U11" s="37">
        <f t="shared" si="37"/>
        <v>0</v>
      </c>
      <c r="V11" s="38">
        <f t="shared" si="5"/>
        <v>1</v>
      </c>
      <c r="W11" s="38">
        <f t="shared" si="38"/>
        <v>40</v>
      </c>
      <c r="X11" s="37">
        <f t="shared" si="6"/>
        <v>0</v>
      </c>
      <c r="Y11" s="36"/>
      <c r="Z11" s="37">
        <f t="shared" si="39"/>
        <v>0</v>
      </c>
      <c r="AA11" s="38">
        <f t="shared" si="7"/>
        <v>3</v>
      </c>
      <c r="AB11" s="38">
        <f t="shared" si="40"/>
        <v>40</v>
      </c>
      <c r="AC11" s="37">
        <f t="shared" si="8"/>
        <v>18</v>
      </c>
      <c r="AD11" s="36"/>
      <c r="AE11" s="37">
        <f t="shared" si="41"/>
        <v>9</v>
      </c>
      <c r="AF11" s="38">
        <f t="shared" si="9"/>
        <v>2</v>
      </c>
      <c r="AG11" s="38">
        <f t="shared" si="42"/>
        <v>3</v>
      </c>
      <c r="AH11" s="37">
        <f t="shared" si="10"/>
        <v>0</v>
      </c>
      <c r="AI11" s="36"/>
      <c r="AJ11" s="37">
        <f t="shared" si="43"/>
        <v>0</v>
      </c>
      <c r="AK11" s="38">
        <f t="shared" si="11"/>
        <v>2</v>
      </c>
      <c r="AL11" s="38">
        <f t="shared" si="44"/>
        <v>40</v>
      </c>
      <c r="AM11" s="37">
        <f t="shared" si="12"/>
        <v>0</v>
      </c>
      <c r="AN11" s="36"/>
      <c r="AO11" s="37">
        <f t="shared" si="45"/>
        <v>0</v>
      </c>
      <c r="AP11" s="38">
        <f t="shared" si="13"/>
        <v>2</v>
      </c>
      <c r="AQ11" s="38">
        <f t="shared" si="46"/>
        <v>40</v>
      </c>
      <c r="AR11" s="37">
        <f t="shared" si="14"/>
        <v>0</v>
      </c>
      <c r="AS11" s="36"/>
      <c r="AT11" s="37">
        <f t="shared" si="47"/>
        <v>0</v>
      </c>
      <c r="AU11" s="38">
        <f t="shared" si="15"/>
        <v>2</v>
      </c>
      <c r="AV11" s="38">
        <f t="shared" si="48"/>
        <v>40</v>
      </c>
      <c r="AW11" s="37">
        <f t="shared" si="16"/>
        <v>0</v>
      </c>
      <c r="AX11" s="36">
        <v>18</v>
      </c>
      <c r="AY11" s="37">
        <f t="shared" si="49"/>
        <v>9</v>
      </c>
      <c r="AZ11" s="38">
        <f t="shared" si="17"/>
        <v>4</v>
      </c>
      <c r="BA11" s="38">
        <f t="shared" si="50"/>
        <v>4</v>
      </c>
      <c r="BB11" s="37">
        <f t="shared" si="18"/>
        <v>0</v>
      </c>
      <c r="BC11" s="36"/>
      <c r="BD11" s="37">
        <f t="shared" si="51"/>
        <v>0</v>
      </c>
      <c r="BE11" s="38">
        <f t="shared" si="19"/>
        <v>3</v>
      </c>
      <c r="BF11" s="38">
        <f t="shared" si="52"/>
        <v>40</v>
      </c>
      <c r="BG11" s="37">
        <f t="shared" si="20"/>
        <v>0</v>
      </c>
      <c r="BH11" s="36"/>
      <c r="BI11" s="37">
        <f t="shared" si="53"/>
        <v>0</v>
      </c>
      <c r="BJ11" s="38">
        <f t="shared" si="21"/>
        <v>2</v>
      </c>
      <c r="BK11" s="38">
        <f t="shared" si="54"/>
        <v>40</v>
      </c>
      <c r="BL11" s="37">
        <f t="shared" si="22"/>
        <v>0</v>
      </c>
      <c r="BM11" s="36"/>
      <c r="BN11" s="37">
        <f t="shared" si="55"/>
        <v>0</v>
      </c>
      <c r="BO11" s="38">
        <f t="shared" si="23"/>
        <v>0</v>
      </c>
      <c r="BP11" s="38">
        <f t="shared" si="56"/>
        <v>40</v>
      </c>
      <c r="BQ11" s="37">
        <f t="shared" si="24"/>
        <v>0</v>
      </c>
      <c r="BR11" s="36"/>
      <c r="BS11" s="37">
        <f t="shared" si="57"/>
        <v>0</v>
      </c>
      <c r="BT11" s="38">
        <f t="shared" si="25"/>
        <v>3</v>
      </c>
      <c r="BU11" s="38">
        <f t="shared" si="58"/>
        <v>40</v>
      </c>
      <c r="BV11" s="36"/>
      <c r="BW11" s="36"/>
      <c r="BX11" s="40">
        <f t="shared" si="59"/>
        <v>0</v>
      </c>
      <c r="BY11" s="38">
        <f t="shared" si="26"/>
        <v>2</v>
      </c>
      <c r="BZ11" s="38">
        <f t="shared" si="60"/>
        <v>40</v>
      </c>
      <c r="CA11" s="37">
        <f t="shared" si="27"/>
        <v>19</v>
      </c>
      <c r="CB11" s="36">
        <v>19</v>
      </c>
      <c r="CC11" s="37">
        <f t="shared" si="61"/>
        <v>19</v>
      </c>
      <c r="CD11" s="38">
        <f t="shared" si="28"/>
        <v>1</v>
      </c>
      <c r="CE11" s="41">
        <f t="shared" si="62"/>
        <v>1</v>
      </c>
      <c r="CF11" s="35">
        <f t="shared" si="63"/>
        <v>2.5666666666666669</v>
      </c>
      <c r="CG11" s="41">
        <f t="shared" si="64"/>
        <v>4</v>
      </c>
      <c r="CH11" s="35">
        <f t="shared" si="65"/>
        <v>0.75041666666666673</v>
      </c>
    </row>
    <row r="12" spans="1:86" ht="18.95" customHeight="1" x14ac:dyDescent="0.35">
      <c r="A12" s="7" t="s">
        <v>85</v>
      </c>
      <c r="B12" s="8" t="s">
        <v>86</v>
      </c>
      <c r="C12" s="18" t="s">
        <v>76</v>
      </c>
      <c r="D12" s="35">
        <f t="shared" si="29"/>
        <v>13</v>
      </c>
      <c r="E12" s="42"/>
      <c r="F12" s="37">
        <f t="shared" si="30"/>
        <v>6.5</v>
      </c>
      <c r="G12" s="38">
        <f t="shared" si="31"/>
        <v>1</v>
      </c>
      <c r="H12" s="38">
        <f t="shared" si="32"/>
        <v>2</v>
      </c>
      <c r="I12" s="37">
        <f t="shared" si="0"/>
        <v>0</v>
      </c>
      <c r="J12" s="36"/>
      <c r="K12" s="37">
        <f t="shared" si="33"/>
        <v>0</v>
      </c>
      <c r="L12" s="38">
        <f t="shared" si="1"/>
        <v>1</v>
      </c>
      <c r="M12" s="38">
        <f t="shared" si="34"/>
        <v>40</v>
      </c>
      <c r="N12" s="37">
        <f t="shared" si="2"/>
        <v>0</v>
      </c>
      <c r="O12" s="36"/>
      <c r="P12" s="37">
        <f t="shared" si="35"/>
        <v>0</v>
      </c>
      <c r="Q12" s="38">
        <f t="shared" si="3"/>
        <v>1</v>
      </c>
      <c r="R12" s="38">
        <f t="shared" si="36"/>
        <v>40</v>
      </c>
      <c r="S12" s="37">
        <f t="shared" si="4"/>
        <v>0</v>
      </c>
      <c r="T12" s="36"/>
      <c r="U12" s="37">
        <f t="shared" si="37"/>
        <v>0</v>
      </c>
      <c r="V12" s="38">
        <f t="shared" si="5"/>
        <v>1</v>
      </c>
      <c r="W12" s="38">
        <f t="shared" si="38"/>
        <v>40</v>
      </c>
      <c r="X12" s="37">
        <f t="shared" si="6"/>
        <v>0</v>
      </c>
      <c r="Y12" s="36"/>
      <c r="Z12" s="37">
        <f t="shared" si="39"/>
        <v>0</v>
      </c>
      <c r="AA12" s="38">
        <f t="shared" si="7"/>
        <v>3</v>
      </c>
      <c r="AB12" s="38">
        <f t="shared" si="40"/>
        <v>40</v>
      </c>
      <c r="AC12" s="37">
        <f t="shared" si="8"/>
        <v>0</v>
      </c>
      <c r="AD12" s="36"/>
      <c r="AE12" s="37">
        <f t="shared" si="41"/>
        <v>0</v>
      </c>
      <c r="AF12" s="38">
        <f t="shared" si="9"/>
        <v>2</v>
      </c>
      <c r="AG12" s="38">
        <f t="shared" si="42"/>
        <v>40</v>
      </c>
      <c r="AH12" s="37">
        <f t="shared" si="10"/>
        <v>0</v>
      </c>
      <c r="AI12" s="36"/>
      <c r="AJ12" s="37">
        <f t="shared" si="43"/>
        <v>0</v>
      </c>
      <c r="AK12" s="38">
        <f t="shared" si="11"/>
        <v>2</v>
      </c>
      <c r="AL12" s="38">
        <f t="shared" si="44"/>
        <v>40</v>
      </c>
      <c r="AM12" s="37">
        <f t="shared" si="12"/>
        <v>0</v>
      </c>
      <c r="AN12" s="36"/>
      <c r="AO12" s="37">
        <f t="shared" si="45"/>
        <v>0</v>
      </c>
      <c r="AP12" s="38">
        <f t="shared" si="13"/>
        <v>2</v>
      </c>
      <c r="AQ12" s="38">
        <f t="shared" si="46"/>
        <v>40</v>
      </c>
      <c r="AR12" s="37">
        <f t="shared" si="14"/>
        <v>0</v>
      </c>
      <c r="AS12" s="36"/>
      <c r="AT12" s="37">
        <f t="shared" si="47"/>
        <v>0</v>
      </c>
      <c r="AU12" s="38">
        <f t="shared" si="15"/>
        <v>2</v>
      </c>
      <c r="AV12" s="38">
        <f t="shared" si="48"/>
        <v>40</v>
      </c>
      <c r="AW12" s="37">
        <f t="shared" si="16"/>
        <v>0</v>
      </c>
      <c r="AX12" s="36"/>
      <c r="AY12" s="37">
        <f t="shared" si="49"/>
        <v>0</v>
      </c>
      <c r="AZ12" s="38">
        <f t="shared" si="17"/>
        <v>4</v>
      </c>
      <c r="BA12" s="38">
        <f t="shared" si="50"/>
        <v>40</v>
      </c>
      <c r="BB12" s="37">
        <f t="shared" si="18"/>
        <v>0</v>
      </c>
      <c r="BC12" s="36"/>
      <c r="BD12" s="37">
        <f t="shared" si="51"/>
        <v>0</v>
      </c>
      <c r="BE12" s="38">
        <f t="shared" si="19"/>
        <v>3</v>
      </c>
      <c r="BF12" s="38">
        <f t="shared" si="52"/>
        <v>40</v>
      </c>
      <c r="BG12" s="37">
        <f t="shared" si="20"/>
        <v>0</v>
      </c>
      <c r="BH12" s="36"/>
      <c r="BI12" s="37">
        <f t="shared" si="53"/>
        <v>0</v>
      </c>
      <c r="BJ12" s="38">
        <f t="shared" si="21"/>
        <v>2</v>
      </c>
      <c r="BK12" s="38">
        <f t="shared" si="54"/>
        <v>40</v>
      </c>
      <c r="BL12" s="37">
        <f t="shared" si="22"/>
        <v>0</v>
      </c>
      <c r="BM12" s="36"/>
      <c r="BN12" s="37">
        <f t="shared" si="55"/>
        <v>0</v>
      </c>
      <c r="BO12" s="38">
        <f t="shared" si="23"/>
        <v>0</v>
      </c>
      <c r="BP12" s="38">
        <f t="shared" si="56"/>
        <v>40</v>
      </c>
      <c r="BQ12" s="37">
        <f t="shared" si="24"/>
        <v>0</v>
      </c>
      <c r="BR12" s="36"/>
      <c r="BS12" s="37">
        <f t="shared" si="57"/>
        <v>0</v>
      </c>
      <c r="BT12" s="38">
        <f t="shared" si="25"/>
        <v>3</v>
      </c>
      <c r="BU12" s="38">
        <f t="shared" si="58"/>
        <v>40</v>
      </c>
      <c r="BV12" s="36"/>
      <c r="BW12" s="36"/>
      <c r="BX12" s="40">
        <f t="shared" si="59"/>
        <v>0</v>
      </c>
      <c r="BY12" s="38">
        <f t="shared" si="26"/>
        <v>2</v>
      </c>
      <c r="BZ12" s="38">
        <f t="shared" si="60"/>
        <v>40</v>
      </c>
      <c r="CA12" s="37">
        <f t="shared" si="27"/>
        <v>0</v>
      </c>
      <c r="CB12" s="36"/>
      <c r="CC12" s="37">
        <f t="shared" si="61"/>
        <v>0</v>
      </c>
      <c r="CD12" s="38">
        <f t="shared" si="28"/>
        <v>1</v>
      </c>
      <c r="CE12" s="41">
        <f t="shared" si="62"/>
        <v>40</v>
      </c>
      <c r="CF12" s="35">
        <f t="shared" si="63"/>
        <v>0.21666666666666667</v>
      </c>
      <c r="CG12" s="41">
        <f t="shared" si="64"/>
        <v>11</v>
      </c>
      <c r="CH12" s="35">
        <f t="shared" si="65"/>
        <v>0.75041666666666673</v>
      </c>
    </row>
    <row r="13" spans="1:86" ht="18.95" customHeight="1" x14ac:dyDescent="0.35">
      <c r="A13" s="7" t="s">
        <v>87</v>
      </c>
      <c r="B13" s="8" t="s">
        <v>88</v>
      </c>
      <c r="C13" s="18" t="s">
        <v>76</v>
      </c>
      <c r="D13" s="35">
        <f t="shared" si="29"/>
        <v>14</v>
      </c>
      <c r="E13" s="42">
        <v>20</v>
      </c>
      <c r="F13" s="37">
        <f t="shared" si="30"/>
        <v>17</v>
      </c>
      <c r="G13" s="38">
        <f t="shared" si="31"/>
        <v>1</v>
      </c>
      <c r="H13" s="38">
        <f t="shared" si="32"/>
        <v>2</v>
      </c>
      <c r="I13" s="37">
        <f t="shared" si="0"/>
        <v>0</v>
      </c>
      <c r="J13" s="36"/>
      <c r="K13" s="37">
        <f t="shared" si="33"/>
        <v>0</v>
      </c>
      <c r="L13" s="38">
        <f t="shared" si="1"/>
        <v>1</v>
      </c>
      <c r="M13" s="38">
        <f t="shared" si="34"/>
        <v>40</v>
      </c>
      <c r="N13" s="37">
        <f t="shared" si="2"/>
        <v>0</v>
      </c>
      <c r="O13" s="36"/>
      <c r="P13" s="37">
        <f t="shared" si="35"/>
        <v>0</v>
      </c>
      <c r="Q13" s="38">
        <f t="shared" si="3"/>
        <v>1</v>
      </c>
      <c r="R13" s="38">
        <f t="shared" si="36"/>
        <v>40</v>
      </c>
      <c r="S13" s="37">
        <f t="shared" si="4"/>
        <v>0</v>
      </c>
      <c r="T13" s="36"/>
      <c r="U13" s="37">
        <f t="shared" si="37"/>
        <v>0</v>
      </c>
      <c r="V13" s="38">
        <f t="shared" si="5"/>
        <v>1</v>
      </c>
      <c r="W13" s="38">
        <f t="shared" si="38"/>
        <v>40</v>
      </c>
      <c r="X13" s="37">
        <f t="shared" si="6"/>
        <v>0</v>
      </c>
      <c r="Y13" s="36"/>
      <c r="Z13" s="37">
        <f t="shared" si="39"/>
        <v>0</v>
      </c>
      <c r="AA13" s="38">
        <f t="shared" si="7"/>
        <v>3</v>
      </c>
      <c r="AB13" s="38">
        <f t="shared" si="40"/>
        <v>40</v>
      </c>
      <c r="AC13" s="37">
        <f t="shared" si="8"/>
        <v>0</v>
      </c>
      <c r="AD13" s="36"/>
      <c r="AE13" s="37">
        <f t="shared" si="41"/>
        <v>0</v>
      </c>
      <c r="AF13" s="38">
        <f t="shared" si="9"/>
        <v>2</v>
      </c>
      <c r="AG13" s="38">
        <f t="shared" si="42"/>
        <v>40</v>
      </c>
      <c r="AH13" s="37">
        <f t="shared" si="10"/>
        <v>0</v>
      </c>
      <c r="AI13" s="36"/>
      <c r="AJ13" s="37">
        <f t="shared" si="43"/>
        <v>0</v>
      </c>
      <c r="AK13" s="38">
        <f t="shared" si="11"/>
        <v>2</v>
      </c>
      <c r="AL13" s="38">
        <f t="shared" si="44"/>
        <v>40</v>
      </c>
      <c r="AM13" s="37">
        <f t="shared" si="12"/>
        <v>0</v>
      </c>
      <c r="AN13" s="36"/>
      <c r="AO13" s="37">
        <f t="shared" si="45"/>
        <v>0</v>
      </c>
      <c r="AP13" s="38">
        <f t="shared" si="13"/>
        <v>2</v>
      </c>
      <c r="AQ13" s="38">
        <f t="shared" si="46"/>
        <v>40</v>
      </c>
      <c r="AR13" s="37">
        <f t="shared" si="14"/>
        <v>0</v>
      </c>
      <c r="AS13" s="36"/>
      <c r="AT13" s="37">
        <f t="shared" si="47"/>
        <v>0</v>
      </c>
      <c r="AU13" s="38">
        <f t="shared" si="15"/>
        <v>2</v>
      </c>
      <c r="AV13" s="38">
        <f t="shared" si="48"/>
        <v>40</v>
      </c>
      <c r="AW13" s="37">
        <f t="shared" si="16"/>
        <v>0</v>
      </c>
      <c r="AX13" s="36"/>
      <c r="AY13" s="37">
        <f t="shared" si="49"/>
        <v>0</v>
      </c>
      <c r="AZ13" s="38">
        <f t="shared" si="17"/>
        <v>4</v>
      </c>
      <c r="BA13" s="38">
        <f t="shared" si="50"/>
        <v>40</v>
      </c>
      <c r="BB13" s="37">
        <f t="shared" si="18"/>
        <v>0</v>
      </c>
      <c r="BC13" s="36"/>
      <c r="BD13" s="37">
        <f t="shared" si="51"/>
        <v>0</v>
      </c>
      <c r="BE13" s="38">
        <f t="shared" si="19"/>
        <v>3</v>
      </c>
      <c r="BF13" s="38">
        <f t="shared" si="52"/>
        <v>40</v>
      </c>
      <c r="BG13" s="37">
        <f t="shared" si="20"/>
        <v>0</v>
      </c>
      <c r="BH13" s="36"/>
      <c r="BI13" s="37">
        <f t="shared" si="53"/>
        <v>0</v>
      </c>
      <c r="BJ13" s="38">
        <f t="shared" si="21"/>
        <v>2</v>
      </c>
      <c r="BK13" s="38">
        <f t="shared" si="54"/>
        <v>40</v>
      </c>
      <c r="BL13" s="37">
        <f t="shared" si="22"/>
        <v>0</v>
      </c>
      <c r="BM13" s="36"/>
      <c r="BN13" s="37">
        <f t="shared" si="55"/>
        <v>0</v>
      </c>
      <c r="BO13" s="38">
        <f t="shared" si="23"/>
        <v>0</v>
      </c>
      <c r="BP13" s="38">
        <f t="shared" si="56"/>
        <v>40</v>
      </c>
      <c r="BQ13" s="37">
        <f t="shared" si="24"/>
        <v>0</v>
      </c>
      <c r="BR13" s="36"/>
      <c r="BS13" s="37">
        <f t="shared" si="57"/>
        <v>0</v>
      </c>
      <c r="BT13" s="38">
        <f t="shared" si="25"/>
        <v>3</v>
      </c>
      <c r="BU13" s="38">
        <f t="shared" si="58"/>
        <v>40</v>
      </c>
      <c r="BV13" s="36"/>
      <c r="BW13" s="36"/>
      <c r="BX13" s="40">
        <f t="shared" si="59"/>
        <v>0</v>
      </c>
      <c r="BY13" s="38">
        <f t="shared" si="26"/>
        <v>2</v>
      </c>
      <c r="BZ13" s="38">
        <f t="shared" si="60"/>
        <v>40</v>
      </c>
      <c r="CA13" s="37">
        <f t="shared" si="27"/>
        <v>0</v>
      </c>
      <c r="CB13" s="36"/>
      <c r="CC13" s="37">
        <f t="shared" si="61"/>
        <v>0</v>
      </c>
      <c r="CD13" s="38">
        <f t="shared" si="28"/>
        <v>1</v>
      </c>
      <c r="CE13" s="41">
        <f t="shared" si="62"/>
        <v>40</v>
      </c>
      <c r="CF13" s="35">
        <f t="shared" si="63"/>
        <v>0.56666666666666665</v>
      </c>
      <c r="CG13" s="41">
        <f t="shared" si="64"/>
        <v>10</v>
      </c>
      <c r="CH13" s="35">
        <f t="shared" si="65"/>
        <v>0.75041666666666673</v>
      </c>
    </row>
    <row r="14" spans="1:86" ht="18.95" customHeight="1" x14ac:dyDescent="0.35">
      <c r="A14" s="7" t="s">
        <v>89</v>
      </c>
      <c r="B14" s="8" t="s">
        <v>90</v>
      </c>
      <c r="C14" s="18" t="s">
        <v>76</v>
      </c>
      <c r="D14" s="35">
        <f t="shared" si="29"/>
        <v>0</v>
      </c>
      <c r="E14" s="42"/>
      <c r="F14" s="37">
        <f t="shared" si="30"/>
        <v>0</v>
      </c>
      <c r="G14" s="38">
        <f t="shared" si="31"/>
        <v>1</v>
      </c>
      <c r="H14" s="38">
        <f t="shared" si="32"/>
        <v>34</v>
      </c>
      <c r="I14" s="37">
        <f t="shared" si="0"/>
        <v>0</v>
      </c>
      <c r="J14" s="36"/>
      <c r="K14" s="37">
        <f t="shared" si="33"/>
        <v>0</v>
      </c>
      <c r="L14" s="38">
        <f t="shared" si="1"/>
        <v>1</v>
      </c>
      <c r="M14" s="38">
        <f t="shared" si="34"/>
        <v>40</v>
      </c>
      <c r="N14" s="37">
        <f t="shared" si="2"/>
        <v>0</v>
      </c>
      <c r="O14" s="36"/>
      <c r="P14" s="37">
        <f t="shared" si="35"/>
        <v>0</v>
      </c>
      <c r="Q14" s="38">
        <f t="shared" si="3"/>
        <v>1</v>
      </c>
      <c r="R14" s="38">
        <f t="shared" si="36"/>
        <v>40</v>
      </c>
      <c r="S14" s="37">
        <f t="shared" si="4"/>
        <v>0</v>
      </c>
      <c r="T14" s="36"/>
      <c r="U14" s="37">
        <f t="shared" si="37"/>
        <v>0</v>
      </c>
      <c r="V14" s="38">
        <f t="shared" si="5"/>
        <v>1</v>
      </c>
      <c r="W14" s="38">
        <f t="shared" si="38"/>
        <v>40</v>
      </c>
      <c r="X14" s="37">
        <f t="shared" si="6"/>
        <v>0</v>
      </c>
      <c r="Y14" s="36"/>
      <c r="Z14" s="37">
        <f t="shared" si="39"/>
        <v>0</v>
      </c>
      <c r="AA14" s="38">
        <f t="shared" si="7"/>
        <v>3</v>
      </c>
      <c r="AB14" s="38">
        <f t="shared" si="40"/>
        <v>40</v>
      </c>
      <c r="AC14" s="37">
        <f t="shared" si="8"/>
        <v>0</v>
      </c>
      <c r="AD14" s="36"/>
      <c r="AE14" s="37">
        <f t="shared" si="41"/>
        <v>0</v>
      </c>
      <c r="AF14" s="38">
        <f t="shared" si="9"/>
        <v>2</v>
      </c>
      <c r="AG14" s="38">
        <f t="shared" si="42"/>
        <v>40</v>
      </c>
      <c r="AH14" s="37">
        <f t="shared" si="10"/>
        <v>0</v>
      </c>
      <c r="AI14" s="36"/>
      <c r="AJ14" s="37">
        <f t="shared" si="43"/>
        <v>0</v>
      </c>
      <c r="AK14" s="38">
        <f t="shared" si="11"/>
        <v>2</v>
      </c>
      <c r="AL14" s="38">
        <f t="shared" si="44"/>
        <v>40</v>
      </c>
      <c r="AM14" s="37">
        <f t="shared" si="12"/>
        <v>0</v>
      </c>
      <c r="AN14" s="36"/>
      <c r="AO14" s="37">
        <f t="shared" si="45"/>
        <v>0</v>
      </c>
      <c r="AP14" s="38">
        <f t="shared" si="13"/>
        <v>2</v>
      </c>
      <c r="AQ14" s="38">
        <f t="shared" si="46"/>
        <v>40</v>
      </c>
      <c r="AR14" s="37">
        <f t="shared" si="14"/>
        <v>0</v>
      </c>
      <c r="AS14" s="36"/>
      <c r="AT14" s="37">
        <f t="shared" si="47"/>
        <v>0</v>
      </c>
      <c r="AU14" s="38">
        <f t="shared" si="15"/>
        <v>2</v>
      </c>
      <c r="AV14" s="38">
        <f t="shared" si="48"/>
        <v>40</v>
      </c>
      <c r="AW14" s="37">
        <f t="shared" si="16"/>
        <v>0</v>
      </c>
      <c r="AX14" s="36"/>
      <c r="AY14" s="37">
        <f t="shared" si="49"/>
        <v>0</v>
      </c>
      <c r="AZ14" s="38">
        <f t="shared" si="17"/>
        <v>4</v>
      </c>
      <c r="BA14" s="38">
        <f t="shared" si="50"/>
        <v>40</v>
      </c>
      <c r="BB14" s="37">
        <f t="shared" si="18"/>
        <v>0</v>
      </c>
      <c r="BC14" s="36"/>
      <c r="BD14" s="37">
        <f t="shared" si="51"/>
        <v>0</v>
      </c>
      <c r="BE14" s="38">
        <f t="shared" si="19"/>
        <v>3</v>
      </c>
      <c r="BF14" s="38">
        <f t="shared" si="52"/>
        <v>40</v>
      </c>
      <c r="BG14" s="37">
        <f t="shared" si="20"/>
        <v>0</v>
      </c>
      <c r="BH14" s="36">
        <v>20</v>
      </c>
      <c r="BI14" s="37">
        <f t="shared" si="53"/>
        <v>10</v>
      </c>
      <c r="BJ14" s="38">
        <f t="shared" si="21"/>
        <v>2</v>
      </c>
      <c r="BK14" s="38">
        <f t="shared" si="54"/>
        <v>2</v>
      </c>
      <c r="BL14" s="37">
        <f t="shared" si="22"/>
        <v>0</v>
      </c>
      <c r="BM14" s="36"/>
      <c r="BN14" s="37">
        <f t="shared" si="55"/>
        <v>0</v>
      </c>
      <c r="BO14" s="38">
        <f t="shared" si="23"/>
        <v>0</v>
      </c>
      <c r="BP14" s="38">
        <f t="shared" si="56"/>
        <v>40</v>
      </c>
      <c r="BQ14" s="37">
        <f t="shared" si="24"/>
        <v>0</v>
      </c>
      <c r="BR14" s="36"/>
      <c r="BS14" s="37">
        <f t="shared" si="57"/>
        <v>0</v>
      </c>
      <c r="BT14" s="38">
        <f t="shared" si="25"/>
        <v>3</v>
      </c>
      <c r="BU14" s="38">
        <f t="shared" si="58"/>
        <v>40</v>
      </c>
      <c r="BV14" s="36"/>
      <c r="BW14" s="36"/>
      <c r="BX14" s="40">
        <f t="shared" si="59"/>
        <v>0</v>
      </c>
      <c r="BY14" s="38">
        <f t="shared" si="26"/>
        <v>2</v>
      </c>
      <c r="BZ14" s="38">
        <f t="shared" si="60"/>
        <v>40</v>
      </c>
      <c r="CA14" s="37">
        <f t="shared" si="27"/>
        <v>0</v>
      </c>
      <c r="CB14" s="36"/>
      <c r="CC14" s="37">
        <f t="shared" si="61"/>
        <v>0</v>
      </c>
      <c r="CD14" s="38">
        <f t="shared" si="28"/>
        <v>1</v>
      </c>
      <c r="CE14" s="41">
        <f t="shared" si="62"/>
        <v>40</v>
      </c>
      <c r="CF14" s="35">
        <f t="shared" si="63"/>
        <v>0.66666666666666663</v>
      </c>
      <c r="CG14" s="41">
        <f t="shared" si="64"/>
        <v>9</v>
      </c>
      <c r="CH14" s="35">
        <f t="shared" si="65"/>
        <v>0.75041666666666673</v>
      </c>
    </row>
    <row r="15" spans="1:86" ht="18.95" customHeight="1" x14ac:dyDescent="0.35">
      <c r="A15" s="7" t="s">
        <v>91</v>
      </c>
      <c r="B15" s="8" t="s">
        <v>92</v>
      </c>
      <c r="C15" s="18" t="s">
        <v>76</v>
      </c>
      <c r="D15" s="35">
        <f t="shared" si="29"/>
        <v>0</v>
      </c>
      <c r="E15" s="42"/>
      <c r="F15" s="37">
        <f t="shared" si="30"/>
        <v>0</v>
      </c>
      <c r="G15" s="38">
        <f t="shared" si="31"/>
        <v>1</v>
      </c>
      <c r="H15" s="38">
        <f t="shared" si="32"/>
        <v>34</v>
      </c>
      <c r="I15" s="37">
        <f t="shared" si="0"/>
        <v>0</v>
      </c>
      <c r="J15" s="36"/>
      <c r="K15" s="37">
        <f t="shared" si="33"/>
        <v>0</v>
      </c>
      <c r="L15" s="38">
        <f t="shared" si="1"/>
        <v>1</v>
      </c>
      <c r="M15" s="38">
        <f t="shared" si="34"/>
        <v>40</v>
      </c>
      <c r="N15" s="37">
        <f t="shared" si="2"/>
        <v>0</v>
      </c>
      <c r="O15" s="36"/>
      <c r="P15" s="37">
        <f t="shared" si="35"/>
        <v>0</v>
      </c>
      <c r="Q15" s="38">
        <f t="shared" si="3"/>
        <v>1</v>
      </c>
      <c r="R15" s="38">
        <f t="shared" si="36"/>
        <v>40</v>
      </c>
      <c r="S15" s="37">
        <f t="shared" si="4"/>
        <v>0</v>
      </c>
      <c r="T15" s="36"/>
      <c r="U15" s="37">
        <f t="shared" si="37"/>
        <v>0</v>
      </c>
      <c r="V15" s="38">
        <f t="shared" si="5"/>
        <v>1</v>
      </c>
      <c r="W15" s="38">
        <f t="shared" si="38"/>
        <v>40</v>
      </c>
      <c r="X15" s="37">
        <f t="shared" si="6"/>
        <v>0</v>
      </c>
      <c r="Y15" s="36"/>
      <c r="Z15" s="37">
        <f t="shared" si="39"/>
        <v>0</v>
      </c>
      <c r="AA15" s="38">
        <f t="shared" si="7"/>
        <v>3</v>
      </c>
      <c r="AB15" s="38">
        <f t="shared" si="40"/>
        <v>40</v>
      </c>
      <c r="AC15" s="37">
        <f t="shared" si="8"/>
        <v>0</v>
      </c>
      <c r="AD15" s="36"/>
      <c r="AE15" s="37">
        <f t="shared" si="41"/>
        <v>0</v>
      </c>
      <c r="AF15" s="38">
        <f t="shared" si="9"/>
        <v>2</v>
      </c>
      <c r="AG15" s="38">
        <f t="shared" si="42"/>
        <v>40</v>
      </c>
      <c r="AH15" s="37">
        <f t="shared" si="10"/>
        <v>0</v>
      </c>
      <c r="AI15" s="36"/>
      <c r="AJ15" s="37">
        <f t="shared" si="43"/>
        <v>0</v>
      </c>
      <c r="AK15" s="38">
        <f t="shared" si="11"/>
        <v>2</v>
      </c>
      <c r="AL15" s="38">
        <f t="shared" si="44"/>
        <v>40</v>
      </c>
      <c r="AM15" s="37">
        <f t="shared" si="12"/>
        <v>0</v>
      </c>
      <c r="AN15" s="36"/>
      <c r="AO15" s="37">
        <f t="shared" si="45"/>
        <v>0</v>
      </c>
      <c r="AP15" s="38">
        <f t="shared" si="13"/>
        <v>2</v>
      </c>
      <c r="AQ15" s="38">
        <f t="shared" si="46"/>
        <v>40</v>
      </c>
      <c r="AR15" s="37">
        <f t="shared" si="14"/>
        <v>0</v>
      </c>
      <c r="AS15" s="36"/>
      <c r="AT15" s="37">
        <f t="shared" si="47"/>
        <v>0</v>
      </c>
      <c r="AU15" s="38">
        <f t="shared" si="15"/>
        <v>2</v>
      </c>
      <c r="AV15" s="38">
        <f t="shared" si="48"/>
        <v>40</v>
      </c>
      <c r="AW15" s="37">
        <f t="shared" si="16"/>
        <v>0</v>
      </c>
      <c r="AX15" s="36"/>
      <c r="AY15" s="37">
        <f t="shared" si="49"/>
        <v>0</v>
      </c>
      <c r="AZ15" s="38">
        <f t="shared" si="17"/>
        <v>4</v>
      </c>
      <c r="BA15" s="38">
        <f t="shared" si="50"/>
        <v>40</v>
      </c>
      <c r="BB15" s="37">
        <f t="shared" si="18"/>
        <v>0</v>
      </c>
      <c r="BC15" s="36"/>
      <c r="BD15" s="37">
        <f t="shared" si="51"/>
        <v>0</v>
      </c>
      <c r="BE15" s="38">
        <f t="shared" si="19"/>
        <v>3</v>
      </c>
      <c r="BF15" s="38">
        <f t="shared" si="52"/>
        <v>40</v>
      </c>
      <c r="BG15" s="37">
        <f t="shared" si="20"/>
        <v>0</v>
      </c>
      <c r="BH15" s="36"/>
      <c r="BI15" s="37">
        <f t="shared" si="53"/>
        <v>0</v>
      </c>
      <c r="BJ15" s="38">
        <f t="shared" si="21"/>
        <v>2</v>
      </c>
      <c r="BK15" s="38">
        <f t="shared" si="54"/>
        <v>40</v>
      </c>
      <c r="BL15" s="37">
        <f t="shared" si="22"/>
        <v>0</v>
      </c>
      <c r="BM15" s="36"/>
      <c r="BN15" s="37">
        <f t="shared" si="55"/>
        <v>0</v>
      </c>
      <c r="BO15" s="38">
        <f t="shared" si="23"/>
        <v>0</v>
      </c>
      <c r="BP15" s="38">
        <f t="shared" si="56"/>
        <v>40</v>
      </c>
      <c r="BQ15" s="37">
        <f t="shared" si="24"/>
        <v>0</v>
      </c>
      <c r="BR15" s="36"/>
      <c r="BS15" s="37">
        <f t="shared" si="57"/>
        <v>0</v>
      </c>
      <c r="BT15" s="38">
        <f t="shared" si="25"/>
        <v>3</v>
      </c>
      <c r="BU15" s="38">
        <f t="shared" si="58"/>
        <v>40</v>
      </c>
      <c r="BV15" s="36"/>
      <c r="BW15" s="36"/>
      <c r="BX15" s="40">
        <f t="shared" si="59"/>
        <v>0</v>
      </c>
      <c r="BY15" s="38">
        <f t="shared" si="26"/>
        <v>2</v>
      </c>
      <c r="BZ15" s="38">
        <f t="shared" si="60"/>
        <v>40</v>
      </c>
      <c r="CA15" s="37">
        <f t="shared" si="27"/>
        <v>0</v>
      </c>
      <c r="CB15" s="36"/>
      <c r="CC15" s="37">
        <f t="shared" si="61"/>
        <v>0</v>
      </c>
      <c r="CD15" s="38">
        <f t="shared" si="28"/>
        <v>1</v>
      </c>
      <c r="CE15" s="41">
        <f t="shared" si="62"/>
        <v>40</v>
      </c>
      <c r="CF15" s="35">
        <f t="shared" si="63"/>
        <v>0</v>
      </c>
      <c r="CG15" s="41">
        <f t="shared" si="64"/>
        <v>40</v>
      </c>
      <c r="CH15" s="35">
        <f t="shared" si="65"/>
        <v>0.75041666666666673</v>
      </c>
    </row>
    <row r="16" spans="1:86" ht="18.95" customHeight="1" x14ac:dyDescent="0.35">
      <c r="A16" s="7" t="s">
        <v>93</v>
      </c>
      <c r="B16" s="8" t="s">
        <v>94</v>
      </c>
      <c r="C16" s="18" t="s">
        <v>76</v>
      </c>
      <c r="D16" s="35">
        <f t="shared" si="29"/>
        <v>0</v>
      </c>
      <c r="E16" s="42"/>
      <c r="F16" s="37">
        <f t="shared" si="30"/>
        <v>0</v>
      </c>
      <c r="G16" s="38">
        <f t="shared" si="31"/>
        <v>1</v>
      </c>
      <c r="H16" s="38">
        <f t="shared" si="32"/>
        <v>34</v>
      </c>
      <c r="I16" s="37">
        <f t="shared" si="0"/>
        <v>0</v>
      </c>
      <c r="J16" s="36"/>
      <c r="K16" s="37">
        <f t="shared" si="33"/>
        <v>0</v>
      </c>
      <c r="L16" s="38">
        <f t="shared" si="1"/>
        <v>1</v>
      </c>
      <c r="M16" s="38">
        <f t="shared" si="34"/>
        <v>40</v>
      </c>
      <c r="N16" s="37">
        <f t="shared" si="2"/>
        <v>0</v>
      </c>
      <c r="O16" s="36"/>
      <c r="P16" s="37">
        <f t="shared" si="35"/>
        <v>0</v>
      </c>
      <c r="Q16" s="38">
        <f t="shared" si="3"/>
        <v>1</v>
      </c>
      <c r="R16" s="38">
        <f t="shared" si="36"/>
        <v>40</v>
      </c>
      <c r="S16" s="37">
        <f t="shared" si="4"/>
        <v>0</v>
      </c>
      <c r="T16" s="36"/>
      <c r="U16" s="37">
        <f t="shared" si="37"/>
        <v>0</v>
      </c>
      <c r="V16" s="38">
        <f t="shared" si="5"/>
        <v>1</v>
      </c>
      <c r="W16" s="38">
        <f t="shared" si="38"/>
        <v>40</v>
      </c>
      <c r="X16" s="37">
        <f t="shared" si="6"/>
        <v>0</v>
      </c>
      <c r="Y16" s="36"/>
      <c r="Z16" s="37">
        <f t="shared" si="39"/>
        <v>0</v>
      </c>
      <c r="AA16" s="38">
        <f t="shared" si="7"/>
        <v>3</v>
      </c>
      <c r="AB16" s="38">
        <f t="shared" si="40"/>
        <v>40</v>
      </c>
      <c r="AC16" s="37">
        <f t="shared" si="8"/>
        <v>0</v>
      </c>
      <c r="AD16" s="36"/>
      <c r="AE16" s="37">
        <f t="shared" si="41"/>
        <v>0</v>
      </c>
      <c r="AF16" s="38">
        <f t="shared" si="9"/>
        <v>2</v>
      </c>
      <c r="AG16" s="38">
        <f t="shared" si="42"/>
        <v>40</v>
      </c>
      <c r="AH16" s="37">
        <f t="shared" si="10"/>
        <v>0</v>
      </c>
      <c r="AI16" s="36"/>
      <c r="AJ16" s="37">
        <f t="shared" si="43"/>
        <v>0</v>
      </c>
      <c r="AK16" s="38">
        <f t="shared" si="11"/>
        <v>2</v>
      </c>
      <c r="AL16" s="38">
        <f t="shared" si="44"/>
        <v>40</v>
      </c>
      <c r="AM16" s="37">
        <f t="shared" si="12"/>
        <v>0</v>
      </c>
      <c r="AN16" s="36"/>
      <c r="AO16" s="37">
        <f t="shared" si="45"/>
        <v>0</v>
      </c>
      <c r="AP16" s="38">
        <f t="shared" si="13"/>
        <v>2</v>
      </c>
      <c r="AQ16" s="38">
        <f t="shared" si="46"/>
        <v>40</v>
      </c>
      <c r="AR16" s="37">
        <f t="shared" si="14"/>
        <v>0</v>
      </c>
      <c r="AS16" s="36"/>
      <c r="AT16" s="37">
        <f t="shared" si="47"/>
        <v>0</v>
      </c>
      <c r="AU16" s="38">
        <f t="shared" si="15"/>
        <v>2</v>
      </c>
      <c r="AV16" s="38">
        <f t="shared" si="48"/>
        <v>40</v>
      </c>
      <c r="AW16" s="37">
        <f t="shared" si="16"/>
        <v>0</v>
      </c>
      <c r="AX16" s="36"/>
      <c r="AY16" s="37">
        <f t="shared" si="49"/>
        <v>0</v>
      </c>
      <c r="AZ16" s="38">
        <f t="shared" si="17"/>
        <v>4</v>
      </c>
      <c r="BA16" s="38">
        <f t="shared" si="50"/>
        <v>40</v>
      </c>
      <c r="BB16" s="37">
        <f t="shared" si="18"/>
        <v>0</v>
      </c>
      <c r="BC16" s="36"/>
      <c r="BD16" s="37">
        <f t="shared" si="51"/>
        <v>0</v>
      </c>
      <c r="BE16" s="38">
        <f t="shared" si="19"/>
        <v>3</v>
      </c>
      <c r="BF16" s="38">
        <f t="shared" si="52"/>
        <v>40</v>
      </c>
      <c r="BG16" s="37">
        <f t="shared" si="20"/>
        <v>0</v>
      </c>
      <c r="BH16" s="36"/>
      <c r="BI16" s="37">
        <f t="shared" si="53"/>
        <v>0</v>
      </c>
      <c r="BJ16" s="38">
        <f t="shared" si="21"/>
        <v>2</v>
      </c>
      <c r="BK16" s="38">
        <f t="shared" si="54"/>
        <v>40</v>
      </c>
      <c r="BL16" s="37">
        <f t="shared" si="22"/>
        <v>0</v>
      </c>
      <c r="BM16" s="36"/>
      <c r="BN16" s="37">
        <f t="shared" si="55"/>
        <v>0</v>
      </c>
      <c r="BO16" s="38">
        <f t="shared" si="23"/>
        <v>0</v>
      </c>
      <c r="BP16" s="38">
        <f t="shared" si="56"/>
        <v>40</v>
      </c>
      <c r="BQ16" s="37">
        <f t="shared" si="24"/>
        <v>0</v>
      </c>
      <c r="BR16" s="36"/>
      <c r="BS16" s="37">
        <f t="shared" si="57"/>
        <v>0</v>
      </c>
      <c r="BT16" s="38">
        <f t="shared" si="25"/>
        <v>3</v>
      </c>
      <c r="BU16" s="38">
        <f t="shared" si="58"/>
        <v>40</v>
      </c>
      <c r="BV16" s="36"/>
      <c r="BW16" s="36"/>
      <c r="BX16" s="40">
        <f t="shared" si="59"/>
        <v>0</v>
      </c>
      <c r="BY16" s="38">
        <f t="shared" si="26"/>
        <v>2</v>
      </c>
      <c r="BZ16" s="38">
        <f t="shared" si="60"/>
        <v>40</v>
      </c>
      <c r="CA16" s="37">
        <f t="shared" si="27"/>
        <v>0</v>
      </c>
      <c r="CB16" s="36"/>
      <c r="CC16" s="37">
        <f t="shared" si="61"/>
        <v>0</v>
      </c>
      <c r="CD16" s="38">
        <f t="shared" si="28"/>
        <v>1</v>
      </c>
      <c r="CE16" s="41">
        <f t="shared" si="62"/>
        <v>40</v>
      </c>
      <c r="CF16" s="35">
        <f t="shared" si="63"/>
        <v>0</v>
      </c>
      <c r="CG16" s="41">
        <f t="shared" si="64"/>
        <v>40</v>
      </c>
      <c r="CH16" s="35">
        <f t="shared" si="65"/>
        <v>0.75041666666666673</v>
      </c>
    </row>
    <row r="17" spans="1:86" ht="18.95" customHeight="1" x14ac:dyDescent="0.35">
      <c r="A17" s="7" t="s">
        <v>95</v>
      </c>
      <c r="B17" s="8" t="s">
        <v>96</v>
      </c>
      <c r="C17" s="18" t="s">
        <v>76</v>
      </c>
      <c r="D17" s="35">
        <f t="shared" si="29"/>
        <v>0</v>
      </c>
      <c r="E17" s="42"/>
      <c r="F17" s="37">
        <f t="shared" si="30"/>
        <v>0</v>
      </c>
      <c r="G17" s="38">
        <f t="shared" si="31"/>
        <v>1</v>
      </c>
      <c r="H17" s="38">
        <f t="shared" si="32"/>
        <v>34</v>
      </c>
      <c r="I17" s="37">
        <f t="shared" si="0"/>
        <v>0</v>
      </c>
      <c r="J17" s="36"/>
      <c r="K17" s="37">
        <f t="shared" si="33"/>
        <v>0</v>
      </c>
      <c r="L17" s="38">
        <f t="shared" si="1"/>
        <v>1</v>
      </c>
      <c r="M17" s="38">
        <f t="shared" si="34"/>
        <v>40</v>
      </c>
      <c r="N17" s="37">
        <f t="shared" si="2"/>
        <v>0</v>
      </c>
      <c r="O17" s="36"/>
      <c r="P17" s="37">
        <f t="shared" si="35"/>
        <v>0</v>
      </c>
      <c r="Q17" s="38">
        <f t="shared" si="3"/>
        <v>1</v>
      </c>
      <c r="R17" s="38">
        <f t="shared" si="36"/>
        <v>40</v>
      </c>
      <c r="S17" s="37">
        <f t="shared" si="4"/>
        <v>0</v>
      </c>
      <c r="T17" s="36"/>
      <c r="U17" s="37">
        <f t="shared" si="37"/>
        <v>0</v>
      </c>
      <c r="V17" s="38">
        <f t="shared" si="5"/>
        <v>1</v>
      </c>
      <c r="W17" s="38">
        <f t="shared" si="38"/>
        <v>40</v>
      </c>
      <c r="X17" s="37">
        <f t="shared" si="6"/>
        <v>0</v>
      </c>
      <c r="Y17" s="36"/>
      <c r="Z17" s="37">
        <f t="shared" si="39"/>
        <v>0</v>
      </c>
      <c r="AA17" s="38">
        <f t="shared" si="7"/>
        <v>3</v>
      </c>
      <c r="AB17" s="38">
        <f t="shared" si="40"/>
        <v>40</v>
      </c>
      <c r="AC17" s="37">
        <f t="shared" si="8"/>
        <v>0</v>
      </c>
      <c r="AD17" s="36"/>
      <c r="AE17" s="37">
        <f t="shared" si="41"/>
        <v>0</v>
      </c>
      <c r="AF17" s="38">
        <f t="shared" si="9"/>
        <v>2</v>
      </c>
      <c r="AG17" s="38">
        <f t="shared" si="42"/>
        <v>40</v>
      </c>
      <c r="AH17" s="37">
        <f t="shared" si="10"/>
        <v>0</v>
      </c>
      <c r="AI17" s="36"/>
      <c r="AJ17" s="37">
        <f t="shared" si="43"/>
        <v>0</v>
      </c>
      <c r="AK17" s="38">
        <f t="shared" si="11"/>
        <v>2</v>
      </c>
      <c r="AL17" s="38">
        <f t="shared" si="44"/>
        <v>40</v>
      </c>
      <c r="AM17" s="37">
        <f t="shared" si="12"/>
        <v>0</v>
      </c>
      <c r="AN17" s="36"/>
      <c r="AO17" s="37">
        <f t="shared" si="45"/>
        <v>0</v>
      </c>
      <c r="AP17" s="38">
        <f t="shared" si="13"/>
        <v>2</v>
      </c>
      <c r="AQ17" s="38">
        <f t="shared" si="46"/>
        <v>40</v>
      </c>
      <c r="AR17" s="37">
        <f t="shared" si="14"/>
        <v>0</v>
      </c>
      <c r="AS17" s="36"/>
      <c r="AT17" s="37">
        <f t="shared" si="47"/>
        <v>0</v>
      </c>
      <c r="AU17" s="38">
        <f t="shared" si="15"/>
        <v>2</v>
      </c>
      <c r="AV17" s="38">
        <f t="shared" si="48"/>
        <v>40</v>
      </c>
      <c r="AW17" s="37">
        <f t="shared" si="16"/>
        <v>0</v>
      </c>
      <c r="AX17" s="36"/>
      <c r="AY17" s="37">
        <f t="shared" si="49"/>
        <v>0</v>
      </c>
      <c r="AZ17" s="38">
        <f t="shared" si="17"/>
        <v>4</v>
      </c>
      <c r="BA17" s="38">
        <f t="shared" si="50"/>
        <v>40</v>
      </c>
      <c r="BB17" s="37">
        <f t="shared" si="18"/>
        <v>0</v>
      </c>
      <c r="BC17" s="36"/>
      <c r="BD17" s="37">
        <f t="shared" si="51"/>
        <v>0</v>
      </c>
      <c r="BE17" s="38">
        <f t="shared" si="19"/>
        <v>3</v>
      </c>
      <c r="BF17" s="38">
        <f t="shared" si="52"/>
        <v>40</v>
      </c>
      <c r="BG17" s="37">
        <f t="shared" si="20"/>
        <v>0</v>
      </c>
      <c r="BH17" s="36"/>
      <c r="BI17" s="37">
        <f t="shared" si="53"/>
        <v>0</v>
      </c>
      <c r="BJ17" s="38">
        <f t="shared" si="21"/>
        <v>2</v>
      </c>
      <c r="BK17" s="38">
        <f t="shared" si="54"/>
        <v>40</v>
      </c>
      <c r="BL17" s="37">
        <f t="shared" si="22"/>
        <v>0</v>
      </c>
      <c r="BM17" s="36"/>
      <c r="BN17" s="37">
        <f t="shared" si="55"/>
        <v>0</v>
      </c>
      <c r="BO17" s="38">
        <f t="shared" si="23"/>
        <v>0</v>
      </c>
      <c r="BP17" s="38">
        <f t="shared" si="56"/>
        <v>40</v>
      </c>
      <c r="BQ17" s="37">
        <f t="shared" si="24"/>
        <v>0</v>
      </c>
      <c r="BR17" s="36"/>
      <c r="BS17" s="37">
        <f t="shared" si="57"/>
        <v>0</v>
      </c>
      <c r="BT17" s="38">
        <f t="shared" si="25"/>
        <v>3</v>
      </c>
      <c r="BU17" s="38">
        <f t="shared" si="58"/>
        <v>40</v>
      </c>
      <c r="BV17" s="36"/>
      <c r="BW17" s="36"/>
      <c r="BX17" s="40">
        <f t="shared" si="59"/>
        <v>0</v>
      </c>
      <c r="BY17" s="38">
        <f t="shared" si="26"/>
        <v>2</v>
      </c>
      <c r="BZ17" s="38">
        <f t="shared" si="60"/>
        <v>40</v>
      </c>
      <c r="CA17" s="37">
        <f t="shared" si="27"/>
        <v>0</v>
      </c>
      <c r="CB17" s="36"/>
      <c r="CC17" s="37">
        <f t="shared" si="61"/>
        <v>0</v>
      </c>
      <c r="CD17" s="38">
        <f t="shared" si="28"/>
        <v>1</v>
      </c>
      <c r="CE17" s="41">
        <f t="shared" si="62"/>
        <v>40</v>
      </c>
      <c r="CF17" s="35">
        <f t="shared" si="63"/>
        <v>0</v>
      </c>
      <c r="CG17" s="41">
        <f t="shared" si="64"/>
        <v>40</v>
      </c>
      <c r="CH17" s="35">
        <f t="shared" si="65"/>
        <v>0.75041666666666673</v>
      </c>
    </row>
    <row r="18" spans="1:86" ht="18.95" customHeight="1" x14ac:dyDescent="0.35">
      <c r="A18" s="7" t="s">
        <v>97</v>
      </c>
      <c r="B18" s="8" t="s">
        <v>98</v>
      </c>
      <c r="C18" s="18" t="s">
        <v>76</v>
      </c>
      <c r="D18" s="35">
        <f t="shared" si="29"/>
        <v>0</v>
      </c>
      <c r="E18" s="42"/>
      <c r="F18" s="37">
        <f t="shared" si="30"/>
        <v>0</v>
      </c>
      <c r="G18" s="38">
        <f t="shared" si="31"/>
        <v>1</v>
      </c>
      <c r="H18" s="38">
        <f t="shared" si="32"/>
        <v>34</v>
      </c>
      <c r="I18" s="37">
        <f t="shared" si="0"/>
        <v>0</v>
      </c>
      <c r="J18" s="36"/>
      <c r="K18" s="37">
        <f t="shared" si="33"/>
        <v>0</v>
      </c>
      <c r="L18" s="38">
        <f t="shared" si="1"/>
        <v>1</v>
      </c>
      <c r="M18" s="38">
        <f t="shared" si="34"/>
        <v>40</v>
      </c>
      <c r="N18" s="37">
        <f t="shared" si="2"/>
        <v>0</v>
      </c>
      <c r="O18" s="36"/>
      <c r="P18" s="37">
        <f t="shared" si="35"/>
        <v>0</v>
      </c>
      <c r="Q18" s="38">
        <f t="shared" si="3"/>
        <v>1</v>
      </c>
      <c r="R18" s="38">
        <f t="shared" si="36"/>
        <v>40</v>
      </c>
      <c r="S18" s="37">
        <f t="shared" si="4"/>
        <v>0</v>
      </c>
      <c r="T18" s="36"/>
      <c r="U18" s="37">
        <f t="shared" si="37"/>
        <v>0</v>
      </c>
      <c r="V18" s="38">
        <f t="shared" si="5"/>
        <v>1</v>
      </c>
      <c r="W18" s="38">
        <f t="shared" si="38"/>
        <v>40</v>
      </c>
      <c r="X18" s="37">
        <f t="shared" si="6"/>
        <v>0</v>
      </c>
      <c r="Y18" s="36"/>
      <c r="Z18" s="37">
        <f t="shared" si="39"/>
        <v>0</v>
      </c>
      <c r="AA18" s="38">
        <f t="shared" si="7"/>
        <v>3</v>
      </c>
      <c r="AB18" s="38">
        <f t="shared" si="40"/>
        <v>40</v>
      </c>
      <c r="AC18" s="37">
        <f t="shared" si="8"/>
        <v>0</v>
      </c>
      <c r="AD18" s="36"/>
      <c r="AE18" s="37">
        <f t="shared" si="41"/>
        <v>0</v>
      </c>
      <c r="AF18" s="38">
        <f t="shared" si="9"/>
        <v>2</v>
      </c>
      <c r="AG18" s="38">
        <f t="shared" si="42"/>
        <v>40</v>
      </c>
      <c r="AH18" s="37">
        <f t="shared" si="10"/>
        <v>0</v>
      </c>
      <c r="AI18" s="36"/>
      <c r="AJ18" s="37">
        <f t="shared" si="43"/>
        <v>0</v>
      </c>
      <c r="AK18" s="38">
        <f t="shared" si="11"/>
        <v>2</v>
      </c>
      <c r="AL18" s="38">
        <f t="shared" si="44"/>
        <v>40</v>
      </c>
      <c r="AM18" s="37">
        <f t="shared" si="12"/>
        <v>0</v>
      </c>
      <c r="AN18" s="36"/>
      <c r="AO18" s="37">
        <f t="shared" si="45"/>
        <v>0</v>
      </c>
      <c r="AP18" s="38">
        <f t="shared" si="13"/>
        <v>2</v>
      </c>
      <c r="AQ18" s="38">
        <f t="shared" si="46"/>
        <v>40</v>
      </c>
      <c r="AR18" s="37">
        <f t="shared" si="14"/>
        <v>0</v>
      </c>
      <c r="AS18" s="36"/>
      <c r="AT18" s="37">
        <f t="shared" si="47"/>
        <v>0</v>
      </c>
      <c r="AU18" s="38">
        <f t="shared" si="15"/>
        <v>2</v>
      </c>
      <c r="AV18" s="38">
        <f t="shared" si="48"/>
        <v>40</v>
      </c>
      <c r="AW18" s="37">
        <f t="shared" si="16"/>
        <v>0</v>
      </c>
      <c r="AX18" s="36"/>
      <c r="AY18" s="37">
        <f t="shared" si="49"/>
        <v>0</v>
      </c>
      <c r="AZ18" s="38">
        <f t="shared" si="17"/>
        <v>4</v>
      </c>
      <c r="BA18" s="38">
        <f t="shared" si="50"/>
        <v>40</v>
      </c>
      <c r="BB18" s="37">
        <f t="shared" si="18"/>
        <v>0</v>
      </c>
      <c r="BC18" s="36"/>
      <c r="BD18" s="37">
        <f t="shared" si="51"/>
        <v>0</v>
      </c>
      <c r="BE18" s="38">
        <f t="shared" si="19"/>
        <v>3</v>
      </c>
      <c r="BF18" s="38">
        <f t="shared" si="52"/>
        <v>40</v>
      </c>
      <c r="BG18" s="37">
        <f t="shared" si="20"/>
        <v>0</v>
      </c>
      <c r="BH18" s="36"/>
      <c r="BI18" s="37">
        <f t="shared" si="53"/>
        <v>0</v>
      </c>
      <c r="BJ18" s="38">
        <f t="shared" si="21"/>
        <v>2</v>
      </c>
      <c r="BK18" s="38">
        <f t="shared" si="54"/>
        <v>40</v>
      </c>
      <c r="BL18" s="37">
        <f t="shared" si="22"/>
        <v>0</v>
      </c>
      <c r="BM18" s="36"/>
      <c r="BN18" s="37">
        <f t="shared" si="55"/>
        <v>0</v>
      </c>
      <c r="BO18" s="38">
        <f t="shared" si="23"/>
        <v>0</v>
      </c>
      <c r="BP18" s="38">
        <f t="shared" si="56"/>
        <v>40</v>
      </c>
      <c r="BQ18" s="37">
        <f t="shared" si="24"/>
        <v>0</v>
      </c>
      <c r="BR18" s="36"/>
      <c r="BS18" s="37">
        <f t="shared" si="57"/>
        <v>0</v>
      </c>
      <c r="BT18" s="38">
        <f t="shared" si="25"/>
        <v>3</v>
      </c>
      <c r="BU18" s="38">
        <f t="shared" si="58"/>
        <v>40</v>
      </c>
      <c r="BV18" s="36"/>
      <c r="BW18" s="36"/>
      <c r="BX18" s="40">
        <f t="shared" si="59"/>
        <v>0</v>
      </c>
      <c r="BY18" s="38">
        <f t="shared" si="26"/>
        <v>2</v>
      </c>
      <c r="BZ18" s="38">
        <f t="shared" si="60"/>
        <v>40</v>
      </c>
      <c r="CA18" s="37">
        <f t="shared" si="27"/>
        <v>0</v>
      </c>
      <c r="CB18" s="36"/>
      <c r="CC18" s="37">
        <f t="shared" si="61"/>
        <v>0</v>
      </c>
      <c r="CD18" s="38">
        <f t="shared" si="28"/>
        <v>1</v>
      </c>
      <c r="CE18" s="41">
        <f t="shared" si="62"/>
        <v>40</v>
      </c>
      <c r="CF18" s="35">
        <f t="shared" si="63"/>
        <v>0</v>
      </c>
      <c r="CG18" s="41">
        <f t="shared" si="64"/>
        <v>40</v>
      </c>
      <c r="CH18" s="35">
        <f t="shared" si="65"/>
        <v>0.75041666666666673</v>
      </c>
    </row>
    <row r="19" spans="1:86" ht="18.95" customHeight="1" x14ac:dyDescent="0.35">
      <c r="A19" s="7" t="s">
        <v>99</v>
      </c>
      <c r="B19" s="8" t="s">
        <v>100</v>
      </c>
      <c r="C19" s="18" t="s">
        <v>76</v>
      </c>
      <c r="D19" s="35">
        <f t="shared" si="29"/>
        <v>0</v>
      </c>
      <c r="E19" s="42"/>
      <c r="F19" s="37">
        <f t="shared" si="30"/>
        <v>0</v>
      </c>
      <c r="G19" s="38">
        <f t="shared" si="31"/>
        <v>1</v>
      </c>
      <c r="H19" s="38">
        <f t="shared" si="32"/>
        <v>34</v>
      </c>
      <c r="I19" s="37">
        <f t="shared" si="0"/>
        <v>0</v>
      </c>
      <c r="J19" s="36"/>
      <c r="K19" s="37">
        <f t="shared" si="33"/>
        <v>0</v>
      </c>
      <c r="L19" s="38">
        <f t="shared" si="1"/>
        <v>1</v>
      </c>
      <c r="M19" s="38">
        <f t="shared" si="34"/>
        <v>40</v>
      </c>
      <c r="N19" s="37">
        <f t="shared" si="2"/>
        <v>0</v>
      </c>
      <c r="O19" s="36"/>
      <c r="P19" s="37">
        <f t="shared" si="35"/>
        <v>0</v>
      </c>
      <c r="Q19" s="38">
        <f t="shared" si="3"/>
        <v>1</v>
      </c>
      <c r="R19" s="38">
        <f t="shared" si="36"/>
        <v>40</v>
      </c>
      <c r="S19" s="37">
        <f t="shared" si="4"/>
        <v>0</v>
      </c>
      <c r="T19" s="36"/>
      <c r="U19" s="37">
        <f t="shared" si="37"/>
        <v>0</v>
      </c>
      <c r="V19" s="38">
        <f t="shared" si="5"/>
        <v>1</v>
      </c>
      <c r="W19" s="38">
        <f t="shared" si="38"/>
        <v>40</v>
      </c>
      <c r="X19" s="37">
        <f t="shared" si="6"/>
        <v>0</v>
      </c>
      <c r="Y19" s="36"/>
      <c r="Z19" s="37">
        <f t="shared" si="39"/>
        <v>0</v>
      </c>
      <c r="AA19" s="38">
        <f t="shared" si="7"/>
        <v>3</v>
      </c>
      <c r="AB19" s="38">
        <f t="shared" si="40"/>
        <v>40</v>
      </c>
      <c r="AC19" s="37">
        <f t="shared" si="8"/>
        <v>0</v>
      </c>
      <c r="AD19" s="36"/>
      <c r="AE19" s="37">
        <f t="shared" si="41"/>
        <v>0</v>
      </c>
      <c r="AF19" s="38">
        <f t="shared" si="9"/>
        <v>2</v>
      </c>
      <c r="AG19" s="38">
        <f t="shared" si="42"/>
        <v>40</v>
      </c>
      <c r="AH19" s="37">
        <f t="shared" si="10"/>
        <v>0</v>
      </c>
      <c r="AI19" s="36"/>
      <c r="AJ19" s="37">
        <f t="shared" si="43"/>
        <v>0</v>
      </c>
      <c r="AK19" s="38">
        <f t="shared" si="11"/>
        <v>2</v>
      </c>
      <c r="AL19" s="38">
        <f t="shared" si="44"/>
        <v>40</v>
      </c>
      <c r="AM19" s="37">
        <f t="shared" si="12"/>
        <v>0</v>
      </c>
      <c r="AN19" s="36"/>
      <c r="AO19" s="37">
        <f t="shared" si="45"/>
        <v>0</v>
      </c>
      <c r="AP19" s="38">
        <f t="shared" si="13"/>
        <v>2</v>
      </c>
      <c r="AQ19" s="38">
        <f t="shared" si="46"/>
        <v>40</v>
      </c>
      <c r="AR19" s="37">
        <f t="shared" si="14"/>
        <v>0</v>
      </c>
      <c r="AS19" s="36"/>
      <c r="AT19" s="37">
        <f t="shared" si="47"/>
        <v>0</v>
      </c>
      <c r="AU19" s="38">
        <f t="shared" si="15"/>
        <v>2</v>
      </c>
      <c r="AV19" s="38">
        <f t="shared" si="48"/>
        <v>40</v>
      </c>
      <c r="AW19" s="37">
        <f t="shared" si="16"/>
        <v>0</v>
      </c>
      <c r="AX19" s="36"/>
      <c r="AY19" s="37">
        <f t="shared" si="49"/>
        <v>0</v>
      </c>
      <c r="AZ19" s="38">
        <f t="shared" si="17"/>
        <v>4</v>
      </c>
      <c r="BA19" s="38">
        <f t="shared" si="50"/>
        <v>40</v>
      </c>
      <c r="BB19" s="37">
        <f t="shared" si="18"/>
        <v>0</v>
      </c>
      <c r="BC19" s="36"/>
      <c r="BD19" s="37">
        <f t="shared" si="51"/>
        <v>0</v>
      </c>
      <c r="BE19" s="38">
        <f t="shared" si="19"/>
        <v>3</v>
      </c>
      <c r="BF19" s="38">
        <f t="shared" si="52"/>
        <v>40</v>
      </c>
      <c r="BG19" s="37">
        <f t="shared" si="20"/>
        <v>0</v>
      </c>
      <c r="BH19" s="36"/>
      <c r="BI19" s="37">
        <f t="shared" si="53"/>
        <v>0</v>
      </c>
      <c r="BJ19" s="38">
        <f t="shared" si="21"/>
        <v>2</v>
      </c>
      <c r="BK19" s="38">
        <f t="shared" si="54"/>
        <v>40</v>
      </c>
      <c r="BL19" s="37">
        <f t="shared" si="22"/>
        <v>0</v>
      </c>
      <c r="BM19" s="36"/>
      <c r="BN19" s="37">
        <f t="shared" si="55"/>
        <v>0</v>
      </c>
      <c r="BO19" s="38">
        <f t="shared" si="23"/>
        <v>0</v>
      </c>
      <c r="BP19" s="38">
        <f t="shared" si="56"/>
        <v>40</v>
      </c>
      <c r="BQ19" s="37">
        <f t="shared" si="24"/>
        <v>0</v>
      </c>
      <c r="BR19" s="36"/>
      <c r="BS19" s="37">
        <f t="shared" si="57"/>
        <v>0</v>
      </c>
      <c r="BT19" s="38">
        <f t="shared" si="25"/>
        <v>3</v>
      </c>
      <c r="BU19" s="38">
        <f t="shared" si="58"/>
        <v>40</v>
      </c>
      <c r="BV19" s="36"/>
      <c r="BW19" s="36"/>
      <c r="BX19" s="40">
        <f t="shared" si="59"/>
        <v>0</v>
      </c>
      <c r="BY19" s="38">
        <f t="shared" si="26"/>
        <v>2</v>
      </c>
      <c r="BZ19" s="38">
        <f t="shared" si="60"/>
        <v>40</v>
      </c>
      <c r="CA19" s="37">
        <f t="shared" si="27"/>
        <v>0</v>
      </c>
      <c r="CB19" s="36"/>
      <c r="CC19" s="37">
        <f t="shared" si="61"/>
        <v>0</v>
      </c>
      <c r="CD19" s="38">
        <f t="shared" si="28"/>
        <v>1</v>
      </c>
      <c r="CE19" s="41">
        <f t="shared" si="62"/>
        <v>40</v>
      </c>
      <c r="CF19" s="35">
        <f t="shared" si="63"/>
        <v>0</v>
      </c>
      <c r="CG19" s="41">
        <f t="shared" si="64"/>
        <v>40</v>
      </c>
      <c r="CH19" s="35">
        <f t="shared" si="65"/>
        <v>0.75041666666666673</v>
      </c>
    </row>
    <row r="20" spans="1:86" ht="18.95" customHeight="1" x14ac:dyDescent="0.35">
      <c r="A20" s="7" t="s">
        <v>101</v>
      </c>
      <c r="B20" s="8" t="s">
        <v>102</v>
      </c>
      <c r="C20" s="18" t="s">
        <v>76</v>
      </c>
      <c r="D20" s="35">
        <f t="shared" si="29"/>
        <v>0</v>
      </c>
      <c r="E20" s="42"/>
      <c r="F20" s="37">
        <f t="shared" si="30"/>
        <v>0</v>
      </c>
      <c r="G20" s="38">
        <f t="shared" si="31"/>
        <v>1</v>
      </c>
      <c r="H20" s="38">
        <f t="shared" si="32"/>
        <v>34</v>
      </c>
      <c r="I20" s="37">
        <f t="shared" si="0"/>
        <v>0</v>
      </c>
      <c r="J20" s="36"/>
      <c r="K20" s="37">
        <f t="shared" si="33"/>
        <v>0</v>
      </c>
      <c r="L20" s="38">
        <f t="shared" si="1"/>
        <v>1</v>
      </c>
      <c r="M20" s="38">
        <f t="shared" si="34"/>
        <v>40</v>
      </c>
      <c r="N20" s="37">
        <f t="shared" si="2"/>
        <v>0</v>
      </c>
      <c r="O20" s="36"/>
      <c r="P20" s="37">
        <f t="shared" si="35"/>
        <v>0</v>
      </c>
      <c r="Q20" s="38">
        <f t="shared" si="3"/>
        <v>1</v>
      </c>
      <c r="R20" s="38">
        <f t="shared" si="36"/>
        <v>40</v>
      </c>
      <c r="S20" s="37">
        <f t="shared" si="4"/>
        <v>0</v>
      </c>
      <c r="T20" s="36"/>
      <c r="U20" s="37">
        <f t="shared" si="37"/>
        <v>0</v>
      </c>
      <c r="V20" s="38">
        <f t="shared" si="5"/>
        <v>1</v>
      </c>
      <c r="W20" s="38">
        <f t="shared" si="38"/>
        <v>40</v>
      </c>
      <c r="X20" s="37">
        <f t="shared" si="6"/>
        <v>0</v>
      </c>
      <c r="Y20" s="36"/>
      <c r="Z20" s="37">
        <f t="shared" si="39"/>
        <v>0</v>
      </c>
      <c r="AA20" s="38">
        <f t="shared" si="7"/>
        <v>3</v>
      </c>
      <c r="AB20" s="38">
        <f t="shared" si="40"/>
        <v>40</v>
      </c>
      <c r="AC20" s="37">
        <f t="shared" si="8"/>
        <v>0</v>
      </c>
      <c r="AD20" s="36"/>
      <c r="AE20" s="37">
        <f t="shared" si="41"/>
        <v>0</v>
      </c>
      <c r="AF20" s="38">
        <f t="shared" si="9"/>
        <v>2</v>
      </c>
      <c r="AG20" s="38">
        <f t="shared" si="42"/>
        <v>40</v>
      </c>
      <c r="AH20" s="37">
        <f t="shared" si="10"/>
        <v>0</v>
      </c>
      <c r="AI20" s="36"/>
      <c r="AJ20" s="37">
        <f t="shared" si="43"/>
        <v>0</v>
      </c>
      <c r="AK20" s="38">
        <f t="shared" si="11"/>
        <v>2</v>
      </c>
      <c r="AL20" s="38">
        <f t="shared" si="44"/>
        <v>40</v>
      </c>
      <c r="AM20" s="37">
        <f t="shared" si="12"/>
        <v>0</v>
      </c>
      <c r="AN20" s="36"/>
      <c r="AO20" s="37">
        <f t="shared" si="45"/>
        <v>0</v>
      </c>
      <c r="AP20" s="38">
        <f t="shared" si="13"/>
        <v>2</v>
      </c>
      <c r="AQ20" s="38">
        <f t="shared" si="46"/>
        <v>40</v>
      </c>
      <c r="AR20" s="37">
        <f t="shared" si="14"/>
        <v>0</v>
      </c>
      <c r="AS20" s="36"/>
      <c r="AT20" s="37">
        <f t="shared" si="47"/>
        <v>0</v>
      </c>
      <c r="AU20" s="38">
        <f t="shared" si="15"/>
        <v>2</v>
      </c>
      <c r="AV20" s="38">
        <f t="shared" si="48"/>
        <v>40</v>
      </c>
      <c r="AW20" s="37">
        <f t="shared" si="16"/>
        <v>0</v>
      </c>
      <c r="AX20" s="36"/>
      <c r="AY20" s="37">
        <f t="shared" si="49"/>
        <v>0</v>
      </c>
      <c r="AZ20" s="38">
        <f t="shared" si="17"/>
        <v>4</v>
      </c>
      <c r="BA20" s="38">
        <f t="shared" si="50"/>
        <v>40</v>
      </c>
      <c r="BB20" s="37">
        <f t="shared" si="18"/>
        <v>0</v>
      </c>
      <c r="BC20" s="36"/>
      <c r="BD20" s="37">
        <f t="shared" si="51"/>
        <v>0</v>
      </c>
      <c r="BE20" s="38">
        <f t="shared" si="19"/>
        <v>3</v>
      </c>
      <c r="BF20" s="38">
        <f t="shared" si="52"/>
        <v>40</v>
      </c>
      <c r="BG20" s="37">
        <f t="shared" si="20"/>
        <v>0</v>
      </c>
      <c r="BH20" s="36"/>
      <c r="BI20" s="37">
        <f t="shared" si="53"/>
        <v>0</v>
      </c>
      <c r="BJ20" s="38">
        <f t="shared" si="21"/>
        <v>2</v>
      </c>
      <c r="BK20" s="38">
        <f t="shared" si="54"/>
        <v>40</v>
      </c>
      <c r="BL20" s="37">
        <f t="shared" si="22"/>
        <v>0</v>
      </c>
      <c r="BM20" s="36"/>
      <c r="BN20" s="37">
        <f t="shared" si="55"/>
        <v>0</v>
      </c>
      <c r="BO20" s="38">
        <f t="shared" si="23"/>
        <v>0</v>
      </c>
      <c r="BP20" s="38">
        <f t="shared" si="56"/>
        <v>40</v>
      </c>
      <c r="BQ20" s="37">
        <f t="shared" si="24"/>
        <v>0</v>
      </c>
      <c r="BR20" s="36"/>
      <c r="BS20" s="37">
        <f t="shared" si="57"/>
        <v>0</v>
      </c>
      <c r="BT20" s="38">
        <f t="shared" si="25"/>
        <v>3</v>
      </c>
      <c r="BU20" s="38">
        <f t="shared" si="58"/>
        <v>40</v>
      </c>
      <c r="BV20" s="36"/>
      <c r="BW20" s="36"/>
      <c r="BX20" s="40">
        <f t="shared" si="59"/>
        <v>0</v>
      </c>
      <c r="BY20" s="38">
        <f t="shared" si="26"/>
        <v>2</v>
      </c>
      <c r="BZ20" s="38">
        <f t="shared" si="60"/>
        <v>40</v>
      </c>
      <c r="CA20" s="37">
        <f t="shared" si="27"/>
        <v>0</v>
      </c>
      <c r="CB20" s="36"/>
      <c r="CC20" s="37">
        <f t="shared" si="61"/>
        <v>0</v>
      </c>
      <c r="CD20" s="38">
        <f t="shared" si="28"/>
        <v>1</v>
      </c>
      <c r="CE20" s="41">
        <f t="shared" si="62"/>
        <v>40</v>
      </c>
      <c r="CF20" s="35">
        <f t="shared" si="63"/>
        <v>0</v>
      </c>
      <c r="CG20" s="41">
        <f t="shared" si="64"/>
        <v>40</v>
      </c>
      <c r="CH20" s="35">
        <f t="shared" si="65"/>
        <v>0.75041666666666673</v>
      </c>
    </row>
    <row r="21" spans="1:86" ht="18.95" customHeight="1" x14ac:dyDescent="0.35">
      <c r="A21" s="7" t="s">
        <v>103</v>
      </c>
      <c r="B21" s="8" t="s">
        <v>104</v>
      </c>
      <c r="C21" s="18" t="s">
        <v>76</v>
      </c>
      <c r="D21" s="35">
        <f t="shared" si="29"/>
        <v>0</v>
      </c>
      <c r="E21" s="42"/>
      <c r="F21" s="37">
        <f t="shared" si="30"/>
        <v>0</v>
      </c>
      <c r="G21" s="38">
        <f t="shared" si="31"/>
        <v>1</v>
      </c>
      <c r="H21" s="38">
        <f t="shared" si="32"/>
        <v>34</v>
      </c>
      <c r="I21" s="37">
        <f t="shared" si="0"/>
        <v>0</v>
      </c>
      <c r="J21" s="36"/>
      <c r="K21" s="37">
        <f t="shared" si="33"/>
        <v>0</v>
      </c>
      <c r="L21" s="38">
        <f t="shared" si="1"/>
        <v>1</v>
      </c>
      <c r="M21" s="38">
        <f t="shared" si="34"/>
        <v>40</v>
      </c>
      <c r="N21" s="37">
        <f t="shared" si="2"/>
        <v>0</v>
      </c>
      <c r="O21" s="36"/>
      <c r="P21" s="37">
        <f t="shared" si="35"/>
        <v>0</v>
      </c>
      <c r="Q21" s="38">
        <f t="shared" si="3"/>
        <v>1</v>
      </c>
      <c r="R21" s="38">
        <f t="shared" si="36"/>
        <v>40</v>
      </c>
      <c r="S21" s="37">
        <f t="shared" si="4"/>
        <v>0</v>
      </c>
      <c r="T21" s="36"/>
      <c r="U21" s="37">
        <f t="shared" si="37"/>
        <v>0</v>
      </c>
      <c r="V21" s="38">
        <f t="shared" si="5"/>
        <v>1</v>
      </c>
      <c r="W21" s="38">
        <f t="shared" si="38"/>
        <v>40</v>
      </c>
      <c r="X21" s="37">
        <f t="shared" si="6"/>
        <v>0</v>
      </c>
      <c r="Y21" s="36"/>
      <c r="Z21" s="37">
        <f t="shared" si="39"/>
        <v>0</v>
      </c>
      <c r="AA21" s="38">
        <f t="shared" si="7"/>
        <v>3</v>
      </c>
      <c r="AB21" s="38">
        <f t="shared" si="40"/>
        <v>40</v>
      </c>
      <c r="AC21" s="37">
        <f t="shared" si="8"/>
        <v>0</v>
      </c>
      <c r="AD21" s="36"/>
      <c r="AE21" s="37">
        <f t="shared" si="41"/>
        <v>0</v>
      </c>
      <c r="AF21" s="38">
        <f t="shared" si="9"/>
        <v>2</v>
      </c>
      <c r="AG21" s="38">
        <f t="shared" si="42"/>
        <v>40</v>
      </c>
      <c r="AH21" s="37">
        <f t="shared" si="10"/>
        <v>0</v>
      </c>
      <c r="AI21" s="36"/>
      <c r="AJ21" s="37">
        <f t="shared" si="43"/>
        <v>0</v>
      </c>
      <c r="AK21" s="38">
        <f t="shared" si="11"/>
        <v>2</v>
      </c>
      <c r="AL21" s="38">
        <f t="shared" si="44"/>
        <v>40</v>
      </c>
      <c r="AM21" s="37">
        <f t="shared" si="12"/>
        <v>0</v>
      </c>
      <c r="AN21" s="36"/>
      <c r="AO21" s="37">
        <f t="shared" si="45"/>
        <v>0</v>
      </c>
      <c r="AP21" s="38">
        <f t="shared" si="13"/>
        <v>2</v>
      </c>
      <c r="AQ21" s="38">
        <f t="shared" si="46"/>
        <v>40</v>
      </c>
      <c r="AR21" s="37">
        <f t="shared" si="14"/>
        <v>0</v>
      </c>
      <c r="AS21" s="36"/>
      <c r="AT21" s="37">
        <f t="shared" si="47"/>
        <v>0</v>
      </c>
      <c r="AU21" s="38">
        <f t="shared" si="15"/>
        <v>2</v>
      </c>
      <c r="AV21" s="38">
        <f t="shared" si="48"/>
        <v>40</v>
      </c>
      <c r="AW21" s="37">
        <f t="shared" si="16"/>
        <v>0</v>
      </c>
      <c r="AX21" s="36"/>
      <c r="AY21" s="37">
        <f t="shared" si="49"/>
        <v>0</v>
      </c>
      <c r="AZ21" s="38">
        <f t="shared" si="17"/>
        <v>4</v>
      </c>
      <c r="BA21" s="38">
        <f t="shared" si="50"/>
        <v>40</v>
      </c>
      <c r="BB21" s="37">
        <f t="shared" si="18"/>
        <v>0</v>
      </c>
      <c r="BC21" s="36"/>
      <c r="BD21" s="37">
        <f t="shared" si="51"/>
        <v>0</v>
      </c>
      <c r="BE21" s="38">
        <f t="shared" si="19"/>
        <v>3</v>
      </c>
      <c r="BF21" s="38">
        <f t="shared" si="52"/>
        <v>40</v>
      </c>
      <c r="BG21" s="37">
        <f t="shared" si="20"/>
        <v>0</v>
      </c>
      <c r="BH21" s="36"/>
      <c r="BI21" s="37">
        <f t="shared" si="53"/>
        <v>0</v>
      </c>
      <c r="BJ21" s="38">
        <f t="shared" si="21"/>
        <v>2</v>
      </c>
      <c r="BK21" s="38">
        <f t="shared" si="54"/>
        <v>40</v>
      </c>
      <c r="BL21" s="37">
        <f t="shared" si="22"/>
        <v>0</v>
      </c>
      <c r="BM21" s="36"/>
      <c r="BN21" s="37">
        <f t="shared" si="55"/>
        <v>0</v>
      </c>
      <c r="BO21" s="38">
        <f t="shared" si="23"/>
        <v>0</v>
      </c>
      <c r="BP21" s="38">
        <f t="shared" si="56"/>
        <v>40</v>
      </c>
      <c r="BQ21" s="37">
        <f t="shared" si="24"/>
        <v>0</v>
      </c>
      <c r="BR21" s="36"/>
      <c r="BS21" s="37">
        <f t="shared" si="57"/>
        <v>0</v>
      </c>
      <c r="BT21" s="38">
        <f t="shared" si="25"/>
        <v>3</v>
      </c>
      <c r="BU21" s="38">
        <f t="shared" si="58"/>
        <v>40</v>
      </c>
      <c r="BV21" s="36"/>
      <c r="BW21" s="36"/>
      <c r="BX21" s="40">
        <f t="shared" si="59"/>
        <v>0</v>
      </c>
      <c r="BY21" s="38">
        <f t="shared" si="26"/>
        <v>2</v>
      </c>
      <c r="BZ21" s="38">
        <f t="shared" si="60"/>
        <v>40</v>
      </c>
      <c r="CA21" s="37">
        <f t="shared" si="27"/>
        <v>0</v>
      </c>
      <c r="CB21" s="36"/>
      <c r="CC21" s="37">
        <f t="shared" si="61"/>
        <v>0</v>
      </c>
      <c r="CD21" s="38">
        <f t="shared" si="28"/>
        <v>1</v>
      </c>
      <c r="CE21" s="41">
        <f t="shared" si="62"/>
        <v>40</v>
      </c>
      <c r="CF21" s="35">
        <f t="shared" si="63"/>
        <v>0</v>
      </c>
      <c r="CG21" s="41">
        <f t="shared" si="64"/>
        <v>40</v>
      </c>
      <c r="CH21" s="35">
        <f t="shared" si="65"/>
        <v>0.75041666666666673</v>
      </c>
    </row>
    <row r="22" spans="1:86" ht="18.95" customHeight="1" x14ac:dyDescent="0.35">
      <c r="A22" s="7" t="s">
        <v>105</v>
      </c>
      <c r="B22" s="8" t="s">
        <v>106</v>
      </c>
      <c r="C22" s="18" t="s">
        <v>76</v>
      </c>
      <c r="D22" s="35">
        <f t="shared" si="29"/>
        <v>0</v>
      </c>
      <c r="E22" s="42"/>
      <c r="F22" s="37">
        <f t="shared" si="30"/>
        <v>0</v>
      </c>
      <c r="G22" s="38">
        <f t="shared" si="31"/>
        <v>1</v>
      </c>
      <c r="H22" s="38">
        <f t="shared" si="32"/>
        <v>34</v>
      </c>
      <c r="I22" s="37">
        <f t="shared" si="0"/>
        <v>0</v>
      </c>
      <c r="J22" s="36"/>
      <c r="K22" s="37">
        <f t="shared" si="33"/>
        <v>0</v>
      </c>
      <c r="L22" s="38">
        <f t="shared" si="1"/>
        <v>1</v>
      </c>
      <c r="M22" s="38">
        <f t="shared" si="34"/>
        <v>40</v>
      </c>
      <c r="N22" s="37">
        <f t="shared" si="2"/>
        <v>0</v>
      </c>
      <c r="O22" s="36"/>
      <c r="P22" s="37">
        <f t="shared" si="35"/>
        <v>0</v>
      </c>
      <c r="Q22" s="38">
        <f t="shared" si="3"/>
        <v>1</v>
      </c>
      <c r="R22" s="38">
        <f t="shared" si="36"/>
        <v>40</v>
      </c>
      <c r="S22" s="37">
        <f t="shared" si="4"/>
        <v>0</v>
      </c>
      <c r="T22" s="36"/>
      <c r="U22" s="37">
        <f t="shared" si="37"/>
        <v>0</v>
      </c>
      <c r="V22" s="38">
        <f t="shared" si="5"/>
        <v>1</v>
      </c>
      <c r="W22" s="38">
        <f t="shared" si="38"/>
        <v>40</v>
      </c>
      <c r="X22" s="37">
        <f t="shared" si="6"/>
        <v>0</v>
      </c>
      <c r="Y22" s="36"/>
      <c r="Z22" s="37">
        <f t="shared" si="39"/>
        <v>0</v>
      </c>
      <c r="AA22" s="38">
        <f t="shared" si="7"/>
        <v>3</v>
      </c>
      <c r="AB22" s="38">
        <f t="shared" si="40"/>
        <v>40</v>
      </c>
      <c r="AC22" s="37">
        <f t="shared" si="8"/>
        <v>0</v>
      </c>
      <c r="AD22" s="36"/>
      <c r="AE22" s="37">
        <f t="shared" si="41"/>
        <v>0</v>
      </c>
      <c r="AF22" s="38">
        <f t="shared" si="9"/>
        <v>2</v>
      </c>
      <c r="AG22" s="38">
        <f t="shared" si="42"/>
        <v>40</v>
      </c>
      <c r="AH22" s="37">
        <f t="shared" si="10"/>
        <v>0</v>
      </c>
      <c r="AI22" s="36"/>
      <c r="AJ22" s="37">
        <f t="shared" si="43"/>
        <v>0</v>
      </c>
      <c r="AK22" s="38">
        <f t="shared" si="11"/>
        <v>2</v>
      </c>
      <c r="AL22" s="38">
        <f t="shared" si="44"/>
        <v>40</v>
      </c>
      <c r="AM22" s="37">
        <f t="shared" si="12"/>
        <v>0</v>
      </c>
      <c r="AN22" s="36"/>
      <c r="AO22" s="37">
        <f t="shared" si="45"/>
        <v>0</v>
      </c>
      <c r="AP22" s="38">
        <f t="shared" si="13"/>
        <v>2</v>
      </c>
      <c r="AQ22" s="38">
        <f t="shared" si="46"/>
        <v>40</v>
      </c>
      <c r="AR22" s="37">
        <f t="shared" si="14"/>
        <v>0</v>
      </c>
      <c r="AS22" s="36"/>
      <c r="AT22" s="37">
        <f t="shared" si="47"/>
        <v>0</v>
      </c>
      <c r="AU22" s="38">
        <f t="shared" si="15"/>
        <v>2</v>
      </c>
      <c r="AV22" s="38">
        <f t="shared" si="48"/>
        <v>40</v>
      </c>
      <c r="AW22" s="37">
        <f t="shared" si="16"/>
        <v>0</v>
      </c>
      <c r="AX22" s="36"/>
      <c r="AY22" s="37">
        <f t="shared" si="49"/>
        <v>0</v>
      </c>
      <c r="AZ22" s="38">
        <f t="shared" si="17"/>
        <v>4</v>
      </c>
      <c r="BA22" s="38">
        <f t="shared" si="50"/>
        <v>40</v>
      </c>
      <c r="BB22" s="37">
        <f t="shared" si="18"/>
        <v>0</v>
      </c>
      <c r="BC22" s="36"/>
      <c r="BD22" s="37">
        <f t="shared" si="51"/>
        <v>0</v>
      </c>
      <c r="BE22" s="38">
        <f t="shared" si="19"/>
        <v>3</v>
      </c>
      <c r="BF22" s="38">
        <f t="shared" si="52"/>
        <v>40</v>
      </c>
      <c r="BG22" s="37">
        <f t="shared" si="20"/>
        <v>0</v>
      </c>
      <c r="BH22" s="36"/>
      <c r="BI22" s="37">
        <f t="shared" si="53"/>
        <v>0</v>
      </c>
      <c r="BJ22" s="38">
        <f t="shared" si="21"/>
        <v>2</v>
      </c>
      <c r="BK22" s="38">
        <f t="shared" si="54"/>
        <v>40</v>
      </c>
      <c r="BL22" s="37">
        <f t="shared" si="22"/>
        <v>0</v>
      </c>
      <c r="BM22" s="36"/>
      <c r="BN22" s="37">
        <f t="shared" si="55"/>
        <v>0</v>
      </c>
      <c r="BO22" s="38">
        <f t="shared" si="23"/>
        <v>0</v>
      </c>
      <c r="BP22" s="38">
        <f t="shared" si="56"/>
        <v>40</v>
      </c>
      <c r="BQ22" s="37">
        <f t="shared" si="24"/>
        <v>0</v>
      </c>
      <c r="BR22" s="36"/>
      <c r="BS22" s="37">
        <f t="shared" si="57"/>
        <v>0</v>
      </c>
      <c r="BT22" s="38">
        <f t="shared" si="25"/>
        <v>3</v>
      </c>
      <c r="BU22" s="38">
        <f t="shared" si="58"/>
        <v>40</v>
      </c>
      <c r="BV22" s="36"/>
      <c r="BW22" s="36"/>
      <c r="BX22" s="40">
        <f t="shared" si="59"/>
        <v>0</v>
      </c>
      <c r="BY22" s="38">
        <f t="shared" si="26"/>
        <v>2</v>
      </c>
      <c r="BZ22" s="38">
        <f t="shared" si="60"/>
        <v>40</v>
      </c>
      <c r="CA22" s="37">
        <f t="shared" si="27"/>
        <v>0</v>
      </c>
      <c r="CB22" s="36"/>
      <c r="CC22" s="37">
        <f t="shared" si="61"/>
        <v>0</v>
      </c>
      <c r="CD22" s="38">
        <f t="shared" si="28"/>
        <v>1</v>
      </c>
      <c r="CE22" s="41">
        <f t="shared" si="62"/>
        <v>40</v>
      </c>
      <c r="CF22" s="35">
        <f t="shared" si="63"/>
        <v>0</v>
      </c>
      <c r="CG22" s="41">
        <f t="shared" si="64"/>
        <v>40</v>
      </c>
      <c r="CH22" s="35">
        <f t="shared" si="65"/>
        <v>0.75041666666666673</v>
      </c>
    </row>
    <row r="23" spans="1:86" ht="18.95" customHeight="1" x14ac:dyDescent="0.35">
      <c r="A23" s="7" t="s">
        <v>107</v>
      </c>
      <c r="B23" s="8" t="s">
        <v>108</v>
      </c>
      <c r="C23" s="18" t="s">
        <v>76</v>
      </c>
      <c r="D23" s="35">
        <f t="shared" si="29"/>
        <v>0</v>
      </c>
      <c r="E23" s="42"/>
      <c r="F23" s="37">
        <f t="shared" si="30"/>
        <v>0</v>
      </c>
      <c r="G23" s="38">
        <f t="shared" si="31"/>
        <v>1</v>
      </c>
      <c r="H23" s="38">
        <f t="shared" si="32"/>
        <v>34</v>
      </c>
      <c r="I23" s="37">
        <f t="shared" si="0"/>
        <v>0</v>
      </c>
      <c r="J23" s="36"/>
      <c r="K23" s="37">
        <f t="shared" si="33"/>
        <v>0</v>
      </c>
      <c r="L23" s="38">
        <f t="shared" si="1"/>
        <v>1</v>
      </c>
      <c r="M23" s="38">
        <f t="shared" si="34"/>
        <v>40</v>
      </c>
      <c r="N23" s="37">
        <f t="shared" si="2"/>
        <v>0</v>
      </c>
      <c r="O23" s="36"/>
      <c r="P23" s="37">
        <f t="shared" si="35"/>
        <v>0</v>
      </c>
      <c r="Q23" s="38">
        <f t="shared" si="3"/>
        <v>1</v>
      </c>
      <c r="R23" s="38">
        <f t="shared" si="36"/>
        <v>40</v>
      </c>
      <c r="S23" s="37">
        <f t="shared" si="4"/>
        <v>0</v>
      </c>
      <c r="T23" s="36"/>
      <c r="U23" s="37">
        <f t="shared" si="37"/>
        <v>0</v>
      </c>
      <c r="V23" s="38">
        <f t="shared" si="5"/>
        <v>1</v>
      </c>
      <c r="W23" s="38">
        <f t="shared" si="38"/>
        <v>40</v>
      </c>
      <c r="X23" s="37">
        <f t="shared" si="6"/>
        <v>0</v>
      </c>
      <c r="Y23" s="36"/>
      <c r="Z23" s="37">
        <f t="shared" si="39"/>
        <v>0</v>
      </c>
      <c r="AA23" s="38">
        <f t="shared" si="7"/>
        <v>3</v>
      </c>
      <c r="AB23" s="38">
        <f t="shared" si="40"/>
        <v>40</v>
      </c>
      <c r="AC23" s="37">
        <f t="shared" si="8"/>
        <v>0</v>
      </c>
      <c r="AD23" s="36"/>
      <c r="AE23" s="37">
        <f t="shared" si="41"/>
        <v>0</v>
      </c>
      <c r="AF23" s="38">
        <f t="shared" si="9"/>
        <v>2</v>
      </c>
      <c r="AG23" s="38">
        <f t="shared" si="42"/>
        <v>40</v>
      </c>
      <c r="AH23" s="37">
        <f t="shared" si="10"/>
        <v>0</v>
      </c>
      <c r="AI23" s="36"/>
      <c r="AJ23" s="37">
        <f t="shared" si="43"/>
        <v>0</v>
      </c>
      <c r="AK23" s="38">
        <f t="shared" si="11"/>
        <v>2</v>
      </c>
      <c r="AL23" s="38">
        <f t="shared" si="44"/>
        <v>40</v>
      </c>
      <c r="AM23" s="37">
        <f t="shared" si="12"/>
        <v>0</v>
      </c>
      <c r="AN23" s="36"/>
      <c r="AO23" s="37">
        <f t="shared" si="45"/>
        <v>0</v>
      </c>
      <c r="AP23" s="38">
        <f t="shared" si="13"/>
        <v>2</v>
      </c>
      <c r="AQ23" s="38">
        <f t="shared" si="46"/>
        <v>40</v>
      </c>
      <c r="AR23" s="37">
        <f t="shared" si="14"/>
        <v>0</v>
      </c>
      <c r="AS23" s="36"/>
      <c r="AT23" s="37">
        <f t="shared" si="47"/>
        <v>0</v>
      </c>
      <c r="AU23" s="38">
        <f t="shared" si="15"/>
        <v>2</v>
      </c>
      <c r="AV23" s="38">
        <f t="shared" si="48"/>
        <v>40</v>
      </c>
      <c r="AW23" s="37">
        <f t="shared" si="16"/>
        <v>0</v>
      </c>
      <c r="AX23" s="36"/>
      <c r="AY23" s="37">
        <f t="shared" si="49"/>
        <v>0</v>
      </c>
      <c r="AZ23" s="38">
        <f t="shared" si="17"/>
        <v>4</v>
      </c>
      <c r="BA23" s="38">
        <f t="shared" si="50"/>
        <v>40</v>
      </c>
      <c r="BB23" s="37">
        <f t="shared" si="18"/>
        <v>0</v>
      </c>
      <c r="BC23" s="36"/>
      <c r="BD23" s="37">
        <f t="shared" si="51"/>
        <v>0</v>
      </c>
      <c r="BE23" s="38">
        <f t="shared" si="19"/>
        <v>3</v>
      </c>
      <c r="BF23" s="38">
        <f t="shared" si="52"/>
        <v>40</v>
      </c>
      <c r="BG23" s="37">
        <f t="shared" si="20"/>
        <v>0</v>
      </c>
      <c r="BH23" s="36"/>
      <c r="BI23" s="37">
        <f t="shared" si="53"/>
        <v>0</v>
      </c>
      <c r="BJ23" s="38">
        <f t="shared" si="21"/>
        <v>2</v>
      </c>
      <c r="BK23" s="38">
        <f t="shared" si="54"/>
        <v>40</v>
      </c>
      <c r="BL23" s="37">
        <f t="shared" si="22"/>
        <v>0</v>
      </c>
      <c r="BM23" s="36"/>
      <c r="BN23" s="37">
        <f t="shared" si="55"/>
        <v>0</v>
      </c>
      <c r="BO23" s="38">
        <f t="shared" si="23"/>
        <v>0</v>
      </c>
      <c r="BP23" s="38">
        <f t="shared" si="56"/>
        <v>40</v>
      </c>
      <c r="BQ23" s="37">
        <f t="shared" si="24"/>
        <v>0</v>
      </c>
      <c r="BR23" s="36"/>
      <c r="BS23" s="37">
        <f t="shared" si="57"/>
        <v>0</v>
      </c>
      <c r="BT23" s="38">
        <f t="shared" si="25"/>
        <v>3</v>
      </c>
      <c r="BU23" s="38">
        <f t="shared" si="58"/>
        <v>40</v>
      </c>
      <c r="BV23" s="36"/>
      <c r="BW23" s="36"/>
      <c r="BX23" s="40">
        <f t="shared" si="59"/>
        <v>0</v>
      </c>
      <c r="BY23" s="38">
        <f t="shared" si="26"/>
        <v>2</v>
      </c>
      <c r="BZ23" s="38">
        <f t="shared" si="60"/>
        <v>40</v>
      </c>
      <c r="CA23" s="37">
        <f t="shared" si="27"/>
        <v>0</v>
      </c>
      <c r="CB23" s="36"/>
      <c r="CC23" s="37">
        <f t="shared" si="61"/>
        <v>0</v>
      </c>
      <c r="CD23" s="38">
        <f t="shared" si="28"/>
        <v>1</v>
      </c>
      <c r="CE23" s="41">
        <f t="shared" si="62"/>
        <v>40</v>
      </c>
      <c r="CF23" s="35">
        <f t="shared" si="63"/>
        <v>0</v>
      </c>
      <c r="CG23" s="41">
        <f t="shared" si="64"/>
        <v>40</v>
      </c>
      <c r="CH23" s="35">
        <f t="shared" si="65"/>
        <v>0.75041666666666673</v>
      </c>
    </row>
    <row r="24" spans="1:86" ht="18.95" customHeight="1" x14ac:dyDescent="0.35">
      <c r="A24" s="7" t="s">
        <v>109</v>
      </c>
      <c r="B24" s="8" t="s">
        <v>110</v>
      </c>
      <c r="C24" s="18" t="s">
        <v>76</v>
      </c>
      <c r="D24" s="35">
        <f t="shared" si="29"/>
        <v>0</v>
      </c>
      <c r="E24" s="42"/>
      <c r="F24" s="37">
        <f t="shared" si="30"/>
        <v>0</v>
      </c>
      <c r="G24" s="38">
        <f t="shared" si="31"/>
        <v>1</v>
      </c>
      <c r="H24" s="38">
        <f t="shared" si="32"/>
        <v>34</v>
      </c>
      <c r="I24" s="37">
        <f t="shared" si="0"/>
        <v>0</v>
      </c>
      <c r="J24" s="36"/>
      <c r="K24" s="37">
        <f t="shared" si="33"/>
        <v>0</v>
      </c>
      <c r="L24" s="38">
        <f t="shared" si="1"/>
        <v>1</v>
      </c>
      <c r="M24" s="38">
        <f t="shared" si="34"/>
        <v>40</v>
      </c>
      <c r="N24" s="37">
        <f t="shared" si="2"/>
        <v>0</v>
      </c>
      <c r="O24" s="36"/>
      <c r="P24" s="37">
        <f t="shared" si="35"/>
        <v>0</v>
      </c>
      <c r="Q24" s="38">
        <f t="shared" si="3"/>
        <v>1</v>
      </c>
      <c r="R24" s="38">
        <f t="shared" si="36"/>
        <v>40</v>
      </c>
      <c r="S24" s="37">
        <f t="shared" si="4"/>
        <v>0</v>
      </c>
      <c r="T24" s="36"/>
      <c r="U24" s="37">
        <f t="shared" si="37"/>
        <v>0</v>
      </c>
      <c r="V24" s="38">
        <f t="shared" si="5"/>
        <v>1</v>
      </c>
      <c r="W24" s="38">
        <f t="shared" si="38"/>
        <v>40</v>
      </c>
      <c r="X24" s="37">
        <f t="shared" si="6"/>
        <v>0</v>
      </c>
      <c r="Y24" s="36"/>
      <c r="Z24" s="37">
        <f t="shared" si="39"/>
        <v>0</v>
      </c>
      <c r="AA24" s="38">
        <f t="shared" si="7"/>
        <v>3</v>
      </c>
      <c r="AB24" s="38">
        <f t="shared" si="40"/>
        <v>40</v>
      </c>
      <c r="AC24" s="37">
        <f t="shared" si="8"/>
        <v>0</v>
      </c>
      <c r="AD24" s="36"/>
      <c r="AE24" s="37">
        <f t="shared" si="41"/>
        <v>0</v>
      </c>
      <c r="AF24" s="38">
        <f t="shared" si="9"/>
        <v>2</v>
      </c>
      <c r="AG24" s="38">
        <f t="shared" si="42"/>
        <v>40</v>
      </c>
      <c r="AH24" s="37">
        <f t="shared" si="10"/>
        <v>0</v>
      </c>
      <c r="AI24" s="36"/>
      <c r="AJ24" s="37">
        <f t="shared" si="43"/>
        <v>0</v>
      </c>
      <c r="AK24" s="38">
        <f t="shared" si="11"/>
        <v>2</v>
      </c>
      <c r="AL24" s="38">
        <f t="shared" si="44"/>
        <v>40</v>
      </c>
      <c r="AM24" s="37">
        <f t="shared" si="12"/>
        <v>0</v>
      </c>
      <c r="AN24" s="36"/>
      <c r="AO24" s="37">
        <f t="shared" si="45"/>
        <v>0</v>
      </c>
      <c r="AP24" s="38">
        <f t="shared" si="13"/>
        <v>2</v>
      </c>
      <c r="AQ24" s="38">
        <f t="shared" si="46"/>
        <v>40</v>
      </c>
      <c r="AR24" s="37">
        <f t="shared" si="14"/>
        <v>0</v>
      </c>
      <c r="AS24" s="36"/>
      <c r="AT24" s="37">
        <f t="shared" si="47"/>
        <v>0</v>
      </c>
      <c r="AU24" s="38">
        <f t="shared" si="15"/>
        <v>2</v>
      </c>
      <c r="AV24" s="38">
        <f t="shared" si="48"/>
        <v>40</v>
      </c>
      <c r="AW24" s="37">
        <f t="shared" si="16"/>
        <v>0</v>
      </c>
      <c r="AX24" s="36"/>
      <c r="AY24" s="37">
        <f t="shared" si="49"/>
        <v>0</v>
      </c>
      <c r="AZ24" s="38">
        <f t="shared" si="17"/>
        <v>4</v>
      </c>
      <c r="BA24" s="38">
        <f t="shared" si="50"/>
        <v>40</v>
      </c>
      <c r="BB24" s="37">
        <f t="shared" si="18"/>
        <v>0</v>
      </c>
      <c r="BC24" s="36"/>
      <c r="BD24" s="37">
        <f t="shared" si="51"/>
        <v>0</v>
      </c>
      <c r="BE24" s="38">
        <f t="shared" si="19"/>
        <v>3</v>
      </c>
      <c r="BF24" s="38">
        <f t="shared" si="52"/>
        <v>40</v>
      </c>
      <c r="BG24" s="37">
        <f t="shared" si="20"/>
        <v>0</v>
      </c>
      <c r="BH24" s="36"/>
      <c r="BI24" s="37">
        <f t="shared" si="53"/>
        <v>0</v>
      </c>
      <c r="BJ24" s="38">
        <f t="shared" si="21"/>
        <v>2</v>
      </c>
      <c r="BK24" s="38">
        <f t="shared" si="54"/>
        <v>40</v>
      </c>
      <c r="BL24" s="37">
        <f t="shared" si="22"/>
        <v>0</v>
      </c>
      <c r="BM24" s="36"/>
      <c r="BN24" s="37">
        <f t="shared" si="55"/>
        <v>0</v>
      </c>
      <c r="BO24" s="38">
        <f t="shared" si="23"/>
        <v>0</v>
      </c>
      <c r="BP24" s="38">
        <f t="shared" si="56"/>
        <v>40</v>
      </c>
      <c r="BQ24" s="37">
        <f t="shared" si="24"/>
        <v>0</v>
      </c>
      <c r="BR24" s="36"/>
      <c r="BS24" s="37">
        <f t="shared" si="57"/>
        <v>0</v>
      </c>
      <c r="BT24" s="38">
        <f t="shared" si="25"/>
        <v>3</v>
      </c>
      <c r="BU24" s="38">
        <f t="shared" si="58"/>
        <v>40</v>
      </c>
      <c r="BV24" s="36"/>
      <c r="BW24" s="36"/>
      <c r="BX24" s="40">
        <f t="shared" si="59"/>
        <v>0</v>
      </c>
      <c r="BY24" s="38">
        <f t="shared" si="26"/>
        <v>2</v>
      </c>
      <c r="BZ24" s="38">
        <f t="shared" si="60"/>
        <v>40</v>
      </c>
      <c r="CA24" s="37">
        <f t="shared" si="27"/>
        <v>0</v>
      </c>
      <c r="CB24" s="36"/>
      <c r="CC24" s="37">
        <f t="shared" si="61"/>
        <v>0</v>
      </c>
      <c r="CD24" s="38">
        <f t="shared" si="28"/>
        <v>1</v>
      </c>
      <c r="CE24" s="41">
        <f t="shared" si="62"/>
        <v>40</v>
      </c>
      <c r="CF24" s="35">
        <f t="shared" si="63"/>
        <v>0</v>
      </c>
      <c r="CG24" s="41">
        <f t="shared" si="64"/>
        <v>40</v>
      </c>
      <c r="CH24" s="35">
        <f t="shared" si="65"/>
        <v>0.75041666666666673</v>
      </c>
    </row>
    <row r="25" spans="1:86" ht="18.95" customHeight="1" x14ac:dyDescent="0.35">
      <c r="A25" s="7" t="s">
        <v>111</v>
      </c>
      <c r="B25" s="8" t="s">
        <v>112</v>
      </c>
      <c r="C25" s="18" t="s">
        <v>76</v>
      </c>
      <c r="D25" s="35">
        <f t="shared" si="29"/>
        <v>0</v>
      </c>
      <c r="E25" s="42"/>
      <c r="F25" s="37">
        <f t="shared" si="30"/>
        <v>0</v>
      </c>
      <c r="G25" s="38">
        <f t="shared" si="31"/>
        <v>1</v>
      </c>
      <c r="H25" s="38">
        <f t="shared" si="32"/>
        <v>34</v>
      </c>
      <c r="I25" s="37">
        <f t="shared" si="0"/>
        <v>0</v>
      </c>
      <c r="J25" s="36"/>
      <c r="K25" s="37">
        <f t="shared" si="33"/>
        <v>0</v>
      </c>
      <c r="L25" s="38">
        <f t="shared" si="1"/>
        <v>1</v>
      </c>
      <c r="M25" s="38">
        <f t="shared" si="34"/>
        <v>40</v>
      </c>
      <c r="N25" s="37">
        <f t="shared" si="2"/>
        <v>0</v>
      </c>
      <c r="O25" s="36"/>
      <c r="P25" s="37">
        <f t="shared" si="35"/>
        <v>0</v>
      </c>
      <c r="Q25" s="38">
        <f t="shared" si="3"/>
        <v>1</v>
      </c>
      <c r="R25" s="38">
        <f t="shared" si="36"/>
        <v>40</v>
      </c>
      <c r="S25" s="37">
        <f t="shared" si="4"/>
        <v>0</v>
      </c>
      <c r="T25" s="36"/>
      <c r="U25" s="37">
        <f t="shared" si="37"/>
        <v>0</v>
      </c>
      <c r="V25" s="38">
        <f t="shared" si="5"/>
        <v>1</v>
      </c>
      <c r="W25" s="38">
        <f t="shared" si="38"/>
        <v>40</v>
      </c>
      <c r="X25" s="37">
        <f t="shared" si="6"/>
        <v>0</v>
      </c>
      <c r="Y25" s="36"/>
      <c r="Z25" s="37">
        <f t="shared" si="39"/>
        <v>0</v>
      </c>
      <c r="AA25" s="38">
        <f t="shared" si="7"/>
        <v>3</v>
      </c>
      <c r="AB25" s="38">
        <f t="shared" si="40"/>
        <v>40</v>
      </c>
      <c r="AC25" s="37">
        <f t="shared" si="8"/>
        <v>0</v>
      </c>
      <c r="AD25" s="36"/>
      <c r="AE25" s="37">
        <f t="shared" si="41"/>
        <v>0</v>
      </c>
      <c r="AF25" s="38">
        <f t="shared" si="9"/>
        <v>2</v>
      </c>
      <c r="AG25" s="38">
        <f t="shared" si="42"/>
        <v>40</v>
      </c>
      <c r="AH25" s="37">
        <f t="shared" si="10"/>
        <v>0</v>
      </c>
      <c r="AI25" s="36"/>
      <c r="AJ25" s="37">
        <f t="shared" si="43"/>
        <v>0</v>
      </c>
      <c r="AK25" s="38">
        <f t="shared" si="11"/>
        <v>2</v>
      </c>
      <c r="AL25" s="38">
        <f t="shared" si="44"/>
        <v>40</v>
      </c>
      <c r="AM25" s="37">
        <f t="shared" si="12"/>
        <v>0</v>
      </c>
      <c r="AN25" s="36"/>
      <c r="AO25" s="37">
        <f t="shared" si="45"/>
        <v>0</v>
      </c>
      <c r="AP25" s="38">
        <f t="shared" si="13"/>
        <v>2</v>
      </c>
      <c r="AQ25" s="38">
        <f t="shared" si="46"/>
        <v>40</v>
      </c>
      <c r="AR25" s="37">
        <f t="shared" si="14"/>
        <v>0</v>
      </c>
      <c r="AS25" s="36"/>
      <c r="AT25" s="37">
        <f t="shared" si="47"/>
        <v>0</v>
      </c>
      <c r="AU25" s="38">
        <f t="shared" si="15"/>
        <v>2</v>
      </c>
      <c r="AV25" s="38">
        <f t="shared" si="48"/>
        <v>40</v>
      </c>
      <c r="AW25" s="37">
        <f t="shared" si="16"/>
        <v>0</v>
      </c>
      <c r="AX25" s="36"/>
      <c r="AY25" s="37">
        <f t="shared" si="49"/>
        <v>0</v>
      </c>
      <c r="AZ25" s="38">
        <f t="shared" si="17"/>
        <v>4</v>
      </c>
      <c r="BA25" s="38">
        <f t="shared" si="50"/>
        <v>40</v>
      </c>
      <c r="BB25" s="37">
        <f t="shared" si="18"/>
        <v>0</v>
      </c>
      <c r="BC25" s="36"/>
      <c r="BD25" s="37">
        <f t="shared" si="51"/>
        <v>0</v>
      </c>
      <c r="BE25" s="38">
        <f t="shared" si="19"/>
        <v>3</v>
      </c>
      <c r="BF25" s="38">
        <f t="shared" si="52"/>
        <v>40</v>
      </c>
      <c r="BG25" s="37">
        <f t="shared" si="20"/>
        <v>0</v>
      </c>
      <c r="BH25" s="36"/>
      <c r="BI25" s="37">
        <f t="shared" si="53"/>
        <v>0</v>
      </c>
      <c r="BJ25" s="38">
        <f t="shared" si="21"/>
        <v>2</v>
      </c>
      <c r="BK25" s="38">
        <f t="shared" si="54"/>
        <v>40</v>
      </c>
      <c r="BL25" s="37">
        <f t="shared" si="22"/>
        <v>0</v>
      </c>
      <c r="BM25" s="36"/>
      <c r="BN25" s="37">
        <f t="shared" si="55"/>
        <v>0</v>
      </c>
      <c r="BO25" s="38">
        <f t="shared" si="23"/>
        <v>0</v>
      </c>
      <c r="BP25" s="38">
        <f t="shared" si="56"/>
        <v>40</v>
      </c>
      <c r="BQ25" s="37">
        <f t="shared" si="24"/>
        <v>0</v>
      </c>
      <c r="BR25" s="36"/>
      <c r="BS25" s="37">
        <f t="shared" si="57"/>
        <v>0</v>
      </c>
      <c r="BT25" s="38">
        <f t="shared" si="25"/>
        <v>3</v>
      </c>
      <c r="BU25" s="38">
        <f t="shared" si="58"/>
        <v>40</v>
      </c>
      <c r="BV25" s="36"/>
      <c r="BW25" s="36"/>
      <c r="BX25" s="40">
        <f t="shared" si="59"/>
        <v>0</v>
      </c>
      <c r="BY25" s="38">
        <f t="shared" si="26"/>
        <v>2</v>
      </c>
      <c r="BZ25" s="38">
        <f t="shared" si="60"/>
        <v>40</v>
      </c>
      <c r="CA25" s="37">
        <f t="shared" si="27"/>
        <v>0</v>
      </c>
      <c r="CB25" s="36"/>
      <c r="CC25" s="37">
        <f t="shared" si="61"/>
        <v>0</v>
      </c>
      <c r="CD25" s="38">
        <f t="shared" si="28"/>
        <v>1</v>
      </c>
      <c r="CE25" s="41">
        <f t="shared" si="62"/>
        <v>40</v>
      </c>
      <c r="CF25" s="35">
        <f t="shared" si="63"/>
        <v>0</v>
      </c>
      <c r="CG25" s="41">
        <f t="shared" si="64"/>
        <v>40</v>
      </c>
      <c r="CH25" s="35">
        <f t="shared" si="65"/>
        <v>0.75041666666666673</v>
      </c>
    </row>
    <row r="26" spans="1:86" ht="18.95" customHeight="1" x14ac:dyDescent="0.35">
      <c r="A26" s="7" t="s">
        <v>113</v>
      </c>
      <c r="B26" s="8" t="s">
        <v>114</v>
      </c>
      <c r="C26" s="18" t="s">
        <v>76</v>
      </c>
      <c r="D26" s="35">
        <f t="shared" si="29"/>
        <v>0</v>
      </c>
      <c r="E26" s="42"/>
      <c r="F26" s="37">
        <f t="shared" si="30"/>
        <v>0</v>
      </c>
      <c r="G26" s="38">
        <f t="shared" si="31"/>
        <v>1</v>
      </c>
      <c r="H26" s="38">
        <f t="shared" si="32"/>
        <v>34</v>
      </c>
      <c r="I26" s="37">
        <f t="shared" si="0"/>
        <v>0</v>
      </c>
      <c r="J26" s="36"/>
      <c r="K26" s="37">
        <f t="shared" si="33"/>
        <v>0</v>
      </c>
      <c r="L26" s="38">
        <f t="shared" si="1"/>
        <v>1</v>
      </c>
      <c r="M26" s="38">
        <f t="shared" si="34"/>
        <v>40</v>
      </c>
      <c r="N26" s="37">
        <f t="shared" si="2"/>
        <v>0</v>
      </c>
      <c r="O26" s="36"/>
      <c r="P26" s="37">
        <f t="shared" si="35"/>
        <v>0</v>
      </c>
      <c r="Q26" s="38">
        <f t="shared" si="3"/>
        <v>1</v>
      </c>
      <c r="R26" s="38">
        <f t="shared" si="36"/>
        <v>40</v>
      </c>
      <c r="S26" s="37">
        <f t="shared" si="4"/>
        <v>0</v>
      </c>
      <c r="T26" s="36"/>
      <c r="U26" s="37">
        <f t="shared" si="37"/>
        <v>0</v>
      </c>
      <c r="V26" s="38">
        <f t="shared" si="5"/>
        <v>1</v>
      </c>
      <c r="W26" s="38">
        <f t="shared" si="38"/>
        <v>40</v>
      </c>
      <c r="X26" s="37">
        <f t="shared" si="6"/>
        <v>0</v>
      </c>
      <c r="Y26" s="36"/>
      <c r="Z26" s="37">
        <f t="shared" si="39"/>
        <v>0</v>
      </c>
      <c r="AA26" s="38">
        <f t="shared" si="7"/>
        <v>3</v>
      </c>
      <c r="AB26" s="38">
        <f t="shared" si="40"/>
        <v>40</v>
      </c>
      <c r="AC26" s="37">
        <f t="shared" si="8"/>
        <v>0</v>
      </c>
      <c r="AD26" s="36"/>
      <c r="AE26" s="37">
        <f t="shared" si="41"/>
        <v>0</v>
      </c>
      <c r="AF26" s="38">
        <f t="shared" si="9"/>
        <v>2</v>
      </c>
      <c r="AG26" s="38">
        <f t="shared" si="42"/>
        <v>40</v>
      </c>
      <c r="AH26" s="37">
        <f t="shared" si="10"/>
        <v>0</v>
      </c>
      <c r="AI26" s="36"/>
      <c r="AJ26" s="37">
        <f t="shared" si="43"/>
        <v>0</v>
      </c>
      <c r="AK26" s="38">
        <f t="shared" si="11"/>
        <v>2</v>
      </c>
      <c r="AL26" s="38">
        <f t="shared" si="44"/>
        <v>40</v>
      </c>
      <c r="AM26" s="37">
        <f t="shared" si="12"/>
        <v>0</v>
      </c>
      <c r="AN26" s="36"/>
      <c r="AO26" s="37">
        <f t="shared" si="45"/>
        <v>0</v>
      </c>
      <c r="AP26" s="38">
        <f t="shared" si="13"/>
        <v>2</v>
      </c>
      <c r="AQ26" s="38">
        <f t="shared" si="46"/>
        <v>40</v>
      </c>
      <c r="AR26" s="37">
        <f t="shared" si="14"/>
        <v>0</v>
      </c>
      <c r="AS26" s="36"/>
      <c r="AT26" s="37">
        <f t="shared" si="47"/>
        <v>0</v>
      </c>
      <c r="AU26" s="38">
        <f t="shared" si="15"/>
        <v>2</v>
      </c>
      <c r="AV26" s="38">
        <f t="shared" si="48"/>
        <v>40</v>
      </c>
      <c r="AW26" s="37">
        <f t="shared" si="16"/>
        <v>0</v>
      </c>
      <c r="AX26" s="36"/>
      <c r="AY26" s="37">
        <f t="shared" si="49"/>
        <v>0</v>
      </c>
      <c r="AZ26" s="38">
        <f t="shared" si="17"/>
        <v>4</v>
      </c>
      <c r="BA26" s="38">
        <f t="shared" si="50"/>
        <v>40</v>
      </c>
      <c r="BB26" s="37">
        <f t="shared" si="18"/>
        <v>0</v>
      </c>
      <c r="BC26" s="36"/>
      <c r="BD26" s="37">
        <f t="shared" si="51"/>
        <v>0</v>
      </c>
      <c r="BE26" s="38">
        <f t="shared" si="19"/>
        <v>3</v>
      </c>
      <c r="BF26" s="38">
        <f t="shared" si="52"/>
        <v>40</v>
      </c>
      <c r="BG26" s="37">
        <f t="shared" si="20"/>
        <v>0</v>
      </c>
      <c r="BH26" s="36"/>
      <c r="BI26" s="37">
        <f t="shared" si="53"/>
        <v>0</v>
      </c>
      <c r="BJ26" s="38">
        <f t="shared" si="21"/>
        <v>2</v>
      </c>
      <c r="BK26" s="38">
        <f t="shared" si="54"/>
        <v>40</v>
      </c>
      <c r="BL26" s="37">
        <f t="shared" si="22"/>
        <v>0</v>
      </c>
      <c r="BM26" s="36"/>
      <c r="BN26" s="37">
        <f t="shared" si="55"/>
        <v>0</v>
      </c>
      <c r="BO26" s="38">
        <f t="shared" si="23"/>
        <v>0</v>
      </c>
      <c r="BP26" s="38">
        <f t="shared" si="56"/>
        <v>40</v>
      </c>
      <c r="BQ26" s="37">
        <f t="shared" si="24"/>
        <v>0</v>
      </c>
      <c r="BR26" s="36"/>
      <c r="BS26" s="37">
        <f t="shared" si="57"/>
        <v>0</v>
      </c>
      <c r="BT26" s="38">
        <f t="shared" si="25"/>
        <v>3</v>
      </c>
      <c r="BU26" s="38">
        <f t="shared" si="58"/>
        <v>40</v>
      </c>
      <c r="BV26" s="36"/>
      <c r="BW26" s="36"/>
      <c r="BX26" s="40">
        <f t="shared" si="59"/>
        <v>0</v>
      </c>
      <c r="BY26" s="38">
        <f t="shared" si="26"/>
        <v>2</v>
      </c>
      <c r="BZ26" s="38">
        <f t="shared" si="60"/>
        <v>40</v>
      </c>
      <c r="CA26" s="37">
        <f t="shared" si="27"/>
        <v>0</v>
      </c>
      <c r="CB26" s="36"/>
      <c r="CC26" s="37">
        <f t="shared" si="61"/>
        <v>0</v>
      </c>
      <c r="CD26" s="38">
        <f t="shared" si="28"/>
        <v>1</v>
      </c>
      <c r="CE26" s="41">
        <f t="shared" si="62"/>
        <v>40</v>
      </c>
      <c r="CF26" s="35">
        <f t="shared" si="63"/>
        <v>0</v>
      </c>
      <c r="CG26" s="41">
        <f t="shared" si="64"/>
        <v>40</v>
      </c>
      <c r="CH26" s="35">
        <f t="shared" si="65"/>
        <v>0.75041666666666673</v>
      </c>
    </row>
    <row r="27" spans="1:86" ht="18.95" customHeight="1" x14ac:dyDescent="0.35">
      <c r="A27" s="7" t="s">
        <v>115</v>
      </c>
      <c r="B27" s="8" t="s">
        <v>116</v>
      </c>
      <c r="C27" s="18" t="s">
        <v>76</v>
      </c>
      <c r="D27" s="35">
        <f t="shared" si="29"/>
        <v>0</v>
      </c>
      <c r="E27" s="42"/>
      <c r="F27" s="37">
        <f t="shared" si="30"/>
        <v>0</v>
      </c>
      <c r="G27" s="38">
        <f t="shared" si="31"/>
        <v>1</v>
      </c>
      <c r="H27" s="38">
        <f t="shared" si="32"/>
        <v>34</v>
      </c>
      <c r="I27" s="37">
        <f t="shared" si="0"/>
        <v>0</v>
      </c>
      <c r="J27" s="36"/>
      <c r="K27" s="37">
        <f t="shared" si="33"/>
        <v>0</v>
      </c>
      <c r="L27" s="38">
        <f t="shared" si="1"/>
        <v>1</v>
      </c>
      <c r="M27" s="38">
        <f t="shared" si="34"/>
        <v>40</v>
      </c>
      <c r="N27" s="37">
        <f t="shared" si="2"/>
        <v>0</v>
      </c>
      <c r="O27" s="36"/>
      <c r="P27" s="37">
        <f t="shared" si="35"/>
        <v>0</v>
      </c>
      <c r="Q27" s="38">
        <f t="shared" si="3"/>
        <v>1</v>
      </c>
      <c r="R27" s="38">
        <f t="shared" si="36"/>
        <v>40</v>
      </c>
      <c r="S27" s="37">
        <f t="shared" si="4"/>
        <v>0</v>
      </c>
      <c r="T27" s="36"/>
      <c r="U27" s="37">
        <f t="shared" si="37"/>
        <v>0</v>
      </c>
      <c r="V27" s="38">
        <f t="shared" si="5"/>
        <v>1</v>
      </c>
      <c r="W27" s="38">
        <f t="shared" si="38"/>
        <v>40</v>
      </c>
      <c r="X27" s="37">
        <f t="shared" si="6"/>
        <v>0</v>
      </c>
      <c r="Y27" s="36"/>
      <c r="Z27" s="37">
        <f t="shared" si="39"/>
        <v>0</v>
      </c>
      <c r="AA27" s="38">
        <f t="shared" si="7"/>
        <v>3</v>
      </c>
      <c r="AB27" s="38">
        <f t="shared" si="40"/>
        <v>40</v>
      </c>
      <c r="AC27" s="37">
        <f t="shared" si="8"/>
        <v>0</v>
      </c>
      <c r="AD27" s="36"/>
      <c r="AE27" s="37">
        <f t="shared" si="41"/>
        <v>0</v>
      </c>
      <c r="AF27" s="38">
        <f t="shared" si="9"/>
        <v>2</v>
      </c>
      <c r="AG27" s="38">
        <f t="shared" si="42"/>
        <v>40</v>
      </c>
      <c r="AH27" s="37">
        <f t="shared" si="10"/>
        <v>0</v>
      </c>
      <c r="AI27" s="36"/>
      <c r="AJ27" s="37">
        <f t="shared" si="43"/>
        <v>0</v>
      </c>
      <c r="AK27" s="38">
        <f t="shared" si="11"/>
        <v>2</v>
      </c>
      <c r="AL27" s="38">
        <f t="shared" si="44"/>
        <v>40</v>
      </c>
      <c r="AM27" s="37">
        <f t="shared" si="12"/>
        <v>0</v>
      </c>
      <c r="AN27" s="36"/>
      <c r="AO27" s="37">
        <f t="shared" si="45"/>
        <v>0</v>
      </c>
      <c r="AP27" s="38">
        <f t="shared" si="13"/>
        <v>2</v>
      </c>
      <c r="AQ27" s="38">
        <f t="shared" si="46"/>
        <v>40</v>
      </c>
      <c r="AR27" s="37">
        <f t="shared" si="14"/>
        <v>0</v>
      </c>
      <c r="AS27" s="36"/>
      <c r="AT27" s="37">
        <f t="shared" si="47"/>
        <v>0</v>
      </c>
      <c r="AU27" s="38">
        <f t="shared" si="15"/>
        <v>2</v>
      </c>
      <c r="AV27" s="38">
        <f t="shared" si="48"/>
        <v>40</v>
      </c>
      <c r="AW27" s="37">
        <f t="shared" si="16"/>
        <v>0</v>
      </c>
      <c r="AX27" s="36"/>
      <c r="AY27" s="37">
        <f t="shared" si="49"/>
        <v>0</v>
      </c>
      <c r="AZ27" s="38">
        <f t="shared" si="17"/>
        <v>4</v>
      </c>
      <c r="BA27" s="38">
        <f t="shared" si="50"/>
        <v>40</v>
      </c>
      <c r="BB27" s="37">
        <f t="shared" si="18"/>
        <v>0</v>
      </c>
      <c r="BC27" s="36"/>
      <c r="BD27" s="37">
        <f t="shared" si="51"/>
        <v>0</v>
      </c>
      <c r="BE27" s="38">
        <f t="shared" si="19"/>
        <v>3</v>
      </c>
      <c r="BF27" s="38">
        <f t="shared" si="52"/>
        <v>40</v>
      </c>
      <c r="BG27" s="37">
        <f t="shared" si="20"/>
        <v>0</v>
      </c>
      <c r="BH27" s="36"/>
      <c r="BI27" s="37">
        <f t="shared" si="53"/>
        <v>0</v>
      </c>
      <c r="BJ27" s="38">
        <f t="shared" si="21"/>
        <v>2</v>
      </c>
      <c r="BK27" s="38">
        <f t="shared" si="54"/>
        <v>40</v>
      </c>
      <c r="BL27" s="37">
        <f t="shared" si="22"/>
        <v>0</v>
      </c>
      <c r="BM27" s="36"/>
      <c r="BN27" s="37">
        <f t="shared" si="55"/>
        <v>0</v>
      </c>
      <c r="BO27" s="38">
        <f t="shared" si="23"/>
        <v>0</v>
      </c>
      <c r="BP27" s="38">
        <f t="shared" si="56"/>
        <v>40</v>
      </c>
      <c r="BQ27" s="37">
        <f t="shared" si="24"/>
        <v>0</v>
      </c>
      <c r="BR27" s="36"/>
      <c r="BS27" s="37">
        <f t="shared" si="57"/>
        <v>0</v>
      </c>
      <c r="BT27" s="38">
        <f t="shared" si="25"/>
        <v>3</v>
      </c>
      <c r="BU27" s="38">
        <f t="shared" si="58"/>
        <v>40</v>
      </c>
      <c r="BV27" s="36"/>
      <c r="BW27" s="36"/>
      <c r="BX27" s="40">
        <f t="shared" si="59"/>
        <v>0</v>
      </c>
      <c r="BY27" s="38">
        <f t="shared" si="26"/>
        <v>2</v>
      </c>
      <c r="BZ27" s="38">
        <f t="shared" si="60"/>
        <v>40</v>
      </c>
      <c r="CA27" s="37">
        <f t="shared" si="27"/>
        <v>0</v>
      </c>
      <c r="CB27" s="36"/>
      <c r="CC27" s="37">
        <f t="shared" si="61"/>
        <v>0</v>
      </c>
      <c r="CD27" s="38">
        <f t="shared" si="28"/>
        <v>1</v>
      </c>
      <c r="CE27" s="41">
        <f t="shared" si="62"/>
        <v>40</v>
      </c>
      <c r="CF27" s="35">
        <f t="shared" si="63"/>
        <v>0</v>
      </c>
      <c r="CG27" s="41">
        <f t="shared" si="64"/>
        <v>40</v>
      </c>
      <c r="CH27" s="35">
        <f t="shared" si="65"/>
        <v>0.75041666666666673</v>
      </c>
    </row>
    <row r="28" spans="1:86" ht="18.95" customHeight="1" x14ac:dyDescent="0.35">
      <c r="A28" s="7" t="s">
        <v>117</v>
      </c>
      <c r="B28" s="8" t="s">
        <v>118</v>
      </c>
      <c r="C28" s="18" t="s">
        <v>76</v>
      </c>
      <c r="D28" s="35">
        <f t="shared" si="29"/>
        <v>0</v>
      </c>
      <c r="E28" s="42"/>
      <c r="F28" s="37">
        <f t="shared" si="30"/>
        <v>0</v>
      </c>
      <c r="G28" s="38">
        <f t="shared" si="31"/>
        <v>1</v>
      </c>
      <c r="H28" s="38">
        <f t="shared" si="32"/>
        <v>34</v>
      </c>
      <c r="I28" s="37">
        <f t="shared" si="0"/>
        <v>0</v>
      </c>
      <c r="J28" s="36"/>
      <c r="K28" s="37">
        <f t="shared" si="33"/>
        <v>0</v>
      </c>
      <c r="L28" s="38">
        <f t="shared" si="1"/>
        <v>1</v>
      </c>
      <c r="M28" s="38">
        <f t="shared" si="34"/>
        <v>40</v>
      </c>
      <c r="N28" s="37">
        <f t="shared" si="2"/>
        <v>0</v>
      </c>
      <c r="O28" s="36"/>
      <c r="P28" s="37">
        <f t="shared" si="35"/>
        <v>0</v>
      </c>
      <c r="Q28" s="38">
        <f t="shared" si="3"/>
        <v>1</v>
      </c>
      <c r="R28" s="38">
        <f t="shared" si="36"/>
        <v>40</v>
      </c>
      <c r="S28" s="37">
        <f t="shared" si="4"/>
        <v>0</v>
      </c>
      <c r="T28" s="36"/>
      <c r="U28" s="37">
        <f t="shared" si="37"/>
        <v>0</v>
      </c>
      <c r="V28" s="38">
        <f t="shared" si="5"/>
        <v>1</v>
      </c>
      <c r="W28" s="38">
        <f t="shared" si="38"/>
        <v>40</v>
      </c>
      <c r="X28" s="37">
        <f t="shared" si="6"/>
        <v>0</v>
      </c>
      <c r="Y28" s="36"/>
      <c r="Z28" s="37">
        <f t="shared" si="39"/>
        <v>0</v>
      </c>
      <c r="AA28" s="38">
        <f t="shared" si="7"/>
        <v>3</v>
      </c>
      <c r="AB28" s="38">
        <f t="shared" si="40"/>
        <v>40</v>
      </c>
      <c r="AC28" s="37">
        <f t="shared" si="8"/>
        <v>0</v>
      </c>
      <c r="AD28" s="36"/>
      <c r="AE28" s="37">
        <f t="shared" si="41"/>
        <v>0</v>
      </c>
      <c r="AF28" s="38">
        <f t="shared" si="9"/>
        <v>2</v>
      </c>
      <c r="AG28" s="38">
        <f t="shared" si="42"/>
        <v>40</v>
      </c>
      <c r="AH28" s="37">
        <f t="shared" si="10"/>
        <v>0</v>
      </c>
      <c r="AI28" s="36"/>
      <c r="AJ28" s="37">
        <f t="shared" si="43"/>
        <v>0</v>
      </c>
      <c r="AK28" s="38">
        <f t="shared" si="11"/>
        <v>2</v>
      </c>
      <c r="AL28" s="38">
        <f t="shared" si="44"/>
        <v>40</v>
      </c>
      <c r="AM28" s="37">
        <f t="shared" si="12"/>
        <v>0</v>
      </c>
      <c r="AN28" s="36"/>
      <c r="AO28" s="37">
        <f t="shared" si="45"/>
        <v>0</v>
      </c>
      <c r="AP28" s="38">
        <f t="shared" si="13"/>
        <v>2</v>
      </c>
      <c r="AQ28" s="38">
        <f t="shared" si="46"/>
        <v>40</v>
      </c>
      <c r="AR28" s="37">
        <f t="shared" si="14"/>
        <v>0</v>
      </c>
      <c r="AS28" s="36"/>
      <c r="AT28" s="37">
        <f t="shared" si="47"/>
        <v>0</v>
      </c>
      <c r="AU28" s="38">
        <f t="shared" si="15"/>
        <v>2</v>
      </c>
      <c r="AV28" s="38">
        <f t="shared" si="48"/>
        <v>40</v>
      </c>
      <c r="AW28" s="37">
        <f t="shared" si="16"/>
        <v>0</v>
      </c>
      <c r="AX28" s="36"/>
      <c r="AY28" s="37">
        <f t="shared" si="49"/>
        <v>0</v>
      </c>
      <c r="AZ28" s="38">
        <f t="shared" si="17"/>
        <v>4</v>
      </c>
      <c r="BA28" s="38">
        <f t="shared" si="50"/>
        <v>40</v>
      </c>
      <c r="BB28" s="37">
        <f t="shared" si="18"/>
        <v>0</v>
      </c>
      <c r="BC28" s="36"/>
      <c r="BD28" s="37">
        <f t="shared" si="51"/>
        <v>0</v>
      </c>
      <c r="BE28" s="38">
        <f t="shared" si="19"/>
        <v>3</v>
      </c>
      <c r="BF28" s="38">
        <f t="shared" si="52"/>
        <v>40</v>
      </c>
      <c r="BG28" s="37">
        <f t="shared" si="20"/>
        <v>0</v>
      </c>
      <c r="BH28" s="36"/>
      <c r="BI28" s="37">
        <f t="shared" si="53"/>
        <v>0</v>
      </c>
      <c r="BJ28" s="38">
        <f t="shared" si="21"/>
        <v>2</v>
      </c>
      <c r="BK28" s="38">
        <f t="shared" si="54"/>
        <v>40</v>
      </c>
      <c r="BL28" s="37">
        <f t="shared" si="22"/>
        <v>0</v>
      </c>
      <c r="BM28" s="36"/>
      <c r="BN28" s="37">
        <f t="shared" si="55"/>
        <v>0</v>
      </c>
      <c r="BO28" s="38">
        <f t="shared" si="23"/>
        <v>0</v>
      </c>
      <c r="BP28" s="38">
        <f t="shared" si="56"/>
        <v>40</v>
      </c>
      <c r="BQ28" s="37">
        <f t="shared" si="24"/>
        <v>0</v>
      </c>
      <c r="BR28" s="36"/>
      <c r="BS28" s="37">
        <f t="shared" si="57"/>
        <v>0</v>
      </c>
      <c r="BT28" s="38">
        <f t="shared" si="25"/>
        <v>3</v>
      </c>
      <c r="BU28" s="38">
        <f t="shared" si="58"/>
        <v>40</v>
      </c>
      <c r="BV28" s="36"/>
      <c r="BW28" s="36"/>
      <c r="BX28" s="40">
        <f t="shared" si="59"/>
        <v>0</v>
      </c>
      <c r="BY28" s="38">
        <f t="shared" si="26"/>
        <v>2</v>
      </c>
      <c r="BZ28" s="38">
        <f t="shared" si="60"/>
        <v>40</v>
      </c>
      <c r="CA28" s="37">
        <f t="shared" si="27"/>
        <v>0</v>
      </c>
      <c r="CB28" s="36"/>
      <c r="CC28" s="37">
        <f t="shared" si="61"/>
        <v>0</v>
      </c>
      <c r="CD28" s="38">
        <f t="shared" si="28"/>
        <v>1</v>
      </c>
      <c r="CE28" s="41">
        <f t="shared" si="62"/>
        <v>40</v>
      </c>
      <c r="CF28" s="35">
        <f t="shared" si="63"/>
        <v>0</v>
      </c>
      <c r="CG28" s="41">
        <f t="shared" si="64"/>
        <v>40</v>
      </c>
      <c r="CH28" s="35">
        <f t="shared" si="65"/>
        <v>0.75041666666666673</v>
      </c>
    </row>
    <row r="29" spans="1:86" ht="18.95" customHeight="1" x14ac:dyDescent="0.35">
      <c r="A29" s="7" t="s">
        <v>119</v>
      </c>
      <c r="B29" s="8" t="s">
        <v>120</v>
      </c>
      <c r="C29" s="18" t="s">
        <v>76</v>
      </c>
      <c r="D29" s="35">
        <f t="shared" si="29"/>
        <v>0</v>
      </c>
      <c r="E29" s="42"/>
      <c r="F29" s="37">
        <f t="shared" si="30"/>
        <v>0</v>
      </c>
      <c r="G29" s="38">
        <f t="shared" si="31"/>
        <v>1</v>
      </c>
      <c r="H29" s="38">
        <f t="shared" si="32"/>
        <v>34</v>
      </c>
      <c r="I29" s="37">
        <f t="shared" si="0"/>
        <v>0</v>
      </c>
      <c r="J29" s="36"/>
      <c r="K29" s="37">
        <f t="shared" si="33"/>
        <v>0</v>
      </c>
      <c r="L29" s="38">
        <f t="shared" si="1"/>
        <v>1</v>
      </c>
      <c r="M29" s="38">
        <f t="shared" si="34"/>
        <v>40</v>
      </c>
      <c r="N29" s="37">
        <f t="shared" si="2"/>
        <v>0</v>
      </c>
      <c r="O29" s="36"/>
      <c r="P29" s="37">
        <f t="shared" si="35"/>
        <v>0</v>
      </c>
      <c r="Q29" s="38">
        <f t="shared" si="3"/>
        <v>1</v>
      </c>
      <c r="R29" s="38">
        <f t="shared" si="36"/>
        <v>40</v>
      </c>
      <c r="S29" s="37">
        <f t="shared" si="4"/>
        <v>0</v>
      </c>
      <c r="T29" s="36"/>
      <c r="U29" s="37">
        <f t="shared" si="37"/>
        <v>0</v>
      </c>
      <c r="V29" s="38">
        <f t="shared" si="5"/>
        <v>1</v>
      </c>
      <c r="W29" s="38">
        <f t="shared" si="38"/>
        <v>40</v>
      </c>
      <c r="X29" s="37">
        <f t="shared" si="6"/>
        <v>0</v>
      </c>
      <c r="Y29" s="36"/>
      <c r="Z29" s="37">
        <f t="shared" si="39"/>
        <v>0</v>
      </c>
      <c r="AA29" s="38">
        <f t="shared" si="7"/>
        <v>3</v>
      </c>
      <c r="AB29" s="38">
        <f t="shared" si="40"/>
        <v>40</v>
      </c>
      <c r="AC29" s="37">
        <f t="shared" si="8"/>
        <v>0</v>
      </c>
      <c r="AD29" s="36"/>
      <c r="AE29" s="37">
        <f t="shared" si="41"/>
        <v>0</v>
      </c>
      <c r="AF29" s="38">
        <f t="shared" si="9"/>
        <v>2</v>
      </c>
      <c r="AG29" s="38">
        <f t="shared" si="42"/>
        <v>40</v>
      </c>
      <c r="AH29" s="37">
        <f t="shared" si="10"/>
        <v>0</v>
      </c>
      <c r="AI29" s="36"/>
      <c r="AJ29" s="37">
        <f t="shared" si="43"/>
        <v>0</v>
      </c>
      <c r="AK29" s="38">
        <f t="shared" si="11"/>
        <v>2</v>
      </c>
      <c r="AL29" s="38">
        <f t="shared" si="44"/>
        <v>40</v>
      </c>
      <c r="AM29" s="37">
        <f t="shared" si="12"/>
        <v>0</v>
      </c>
      <c r="AN29" s="36"/>
      <c r="AO29" s="37">
        <f t="shared" si="45"/>
        <v>0</v>
      </c>
      <c r="AP29" s="38">
        <f t="shared" si="13"/>
        <v>2</v>
      </c>
      <c r="AQ29" s="38">
        <f t="shared" si="46"/>
        <v>40</v>
      </c>
      <c r="AR29" s="37">
        <f t="shared" si="14"/>
        <v>0</v>
      </c>
      <c r="AS29" s="36"/>
      <c r="AT29" s="37">
        <f t="shared" si="47"/>
        <v>0</v>
      </c>
      <c r="AU29" s="38">
        <f t="shared" si="15"/>
        <v>2</v>
      </c>
      <c r="AV29" s="38">
        <f t="shared" si="48"/>
        <v>40</v>
      </c>
      <c r="AW29" s="37">
        <f t="shared" si="16"/>
        <v>0</v>
      </c>
      <c r="AX29" s="36"/>
      <c r="AY29" s="37">
        <f t="shared" si="49"/>
        <v>0</v>
      </c>
      <c r="AZ29" s="38">
        <f t="shared" si="17"/>
        <v>4</v>
      </c>
      <c r="BA29" s="38">
        <f t="shared" si="50"/>
        <v>40</v>
      </c>
      <c r="BB29" s="37">
        <f t="shared" si="18"/>
        <v>0</v>
      </c>
      <c r="BC29" s="36"/>
      <c r="BD29" s="37">
        <f t="shared" si="51"/>
        <v>0</v>
      </c>
      <c r="BE29" s="38">
        <f t="shared" si="19"/>
        <v>3</v>
      </c>
      <c r="BF29" s="38">
        <f t="shared" si="52"/>
        <v>40</v>
      </c>
      <c r="BG29" s="37">
        <f t="shared" si="20"/>
        <v>0</v>
      </c>
      <c r="BH29" s="36"/>
      <c r="BI29" s="37">
        <f t="shared" si="53"/>
        <v>0</v>
      </c>
      <c r="BJ29" s="38">
        <f t="shared" si="21"/>
        <v>2</v>
      </c>
      <c r="BK29" s="38">
        <f t="shared" si="54"/>
        <v>40</v>
      </c>
      <c r="BL29" s="37">
        <f t="shared" si="22"/>
        <v>0</v>
      </c>
      <c r="BM29" s="36"/>
      <c r="BN29" s="37">
        <f t="shared" si="55"/>
        <v>0</v>
      </c>
      <c r="BO29" s="38">
        <f t="shared" si="23"/>
        <v>0</v>
      </c>
      <c r="BP29" s="38">
        <f t="shared" si="56"/>
        <v>40</v>
      </c>
      <c r="BQ29" s="37">
        <f t="shared" si="24"/>
        <v>0</v>
      </c>
      <c r="BR29" s="36"/>
      <c r="BS29" s="37">
        <f t="shared" si="57"/>
        <v>0</v>
      </c>
      <c r="BT29" s="38">
        <f t="shared" si="25"/>
        <v>3</v>
      </c>
      <c r="BU29" s="38">
        <f t="shared" si="58"/>
        <v>40</v>
      </c>
      <c r="BV29" s="36"/>
      <c r="BW29" s="36"/>
      <c r="BX29" s="40">
        <f t="shared" si="59"/>
        <v>0</v>
      </c>
      <c r="BY29" s="38">
        <f t="shared" si="26"/>
        <v>2</v>
      </c>
      <c r="BZ29" s="38">
        <f t="shared" si="60"/>
        <v>40</v>
      </c>
      <c r="CA29" s="37">
        <f t="shared" si="27"/>
        <v>0</v>
      </c>
      <c r="CB29" s="36"/>
      <c r="CC29" s="37">
        <f t="shared" si="61"/>
        <v>0</v>
      </c>
      <c r="CD29" s="38">
        <f t="shared" si="28"/>
        <v>1</v>
      </c>
      <c r="CE29" s="41">
        <f t="shared" si="62"/>
        <v>40</v>
      </c>
      <c r="CF29" s="35">
        <f t="shared" si="63"/>
        <v>0</v>
      </c>
      <c r="CG29" s="41">
        <f t="shared" si="64"/>
        <v>40</v>
      </c>
      <c r="CH29" s="35">
        <f t="shared" si="65"/>
        <v>0.75041666666666673</v>
      </c>
    </row>
    <row r="30" spans="1:86" ht="18.95" customHeight="1" x14ac:dyDescent="0.35">
      <c r="A30" s="7" t="s">
        <v>121</v>
      </c>
      <c r="B30" s="8" t="s">
        <v>122</v>
      </c>
      <c r="C30" s="18" t="s">
        <v>76</v>
      </c>
      <c r="D30" s="35">
        <f t="shared" si="29"/>
        <v>0</v>
      </c>
      <c r="E30" s="42"/>
      <c r="F30" s="37">
        <f t="shared" si="30"/>
        <v>0</v>
      </c>
      <c r="G30" s="38">
        <f t="shared" si="31"/>
        <v>1</v>
      </c>
      <c r="H30" s="38">
        <f t="shared" si="32"/>
        <v>34</v>
      </c>
      <c r="I30" s="37">
        <f t="shared" si="0"/>
        <v>0</v>
      </c>
      <c r="J30" s="36"/>
      <c r="K30" s="37">
        <f t="shared" si="33"/>
        <v>0</v>
      </c>
      <c r="L30" s="38">
        <f t="shared" si="1"/>
        <v>1</v>
      </c>
      <c r="M30" s="38">
        <f t="shared" si="34"/>
        <v>40</v>
      </c>
      <c r="N30" s="37">
        <f t="shared" si="2"/>
        <v>0</v>
      </c>
      <c r="O30" s="36"/>
      <c r="P30" s="37">
        <f t="shared" si="35"/>
        <v>0</v>
      </c>
      <c r="Q30" s="38">
        <f t="shared" si="3"/>
        <v>1</v>
      </c>
      <c r="R30" s="38">
        <f t="shared" si="36"/>
        <v>40</v>
      </c>
      <c r="S30" s="37">
        <f t="shared" si="4"/>
        <v>0</v>
      </c>
      <c r="T30" s="36"/>
      <c r="U30" s="37">
        <f t="shared" si="37"/>
        <v>0</v>
      </c>
      <c r="V30" s="38">
        <f t="shared" si="5"/>
        <v>1</v>
      </c>
      <c r="W30" s="38">
        <f t="shared" si="38"/>
        <v>40</v>
      </c>
      <c r="X30" s="37">
        <f t="shared" si="6"/>
        <v>0</v>
      </c>
      <c r="Y30" s="36"/>
      <c r="Z30" s="37">
        <f t="shared" si="39"/>
        <v>0</v>
      </c>
      <c r="AA30" s="38">
        <f t="shared" si="7"/>
        <v>3</v>
      </c>
      <c r="AB30" s="38">
        <f t="shared" si="40"/>
        <v>40</v>
      </c>
      <c r="AC30" s="37">
        <f t="shared" si="8"/>
        <v>0</v>
      </c>
      <c r="AD30" s="36"/>
      <c r="AE30" s="37">
        <f t="shared" si="41"/>
        <v>0</v>
      </c>
      <c r="AF30" s="38">
        <f t="shared" si="9"/>
        <v>2</v>
      </c>
      <c r="AG30" s="38">
        <f t="shared" si="42"/>
        <v>40</v>
      </c>
      <c r="AH30" s="37">
        <f t="shared" si="10"/>
        <v>0</v>
      </c>
      <c r="AI30" s="36"/>
      <c r="AJ30" s="37">
        <f t="shared" si="43"/>
        <v>0</v>
      </c>
      <c r="AK30" s="38">
        <f t="shared" si="11"/>
        <v>2</v>
      </c>
      <c r="AL30" s="38">
        <f t="shared" si="44"/>
        <v>40</v>
      </c>
      <c r="AM30" s="37">
        <f t="shared" si="12"/>
        <v>0</v>
      </c>
      <c r="AN30" s="36"/>
      <c r="AO30" s="37">
        <f t="shared" si="45"/>
        <v>0</v>
      </c>
      <c r="AP30" s="38">
        <f t="shared" si="13"/>
        <v>2</v>
      </c>
      <c r="AQ30" s="38">
        <f t="shared" si="46"/>
        <v>40</v>
      </c>
      <c r="AR30" s="37">
        <f t="shared" si="14"/>
        <v>0</v>
      </c>
      <c r="AS30" s="36"/>
      <c r="AT30" s="37">
        <f t="shared" si="47"/>
        <v>0</v>
      </c>
      <c r="AU30" s="38">
        <f t="shared" si="15"/>
        <v>2</v>
      </c>
      <c r="AV30" s="38">
        <f t="shared" si="48"/>
        <v>40</v>
      </c>
      <c r="AW30" s="37">
        <f t="shared" si="16"/>
        <v>0</v>
      </c>
      <c r="AX30" s="36"/>
      <c r="AY30" s="37">
        <f t="shared" si="49"/>
        <v>0</v>
      </c>
      <c r="AZ30" s="38">
        <f t="shared" si="17"/>
        <v>4</v>
      </c>
      <c r="BA30" s="38">
        <f t="shared" si="50"/>
        <v>40</v>
      </c>
      <c r="BB30" s="37">
        <f t="shared" si="18"/>
        <v>0</v>
      </c>
      <c r="BC30" s="36"/>
      <c r="BD30" s="37">
        <f t="shared" si="51"/>
        <v>0</v>
      </c>
      <c r="BE30" s="38">
        <f t="shared" si="19"/>
        <v>3</v>
      </c>
      <c r="BF30" s="38">
        <f t="shared" si="52"/>
        <v>40</v>
      </c>
      <c r="BG30" s="37">
        <f t="shared" si="20"/>
        <v>0</v>
      </c>
      <c r="BH30" s="36"/>
      <c r="BI30" s="37">
        <f t="shared" si="53"/>
        <v>0</v>
      </c>
      <c r="BJ30" s="38">
        <f t="shared" si="21"/>
        <v>2</v>
      </c>
      <c r="BK30" s="38">
        <f t="shared" si="54"/>
        <v>40</v>
      </c>
      <c r="BL30" s="37">
        <f t="shared" si="22"/>
        <v>0</v>
      </c>
      <c r="BM30" s="36"/>
      <c r="BN30" s="37">
        <f t="shared" si="55"/>
        <v>0</v>
      </c>
      <c r="BO30" s="38">
        <f t="shared" si="23"/>
        <v>0</v>
      </c>
      <c r="BP30" s="38">
        <f t="shared" si="56"/>
        <v>40</v>
      </c>
      <c r="BQ30" s="37">
        <f t="shared" si="24"/>
        <v>0</v>
      </c>
      <c r="BR30" s="36"/>
      <c r="BS30" s="37">
        <f t="shared" si="57"/>
        <v>0</v>
      </c>
      <c r="BT30" s="38">
        <f t="shared" si="25"/>
        <v>3</v>
      </c>
      <c r="BU30" s="38">
        <f t="shared" si="58"/>
        <v>40</v>
      </c>
      <c r="BV30" s="36"/>
      <c r="BW30" s="36"/>
      <c r="BX30" s="40">
        <f t="shared" si="59"/>
        <v>0</v>
      </c>
      <c r="BY30" s="38">
        <f t="shared" si="26"/>
        <v>2</v>
      </c>
      <c r="BZ30" s="38">
        <f t="shared" si="60"/>
        <v>40</v>
      </c>
      <c r="CA30" s="37">
        <f t="shared" si="27"/>
        <v>0</v>
      </c>
      <c r="CB30" s="36"/>
      <c r="CC30" s="37">
        <f t="shared" si="61"/>
        <v>0</v>
      </c>
      <c r="CD30" s="38">
        <f t="shared" si="28"/>
        <v>1</v>
      </c>
      <c r="CE30" s="41">
        <f t="shared" si="62"/>
        <v>40</v>
      </c>
      <c r="CF30" s="35">
        <f t="shared" si="63"/>
        <v>0</v>
      </c>
      <c r="CG30" s="41">
        <f t="shared" si="64"/>
        <v>40</v>
      </c>
      <c r="CH30" s="35">
        <f t="shared" si="65"/>
        <v>0.75041666666666673</v>
      </c>
    </row>
    <row r="31" spans="1:86" ht="18.95" customHeight="1" x14ac:dyDescent="0.35">
      <c r="A31" s="7" t="s">
        <v>123</v>
      </c>
      <c r="B31" s="8" t="s">
        <v>124</v>
      </c>
      <c r="C31" s="18" t="s">
        <v>76</v>
      </c>
      <c r="D31" s="35">
        <f t="shared" si="29"/>
        <v>0</v>
      </c>
      <c r="E31" s="42"/>
      <c r="F31" s="37">
        <f t="shared" si="30"/>
        <v>0</v>
      </c>
      <c r="G31" s="38">
        <f t="shared" si="31"/>
        <v>1</v>
      </c>
      <c r="H31" s="38">
        <f t="shared" si="32"/>
        <v>34</v>
      </c>
      <c r="I31" s="37">
        <f t="shared" si="0"/>
        <v>0</v>
      </c>
      <c r="J31" s="36"/>
      <c r="K31" s="37">
        <f t="shared" si="33"/>
        <v>0</v>
      </c>
      <c r="L31" s="38">
        <f t="shared" si="1"/>
        <v>1</v>
      </c>
      <c r="M31" s="38">
        <f t="shared" si="34"/>
        <v>40</v>
      </c>
      <c r="N31" s="37">
        <f t="shared" si="2"/>
        <v>0</v>
      </c>
      <c r="O31" s="36"/>
      <c r="P31" s="37">
        <f t="shared" si="35"/>
        <v>0</v>
      </c>
      <c r="Q31" s="38">
        <f t="shared" si="3"/>
        <v>1</v>
      </c>
      <c r="R31" s="38">
        <f t="shared" si="36"/>
        <v>40</v>
      </c>
      <c r="S31" s="37">
        <f t="shared" si="4"/>
        <v>0</v>
      </c>
      <c r="T31" s="36"/>
      <c r="U31" s="37">
        <f t="shared" si="37"/>
        <v>0</v>
      </c>
      <c r="V31" s="38">
        <f t="shared" si="5"/>
        <v>1</v>
      </c>
      <c r="W31" s="38">
        <f t="shared" si="38"/>
        <v>40</v>
      </c>
      <c r="X31" s="37">
        <f t="shared" si="6"/>
        <v>0</v>
      </c>
      <c r="Y31" s="36"/>
      <c r="Z31" s="37">
        <f t="shared" si="39"/>
        <v>0</v>
      </c>
      <c r="AA31" s="38">
        <f t="shared" si="7"/>
        <v>3</v>
      </c>
      <c r="AB31" s="38">
        <f t="shared" si="40"/>
        <v>40</v>
      </c>
      <c r="AC31" s="37">
        <f t="shared" si="8"/>
        <v>0</v>
      </c>
      <c r="AD31" s="36"/>
      <c r="AE31" s="37">
        <f t="shared" si="41"/>
        <v>0</v>
      </c>
      <c r="AF31" s="38">
        <f t="shared" si="9"/>
        <v>2</v>
      </c>
      <c r="AG31" s="38">
        <f t="shared" si="42"/>
        <v>40</v>
      </c>
      <c r="AH31" s="37">
        <f t="shared" si="10"/>
        <v>0</v>
      </c>
      <c r="AI31" s="36"/>
      <c r="AJ31" s="37">
        <f t="shared" si="43"/>
        <v>0</v>
      </c>
      <c r="AK31" s="38">
        <f t="shared" si="11"/>
        <v>2</v>
      </c>
      <c r="AL31" s="38">
        <f t="shared" si="44"/>
        <v>40</v>
      </c>
      <c r="AM31" s="37">
        <f t="shared" si="12"/>
        <v>0</v>
      </c>
      <c r="AN31" s="36"/>
      <c r="AO31" s="37">
        <f t="shared" si="45"/>
        <v>0</v>
      </c>
      <c r="AP31" s="38">
        <f t="shared" si="13"/>
        <v>2</v>
      </c>
      <c r="AQ31" s="38">
        <f t="shared" si="46"/>
        <v>40</v>
      </c>
      <c r="AR31" s="37">
        <f t="shared" si="14"/>
        <v>0</v>
      </c>
      <c r="AS31" s="36"/>
      <c r="AT31" s="37">
        <f t="shared" si="47"/>
        <v>0</v>
      </c>
      <c r="AU31" s="38">
        <f t="shared" si="15"/>
        <v>2</v>
      </c>
      <c r="AV31" s="38">
        <f t="shared" si="48"/>
        <v>40</v>
      </c>
      <c r="AW31" s="37">
        <f t="shared" si="16"/>
        <v>0</v>
      </c>
      <c r="AX31" s="36">
        <v>14</v>
      </c>
      <c r="AY31" s="37">
        <f t="shared" si="49"/>
        <v>7</v>
      </c>
      <c r="AZ31" s="38">
        <f t="shared" si="17"/>
        <v>4</v>
      </c>
      <c r="BA31" s="38">
        <f t="shared" si="50"/>
        <v>5</v>
      </c>
      <c r="BB31" s="37">
        <f t="shared" si="18"/>
        <v>0</v>
      </c>
      <c r="BC31" s="36">
        <v>12</v>
      </c>
      <c r="BD31" s="37">
        <f t="shared" si="51"/>
        <v>6</v>
      </c>
      <c r="BE31" s="38">
        <f t="shared" si="19"/>
        <v>3</v>
      </c>
      <c r="BF31" s="38">
        <f t="shared" si="52"/>
        <v>4</v>
      </c>
      <c r="BG31" s="37">
        <f t="shared" si="20"/>
        <v>0</v>
      </c>
      <c r="BH31" s="36"/>
      <c r="BI31" s="37">
        <f t="shared" si="53"/>
        <v>0</v>
      </c>
      <c r="BJ31" s="38">
        <f t="shared" si="21"/>
        <v>2</v>
      </c>
      <c r="BK31" s="38">
        <f t="shared" si="54"/>
        <v>40</v>
      </c>
      <c r="BL31" s="37">
        <f t="shared" si="22"/>
        <v>0</v>
      </c>
      <c r="BM31" s="36"/>
      <c r="BN31" s="37">
        <f t="shared" si="55"/>
        <v>0</v>
      </c>
      <c r="BO31" s="38">
        <f t="shared" si="23"/>
        <v>0</v>
      </c>
      <c r="BP31" s="38">
        <f t="shared" si="56"/>
        <v>40</v>
      </c>
      <c r="BQ31" s="37">
        <f t="shared" si="24"/>
        <v>0</v>
      </c>
      <c r="BR31" s="36"/>
      <c r="BS31" s="37">
        <f t="shared" si="57"/>
        <v>0</v>
      </c>
      <c r="BT31" s="38">
        <f t="shared" si="25"/>
        <v>3</v>
      </c>
      <c r="BU31" s="38">
        <f t="shared" si="58"/>
        <v>40</v>
      </c>
      <c r="BV31" s="36"/>
      <c r="BW31" s="36"/>
      <c r="BX31" s="40">
        <f t="shared" si="59"/>
        <v>0</v>
      </c>
      <c r="BY31" s="38">
        <f t="shared" si="26"/>
        <v>2</v>
      </c>
      <c r="BZ31" s="38">
        <f t="shared" si="60"/>
        <v>40</v>
      </c>
      <c r="CA31" s="37">
        <f t="shared" si="27"/>
        <v>0</v>
      </c>
      <c r="CB31" s="36"/>
      <c r="CC31" s="37">
        <f t="shared" si="61"/>
        <v>0</v>
      </c>
      <c r="CD31" s="38">
        <f t="shared" si="28"/>
        <v>1</v>
      </c>
      <c r="CE31" s="41">
        <f t="shared" si="62"/>
        <v>40</v>
      </c>
      <c r="CF31" s="35">
        <f t="shared" si="63"/>
        <v>1.5333333333333334</v>
      </c>
      <c r="CG31" s="41">
        <f t="shared" si="64"/>
        <v>6</v>
      </c>
      <c r="CH31" s="35">
        <f t="shared" si="65"/>
        <v>0.75041666666666673</v>
      </c>
    </row>
    <row r="32" spans="1:86" ht="18.95" customHeight="1" x14ac:dyDescent="0.35">
      <c r="A32" s="7" t="s">
        <v>125</v>
      </c>
      <c r="B32" s="8" t="s">
        <v>126</v>
      </c>
      <c r="C32" s="18" t="s">
        <v>76</v>
      </c>
      <c r="D32" s="35">
        <f t="shared" si="29"/>
        <v>0</v>
      </c>
      <c r="E32" s="42"/>
      <c r="F32" s="37">
        <f t="shared" si="30"/>
        <v>0</v>
      </c>
      <c r="G32" s="38">
        <f t="shared" si="31"/>
        <v>1</v>
      </c>
      <c r="H32" s="38">
        <f t="shared" si="32"/>
        <v>34</v>
      </c>
      <c r="I32" s="37">
        <f t="shared" si="0"/>
        <v>0</v>
      </c>
      <c r="J32" s="36"/>
      <c r="K32" s="37">
        <f t="shared" si="33"/>
        <v>0</v>
      </c>
      <c r="L32" s="38">
        <f t="shared" si="1"/>
        <v>1</v>
      </c>
      <c r="M32" s="38">
        <f t="shared" si="34"/>
        <v>40</v>
      </c>
      <c r="N32" s="37">
        <f t="shared" si="2"/>
        <v>0</v>
      </c>
      <c r="O32" s="36"/>
      <c r="P32" s="37">
        <f t="shared" si="35"/>
        <v>0</v>
      </c>
      <c r="Q32" s="38">
        <f t="shared" si="3"/>
        <v>1</v>
      </c>
      <c r="R32" s="38">
        <f t="shared" si="36"/>
        <v>40</v>
      </c>
      <c r="S32" s="37">
        <f t="shared" si="4"/>
        <v>0</v>
      </c>
      <c r="T32" s="36"/>
      <c r="U32" s="37">
        <f t="shared" si="37"/>
        <v>0</v>
      </c>
      <c r="V32" s="38">
        <f t="shared" si="5"/>
        <v>1</v>
      </c>
      <c r="W32" s="38">
        <f t="shared" si="38"/>
        <v>40</v>
      </c>
      <c r="X32" s="37">
        <f t="shared" si="6"/>
        <v>0</v>
      </c>
      <c r="Y32" s="36"/>
      <c r="Z32" s="37">
        <f t="shared" si="39"/>
        <v>0</v>
      </c>
      <c r="AA32" s="38">
        <f t="shared" si="7"/>
        <v>3</v>
      </c>
      <c r="AB32" s="38">
        <f t="shared" si="40"/>
        <v>40</v>
      </c>
      <c r="AC32" s="37">
        <f t="shared" si="8"/>
        <v>0</v>
      </c>
      <c r="AD32" s="36"/>
      <c r="AE32" s="37">
        <f t="shared" si="41"/>
        <v>0</v>
      </c>
      <c r="AF32" s="38">
        <f t="shared" si="9"/>
        <v>2</v>
      </c>
      <c r="AG32" s="38">
        <f t="shared" si="42"/>
        <v>40</v>
      </c>
      <c r="AH32" s="37">
        <f t="shared" si="10"/>
        <v>0</v>
      </c>
      <c r="AI32" s="36"/>
      <c r="AJ32" s="37">
        <f t="shared" si="43"/>
        <v>0</v>
      </c>
      <c r="AK32" s="38">
        <f t="shared" si="11"/>
        <v>2</v>
      </c>
      <c r="AL32" s="38">
        <f t="shared" si="44"/>
        <v>40</v>
      </c>
      <c r="AM32" s="37">
        <f t="shared" si="12"/>
        <v>0</v>
      </c>
      <c r="AN32" s="36"/>
      <c r="AO32" s="37">
        <f t="shared" si="45"/>
        <v>0</v>
      </c>
      <c r="AP32" s="38">
        <f t="shared" si="13"/>
        <v>2</v>
      </c>
      <c r="AQ32" s="38">
        <f t="shared" si="46"/>
        <v>40</v>
      </c>
      <c r="AR32" s="37">
        <f t="shared" si="14"/>
        <v>0</v>
      </c>
      <c r="AS32" s="36"/>
      <c r="AT32" s="37">
        <f t="shared" si="47"/>
        <v>0</v>
      </c>
      <c r="AU32" s="38">
        <f t="shared" si="15"/>
        <v>2</v>
      </c>
      <c r="AV32" s="38">
        <f t="shared" si="48"/>
        <v>40</v>
      </c>
      <c r="AW32" s="37">
        <f t="shared" si="16"/>
        <v>0</v>
      </c>
      <c r="AX32" s="36"/>
      <c r="AY32" s="37">
        <f t="shared" si="49"/>
        <v>0</v>
      </c>
      <c r="AZ32" s="38">
        <f t="shared" si="17"/>
        <v>4</v>
      </c>
      <c r="BA32" s="38">
        <f t="shared" si="50"/>
        <v>40</v>
      </c>
      <c r="BB32" s="37">
        <f t="shared" si="18"/>
        <v>0</v>
      </c>
      <c r="BC32" s="36"/>
      <c r="BD32" s="37">
        <f t="shared" si="51"/>
        <v>0</v>
      </c>
      <c r="BE32" s="38">
        <f t="shared" si="19"/>
        <v>3</v>
      </c>
      <c r="BF32" s="38">
        <f t="shared" si="52"/>
        <v>40</v>
      </c>
      <c r="BG32" s="37">
        <f t="shared" si="20"/>
        <v>0</v>
      </c>
      <c r="BH32" s="36"/>
      <c r="BI32" s="37">
        <f t="shared" si="53"/>
        <v>0</v>
      </c>
      <c r="BJ32" s="38">
        <f t="shared" si="21"/>
        <v>2</v>
      </c>
      <c r="BK32" s="38">
        <f t="shared" si="54"/>
        <v>40</v>
      </c>
      <c r="BL32" s="37">
        <f t="shared" si="22"/>
        <v>0</v>
      </c>
      <c r="BM32" s="36"/>
      <c r="BN32" s="37">
        <f t="shared" si="55"/>
        <v>0</v>
      </c>
      <c r="BO32" s="38">
        <f t="shared" si="23"/>
        <v>0</v>
      </c>
      <c r="BP32" s="38">
        <f t="shared" si="56"/>
        <v>40</v>
      </c>
      <c r="BQ32" s="37">
        <f t="shared" si="24"/>
        <v>0</v>
      </c>
      <c r="BR32" s="36"/>
      <c r="BS32" s="37">
        <f t="shared" si="57"/>
        <v>0</v>
      </c>
      <c r="BT32" s="38">
        <f t="shared" si="25"/>
        <v>3</v>
      </c>
      <c r="BU32" s="38">
        <f t="shared" si="58"/>
        <v>40</v>
      </c>
      <c r="BV32" s="36"/>
      <c r="BW32" s="36"/>
      <c r="BX32" s="40">
        <f t="shared" si="59"/>
        <v>0</v>
      </c>
      <c r="BY32" s="38">
        <f t="shared" si="26"/>
        <v>2</v>
      </c>
      <c r="BZ32" s="38">
        <f t="shared" si="60"/>
        <v>40</v>
      </c>
      <c r="CA32" s="37">
        <f t="shared" si="27"/>
        <v>0</v>
      </c>
      <c r="CB32" s="36"/>
      <c r="CC32" s="37">
        <f t="shared" si="61"/>
        <v>0</v>
      </c>
      <c r="CD32" s="38">
        <f t="shared" si="28"/>
        <v>1</v>
      </c>
      <c r="CE32" s="41">
        <f t="shared" si="62"/>
        <v>40</v>
      </c>
      <c r="CF32" s="35">
        <f t="shared" si="63"/>
        <v>0</v>
      </c>
      <c r="CG32" s="41">
        <f t="shared" si="64"/>
        <v>40</v>
      </c>
      <c r="CH32" s="35">
        <f t="shared" si="65"/>
        <v>0.75041666666666673</v>
      </c>
    </row>
    <row r="33" spans="1:86" ht="18.95" customHeight="1" x14ac:dyDescent="0.35">
      <c r="A33" s="7" t="s">
        <v>127</v>
      </c>
      <c r="B33" s="8" t="s">
        <v>128</v>
      </c>
      <c r="C33" s="18" t="s">
        <v>76</v>
      </c>
      <c r="D33" s="35">
        <f t="shared" si="29"/>
        <v>0</v>
      </c>
      <c r="E33" s="42"/>
      <c r="F33" s="37">
        <f t="shared" si="30"/>
        <v>0</v>
      </c>
      <c r="G33" s="38">
        <f t="shared" si="31"/>
        <v>1</v>
      </c>
      <c r="H33" s="38">
        <f t="shared" si="32"/>
        <v>34</v>
      </c>
      <c r="I33" s="37">
        <f t="shared" si="0"/>
        <v>0</v>
      </c>
      <c r="J33" s="36"/>
      <c r="K33" s="37">
        <f t="shared" si="33"/>
        <v>0</v>
      </c>
      <c r="L33" s="38">
        <f t="shared" si="1"/>
        <v>1</v>
      </c>
      <c r="M33" s="38">
        <f t="shared" si="34"/>
        <v>40</v>
      </c>
      <c r="N33" s="37">
        <f t="shared" si="2"/>
        <v>0</v>
      </c>
      <c r="O33" s="36"/>
      <c r="P33" s="37">
        <f t="shared" si="35"/>
        <v>0</v>
      </c>
      <c r="Q33" s="38">
        <f t="shared" si="3"/>
        <v>1</v>
      </c>
      <c r="R33" s="38">
        <f t="shared" si="36"/>
        <v>40</v>
      </c>
      <c r="S33" s="37">
        <f t="shared" si="4"/>
        <v>0</v>
      </c>
      <c r="T33" s="36"/>
      <c r="U33" s="37">
        <f t="shared" si="37"/>
        <v>0</v>
      </c>
      <c r="V33" s="38">
        <f t="shared" si="5"/>
        <v>1</v>
      </c>
      <c r="W33" s="38">
        <f t="shared" si="38"/>
        <v>40</v>
      </c>
      <c r="X33" s="37">
        <f t="shared" si="6"/>
        <v>0</v>
      </c>
      <c r="Y33" s="36"/>
      <c r="Z33" s="37">
        <f t="shared" si="39"/>
        <v>0</v>
      </c>
      <c r="AA33" s="38">
        <f t="shared" si="7"/>
        <v>3</v>
      </c>
      <c r="AB33" s="38">
        <f t="shared" si="40"/>
        <v>40</v>
      </c>
      <c r="AC33" s="37">
        <f t="shared" si="8"/>
        <v>0</v>
      </c>
      <c r="AD33" s="36"/>
      <c r="AE33" s="37">
        <f t="shared" si="41"/>
        <v>0</v>
      </c>
      <c r="AF33" s="38">
        <f t="shared" si="9"/>
        <v>2</v>
      </c>
      <c r="AG33" s="38">
        <f t="shared" si="42"/>
        <v>40</v>
      </c>
      <c r="AH33" s="37">
        <f t="shared" si="10"/>
        <v>0</v>
      </c>
      <c r="AI33" s="36"/>
      <c r="AJ33" s="37">
        <f t="shared" si="43"/>
        <v>0</v>
      </c>
      <c r="AK33" s="38">
        <f t="shared" si="11"/>
        <v>2</v>
      </c>
      <c r="AL33" s="38">
        <f t="shared" si="44"/>
        <v>40</v>
      </c>
      <c r="AM33" s="37">
        <f t="shared" si="12"/>
        <v>0</v>
      </c>
      <c r="AN33" s="36"/>
      <c r="AO33" s="37">
        <f t="shared" si="45"/>
        <v>0</v>
      </c>
      <c r="AP33" s="38">
        <f t="shared" si="13"/>
        <v>2</v>
      </c>
      <c r="AQ33" s="38">
        <f t="shared" si="46"/>
        <v>40</v>
      </c>
      <c r="AR33" s="37">
        <f t="shared" si="14"/>
        <v>0</v>
      </c>
      <c r="AS33" s="36"/>
      <c r="AT33" s="37">
        <f t="shared" si="47"/>
        <v>0</v>
      </c>
      <c r="AU33" s="38">
        <f t="shared" si="15"/>
        <v>2</v>
      </c>
      <c r="AV33" s="38">
        <f t="shared" si="48"/>
        <v>40</v>
      </c>
      <c r="AW33" s="37">
        <f t="shared" si="16"/>
        <v>0</v>
      </c>
      <c r="AX33" s="36">
        <v>18</v>
      </c>
      <c r="AY33" s="37">
        <f t="shared" si="49"/>
        <v>9</v>
      </c>
      <c r="AZ33" s="38">
        <f t="shared" si="17"/>
        <v>4</v>
      </c>
      <c r="BA33" s="38">
        <f t="shared" si="50"/>
        <v>4</v>
      </c>
      <c r="BB33" s="37">
        <f t="shared" si="18"/>
        <v>0</v>
      </c>
      <c r="BC33" s="36"/>
      <c r="BD33" s="37">
        <f t="shared" si="51"/>
        <v>0</v>
      </c>
      <c r="BE33" s="38">
        <f t="shared" si="19"/>
        <v>3</v>
      </c>
      <c r="BF33" s="38">
        <f t="shared" si="52"/>
        <v>40</v>
      </c>
      <c r="BG33" s="37">
        <f t="shared" si="20"/>
        <v>0</v>
      </c>
      <c r="BH33" s="36"/>
      <c r="BI33" s="37">
        <f t="shared" si="53"/>
        <v>0</v>
      </c>
      <c r="BJ33" s="38">
        <f t="shared" si="21"/>
        <v>2</v>
      </c>
      <c r="BK33" s="38">
        <f t="shared" si="54"/>
        <v>40</v>
      </c>
      <c r="BL33" s="37">
        <f t="shared" si="22"/>
        <v>0</v>
      </c>
      <c r="BM33" s="36"/>
      <c r="BN33" s="37">
        <f t="shared" si="55"/>
        <v>0</v>
      </c>
      <c r="BO33" s="38">
        <f t="shared" si="23"/>
        <v>0</v>
      </c>
      <c r="BP33" s="38">
        <f t="shared" si="56"/>
        <v>40</v>
      </c>
      <c r="BQ33" s="37">
        <f t="shared" si="24"/>
        <v>0</v>
      </c>
      <c r="BR33" s="36"/>
      <c r="BS33" s="37">
        <f t="shared" si="57"/>
        <v>0</v>
      </c>
      <c r="BT33" s="38">
        <f t="shared" si="25"/>
        <v>3</v>
      </c>
      <c r="BU33" s="38">
        <f t="shared" si="58"/>
        <v>40</v>
      </c>
      <c r="BV33" s="36"/>
      <c r="BW33" s="36"/>
      <c r="BX33" s="40">
        <f t="shared" si="59"/>
        <v>0</v>
      </c>
      <c r="BY33" s="38">
        <f t="shared" si="26"/>
        <v>2</v>
      </c>
      <c r="BZ33" s="38">
        <f t="shared" si="60"/>
        <v>40</v>
      </c>
      <c r="CA33" s="37">
        <f t="shared" si="27"/>
        <v>0</v>
      </c>
      <c r="CB33" s="36"/>
      <c r="CC33" s="37">
        <f t="shared" si="61"/>
        <v>0</v>
      </c>
      <c r="CD33" s="38">
        <f t="shared" si="28"/>
        <v>1</v>
      </c>
      <c r="CE33" s="41">
        <f t="shared" si="62"/>
        <v>40</v>
      </c>
      <c r="CF33" s="35">
        <f t="shared" si="63"/>
        <v>1.2</v>
      </c>
      <c r="CG33" s="41">
        <f t="shared" si="64"/>
        <v>7</v>
      </c>
      <c r="CH33" s="35">
        <f t="shared" si="65"/>
        <v>0.75041666666666673</v>
      </c>
    </row>
    <row r="34" spans="1:86" ht="18.95" customHeight="1" x14ac:dyDescent="0.35">
      <c r="A34" s="7" t="s">
        <v>129</v>
      </c>
      <c r="B34" s="8" t="s">
        <v>130</v>
      </c>
      <c r="C34" s="18" t="s">
        <v>76</v>
      </c>
      <c r="D34" s="35">
        <f t="shared" si="29"/>
        <v>0</v>
      </c>
      <c r="E34" s="42"/>
      <c r="F34" s="37">
        <f t="shared" si="30"/>
        <v>0</v>
      </c>
      <c r="G34" s="38">
        <f t="shared" si="31"/>
        <v>1</v>
      </c>
      <c r="H34" s="38">
        <f t="shared" si="32"/>
        <v>34</v>
      </c>
      <c r="I34" s="37">
        <f t="shared" si="0"/>
        <v>0</v>
      </c>
      <c r="J34" s="36"/>
      <c r="K34" s="37">
        <f t="shared" si="33"/>
        <v>0</v>
      </c>
      <c r="L34" s="38">
        <f t="shared" si="1"/>
        <v>1</v>
      </c>
      <c r="M34" s="38">
        <f t="shared" si="34"/>
        <v>40</v>
      </c>
      <c r="N34" s="37">
        <f t="shared" si="2"/>
        <v>0</v>
      </c>
      <c r="O34" s="36"/>
      <c r="P34" s="37">
        <f t="shared" si="35"/>
        <v>0</v>
      </c>
      <c r="Q34" s="38">
        <f t="shared" si="3"/>
        <v>1</v>
      </c>
      <c r="R34" s="38">
        <f t="shared" si="36"/>
        <v>40</v>
      </c>
      <c r="S34" s="37">
        <f t="shared" si="4"/>
        <v>0</v>
      </c>
      <c r="T34" s="36"/>
      <c r="U34" s="37">
        <f t="shared" si="37"/>
        <v>0</v>
      </c>
      <c r="V34" s="38">
        <f t="shared" si="5"/>
        <v>1</v>
      </c>
      <c r="W34" s="38">
        <f t="shared" si="38"/>
        <v>40</v>
      </c>
      <c r="X34" s="37">
        <f t="shared" si="6"/>
        <v>0</v>
      </c>
      <c r="Y34" s="36"/>
      <c r="Z34" s="37">
        <f t="shared" si="39"/>
        <v>0</v>
      </c>
      <c r="AA34" s="38">
        <f t="shared" si="7"/>
        <v>3</v>
      </c>
      <c r="AB34" s="38">
        <f t="shared" si="40"/>
        <v>40</v>
      </c>
      <c r="AC34" s="37">
        <f t="shared" si="8"/>
        <v>0</v>
      </c>
      <c r="AD34" s="36"/>
      <c r="AE34" s="37">
        <f t="shared" si="41"/>
        <v>0</v>
      </c>
      <c r="AF34" s="38">
        <f t="shared" si="9"/>
        <v>2</v>
      </c>
      <c r="AG34" s="38">
        <f t="shared" si="42"/>
        <v>40</v>
      </c>
      <c r="AH34" s="37">
        <f t="shared" si="10"/>
        <v>0</v>
      </c>
      <c r="AI34" s="36"/>
      <c r="AJ34" s="37">
        <f t="shared" si="43"/>
        <v>0</v>
      </c>
      <c r="AK34" s="38">
        <f t="shared" si="11"/>
        <v>2</v>
      </c>
      <c r="AL34" s="38">
        <f t="shared" si="44"/>
        <v>40</v>
      </c>
      <c r="AM34" s="37">
        <f t="shared" si="12"/>
        <v>0</v>
      </c>
      <c r="AN34" s="36"/>
      <c r="AO34" s="37">
        <f t="shared" si="45"/>
        <v>0</v>
      </c>
      <c r="AP34" s="38">
        <f t="shared" si="13"/>
        <v>2</v>
      </c>
      <c r="AQ34" s="38">
        <f t="shared" si="46"/>
        <v>40</v>
      </c>
      <c r="AR34" s="37">
        <f t="shared" si="14"/>
        <v>0</v>
      </c>
      <c r="AS34" s="36"/>
      <c r="AT34" s="37">
        <f t="shared" si="47"/>
        <v>0</v>
      </c>
      <c r="AU34" s="38">
        <f t="shared" si="15"/>
        <v>2</v>
      </c>
      <c r="AV34" s="38">
        <f t="shared" si="48"/>
        <v>40</v>
      </c>
      <c r="AW34" s="37">
        <f t="shared" si="16"/>
        <v>0</v>
      </c>
      <c r="AX34" s="36"/>
      <c r="AY34" s="37">
        <f t="shared" si="49"/>
        <v>0</v>
      </c>
      <c r="AZ34" s="38">
        <f t="shared" si="17"/>
        <v>4</v>
      </c>
      <c r="BA34" s="38">
        <f t="shared" si="50"/>
        <v>40</v>
      </c>
      <c r="BB34" s="37">
        <f t="shared" si="18"/>
        <v>0</v>
      </c>
      <c r="BC34" s="36">
        <v>14</v>
      </c>
      <c r="BD34" s="37">
        <f t="shared" si="51"/>
        <v>7</v>
      </c>
      <c r="BE34" s="38">
        <f t="shared" si="19"/>
        <v>3</v>
      </c>
      <c r="BF34" s="38">
        <f t="shared" si="52"/>
        <v>2</v>
      </c>
      <c r="BG34" s="37">
        <f t="shared" si="20"/>
        <v>0</v>
      </c>
      <c r="BH34" s="36"/>
      <c r="BI34" s="37">
        <f t="shared" si="53"/>
        <v>0</v>
      </c>
      <c r="BJ34" s="38">
        <f t="shared" si="21"/>
        <v>2</v>
      </c>
      <c r="BK34" s="38">
        <f t="shared" si="54"/>
        <v>40</v>
      </c>
      <c r="BL34" s="37">
        <f t="shared" si="22"/>
        <v>0</v>
      </c>
      <c r="BM34" s="36"/>
      <c r="BN34" s="37">
        <f t="shared" si="55"/>
        <v>0</v>
      </c>
      <c r="BO34" s="38">
        <f t="shared" si="23"/>
        <v>0</v>
      </c>
      <c r="BP34" s="38">
        <f t="shared" si="56"/>
        <v>40</v>
      </c>
      <c r="BQ34" s="37">
        <f t="shared" si="24"/>
        <v>0</v>
      </c>
      <c r="BR34" s="36"/>
      <c r="BS34" s="37">
        <f t="shared" si="57"/>
        <v>0</v>
      </c>
      <c r="BT34" s="38">
        <f t="shared" si="25"/>
        <v>3</v>
      </c>
      <c r="BU34" s="38">
        <f t="shared" si="58"/>
        <v>40</v>
      </c>
      <c r="BV34" s="36"/>
      <c r="BW34" s="36"/>
      <c r="BX34" s="40">
        <f t="shared" si="59"/>
        <v>0</v>
      </c>
      <c r="BY34" s="38">
        <f t="shared" si="26"/>
        <v>2</v>
      </c>
      <c r="BZ34" s="38">
        <f t="shared" si="60"/>
        <v>40</v>
      </c>
      <c r="CA34" s="37">
        <f t="shared" si="27"/>
        <v>0</v>
      </c>
      <c r="CB34" s="36"/>
      <c r="CC34" s="37">
        <f t="shared" si="61"/>
        <v>0</v>
      </c>
      <c r="CD34" s="38">
        <f t="shared" si="28"/>
        <v>1</v>
      </c>
      <c r="CE34" s="41">
        <f t="shared" si="62"/>
        <v>40</v>
      </c>
      <c r="CF34" s="35">
        <f t="shared" si="63"/>
        <v>0.7</v>
      </c>
      <c r="CG34" s="41">
        <f t="shared" si="64"/>
        <v>8</v>
      </c>
      <c r="CH34" s="35">
        <f t="shared" si="65"/>
        <v>0.75041666666666673</v>
      </c>
    </row>
    <row r="35" spans="1:86" ht="18.95" customHeight="1" x14ac:dyDescent="0.35">
      <c r="A35" s="7" t="s">
        <v>131</v>
      </c>
      <c r="B35" s="8" t="s">
        <v>132</v>
      </c>
      <c r="C35" s="18" t="s">
        <v>76</v>
      </c>
      <c r="D35" s="35">
        <f t="shared" si="29"/>
        <v>0</v>
      </c>
      <c r="E35" s="42"/>
      <c r="F35" s="37">
        <f t="shared" si="30"/>
        <v>0</v>
      </c>
      <c r="G35" s="38">
        <f t="shared" si="31"/>
        <v>1</v>
      </c>
      <c r="H35" s="38">
        <f t="shared" si="32"/>
        <v>34</v>
      </c>
      <c r="I35" s="37">
        <f t="shared" si="0"/>
        <v>0</v>
      </c>
      <c r="J35" s="36"/>
      <c r="K35" s="37">
        <f t="shared" si="33"/>
        <v>0</v>
      </c>
      <c r="L35" s="38">
        <f t="shared" si="1"/>
        <v>1</v>
      </c>
      <c r="M35" s="38">
        <f t="shared" si="34"/>
        <v>40</v>
      </c>
      <c r="N35" s="37">
        <f t="shared" si="2"/>
        <v>0</v>
      </c>
      <c r="O35" s="36"/>
      <c r="P35" s="37">
        <f t="shared" si="35"/>
        <v>0</v>
      </c>
      <c r="Q35" s="38">
        <f t="shared" si="3"/>
        <v>1</v>
      </c>
      <c r="R35" s="38">
        <f t="shared" si="36"/>
        <v>40</v>
      </c>
      <c r="S35" s="37">
        <f t="shared" si="4"/>
        <v>0</v>
      </c>
      <c r="T35" s="36"/>
      <c r="U35" s="37">
        <f t="shared" si="37"/>
        <v>0</v>
      </c>
      <c r="V35" s="38">
        <f t="shared" si="5"/>
        <v>1</v>
      </c>
      <c r="W35" s="38">
        <f t="shared" si="38"/>
        <v>40</v>
      </c>
      <c r="X35" s="37">
        <f t="shared" si="6"/>
        <v>0</v>
      </c>
      <c r="Y35" s="36"/>
      <c r="Z35" s="37">
        <f t="shared" si="39"/>
        <v>0</v>
      </c>
      <c r="AA35" s="38">
        <f t="shared" si="7"/>
        <v>3</v>
      </c>
      <c r="AB35" s="38">
        <f t="shared" si="40"/>
        <v>40</v>
      </c>
      <c r="AC35" s="37">
        <f t="shared" si="8"/>
        <v>0</v>
      </c>
      <c r="AD35" s="36"/>
      <c r="AE35" s="37">
        <f t="shared" si="41"/>
        <v>0</v>
      </c>
      <c r="AF35" s="38">
        <f t="shared" si="9"/>
        <v>2</v>
      </c>
      <c r="AG35" s="38">
        <f t="shared" si="42"/>
        <v>40</v>
      </c>
      <c r="AH35" s="37">
        <f t="shared" si="10"/>
        <v>0</v>
      </c>
      <c r="AI35" s="36"/>
      <c r="AJ35" s="37">
        <f t="shared" si="43"/>
        <v>0</v>
      </c>
      <c r="AK35" s="38">
        <f t="shared" si="11"/>
        <v>2</v>
      </c>
      <c r="AL35" s="38">
        <f t="shared" si="44"/>
        <v>40</v>
      </c>
      <c r="AM35" s="37">
        <f t="shared" si="12"/>
        <v>0</v>
      </c>
      <c r="AN35" s="36"/>
      <c r="AO35" s="37">
        <f t="shared" si="45"/>
        <v>0</v>
      </c>
      <c r="AP35" s="38">
        <f t="shared" si="13"/>
        <v>2</v>
      </c>
      <c r="AQ35" s="38">
        <f t="shared" si="46"/>
        <v>40</v>
      </c>
      <c r="AR35" s="37">
        <f t="shared" si="14"/>
        <v>0</v>
      </c>
      <c r="AS35" s="36"/>
      <c r="AT35" s="37">
        <f t="shared" si="47"/>
        <v>0</v>
      </c>
      <c r="AU35" s="38">
        <f t="shared" si="15"/>
        <v>2</v>
      </c>
      <c r="AV35" s="38">
        <f t="shared" si="48"/>
        <v>40</v>
      </c>
      <c r="AW35" s="37">
        <f t="shared" si="16"/>
        <v>0</v>
      </c>
      <c r="AX35" s="36"/>
      <c r="AY35" s="37">
        <f t="shared" si="49"/>
        <v>0</v>
      </c>
      <c r="AZ35" s="38">
        <f t="shared" si="17"/>
        <v>4</v>
      </c>
      <c r="BA35" s="38">
        <f t="shared" si="50"/>
        <v>40</v>
      </c>
      <c r="BB35" s="37">
        <f t="shared" si="18"/>
        <v>0</v>
      </c>
      <c r="BC35" s="36"/>
      <c r="BD35" s="37">
        <f t="shared" si="51"/>
        <v>0</v>
      </c>
      <c r="BE35" s="38">
        <f t="shared" si="19"/>
        <v>3</v>
      </c>
      <c r="BF35" s="38">
        <f t="shared" si="52"/>
        <v>40</v>
      </c>
      <c r="BG35" s="37">
        <f t="shared" si="20"/>
        <v>0</v>
      </c>
      <c r="BH35" s="36"/>
      <c r="BI35" s="37">
        <f t="shared" si="53"/>
        <v>0</v>
      </c>
      <c r="BJ35" s="38">
        <f t="shared" si="21"/>
        <v>2</v>
      </c>
      <c r="BK35" s="38">
        <f t="shared" si="54"/>
        <v>40</v>
      </c>
      <c r="BL35" s="37">
        <f t="shared" si="22"/>
        <v>0</v>
      </c>
      <c r="BM35" s="36"/>
      <c r="BN35" s="37">
        <f t="shared" si="55"/>
        <v>0</v>
      </c>
      <c r="BO35" s="38">
        <f t="shared" si="23"/>
        <v>0</v>
      </c>
      <c r="BP35" s="38">
        <f t="shared" si="56"/>
        <v>40</v>
      </c>
      <c r="BQ35" s="37">
        <f t="shared" si="24"/>
        <v>0</v>
      </c>
      <c r="BR35" s="36"/>
      <c r="BS35" s="37">
        <f t="shared" si="57"/>
        <v>0</v>
      </c>
      <c r="BT35" s="38">
        <f t="shared" si="25"/>
        <v>3</v>
      </c>
      <c r="BU35" s="38">
        <f t="shared" si="58"/>
        <v>40</v>
      </c>
      <c r="BV35" s="36"/>
      <c r="BW35" s="36"/>
      <c r="BX35" s="40">
        <f t="shared" si="59"/>
        <v>0</v>
      </c>
      <c r="BY35" s="38">
        <f t="shared" si="26"/>
        <v>2</v>
      </c>
      <c r="BZ35" s="38">
        <f t="shared" si="60"/>
        <v>40</v>
      </c>
      <c r="CA35" s="37">
        <f t="shared" si="27"/>
        <v>0</v>
      </c>
      <c r="CB35" s="36"/>
      <c r="CC35" s="37">
        <f t="shared" si="61"/>
        <v>0</v>
      </c>
      <c r="CD35" s="38">
        <f t="shared" si="28"/>
        <v>1</v>
      </c>
      <c r="CE35" s="41">
        <f t="shared" si="62"/>
        <v>40</v>
      </c>
      <c r="CF35" s="35">
        <f t="shared" si="63"/>
        <v>0</v>
      </c>
      <c r="CG35" s="41">
        <f t="shared" si="64"/>
        <v>40</v>
      </c>
      <c r="CH35" s="35">
        <f t="shared" si="65"/>
        <v>0.75041666666666673</v>
      </c>
    </row>
    <row r="36" spans="1:86" ht="18.95" customHeight="1" x14ac:dyDescent="0.35">
      <c r="A36" s="7" t="s">
        <v>133</v>
      </c>
      <c r="B36" s="8" t="s">
        <v>134</v>
      </c>
      <c r="C36" s="18" t="s">
        <v>76</v>
      </c>
      <c r="D36" s="35">
        <f t="shared" si="29"/>
        <v>0</v>
      </c>
      <c r="E36" s="42"/>
      <c r="F36" s="37">
        <f t="shared" si="30"/>
        <v>0</v>
      </c>
      <c r="G36" s="38">
        <f t="shared" si="31"/>
        <v>1</v>
      </c>
      <c r="H36" s="38">
        <f t="shared" si="32"/>
        <v>34</v>
      </c>
      <c r="I36" s="37">
        <f t="shared" si="0"/>
        <v>0</v>
      </c>
      <c r="J36" s="36"/>
      <c r="K36" s="37">
        <f t="shared" si="33"/>
        <v>0</v>
      </c>
      <c r="L36" s="38">
        <f t="shared" si="1"/>
        <v>1</v>
      </c>
      <c r="M36" s="38">
        <f t="shared" si="34"/>
        <v>40</v>
      </c>
      <c r="N36" s="37">
        <f t="shared" si="2"/>
        <v>0</v>
      </c>
      <c r="O36" s="36"/>
      <c r="P36" s="37">
        <f t="shared" si="35"/>
        <v>0</v>
      </c>
      <c r="Q36" s="38">
        <f t="shared" si="3"/>
        <v>1</v>
      </c>
      <c r="R36" s="38">
        <f t="shared" si="36"/>
        <v>40</v>
      </c>
      <c r="S36" s="37">
        <f t="shared" si="4"/>
        <v>0</v>
      </c>
      <c r="T36" s="36"/>
      <c r="U36" s="37">
        <f t="shared" si="37"/>
        <v>0</v>
      </c>
      <c r="V36" s="38">
        <f t="shared" si="5"/>
        <v>1</v>
      </c>
      <c r="W36" s="38">
        <f t="shared" si="38"/>
        <v>40</v>
      </c>
      <c r="X36" s="37">
        <f t="shared" si="6"/>
        <v>0</v>
      </c>
      <c r="Y36" s="36"/>
      <c r="Z36" s="37">
        <f t="shared" si="39"/>
        <v>0</v>
      </c>
      <c r="AA36" s="38">
        <f t="shared" si="7"/>
        <v>3</v>
      </c>
      <c r="AB36" s="38">
        <f t="shared" si="40"/>
        <v>40</v>
      </c>
      <c r="AC36" s="37">
        <f t="shared" si="8"/>
        <v>0</v>
      </c>
      <c r="AD36" s="36"/>
      <c r="AE36" s="37">
        <f t="shared" si="41"/>
        <v>0</v>
      </c>
      <c r="AF36" s="38">
        <f t="shared" si="9"/>
        <v>2</v>
      </c>
      <c r="AG36" s="38">
        <f t="shared" si="42"/>
        <v>40</v>
      </c>
      <c r="AH36" s="37">
        <f t="shared" si="10"/>
        <v>0</v>
      </c>
      <c r="AI36" s="36"/>
      <c r="AJ36" s="37">
        <f t="shared" si="43"/>
        <v>0</v>
      </c>
      <c r="AK36" s="38">
        <f t="shared" si="11"/>
        <v>2</v>
      </c>
      <c r="AL36" s="38">
        <f t="shared" si="44"/>
        <v>40</v>
      </c>
      <c r="AM36" s="37">
        <f t="shared" si="12"/>
        <v>0</v>
      </c>
      <c r="AN36" s="36"/>
      <c r="AO36" s="37">
        <f t="shared" si="45"/>
        <v>0</v>
      </c>
      <c r="AP36" s="38">
        <f t="shared" si="13"/>
        <v>2</v>
      </c>
      <c r="AQ36" s="38">
        <f t="shared" si="46"/>
        <v>40</v>
      </c>
      <c r="AR36" s="37">
        <f t="shared" si="14"/>
        <v>0</v>
      </c>
      <c r="AS36" s="36"/>
      <c r="AT36" s="37">
        <f t="shared" si="47"/>
        <v>0</v>
      </c>
      <c r="AU36" s="38">
        <f t="shared" si="15"/>
        <v>2</v>
      </c>
      <c r="AV36" s="38">
        <f t="shared" si="48"/>
        <v>40</v>
      </c>
      <c r="AW36" s="37">
        <f t="shared" si="16"/>
        <v>0</v>
      </c>
      <c r="AX36" s="36"/>
      <c r="AY36" s="37">
        <f t="shared" si="49"/>
        <v>0</v>
      </c>
      <c r="AZ36" s="38">
        <f t="shared" si="17"/>
        <v>4</v>
      </c>
      <c r="BA36" s="38">
        <f t="shared" si="50"/>
        <v>40</v>
      </c>
      <c r="BB36" s="37">
        <f t="shared" si="18"/>
        <v>0</v>
      </c>
      <c r="BC36" s="36"/>
      <c r="BD36" s="37">
        <f t="shared" si="51"/>
        <v>0</v>
      </c>
      <c r="BE36" s="38">
        <f t="shared" si="19"/>
        <v>3</v>
      </c>
      <c r="BF36" s="38">
        <f t="shared" si="52"/>
        <v>40</v>
      </c>
      <c r="BG36" s="37">
        <f t="shared" si="20"/>
        <v>0</v>
      </c>
      <c r="BH36" s="36"/>
      <c r="BI36" s="37">
        <f t="shared" si="53"/>
        <v>0</v>
      </c>
      <c r="BJ36" s="38">
        <f t="shared" si="21"/>
        <v>2</v>
      </c>
      <c r="BK36" s="38">
        <f t="shared" si="54"/>
        <v>40</v>
      </c>
      <c r="BL36" s="37">
        <f t="shared" si="22"/>
        <v>0</v>
      </c>
      <c r="BM36" s="36"/>
      <c r="BN36" s="37">
        <f t="shared" si="55"/>
        <v>0</v>
      </c>
      <c r="BO36" s="38">
        <f t="shared" si="23"/>
        <v>0</v>
      </c>
      <c r="BP36" s="38">
        <f t="shared" si="56"/>
        <v>40</v>
      </c>
      <c r="BQ36" s="37">
        <f t="shared" si="24"/>
        <v>0</v>
      </c>
      <c r="BR36" s="36"/>
      <c r="BS36" s="37">
        <f t="shared" si="57"/>
        <v>0</v>
      </c>
      <c r="BT36" s="38">
        <f t="shared" si="25"/>
        <v>3</v>
      </c>
      <c r="BU36" s="38">
        <f t="shared" si="58"/>
        <v>40</v>
      </c>
      <c r="BV36" s="36"/>
      <c r="BW36" s="36"/>
      <c r="BX36" s="40">
        <f t="shared" si="59"/>
        <v>0</v>
      </c>
      <c r="BY36" s="38">
        <f t="shared" si="26"/>
        <v>2</v>
      </c>
      <c r="BZ36" s="38">
        <f t="shared" si="60"/>
        <v>40</v>
      </c>
      <c r="CA36" s="37">
        <f t="shared" si="27"/>
        <v>0</v>
      </c>
      <c r="CB36" s="36"/>
      <c r="CC36" s="37">
        <f t="shared" si="61"/>
        <v>0</v>
      </c>
      <c r="CD36" s="38">
        <f t="shared" si="28"/>
        <v>1</v>
      </c>
      <c r="CE36" s="41">
        <f t="shared" si="62"/>
        <v>40</v>
      </c>
      <c r="CF36" s="35">
        <f t="shared" si="63"/>
        <v>0</v>
      </c>
      <c r="CG36" s="41">
        <f t="shared" si="64"/>
        <v>40</v>
      </c>
      <c r="CH36" s="35">
        <f t="shared" si="65"/>
        <v>0.75041666666666673</v>
      </c>
    </row>
    <row r="37" spans="1:86" ht="18.95" customHeight="1" x14ac:dyDescent="0.35">
      <c r="A37" s="7" t="s">
        <v>135</v>
      </c>
      <c r="B37" s="8" t="s">
        <v>136</v>
      </c>
      <c r="C37" s="18" t="s">
        <v>76</v>
      </c>
      <c r="D37" s="35">
        <f t="shared" si="29"/>
        <v>0</v>
      </c>
      <c r="E37" s="42"/>
      <c r="F37" s="37">
        <f t="shared" si="30"/>
        <v>0</v>
      </c>
      <c r="G37" s="38">
        <f t="shared" si="31"/>
        <v>1</v>
      </c>
      <c r="H37" s="38">
        <f t="shared" si="32"/>
        <v>34</v>
      </c>
      <c r="I37" s="37">
        <f t="shared" si="0"/>
        <v>0</v>
      </c>
      <c r="J37" s="36"/>
      <c r="K37" s="37">
        <f t="shared" si="33"/>
        <v>0</v>
      </c>
      <c r="L37" s="38">
        <f t="shared" si="1"/>
        <v>1</v>
      </c>
      <c r="M37" s="38">
        <f t="shared" si="34"/>
        <v>40</v>
      </c>
      <c r="N37" s="37">
        <f t="shared" si="2"/>
        <v>0</v>
      </c>
      <c r="O37" s="36"/>
      <c r="P37" s="37">
        <f t="shared" si="35"/>
        <v>0</v>
      </c>
      <c r="Q37" s="38">
        <f t="shared" si="3"/>
        <v>1</v>
      </c>
      <c r="R37" s="38">
        <f t="shared" si="36"/>
        <v>40</v>
      </c>
      <c r="S37" s="37">
        <f t="shared" si="4"/>
        <v>0</v>
      </c>
      <c r="T37" s="36"/>
      <c r="U37" s="37">
        <f t="shared" si="37"/>
        <v>0</v>
      </c>
      <c r="V37" s="38">
        <f t="shared" si="5"/>
        <v>1</v>
      </c>
      <c r="W37" s="38">
        <f t="shared" si="38"/>
        <v>40</v>
      </c>
      <c r="X37" s="37">
        <f t="shared" si="6"/>
        <v>0</v>
      </c>
      <c r="Y37" s="36"/>
      <c r="Z37" s="37">
        <f t="shared" si="39"/>
        <v>0</v>
      </c>
      <c r="AA37" s="38">
        <f t="shared" si="7"/>
        <v>3</v>
      </c>
      <c r="AB37" s="38">
        <f t="shared" si="40"/>
        <v>40</v>
      </c>
      <c r="AC37" s="37">
        <f t="shared" si="8"/>
        <v>0</v>
      </c>
      <c r="AD37" s="36"/>
      <c r="AE37" s="37">
        <f t="shared" si="41"/>
        <v>0</v>
      </c>
      <c r="AF37" s="38">
        <f t="shared" si="9"/>
        <v>2</v>
      </c>
      <c r="AG37" s="38">
        <f t="shared" si="42"/>
        <v>40</v>
      </c>
      <c r="AH37" s="37">
        <f t="shared" si="10"/>
        <v>0</v>
      </c>
      <c r="AI37" s="36"/>
      <c r="AJ37" s="37">
        <f t="shared" si="43"/>
        <v>0</v>
      </c>
      <c r="AK37" s="38">
        <f t="shared" si="11"/>
        <v>2</v>
      </c>
      <c r="AL37" s="38">
        <f t="shared" si="44"/>
        <v>40</v>
      </c>
      <c r="AM37" s="37">
        <f t="shared" si="12"/>
        <v>0</v>
      </c>
      <c r="AN37" s="36"/>
      <c r="AO37" s="37">
        <f t="shared" si="45"/>
        <v>0</v>
      </c>
      <c r="AP37" s="38">
        <f t="shared" si="13"/>
        <v>2</v>
      </c>
      <c r="AQ37" s="38">
        <f t="shared" si="46"/>
        <v>40</v>
      </c>
      <c r="AR37" s="37">
        <f t="shared" si="14"/>
        <v>0</v>
      </c>
      <c r="AS37" s="36"/>
      <c r="AT37" s="37">
        <f t="shared" si="47"/>
        <v>0</v>
      </c>
      <c r="AU37" s="38">
        <f t="shared" si="15"/>
        <v>2</v>
      </c>
      <c r="AV37" s="38">
        <f t="shared" si="48"/>
        <v>40</v>
      </c>
      <c r="AW37" s="37">
        <f t="shared" si="16"/>
        <v>0</v>
      </c>
      <c r="AX37" s="36"/>
      <c r="AY37" s="37">
        <f t="shared" si="49"/>
        <v>0</v>
      </c>
      <c r="AZ37" s="38">
        <f t="shared" si="17"/>
        <v>4</v>
      </c>
      <c r="BA37" s="38">
        <f t="shared" si="50"/>
        <v>40</v>
      </c>
      <c r="BB37" s="37">
        <f t="shared" si="18"/>
        <v>0</v>
      </c>
      <c r="BC37" s="36"/>
      <c r="BD37" s="37">
        <f t="shared" si="51"/>
        <v>0</v>
      </c>
      <c r="BE37" s="38">
        <f t="shared" si="19"/>
        <v>3</v>
      </c>
      <c r="BF37" s="38">
        <f t="shared" si="52"/>
        <v>40</v>
      </c>
      <c r="BG37" s="37">
        <f t="shared" si="20"/>
        <v>0</v>
      </c>
      <c r="BH37" s="36"/>
      <c r="BI37" s="37">
        <f t="shared" si="53"/>
        <v>0</v>
      </c>
      <c r="BJ37" s="38">
        <f t="shared" si="21"/>
        <v>2</v>
      </c>
      <c r="BK37" s="38">
        <f t="shared" si="54"/>
        <v>40</v>
      </c>
      <c r="BL37" s="37">
        <f t="shared" si="22"/>
        <v>0</v>
      </c>
      <c r="BM37" s="36"/>
      <c r="BN37" s="37">
        <f t="shared" si="55"/>
        <v>0</v>
      </c>
      <c r="BO37" s="38">
        <f t="shared" si="23"/>
        <v>0</v>
      </c>
      <c r="BP37" s="38">
        <f t="shared" si="56"/>
        <v>40</v>
      </c>
      <c r="BQ37" s="37">
        <f t="shared" si="24"/>
        <v>0</v>
      </c>
      <c r="BR37" s="36"/>
      <c r="BS37" s="37">
        <f t="shared" si="57"/>
        <v>0</v>
      </c>
      <c r="BT37" s="38">
        <f t="shared" si="25"/>
        <v>3</v>
      </c>
      <c r="BU37" s="38">
        <f t="shared" si="58"/>
        <v>40</v>
      </c>
      <c r="BV37" s="36"/>
      <c r="BW37" s="36"/>
      <c r="BX37" s="40">
        <f t="shared" si="59"/>
        <v>0</v>
      </c>
      <c r="BY37" s="38">
        <f t="shared" si="26"/>
        <v>2</v>
      </c>
      <c r="BZ37" s="38">
        <f t="shared" si="60"/>
        <v>40</v>
      </c>
      <c r="CA37" s="37">
        <f t="shared" si="27"/>
        <v>0</v>
      </c>
      <c r="CB37" s="36"/>
      <c r="CC37" s="37">
        <f t="shared" si="61"/>
        <v>0</v>
      </c>
      <c r="CD37" s="38">
        <f t="shared" si="28"/>
        <v>1</v>
      </c>
      <c r="CE37" s="41">
        <f t="shared" si="62"/>
        <v>40</v>
      </c>
      <c r="CF37" s="35">
        <f t="shared" si="63"/>
        <v>0</v>
      </c>
      <c r="CG37" s="41">
        <f t="shared" si="64"/>
        <v>40</v>
      </c>
      <c r="CH37" s="35">
        <f t="shared" si="65"/>
        <v>0.75041666666666673</v>
      </c>
    </row>
    <row r="38" spans="1:86" ht="18.95" customHeight="1" x14ac:dyDescent="0.35">
      <c r="A38" s="7" t="s">
        <v>137</v>
      </c>
      <c r="B38" s="8" t="s">
        <v>138</v>
      </c>
      <c r="C38" s="18" t="s">
        <v>76</v>
      </c>
      <c r="D38" s="35">
        <f t="shared" si="29"/>
        <v>0</v>
      </c>
      <c r="E38" s="42"/>
      <c r="F38" s="37">
        <f t="shared" si="30"/>
        <v>0</v>
      </c>
      <c r="G38" s="38">
        <f t="shared" si="31"/>
        <v>1</v>
      </c>
      <c r="H38" s="38">
        <f t="shared" si="32"/>
        <v>34</v>
      </c>
      <c r="I38" s="37">
        <f t="shared" si="0"/>
        <v>0</v>
      </c>
      <c r="J38" s="36"/>
      <c r="K38" s="37">
        <f t="shared" si="33"/>
        <v>0</v>
      </c>
      <c r="L38" s="38">
        <f t="shared" si="1"/>
        <v>1</v>
      </c>
      <c r="M38" s="38">
        <f t="shared" si="34"/>
        <v>40</v>
      </c>
      <c r="N38" s="37">
        <f t="shared" si="2"/>
        <v>0</v>
      </c>
      <c r="O38" s="36"/>
      <c r="P38" s="37">
        <f t="shared" si="35"/>
        <v>0</v>
      </c>
      <c r="Q38" s="38">
        <f t="shared" si="3"/>
        <v>1</v>
      </c>
      <c r="R38" s="38">
        <f t="shared" si="36"/>
        <v>40</v>
      </c>
      <c r="S38" s="37">
        <f t="shared" si="4"/>
        <v>0</v>
      </c>
      <c r="T38" s="36"/>
      <c r="U38" s="37">
        <f t="shared" si="37"/>
        <v>0</v>
      </c>
      <c r="V38" s="38">
        <f t="shared" si="5"/>
        <v>1</v>
      </c>
      <c r="W38" s="38">
        <f t="shared" si="38"/>
        <v>40</v>
      </c>
      <c r="X38" s="37">
        <f t="shared" si="6"/>
        <v>0</v>
      </c>
      <c r="Y38" s="36"/>
      <c r="Z38" s="37">
        <f t="shared" si="39"/>
        <v>0</v>
      </c>
      <c r="AA38" s="38">
        <f t="shared" si="7"/>
        <v>3</v>
      </c>
      <c r="AB38" s="38">
        <f t="shared" si="40"/>
        <v>40</v>
      </c>
      <c r="AC38" s="37">
        <f t="shared" si="8"/>
        <v>0</v>
      </c>
      <c r="AD38" s="36"/>
      <c r="AE38" s="37">
        <f t="shared" si="41"/>
        <v>0</v>
      </c>
      <c r="AF38" s="38">
        <f t="shared" si="9"/>
        <v>2</v>
      </c>
      <c r="AG38" s="38">
        <f t="shared" si="42"/>
        <v>40</v>
      </c>
      <c r="AH38" s="37">
        <f t="shared" si="10"/>
        <v>0</v>
      </c>
      <c r="AI38" s="36"/>
      <c r="AJ38" s="37">
        <f t="shared" si="43"/>
        <v>0</v>
      </c>
      <c r="AK38" s="38">
        <f t="shared" si="11"/>
        <v>2</v>
      </c>
      <c r="AL38" s="38">
        <f t="shared" si="44"/>
        <v>40</v>
      </c>
      <c r="AM38" s="37">
        <f t="shared" si="12"/>
        <v>0</v>
      </c>
      <c r="AN38" s="36"/>
      <c r="AO38" s="37">
        <f t="shared" si="45"/>
        <v>0</v>
      </c>
      <c r="AP38" s="38">
        <f t="shared" si="13"/>
        <v>2</v>
      </c>
      <c r="AQ38" s="38">
        <f t="shared" si="46"/>
        <v>40</v>
      </c>
      <c r="AR38" s="37">
        <f t="shared" si="14"/>
        <v>0</v>
      </c>
      <c r="AS38" s="36"/>
      <c r="AT38" s="37">
        <f t="shared" si="47"/>
        <v>0</v>
      </c>
      <c r="AU38" s="38">
        <f t="shared" si="15"/>
        <v>2</v>
      </c>
      <c r="AV38" s="38">
        <f t="shared" si="48"/>
        <v>40</v>
      </c>
      <c r="AW38" s="37">
        <f t="shared" si="16"/>
        <v>0</v>
      </c>
      <c r="AX38" s="36"/>
      <c r="AY38" s="37">
        <f t="shared" si="49"/>
        <v>0</v>
      </c>
      <c r="AZ38" s="38">
        <f t="shared" si="17"/>
        <v>4</v>
      </c>
      <c r="BA38" s="38">
        <f t="shared" si="50"/>
        <v>40</v>
      </c>
      <c r="BB38" s="37">
        <f t="shared" si="18"/>
        <v>0</v>
      </c>
      <c r="BC38" s="36"/>
      <c r="BD38" s="37">
        <f t="shared" si="51"/>
        <v>0</v>
      </c>
      <c r="BE38" s="38">
        <f t="shared" si="19"/>
        <v>3</v>
      </c>
      <c r="BF38" s="38">
        <f t="shared" si="52"/>
        <v>40</v>
      </c>
      <c r="BG38" s="37">
        <f t="shared" si="20"/>
        <v>0</v>
      </c>
      <c r="BH38" s="36"/>
      <c r="BI38" s="37">
        <f t="shared" si="53"/>
        <v>0</v>
      </c>
      <c r="BJ38" s="38">
        <f t="shared" si="21"/>
        <v>2</v>
      </c>
      <c r="BK38" s="38">
        <f t="shared" si="54"/>
        <v>40</v>
      </c>
      <c r="BL38" s="37">
        <f t="shared" si="22"/>
        <v>0</v>
      </c>
      <c r="BM38" s="36"/>
      <c r="BN38" s="37">
        <f t="shared" si="55"/>
        <v>0</v>
      </c>
      <c r="BO38" s="38">
        <f t="shared" si="23"/>
        <v>0</v>
      </c>
      <c r="BP38" s="38">
        <f t="shared" si="56"/>
        <v>40</v>
      </c>
      <c r="BQ38" s="37">
        <f t="shared" si="24"/>
        <v>0</v>
      </c>
      <c r="BR38" s="36"/>
      <c r="BS38" s="37">
        <f t="shared" si="57"/>
        <v>0</v>
      </c>
      <c r="BT38" s="38">
        <f t="shared" si="25"/>
        <v>3</v>
      </c>
      <c r="BU38" s="38">
        <f t="shared" si="58"/>
        <v>40</v>
      </c>
      <c r="BV38" s="36"/>
      <c r="BW38" s="36"/>
      <c r="BX38" s="40">
        <f t="shared" si="59"/>
        <v>0</v>
      </c>
      <c r="BY38" s="38">
        <f t="shared" si="26"/>
        <v>2</v>
      </c>
      <c r="BZ38" s="38">
        <f t="shared" si="60"/>
        <v>40</v>
      </c>
      <c r="CA38" s="37">
        <f t="shared" si="27"/>
        <v>0</v>
      </c>
      <c r="CB38" s="36"/>
      <c r="CC38" s="37">
        <f t="shared" si="61"/>
        <v>0</v>
      </c>
      <c r="CD38" s="38">
        <f t="shared" si="28"/>
        <v>1</v>
      </c>
      <c r="CE38" s="41">
        <f t="shared" si="62"/>
        <v>40</v>
      </c>
      <c r="CF38" s="35">
        <f t="shared" si="63"/>
        <v>0</v>
      </c>
      <c r="CG38" s="41">
        <f t="shared" si="64"/>
        <v>40</v>
      </c>
      <c r="CH38" s="35">
        <f t="shared" si="65"/>
        <v>0.75041666666666673</v>
      </c>
    </row>
    <row r="39" spans="1:86" ht="18.95" customHeight="1" x14ac:dyDescent="0.35">
      <c r="A39" s="7" t="s">
        <v>139</v>
      </c>
      <c r="B39" s="8" t="s">
        <v>140</v>
      </c>
      <c r="C39" s="18" t="s">
        <v>76</v>
      </c>
      <c r="D39" s="35">
        <f t="shared" ref="D39:D70" si="66">VLOOKUP(A39,Cycle1_Seq1,4,FALSE)</f>
        <v>0</v>
      </c>
      <c r="E39" s="42"/>
      <c r="F39" s="37">
        <f t="shared" si="30"/>
        <v>0</v>
      </c>
      <c r="G39" s="38">
        <f t="shared" ref="G39:G70" si="67">INDEX(mat_coef,MATCH($D$5,mat_cycle1,0),MATCH(C39,Cycle1,0))</f>
        <v>1</v>
      </c>
      <c r="H39" s="38">
        <f t="shared" si="32"/>
        <v>34</v>
      </c>
      <c r="I39" s="37">
        <f t="shared" ref="I39:I70" si="68">VLOOKUP(A39,Cycle1_Seq1,5,FALSE)</f>
        <v>0</v>
      </c>
      <c r="J39" s="36"/>
      <c r="K39" s="37">
        <f t="shared" si="33"/>
        <v>0</v>
      </c>
      <c r="L39" s="38">
        <f t="shared" ref="L39:L70" si="69">INDEX(mat_coef,MATCH($I$5,mat_cycle1,0),MATCH(C39,Cycle1,0))</f>
        <v>1</v>
      </c>
      <c r="M39" s="38">
        <f t="shared" si="34"/>
        <v>40</v>
      </c>
      <c r="N39" s="37">
        <f t="shared" ref="N39:N70" si="70">VLOOKUP(A39,Cycle1_Seq1,6,FALSE)</f>
        <v>0</v>
      </c>
      <c r="O39" s="36"/>
      <c r="P39" s="37">
        <f t="shared" si="35"/>
        <v>0</v>
      </c>
      <c r="Q39" s="38">
        <f t="shared" ref="Q39:Q70" si="71">INDEX(mat_coef,MATCH($N$5,mat_cycle1,0),MATCH(C39,Cycle1,0))</f>
        <v>1</v>
      </c>
      <c r="R39" s="38">
        <f t="shared" si="36"/>
        <v>40</v>
      </c>
      <c r="S39" s="37">
        <f t="shared" ref="S39:S70" si="72">VLOOKUP(A39,Cycle1_Seq1,7,FALSE)</f>
        <v>0</v>
      </c>
      <c r="T39" s="36"/>
      <c r="U39" s="37">
        <f t="shared" si="37"/>
        <v>0</v>
      </c>
      <c r="V39" s="38">
        <f t="shared" si="5"/>
        <v>1</v>
      </c>
      <c r="W39" s="38">
        <f t="shared" si="38"/>
        <v>40</v>
      </c>
      <c r="X39" s="37">
        <f t="shared" ref="X39:X70" si="73">VLOOKUP(A39,Cycle1_Seq1,8,FALSE)</f>
        <v>0</v>
      </c>
      <c r="Y39" s="36"/>
      <c r="Z39" s="37">
        <f t="shared" si="39"/>
        <v>0</v>
      </c>
      <c r="AA39" s="38">
        <f t="shared" ref="AA39:AA70" si="74">INDEX(mat_coef,MATCH($X$5,mat_cycle1,0),MATCH(C39,Cycle1,0))</f>
        <v>3</v>
      </c>
      <c r="AB39" s="38">
        <f t="shared" si="40"/>
        <v>40</v>
      </c>
      <c r="AC39" s="37">
        <f t="shared" ref="AC39:AC70" si="75">VLOOKUP(A39,Cycle1_Seq1,9,FALSE)</f>
        <v>0</v>
      </c>
      <c r="AD39" s="36"/>
      <c r="AE39" s="37">
        <f t="shared" si="41"/>
        <v>0</v>
      </c>
      <c r="AF39" s="38">
        <f t="shared" ref="AF39:AF70" si="76">INDEX(mat_coef,MATCH($AC$5,mat_cycle1,0),MATCH(C39,Cycle1,0))</f>
        <v>2</v>
      </c>
      <c r="AG39" s="38">
        <f t="shared" si="42"/>
        <v>40</v>
      </c>
      <c r="AH39" s="37">
        <f t="shared" ref="AH39:AH70" si="77">VLOOKUP(A39,Cycle1_Seq1,10,FALSE)</f>
        <v>0</v>
      </c>
      <c r="AI39" s="36"/>
      <c r="AJ39" s="37">
        <f t="shared" si="43"/>
        <v>0</v>
      </c>
      <c r="AK39" s="38">
        <f t="shared" si="11"/>
        <v>2</v>
      </c>
      <c r="AL39" s="38">
        <f t="shared" si="44"/>
        <v>40</v>
      </c>
      <c r="AM39" s="37">
        <f t="shared" ref="AM39:AM70" si="78">VLOOKUP(A39,Cycle1_Seq1,11,FALSE)</f>
        <v>0</v>
      </c>
      <c r="AN39" s="36"/>
      <c r="AO39" s="37">
        <f t="shared" si="45"/>
        <v>0</v>
      </c>
      <c r="AP39" s="38">
        <f t="shared" ref="AP39:AP70" si="79">INDEX(mat_coef,MATCH($AM$5,mat_cycle1,0),MATCH(C39,Cycle1,0))</f>
        <v>2</v>
      </c>
      <c r="AQ39" s="38">
        <f t="shared" si="46"/>
        <v>40</v>
      </c>
      <c r="AR39" s="37">
        <f t="shared" ref="AR39:AR70" si="80">+VLOOKUP(A39,Cycle1_Seq1,12,FALSE)</f>
        <v>0</v>
      </c>
      <c r="AS39" s="36"/>
      <c r="AT39" s="37">
        <f t="shared" si="47"/>
        <v>0</v>
      </c>
      <c r="AU39" s="38">
        <f t="shared" ref="AU39:AU70" si="81">INDEX(mat_coef,MATCH($AR$5,mat_cycle1,0),MATCH(C39,Cycle1,0))</f>
        <v>2</v>
      </c>
      <c r="AV39" s="38">
        <f t="shared" si="48"/>
        <v>40</v>
      </c>
      <c r="AW39" s="37">
        <f t="shared" ref="AW39:AW70" si="82">VLOOKUP(A39,Cycle1_Seq1,13,FALSE)</f>
        <v>0</v>
      </c>
      <c r="AX39" s="36"/>
      <c r="AY39" s="37">
        <f t="shared" si="49"/>
        <v>0</v>
      </c>
      <c r="AZ39" s="38">
        <f t="shared" si="17"/>
        <v>4</v>
      </c>
      <c r="BA39" s="38">
        <f t="shared" si="50"/>
        <v>40</v>
      </c>
      <c r="BB39" s="37">
        <f t="shared" ref="BB39:BB70" si="83">+VLOOKUP(A39,Cycle1_Seq1,14,FALSE)</f>
        <v>0</v>
      </c>
      <c r="BC39" s="36"/>
      <c r="BD39" s="37">
        <f t="shared" si="51"/>
        <v>0</v>
      </c>
      <c r="BE39" s="38">
        <f t="shared" ref="BE39:BE70" si="84">+INDEX(mat_coef,MATCH($BB$5,mat_cycle1,0),MATCH(C39,Cycle1,0))</f>
        <v>3</v>
      </c>
      <c r="BF39" s="38">
        <f t="shared" si="52"/>
        <v>40</v>
      </c>
      <c r="BG39" s="37">
        <f t="shared" ref="BG39:BG70" si="85">+VLOOKUP(A39,Cycle1_Seq1,15,FALSE)</f>
        <v>0</v>
      </c>
      <c r="BH39" s="36"/>
      <c r="BI39" s="37">
        <f t="shared" si="53"/>
        <v>0</v>
      </c>
      <c r="BJ39" s="38">
        <f t="shared" ref="BJ39:BJ70" si="86">+INDEX(mat_coef,MATCH($BG$5,mat_cycle1,0),MATCH(C39,Cycle1,0))</f>
        <v>2</v>
      </c>
      <c r="BK39" s="38">
        <f t="shared" si="54"/>
        <v>40</v>
      </c>
      <c r="BL39" s="37">
        <f t="shared" ref="BL39:BL70" si="87">+VLOOKUP(A39,Cycle1_Seq1,16,FALSE)</f>
        <v>0</v>
      </c>
      <c r="BM39" s="36"/>
      <c r="BN39" s="37">
        <f t="shared" si="55"/>
        <v>0</v>
      </c>
      <c r="BO39" s="38">
        <f t="shared" ref="BO39:BO70" si="88">+INDEX(mat_coef,MATCH($BL$5,mat_cycle1,0),MATCH(C39,Cycle1,0))</f>
        <v>0</v>
      </c>
      <c r="BP39" s="38">
        <f t="shared" si="56"/>
        <v>40</v>
      </c>
      <c r="BQ39" s="37">
        <f t="shared" ref="BQ39:BQ70" si="89">VLOOKUP(A39,Cycle1_Seq1,17,FALSE)</f>
        <v>0</v>
      </c>
      <c r="BR39" s="36"/>
      <c r="BS39" s="37">
        <f t="shared" si="57"/>
        <v>0</v>
      </c>
      <c r="BT39" s="38">
        <f t="shared" ref="BT39:BT70" si="90">+INDEX(mat_coef,MATCH($BQ$5,mat_cycle1,0),MATCH(C39,Cycle1,0))</f>
        <v>3</v>
      </c>
      <c r="BU39" s="38">
        <f t="shared" si="58"/>
        <v>40</v>
      </c>
      <c r="BV39" s="36"/>
      <c r="BW39" s="36"/>
      <c r="BX39" s="40">
        <f t="shared" si="59"/>
        <v>0</v>
      </c>
      <c r="BY39" s="38">
        <f t="shared" ref="BY39:BY70" si="91">+INDEX(mat_coef,MATCH($BV$5,mat_cycle1,0),MATCH(C39,Cycle1,0))</f>
        <v>2</v>
      </c>
      <c r="BZ39" s="38">
        <f t="shared" si="60"/>
        <v>40</v>
      </c>
      <c r="CA39" s="37">
        <f t="shared" ref="CA39:CA70" si="92">+++VLOOKUP(A39,Cycle1_Seq1,19,FALSE)</f>
        <v>0</v>
      </c>
      <c r="CB39" s="36"/>
      <c r="CC39" s="37">
        <f t="shared" si="61"/>
        <v>0</v>
      </c>
      <c r="CD39" s="38">
        <f t="shared" ref="CD39:CD70" si="93">INDEX(mat_coef,MATCH($CA$5,mat_cycle1,0),MATCH(C39,Cycle1,0))</f>
        <v>1</v>
      </c>
      <c r="CE39" s="41">
        <f t="shared" si="62"/>
        <v>40</v>
      </c>
      <c r="CF39" s="35">
        <f t="shared" si="63"/>
        <v>0</v>
      </c>
      <c r="CG39" s="41">
        <f t="shared" si="64"/>
        <v>40</v>
      </c>
      <c r="CH39" s="35">
        <f t="shared" si="65"/>
        <v>0.75041666666666673</v>
      </c>
    </row>
    <row r="40" spans="1:86" ht="18.95" customHeight="1" x14ac:dyDescent="0.35">
      <c r="A40" s="7" t="s">
        <v>141</v>
      </c>
      <c r="B40" s="8" t="s">
        <v>142</v>
      </c>
      <c r="C40" s="18" t="s">
        <v>76</v>
      </c>
      <c r="D40" s="35">
        <f t="shared" si="66"/>
        <v>0</v>
      </c>
      <c r="E40" s="42"/>
      <c r="F40" s="37">
        <f t="shared" si="30"/>
        <v>0</v>
      </c>
      <c r="G40" s="38">
        <f t="shared" si="67"/>
        <v>1</v>
      </c>
      <c r="H40" s="38">
        <f t="shared" si="32"/>
        <v>34</v>
      </c>
      <c r="I40" s="37">
        <f t="shared" si="68"/>
        <v>0</v>
      </c>
      <c r="J40" s="36"/>
      <c r="K40" s="37">
        <f t="shared" si="33"/>
        <v>0</v>
      </c>
      <c r="L40" s="38">
        <f t="shared" si="69"/>
        <v>1</v>
      </c>
      <c r="M40" s="38">
        <f t="shared" si="34"/>
        <v>40</v>
      </c>
      <c r="N40" s="37">
        <f t="shared" si="70"/>
        <v>0</v>
      </c>
      <c r="O40" s="36"/>
      <c r="P40" s="37">
        <f t="shared" si="35"/>
        <v>0</v>
      </c>
      <c r="Q40" s="38">
        <f t="shared" si="71"/>
        <v>1</v>
      </c>
      <c r="R40" s="38">
        <f t="shared" si="36"/>
        <v>40</v>
      </c>
      <c r="S40" s="37">
        <f t="shared" si="72"/>
        <v>0</v>
      </c>
      <c r="T40" s="36"/>
      <c r="U40" s="37">
        <f t="shared" si="37"/>
        <v>0</v>
      </c>
      <c r="V40" s="38">
        <f t="shared" si="5"/>
        <v>1</v>
      </c>
      <c r="W40" s="38">
        <f t="shared" si="38"/>
        <v>40</v>
      </c>
      <c r="X40" s="37">
        <f t="shared" si="73"/>
        <v>0</v>
      </c>
      <c r="Y40" s="36"/>
      <c r="Z40" s="37">
        <f t="shared" si="39"/>
        <v>0</v>
      </c>
      <c r="AA40" s="38">
        <f t="shared" si="74"/>
        <v>3</v>
      </c>
      <c r="AB40" s="38">
        <f t="shared" si="40"/>
        <v>40</v>
      </c>
      <c r="AC40" s="37">
        <f t="shared" si="75"/>
        <v>0</v>
      </c>
      <c r="AD40" s="36"/>
      <c r="AE40" s="37">
        <f t="shared" si="41"/>
        <v>0</v>
      </c>
      <c r="AF40" s="38">
        <f t="shared" si="76"/>
        <v>2</v>
      </c>
      <c r="AG40" s="38">
        <f t="shared" si="42"/>
        <v>40</v>
      </c>
      <c r="AH40" s="37">
        <f t="shared" si="77"/>
        <v>0</v>
      </c>
      <c r="AI40" s="36"/>
      <c r="AJ40" s="37">
        <f t="shared" si="43"/>
        <v>0</v>
      </c>
      <c r="AK40" s="38">
        <f t="shared" si="11"/>
        <v>2</v>
      </c>
      <c r="AL40" s="38">
        <f t="shared" si="44"/>
        <v>40</v>
      </c>
      <c r="AM40" s="37">
        <f t="shared" si="78"/>
        <v>0</v>
      </c>
      <c r="AN40" s="36"/>
      <c r="AO40" s="37">
        <f t="shared" si="45"/>
        <v>0</v>
      </c>
      <c r="AP40" s="38">
        <f t="shared" si="79"/>
        <v>2</v>
      </c>
      <c r="AQ40" s="38">
        <f t="shared" si="46"/>
        <v>40</v>
      </c>
      <c r="AR40" s="37">
        <f t="shared" si="80"/>
        <v>0</v>
      </c>
      <c r="AS40" s="36"/>
      <c r="AT40" s="37">
        <f t="shared" si="47"/>
        <v>0</v>
      </c>
      <c r="AU40" s="38">
        <f t="shared" si="81"/>
        <v>2</v>
      </c>
      <c r="AV40" s="38">
        <f t="shared" si="48"/>
        <v>40</v>
      </c>
      <c r="AW40" s="37">
        <f t="shared" si="82"/>
        <v>0</v>
      </c>
      <c r="AX40" s="36"/>
      <c r="AY40" s="37">
        <f t="shared" si="49"/>
        <v>0</v>
      </c>
      <c r="AZ40" s="38">
        <f t="shared" si="17"/>
        <v>4</v>
      </c>
      <c r="BA40" s="38">
        <f t="shared" si="50"/>
        <v>40</v>
      </c>
      <c r="BB40" s="37">
        <f t="shared" si="83"/>
        <v>0</v>
      </c>
      <c r="BC40" s="36"/>
      <c r="BD40" s="37">
        <f t="shared" si="51"/>
        <v>0</v>
      </c>
      <c r="BE40" s="38">
        <f t="shared" si="84"/>
        <v>3</v>
      </c>
      <c r="BF40" s="38">
        <f t="shared" si="52"/>
        <v>40</v>
      </c>
      <c r="BG40" s="37">
        <f t="shared" si="85"/>
        <v>0</v>
      </c>
      <c r="BH40" s="36"/>
      <c r="BI40" s="37">
        <f t="shared" si="53"/>
        <v>0</v>
      </c>
      <c r="BJ40" s="38">
        <f t="shared" si="86"/>
        <v>2</v>
      </c>
      <c r="BK40" s="38">
        <f t="shared" si="54"/>
        <v>40</v>
      </c>
      <c r="BL40" s="37">
        <f t="shared" si="87"/>
        <v>0</v>
      </c>
      <c r="BM40" s="36"/>
      <c r="BN40" s="37">
        <f t="shared" si="55"/>
        <v>0</v>
      </c>
      <c r="BO40" s="38">
        <f t="shared" si="88"/>
        <v>0</v>
      </c>
      <c r="BP40" s="38">
        <f t="shared" si="56"/>
        <v>40</v>
      </c>
      <c r="BQ40" s="37">
        <f t="shared" si="89"/>
        <v>0</v>
      </c>
      <c r="BR40" s="36"/>
      <c r="BS40" s="37">
        <f t="shared" si="57"/>
        <v>0</v>
      </c>
      <c r="BT40" s="38">
        <f t="shared" si="90"/>
        <v>3</v>
      </c>
      <c r="BU40" s="38">
        <f t="shared" si="58"/>
        <v>40</v>
      </c>
      <c r="BV40" s="36"/>
      <c r="BW40" s="36"/>
      <c r="BX40" s="40">
        <f t="shared" si="59"/>
        <v>0</v>
      </c>
      <c r="BY40" s="38">
        <f t="shared" si="91"/>
        <v>2</v>
      </c>
      <c r="BZ40" s="38">
        <f t="shared" si="60"/>
        <v>40</v>
      </c>
      <c r="CA40" s="37">
        <f t="shared" si="92"/>
        <v>0</v>
      </c>
      <c r="CB40" s="36"/>
      <c r="CC40" s="37">
        <f t="shared" si="61"/>
        <v>0</v>
      </c>
      <c r="CD40" s="38">
        <f t="shared" si="93"/>
        <v>1</v>
      </c>
      <c r="CE40" s="41">
        <f t="shared" si="62"/>
        <v>40</v>
      </c>
      <c r="CF40" s="35">
        <f t="shared" si="63"/>
        <v>0</v>
      </c>
      <c r="CG40" s="41">
        <f t="shared" si="64"/>
        <v>40</v>
      </c>
      <c r="CH40" s="35">
        <f t="shared" si="65"/>
        <v>0.75041666666666673</v>
      </c>
    </row>
    <row r="41" spans="1:86" ht="18.95" customHeight="1" x14ac:dyDescent="0.35">
      <c r="A41" s="7" t="s">
        <v>143</v>
      </c>
      <c r="B41" s="8" t="s">
        <v>144</v>
      </c>
      <c r="C41" s="18" t="s">
        <v>76</v>
      </c>
      <c r="D41" s="35">
        <f t="shared" si="66"/>
        <v>0</v>
      </c>
      <c r="E41" s="42"/>
      <c r="F41" s="37">
        <f t="shared" si="30"/>
        <v>0</v>
      </c>
      <c r="G41" s="38">
        <f t="shared" si="67"/>
        <v>1</v>
      </c>
      <c r="H41" s="38">
        <f t="shared" si="32"/>
        <v>34</v>
      </c>
      <c r="I41" s="37">
        <f t="shared" si="68"/>
        <v>0</v>
      </c>
      <c r="J41" s="36"/>
      <c r="K41" s="37">
        <f t="shared" si="33"/>
        <v>0</v>
      </c>
      <c r="L41" s="38">
        <f t="shared" si="69"/>
        <v>1</v>
      </c>
      <c r="M41" s="38">
        <f t="shared" si="34"/>
        <v>40</v>
      </c>
      <c r="N41" s="37">
        <f t="shared" si="70"/>
        <v>0</v>
      </c>
      <c r="O41" s="36"/>
      <c r="P41" s="37">
        <f t="shared" si="35"/>
        <v>0</v>
      </c>
      <c r="Q41" s="38">
        <f t="shared" si="71"/>
        <v>1</v>
      </c>
      <c r="R41" s="38">
        <f t="shared" si="36"/>
        <v>40</v>
      </c>
      <c r="S41" s="37">
        <f t="shared" si="72"/>
        <v>0</v>
      </c>
      <c r="T41" s="36"/>
      <c r="U41" s="37">
        <f t="shared" si="37"/>
        <v>0</v>
      </c>
      <c r="V41" s="38">
        <f t="shared" si="5"/>
        <v>1</v>
      </c>
      <c r="W41" s="38">
        <f t="shared" si="38"/>
        <v>40</v>
      </c>
      <c r="X41" s="37">
        <f t="shared" si="73"/>
        <v>0</v>
      </c>
      <c r="Y41" s="36"/>
      <c r="Z41" s="37">
        <f t="shared" si="39"/>
        <v>0</v>
      </c>
      <c r="AA41" s="38">
        <f t="shared" si="74"/>
        <v>3</v>
      </c>
      <c r="AB41" s="38">
        <f t="shared" si="40"/>
        <v>40</v>
      </c>
      <c r="AC41" s="37">
        <f t="shared" si="75"/>
        <v>0</v>
      </c>
      <c r="AD41" s="36"/>
      <c r="AE41" s="37">
        <f t="shared" si="41"/>
        <v>0</v>
      </c>
      <c r="AF41" s="38">
        <f t="shared" si="76"/>
        <v>2</v>
      </c>
      <c r="AG41" s="38">
        <f t="shared" si="42"/>
        <v>40</v>
      </c>
      <c r="AH41" s="37">
        <f t="shared" si="77"/>
        <v>0</v>
      </c>
      <c r="AI41" s="36"/>
      <c r="AJ41" s="37">
        <f t="shared" si="43"/>
        <v>0</v>
      </c>
      <c r="AK41" s="38">
        <f t="shared" si="11"/>
        <v>2</v>
      </c>
      <c r="AL41" s="38">
        <f t="shared" si="44"/>
        <v>40</v>
      </c>
      <c r="AM41" s="37">
        <f t="shared" si="78"/>
        <v>0</v>
      </c>
      <c r="AN41" s="36"/>
      <c r="AO41" s="37">
        <f t="shared" si="45"/>
        <v>0</v>
      </c>
      <c r="AP41" s="38">
        <f t="shared" si="79"/>
        <v>2</v>
      </c>
      <c r="AQ41" s="38">
        <f t="shared" si="46"/>
        <v>40</v>
      </c>
      <c r="AR41" s="37">
        <f t="shared" si="80"/>
        <v>0</v>
      </c>
      <c r="AS41" s="36"/>
      <c r="AT41" s="37">
        <f t="shared" si="47"/>
        <v>0</v>
      </c>
      <c r="AU41" s="38">
        <f t="shared" si="81"/>
        <v>2</v>
      </c>
      <c r="AV41" s="38">
        <f t="shared" si="48"/>
        <v>40</v>
      </c>
      <c r="AW41" s="37">
        <f t="shared" si="82"/>
        <v>0</v>
      </c>
      <c r="AX41" s="36"/>
      <c r="AY41" s="37">
        <f t="shared" si="49"/>
        <v>0</v>
      </c>
      <c r="AZ41" s="38">
        <f t="shared" si="17"/>
        <v>4</v>
      </c>
      <c r="BA41" s="38">
        <f t="shared" si="50"/>
        <v>40</v>
      </c>
      <c r="BB41" s="37">
        <f t="shared" si="83"/>
        <v>0</v>
      </c>
      <c r="BC41" s="36"/>
      <c r="BD41" s="37">
        <f t="shared" si="51"/>
        <v>0</v>
      </c>
      <c r="BE41" s="38">
        <f t="shared" si="84"/>
        <v>3</v>
      </c>
      <c r="BF41" s="38">
        <f t="shared" si="52"/>
        <v>40</v>
      </c>
      <c r="BG41" s="37">
        <f t="shared" si="85"/>
        <v>0</v>
      </c>
      <c r="BH41" s="36"/>
      <c r="BI41" s="37">
        <f t="shared" si="53"/>
        <v>0</v>
      </c>
      <c r="BJ41" s="38">
        <f t="shared" si="86"/>
        <v>2</v>
      </c>
      <c r="BK41" s="38">
        <f t="shared" si="54"/>
        <v>40</v>
      </c>
      <c r="BL41" s="37">
        <f t="shared" si="87"/>
        <v>0</v>
      </c>
      <c r="BM41" s="36"/>
      <c r="BN41" s="37">
        <f t="shared" si="55"/>
        <v>0</v>
      </c>
      <c r="BO41" s="38">
        <f t="shared" si="88"/>
        <v>0</v>
      </c>
      <c r="BP41" s="38">
        <f t="shared" si="56"/>
        <v>40</v>
      </c>
      <c r="BQ41" s="37">
        <f t="shared" si="89"/>
        <v>0</v>
      </c>
      <c r="BR41" s="36"/>
      <c r="BS41" s="37">
        <f t="shared" si="57"/>
        <v>0</v>
      </c>
      <c r="BT41" s="38">
        <f t="shared" si="90"/>
        <v>3</v>
      </c>
      <c r="BU41" s="38">
        <f t="shared" si="58"/>
        <v>40</v>
      </c>
      <c r="BV41" s="36"/>
      <c r="BW41" s="36"/>
      <c r="BX41" s="40">
        <f t="shared" si="59"/>
        <v>0</v>
      </c>
      <c r="BY41" s="38">
        <f t="shared" si="91"/>
        <v>2</v>
      </c>
      <c r="BZ41" s="38">
        <f t="shared" si="60"/>
        <v>40</v>
      </c>
      <c r="CA41" s="37">
        <f t="shared" si="92"/>
        <v>0</v>
      </c>
      <c r="CB41" s="36"/>
      <c r="CC41" s="37">
        <f t="shared" si="61"/>
        <v>0</v>
      </c>
      <c r="CD41" s="38">
        <f t="shared" si="93"/>
        <v>1</v>
      </c>
      <c r="CE41" s="41">
        <f t="shared" si="62"/>
        <v>40</v>
      </c>
      <c r="CF41" s="35">
        <f t="shared" si="63"/>
        <v>0</v>
      </c>
      <c r="CG41" s="41">
        <f t="shared" si="64"/>
        <v>40</v>
      </c>
      <c r="CH41" s="35">
        <f t="shared" si="65"/>
        <v>0.75041666666666673</v>
      </c>
    </row>
    <row r="42" spans="1:86" ht="18.95" customHeight="1" x14ac:dyDescent="0.35">
      <c r="A42" s="7" t="s">
        <v>145</v>
      </c>
      <c r="B42" s="8" t="s">
        <v>146</v>
      </c>
      <c r="C42" s="18" t="s">
        <v>76</v>
      </c>
      <c r="D42" s="35">
        <f t="shared" si="66"/>
        <v>0</v>
      </c>
      <c r="E42" s="42"/>
      <c r="F42" s="37">
        <f t="shared" si="30"/>
        <v>0</v>
      </c>
      <c r="G42" s="38">
        <f t="shared" si="67"/>
        <v>1</v>
      </c>
      <c r="H42" s="38">
        <f t="shared" si="32"/>
        <v>34</v>
      </c>
      <c r="I42" s="37">
        <f t="shared" si="68"/>
        <v>0</v>
      </c>
      <c r="J42" s="36"/>
      <c r="K42" s="37">
        <f t="shared" si="33"/>
        <v>0</v>
      </c>
      <c r="L42" s="38">
        <f t="shared" si="69"/>
        <v>1</v>
      </c>
      <c r="M42" s="38">
        <f t="shared" si="34"/>
        <v>40</v>
      </c>
      <c r="N42" s="37">
        <f t="shared" si="70"/>
        <v>0</v>
      </c>
      <c r="O42" s="36"/>
      <c r="P42" s="37">
        <f t="shared" si="35"/>
        <v>0</v>
      </c>
      <c r="Q42" s="38">
        <f t="shared" si="71"/>
        <v>1</v>
      </c>
      <c r="R42" s="38">
        <f t="shared" si="36"/>
        <v>40</v>
      </c>
      <c r="S42" s="37">
        <f t="shared" si="72"/>
        <v>0</v>
      </c>
      <c r="T42" s="36"/>
      <c r="U42" s="37">
        <f t="shared" si="37"/>
        <v>0</v>
      </c>
      <c r="V42" s="38">
        <f t="shared" si="5"/>
        <v>1</v>
      </c>
      <c r="W42" s="38">
        <f t="shared" si="38"/>
        <v>40</v>
      </c>
      <c r="X42" s="37">
        <f t="shared" si="73"/>
        <v>0</v>
      </c>
      <c r="Y42" s="36"/>
      <c r="Z42" s="37">
        <f t="shared" si="39"/>
        <v>0</v>
      </c>
      <c r="AA42" s="38">
        <f t="shared" si="74"/>
        <v>3</v>
      </c>
      <c r="AB42" s="38">
        <f t="shared" si="40"/>
        <v>40</v>
      </c>
      <c r="AC42" s="37">
        <f t="shared" si="75"/>
        <v>0</v>
      </c>
      <c r="AD42" s="36"/>
      <c r="AE42" s="37">
        <f t="shared" si="41"/>
        <v>0</v>
      </c>
      <c r="AF42" s="38">
        <f t="shared" si="76"/>
        <v>2</v>
      </c>
      <c r="AG42" s="38">
        <f t="shared" si="42"/>
        <v>40</v>
      </c>
      <c r="AH42" s="37">
        <f t="shared" si="77"/>
        <v>0</v>
      </c>
      <c r="AI42" s="36"/>
      <c r="AJ42" s="37">
        <f t="shared" si="43"/>
        <v>0</v>
      </c>
      <c r="AK42" s="38">
        <f t="shared" si="11"/>
        <v>2</v>
      </c>
      <c r="AL42" s="38">
        <f t="shared" si="44"/>
        <v>40</v>
      </c>
      <c r="AM42" s="37">
        <f t="shared" si="78"/>
        <v>0</v>
      </c>
      <c r="AN42" s="36"/>
      <c r="AO42" s="37">
        <f t="shared" si="45"/>
        <v>0</v>
      </c>
      <c r="AP42" s="38">
        <f t="shared" si="79"/>
        <v>2</v>
      </c>
      <c r="AQ42" s="38">
        <f t="shared" si="46"/>
        <v>40</v>
      </c>
      <c r="AR42" s="37">
        <f t="shared" si="80"/>
        <v>0</v>
      </c>
      <c r="AS42" s="36"/>
      <c r="AT42" s="37">
        <f t="shared" si="47"/>
        <v>0</v>
      </c>
      <c r="AU42" s="38">
        <f t="shared" si="81"/>
        <v>2</v>
      </c>
      <c r="AV42" s="38">
        <f t="shared" si="48"/>
        <v>40</v>
      </c>
      <c r="AW42" s="37">
        <f t="shared" si="82"/>
        <v>0</v>
      </c>
      <c r="AX42" s="36"/>
      <c r="AY42" s="37">
        <f t="shared" si="49"/>
        <v>0</v>
      </c>
      <c r="AZ42" s="38">
        <f t="shared" si="17"/>
        <v>4</v>
      </c>
      <c r="BA42" s="38">
        <f t="shared" si="50"/>
        <v>40</v>
      </c>
      <c r="BB42" s="37">
        <f t="shared" si="83"/>
        <v>0</v>
      </c>
      <c r="BC42" s="36"/>
      <c r="BD42" s="37">
        <f t="shared" si="51"/>
        <v>0</v>
      </c>
      <c r="BE42" s="38">
        <f t="shared" si="84"/>
        <v>3</v>
      </c>
      <c r="BF42" s="38">
        <f t="shared" si="52"/>
        <v>40</v>
      </c>
      <c r="BG42" s="37">
        <f t="shared" si="85"/>
        <v>0</v>
      </c>
      <c r="BH42" s="36"/>
      <c r="BI42" s="37">
        <f t="shared" si="53"/>
        <v>0</v>
      </c>
      <c r="BJ42" s="38">
        <f t="shared" si="86"/>
        <v>2</v>
      </c>
      <c r="BK42" s="38">
        <f t="shared" si="54"/>
        <v>40</v>
      </c>
      <c r="BL42" s="37">
        <f t="shared" si="87"/>
        <v>0</v>
      </c>
      <c r="BM42" s="36"/>
      <c r="BN42" s="37">
        <f t="shared" si="55"/>
        <v>0</v>
      </c>
      <c r="BO42" s="38">
        <f t="shared" si="88"/>
        <v>0</v>
      </c>
      <c r="BP42" s="38">
        <f t="shared" si="56"/>
        <v>40</v>
      </c>
      <c r="BQ42" s="37">
        <f t="shared" si="89"/>
        <v>0</v>
      </c>
      <c r="BR42" s="36"/>
      <c r="BS42" s="37">
        <f t="shared" si="57"/>
        <v>0</v>
      </c>
      <c r="BT42" s="38">
        <f t="shared" si="90"/>
        <v>3</v>
      </c>
      <c r="BU42" s="38">
        <f t="shared" si="58"/>
        <v>40</v>
      </c>
      <c r="BV42" s="36"/>
      <c r="BW42" s="36"/>
      <c r="BX42" s="40">
        <f t="shared" si="59"/>
        <v>0</v>
      </c>
      <c r="BY42" s="38">
        <f t="shared" si="91"/>
        <v>2</v>
      </c>
      <c r="BZ42" s="38">
        <f t="shared" si="60"/>
        <v>40</v>
      </c>
      <c r="CA42" s="37">
        <f t="shared" si="92"/>
        <v>0</v>
      </c>
      <c r="CB42" s="36"/>
      <c r="CC42" s="37">
        <f t="shared" si="61"/>
        <v>0</v>
      </c>
      <c r="CD42" s="38">
        <f t="shared" si="93"/>
        <v>1</v>
      </c>
      <c r="CE42" s="41">
        <f t="shared" si="62"/>
        <v>40</v>
      </c>
      <c r="CF42" s="35">
        <f t="shared" si="63"/>
        <v>0</v>
      </c>
      <c r="CG42" s="41">
        <f t="shared" si="64"/>
        <v>40</v>
      </c>
      <c r="CH42" s="35">
        <f t="shared" si="65"/>
        <v>0.75041666666666673</v>
      </c>
    </row>
    <row r="43" spans="1:86" ht="18.95" customHeight="1" x14ac:dyDescent="0.35">
      <c r="A43" s="7" t="s">
        <v>147</v>
      </c>
      <c r="B43" s="8" t="s">
        <v>148</v>
      </c>
      <c r="C43" s="18" t="s">
        <v>76</v>
      </c>
      <c r="D43" s="35">
        <f t="shared" si="66"/>
        <v>0</v>
      </c>
      <c r="E43" s="42"/>
      <c r="F43" s="37">
        <f t="shared" si="30"/>
        <v>0</v>
      </c>
      <c r="G43" s="38">
        <f t="shared" si="67"/>
        <v>1</v>
      </c>
      <c r="H43" s="38">
        <f t="shared" si="32"/>
        <v>34</v>
      </c>
      <c r="I43" s="37">
        <f t="shared" si="68"/>
        <v>0</v>
      </c>
      <c r="J43" s="36"/>
      <c r="K43" s="37">
        <f t="shared" si="33"/>
        <v>0</v>
      </c>
      <c r="L43" s="38">
        <f t="shared" si="69"/>
        <v>1</v>
      </c>
      <c r="M43" s="38">
        <f t="shared" si="34"/>
        <v>40</v>
      </c>
      <c r="N43" s="37">
        <f t="shared" si="70"/>
        <v>0</v>
      </c>
      <c r="O43" s="36"/>
      <c r="P43" s="37">
        <f t="shared" si="35"/>
        <v>0</v>
      </c>
      <c r="Q43" s="38">
        <f t="shared" si="71"/>
        <v>1</v>
      </c>
      <c r="R43" s="38">
        <f t="shared" si="36"/>
        <v>40</v>
      </c>
      <c r="S43" s="37">
        <f t="shared" si="72"/>
        <v>0</v>
      </c>
      <c r="T43" s="36"/>
      <c r="U43" s="37">
        <f t="shared" si="37"/>
        <v>0</v>
      </c>
      <c r="V43" s="38">
        <f t="shared" si="5"/>
        <v>1</v>
      </c>
      <c r="W43" s="38">
        <f t="shared" si="38"/>
        <v>40</v>
      </c>
      <c r="X43" s="37">
        <f t="shared" si="73"/>
        <v>0</v>
      </c>
      <c r="Y43" s="36"/>
      <c r="Z43" s="37">
        <f t="shared" si="39"/>
        <v>0</v>
      </c>
      <c r="AA43" s="38">
        <f t="shared" si="74"/>
        <v>3</v>
      </c>
      <c r="AB43" s="38">
        <f t="shared" si="40"/>
        <v>40</v>
      </c>
      <c r="AC43" s="37">
        <f t="shared" si="75"/>
        <v>0</v>
      </c>
      <c r="AD43" s="36"/>
      <c r="AE43" s="37">
        <f t="shared" si="41"/>
        <v>0</v>
      </c>
      <c r="AF43" s="38">
        <f t="shared" si="76"/>
        <v>2</v>
      </c>
      <c r="AG43" s="38">
        <f t="shared" si="42"/>
        <v>40</v>
      </c>
      <c r="AH43" s="37">
        <f t="shared" si="77"/>
        <v>0</v>
      </c>
      <c r="AI43" s="36"/>
      <c r="AJ43" s="37">
        <f t="shared" si="43"/>
        <v>0</v>
      </c>
      <c r="AK43" s="38">
        <f t="shared" si="11"/>
        <v>2</v>
      </c>
      <c r="AL43" s="38">
        <f t="shared" si="44"/>
        <v>40</v>
      </c>
      <c r="AM43" s="37">
        <f t="shared" si="78"/>
        <v>0</v>
      </c>
      <c r="AN43" s="36"/>
      <c r="AO43" s="37">
        <f t="shared" si="45"/>
        <v>0</v>
      </c>
      <c r="AP43" s="38">
        <f t="shared" si="79"/>
        <v>2</v>
      </c>
      <c r="AQ43" s="38">
        <f t="shared" si="46"/>
        <v>40</v>
      </c>
      <c r="AR43" s="37">
        <f t="shared" si="80"/>
        <v>0</v>
      </c>
      <c r="AS43" s="36"/>
      <c r="AT43" s="37">
        <f t="shared" si="47"/>
        <v>0</v>
      </c>
      <c r="AU43" s="38">
        <f t="shared" si="81"/>
        <v>2</v>
      </c>
      <c r="AV43" s="38">
        <f t="shared" si="48"/>
        <v>40</v>
      </c>
      <c r="AW43" s="37">
        <f t="shared" si="82"/>
        <v>0</v>
      </c>
      <c r="AX43" s="36"/>
      <c r="AY43" s="37">
        <f t="shared" si="49"/>
        <v>0</v>
      </c>
      <c r="AZ43" s="38">
        <f t="shared" si="17"/>
        <v>4</v>
      </c>
      <c r="BA43" s="38">
        <f t="shared" si="50"/>
        <v>40</v>
      </c>
      <c r="BB43" s="37">
        <f t="shared" si="83"/>
        <v>0</v>
      </c>
      <c r="BC43" s="36"/>
      <c r="BD43" s="37">
        <f t="shared" si="51"/>
        <v>0</v>
      </c>
      <c r="BE43" s="38">
        <f t="shared" si="84"/>
        <v>3</v>
      </c>
      <c r="BF43" s="38">
        <f t="shared" si="52"/>
        <v>40</v>
      </c>
      <c r="BG43" s="37">
        <f t="shared" si="85"/>
        <v>0</v>
      </c>
      <c r="BH43" s="36"/>
      <c r="BI43" s="37">
        <f t="shared" si="53"/>
        <v>0</v>
      </c>
      <c r="BJ43" s="38">
        <f t="shared" si="86"/>
        <v>2</v>
      </c>
      <c r="BK43" s="38">
        <f t="shared" si="54"/>
        <v>40</v>
      </c>
      <c r="BL43" s="37">
        <f t="shared" si="87"/>
        <v>0</v>
      </c>
      <c r="BM43" s="36"/>
      <c r="BN43" s="37">
        <f t="shared" si="55"/>
        <v>0</v>
      </c>
      <c r="BO43" s="38">
        <f t="shared" si="88"/>
        <v>0</v>
      </c>
      <c r="BP43" s="38">
        <f t="shared" si="56"/>
        <v>40</v>
      </c>
      <c r="BQ43" s="37">
        <f t="shared" si="89"/>
        <v>0</v>
      </c>
      <c r="BR43" s="36"/>
      <c r="BS43" s="37">
        <f t="shared" si="57"/>
        <v>0</v>
      </c>
      <c r="BT43" s="38">
        <f t="shared" si="90"/>
        <v>3</v>
      </c>
      <c r="BU43" s="38">
        <f t="shared" si="58"/>
        <v>40</v>
      </c>
      <c r="BV43" s="36"/>
      <c r="BW43" s="36"/>
      <c r="BX43" s="40">
        <f t="shared" si="59"/>
        <v>0</v>
      </c>
      <c r="BY43" s="38">
        <f t="shared" si="91"/>
        <v>2</v>
      </c>
      <c r="BZ43" s="38">
        <f t="shared" si="60"/>
        <v>40</v>
      </c>
      <c r="CA43" s="37">
        <f t="shared" si="92"/>
        <v>0</v>
      </c>
      <c r="CB43" s="36"/>
      <c r="CC43" s="37">
        <f t="shared" si="61"/>
        <v>0</v>
      </c>
      <c r="CD43" s="38">
        <f t="shared" si="93"/>
        <v>1</v>
      </c>
      <c r="CE43" s="41">
        <f t="shared" si="62"/>
        <v>40</v>
      </c>
      <c r="CF43" s="35">
        <f t="shared" si="63"/>
        <v>0</v>
      </c>
      <c r="CG43" s="41">
        <f t="shared" si="64"/>
        <v>40</v>
      </c>
      <c r="CH43" s="35">
        <f t="shared" si="65"/>
        <v>0.75041666666666673</v>
      </c>
    </row>
    <row r="44" spans="1:86" ht="18.95" customHeight="1" x14ac:dyDescent="0.35">
      <c r="A44" s="7" t="s">
        <v>149</v>
      </c>
      <c r="B44" s="8" t="s">
        <v>150</v>
      </c>
      <c r="C44" s="18" t="s">
        <v>76</v>
      </c>
      <c r="D44" s="35">
        <f t="shared" si="66"/>
        <v>0</v>
      </c>
      <c r="E44" s="42"/>
      <c r="F44" s="37">
        <f t="shared" si="30"/>
        <v>0</v>
      </c>
      <c r="G44" s="38">
        <f t="shared" si="67"/>
        <v>1</v>
      </c>
      <c r="H44" s="38">
        <f t="shared" si="32"/>
        <v>34</v>
      </c>
      <c r="I44" s="37">
        <f t="shared" si="68"/>
        <v>0</v>
      </c>
      <c r="J44" s="36"/>
      <c r="K44" s="37">
        <f t="shared" si="33"/>
        <v>0</v>
      </c>
      <c r="L44" s="38">
        <f t="shared" si="69"/>
        <v>1</v>
      </c>
      <c r="M44" s="38">
        <f t="shared" si="34"/>
        <v>40</v>
      </c>
      <c r="N44" s="37">
        <f t="shared" si="70"/>
        <v>0</v>
      </c>
      <c r="O44" s="36"/>
      <c r="P44" s="37">
        <f t="shared" si="35"/>
        <v>0</v>
      </c>
      <c r="Q44" s="38">
        <f t="shared" si="71"/>
        <v>1</v>
      </c>
      <c r="R44" s="38">
        <f t="shared" si="36"/>
        <v>40</v>
      </c>
      <c r="S44" s="37">
        <f t="shared" si="72"/>
        <v>0</v>
      </c>
      <c r="T44" s="36"/>
      <c r="U44" s="37">
        <f t="shared" si="37"/>
        <v>0</v>
      </c>
      <c r="V44" s="38">
        <f t="shared" si="5"/>
        <v>1</v>
      </c>
      <c r="W44" s="38">
        <f t="shared" si="38"/>
        <v>40</v>
      </c>
      <c r="X44" s="37">
        <f t="shared" si="73"/>
        <v>0</v>
      </c>
      <c r="Y44" s="36"/>
      <c r="Z44" s="37">
        <f t="shared" si="39"/>
        <v>0</v>
      </c>
      <c r="AA44" s="38">
        <f t="shared" si="74"/>
        <v>3</v>
      </c>
      <c r="AB44" s="38">
        <f t="shared" si="40"/>
        <v>40</v>
      </c>
      <c r="AC44" s="37">
        <f t="shared" si="75"/>
        <v>0</v>
      </c>
      <c r="AD44" s="36"/>
      <c r="AE44" s="37">
        <f t="shared" si="41"/>
        <v>0</v>
      </c>
      <c r="AF44" s="38">
        <f t="shared" si="76"/>
        <v>2</v>
      </c>
      <c r="AG44" s="38">
        <f t="shared" si="42"/>
        <v>40</v>
      </c>
      <c r="AH44" s="37">
        <f t="shared" si="77"/>
        <v>0</v>
      </c>
      <c r="AI44" s="36"/>
      <c r="AJ44" s="37">
        <f t="shared" si="43"/>
        <v>0</v>
      </c>
      <c r="AK44" s="38">
        <f t="shared" si="11"/>
        <v>2</v>
      </c>
      <c r="AL44" s="38">
        <f t="shared" si="44"/>
        <v>40</v>
      </c>
      <c r="AM44" s="37">
        <f t="shared" si="78"/>
        <v>0</v>
      </c>
      <c r="AN44" s="36"/>
      <c r="AO44" s="37">
        <f t="shared" si="45"/>
        <v>0</v>
      </c>
      <c r="AP44" s="38">
        <f t="shared" si="79"/>
        <v>2</v>
      </c>
      <c r="AQ44" s="38">
        <f t="shared" si="46"/>
        <v>40</v>
      </c>
      <c r="AR44" s="37">
        <f t="shared" si="80"/>
        <v>0</v>
      </c>
      <c r="AS44" s="36"/>
      <c r="AT44" s="37">
        <f t="shared" si="47"/>
        <v>0</v>
      </c>
      <c r="AU44" s="38">
        <f t="shared" si="81"/>
        <v>2</v>
      </c>
      <c r="AV44" s="38">
        <f t="shared" si="48"/>
        <v>40</v>
      </c>
      <c r="AW44" s="37">
        <f t="shared" si="82"/>
        <v>0</v>
      </c>
      <c r="AX44" s="36"/>
      <c r="AY44" s="37">
        <f t="shared" si="49"/>
        <v>0</v>
      </c>
      <c r="AZ44" s="38">
        <f t="shared" si="17"/>
        <v>4</v>
      </c>
      <c r="BA44" s="38">
        <f t="shared" si="50"/>
        <v>40</v>
      </c>
      <c r="BB44" s="37">
        <f t="shared" si="83"/>
        <v>0</v>
      </c>
      <c r="BC44" s="36"/>
      <c r="BD44" s="37">
        <f t="shared" si="51"/>
        <v>0</v>
      </c>
      <c r="BE44" s="38">
        <f t="shared" si="84"/>
        <v>3</v>
      </c>
      <c r="BF44" s="38">
        <f t="shared" si="52"/>
        <v>40</v>
      </c>
      <c r="BG44" s="37">
        <f t="shared" si="85"/>
        <v>0</v>
      </c>
      <c r="BH44" s="36"/>
      <c r="BI44" s="37">
        <f t="shared" si="53"/>
        <v>0</v>
      </c>
      <c r="BJ44" s="38">
        <f t="shared" si="86"/>
        <v>2</v>
      </c>
      <c r="BK44" s="38">
        <f t="shared" si="54"/>
        <v>40</v>
      </c>
      <c r="BL44" s="37">
        <f t="shared" si="87"/>
        <v>0</v>
      </c>
      <c r="BM44" s="36"/>
      <c r="BN44" s="37">
        <f t="shared" si="55"/>
        <v>0</v>
      </c>
      <c r="BO44" s="38">
        <f t="shared" si="88"/>
        <v>0</v>
      </c>
      <c r="BP44" s="38">
        <f t="shared" si="56"/>
        <v>40</v>
      </c>
      <c r="BQ44" s="37">
        <f t="shared" si="89"/>
        <v>0</v>
      </c>
      <c r="BR44" s="36"/>
      <c r="BS44" s="37">
        <f t="shared" si="57"/>
        <v>0</v>
      </c>
      <c r="BT44" s="38">
        <f t="shared" si="90"/>
        <v>3</v>
      </c>
      <c r="BU44" s="38">
        <f t="shared" si="58"/>
        <v>40</v>
      </c>
      <c r="BV44" s="36"/>
      <c r="BW44" s="36"/>
      <c r="BX44" s="40">
        <f t="shared" si="59"/>
        <v>0</v>
      </c>
      <c r="BY44" s="38">
        <f t="shared" si="91"/>
        <v>2</v>
      </c>
      <c r="BZ44" s="38">
        <f t="shared" si="60"/>
        <v>40</v>
      </c>
      <c r="CA44" s="37">
        <f t="shared" si="92"/>
        <v>0</v>
      </c>
      <c r="CB44" s="36"/>
      <c r="CC44" s="37">
        <f t="shared" si="61"/>
        <v>0</v>
      </c>
      <c r="CD44" s="38">
        <f t="shared" si="93"/>
        <v>1</v>
      </c>
      <c r="CE44" s="41">
        <f t="shared" si="62"/>
        <v>40</v>
      </c>
      <c r="CF44" s="35">
        <f t="shared" si="63"/>
        <v>0</v>
      </c>
      <c r="CG44" s="41">
        <f t="shared" si="64"/>
        <v>40</v>
      </c>
      <c r="CH44" s="35">
        <f t="shared" si="65"/>
        <v>0.75041666666666673</v>
      </c>
    </row>
    <row r="45" spans="1:86" ht="18.95" customHeight="1" x14ac:dyDescent="0.35">
      <c r="A45" s="7" t="s">
        <v>151</v>
      </c>
      <c r="B45" s="8" t="s">
        <v>152</v>
      </c>
      <c r="C45" s="18" t="s">
        <v>76</v>
      </c>
      <c r="D45" s="35">
        <f t="shared" si="66"/>
        <v>0</v>
      </c>
      <c r="E45" s="42"/>
      <c r="F45" s="37">
        <f t="shared" si="30"/>
        <v>0</v>
      </c>
      <c r="G45" s="38">
        <f t="shared" si="67"/>
        <v>1</v>
      </c>
      <c r="H45" s="38">
        <f t="shared" si="32"/>
        <v>34</v>
      </c>
      <c r="I45" s="37">
        <f t="shared" si="68"/>
        <v>0</v>
      </c>
      <c r="J45" s="36"/>
      <c r="K45" s="37">
        <f t="shared" si="33"/>
        <v>0</v>
      </c>
      <c r="L45" s="38">
        <f t="shared" si="69"/>
        <v>1</v>
      </c>
      <c r="M45" s="38">
        <f t="shared" si="34"/>
        <v>40</v>
      </c>
      <c r="N45" s="37">
        <f t="shared" si="70"/>
        <v>0</v>
      </c>
      <c r="O45" s="36"/>
      <c r="P45" s="37">
        <f t="shared" si="35"/>
        <v>0</v>
      </c>
      <c r="Q45" s="38">
        <f t="shared" si="71"/>
        <v>1</v>
      </c>
      <c r="R45" s="38">
        <f t="shared" si="36"/>
        <v>40</v>
      </c>
      <c r="S45" s="37">
        <f t="shared" si="72"/>
        <v>0</v>
      </c>
      <c r="T45" s="36"/>
      <c r="U45" s="37">
        <f t="shared" si="37"/>
        <v>0</v>
      </c>
      <c r="V45" s="38">
        <f t="shared" si="5"/>
        <v>1</v>
      </c>
      <c r="W45" s="38">
        <f t="shared" si="38"/>
        <v>40</v>
      </c>
      <c r="X45" s="37">
        <f t="shared" si="73"/>
        <v>0</v>
      </c>
      <c r="Y45" s="36"/>
      <c r="Z45" s="37">
        <f t="shared" si="39"/>
        <v>0</v>
      </c>
      <c r="AA45" s="38">
        <f t="shared" si="74"/>
        <v>3</v>
      </c>
      <c r="AB45" s="38">
        <f t="shared" si="40"/>
        <v>40</v>
      </c>
      <c r="AC45" s="37">
        <f t="shared" si="75"/>
        <v>0</v>
      </c>
      <c r="AD45" s="36"/>
      <c r="AE45" s="37">
        <f t="shared" si="41"/>
        <v>0</v>
      </c>
      <c r="AF45" s="38">
        <f t="shared" si="76"/>
        <v>2</v>
      </c>
      <c r="AG45" s="38">
        <f t="shared" si="42"/>
        <v>40</v>
      </c>
      <c r="AH45" s="37">
        <f t="shared" si="77"/>
        <v>0</v>
      </c>
      <c r="AI45" s="36"/>
      <c r="AJ45" s="37">
        <f t="shared" si="43"/>
        <v>0</v>
      </c>
      <c r="AK45" s="38">
        <f t="shared" si="11"/>
        <v>2</v>
      </c>
      <c r="AL45" s="38">
        <f t="shared" si="44"/>
        <v>40</v>
      </c>
      <c r="AM45" s="37">
        <f t="shared" si="78"/>
        <v>0</v>
      </c>
      <c r="AN45" s="36"/>
      <c r="AO45" s="37">
        <f t="shared" si="45"/>
        <v>0</v>
      </c>
      <c r="AP45" s="38">
        <f t="shared" si="79"/>
        <v>2</v>
      </c>
      <c r="AQ45" s="38">
        <f t="shared" si="46"/>
        <v>40</v>
      </c>
      <c r="AR45" s="37">
        <f t="shared" si="80"/>
        <v>0</v>
      </c>
      <c r="AS45" s="36"/>
      <c r="AT45" s="37">
        <f t="shared" si="47"/>
        <v>0</v>
      </c>
      <c r="AU45" s="38">
        <f t="shared" si="81"/>
        <v>2</v>
      </c>
      <c r="AV45" s="38">
        <f t="shared" si="48"/>
        <v>40</v>
      </c>
      <c r="AW45" s="37">
        <f t="shared" si="82"/>
        <v>0</v>
      </c>
      <c r="AX45" s="36"/>
      <c r="AY45" s="37">
        <f t="shared" si="49"/>
        <v>0</v>
      </c>
      <c r="AZ45" s="38">
        <f t="shared" si="17"/>
        <v>4</v>
      </c>
      <c r="BA45" s="38">
        <f t="shared" si="50"/>
        <v>40</v>
      </c>
      <c r="BB45" s="37">
        <f t="shared" si="83"/>
        <v>0</v>
      </c>
      <c r="BC45" s="36"/>
      <c r="BD45" s="37">
        <f t="shared" si="51"/>
        <v>0</v>
      </c>
      <c r="BE45" s="38">
        <f t="shared" si="84"/>
        <v>3</v>
      </c>
      <c r="BF45" s="38">
        <f t="shared" si="52"/>
        <v>40</v>
      </c>
      <c r="BG45" s="37">
        <f t="shared" si="85"/>
        <v>0</v>
      </c>
      <c r="BH45" s="36"/>
      <c r="BI45" s="37">
        <f t="shared" si="53"/>
        <v>0</v>
      </c>
      <c r="BJ45" s="38">
        <f t="shared" si="86"/>
        <v>2</v>
      </c>
      <c r="BK45" s="38">
        <f t="shared" si="54"/>
        <v>40</v>
      </c>
      <c r="BL45" s="37">
        <f t="shared" si="87"/>
        <v>0</v>
      </c>
      <c r="BM45" s="36"/>
      <c r="BN45" s="37">
        <f t="shared" si="55"/>
        <v>0</v>
      </c>
      <c r="BO45" s="38">
        <f t="shared" si="88"/>
        <v>0</v>
      </c>
      <c r="BP45" s="38">
        <f t="shared" si="56"/>
        <v>40</v>
      </c>
      <c r="BQ45" s="37">
        <f t="shared" si="89"/>
        <v>0</v>
      </c>
      <c r="BR45" s="36"/>
      <c r="BS45" s="37">
        <f t="shared" si="57"/>
        <v>0</v>
      </c>
      <c r="BT45" s="38">
        <f t="shared" si="90"/>
        <v>3</v>
      </c>
      <c r="BU45" s="38">
        <f t="shared" si="58"/>
        <v>40</v>
      </c>
      <c r="BV45" s="36"/>
      <c r="BW45" s="36"/>
      <c r="BX45" s="40">
        <f t="shared" si="59"/>
        <v>0</v>
      </c>
      <c r="BY45" s="38">
        <f t="shared" si="91"/>
        <v>2</v>
      </c>
      <c r="BZ45" s="38">
        <f t="shared" si="60"/>
        <v>40</v>
      </c>
      <c r="CA45" s="37">
        <f t="shared" si="92"/>
        <v>0</v>
      </c>
      <c r="CB45" s="36"/>
      <c r="CC45" s="37">
        <f t="shared" si="61"/>
        <v>0</v>
      </c>
      <c r="CD45" s="38">
        <f t="shared" si="93"/>
        <v>1</v>
      </c>
      <c r="CE45" s="41">
        <f t="shared" si="62"/>
        <v>40</v>
      </c>
      <c r="CF45" s="35">
        <f t="shared" si="63"/>
        <v>0</v>
      </c>
      <c r="CG45" s="41">
        <f t="shared" si="64"/>
        <v>40</v>
      </c>
      <c r="CH45" s="35">
        <f t="shared" si="65"/>
        <v>0.75041666666666673</v>
      </c>
    </row>
    <row r="46" spans="1:86" ht="18.95" customHeight="1" x14ac:dyDescent="0.35">
      <c r="A46" s="7" t="s">
        <v>153</v>
      </c>
      <c r="B46" s="8" t="s">
        <v>154</v>
      </c>
      <c r="C46" s="18" t="s">
        <v>76</v>
      </c>
      <c r="D46" s="35">
        <f t="shared" si="66"/>
        <v>0</v>
      </c>
      <c r="E46" s="42"/>
      <c r="F46" s="37">
        <f t="shared" si="30"/>
        <v>0</v>
      </c>
      <c r="G46" s="38">
        <f t="shared" si="67"/>
        <v>1</v>
      </c>
      <c r="H46" s="38">
        <f t="shared" si="32"/>
        <v>34</v>
      </c>
      <c r="I46" s="37">
        <f t="shared" si="68"/>
        <v>0</v>
      </c>
      <c r="J46" s="36"/>
      <c r="K46" s="37">
        <f t="shared" si="33"/>
        <v>0</v>
      </c>
      <c r="L46" s="38">
        <f t="shared" si="69"/>
        <v>1</v>
      </c>
      <c r="M46" s="38">
        <f t="shared" si="34"/>
        <v>40</v>
      </c>
      <c r="N46" s="37">
        <f t="shared" si="70"/>
        <v>0</v>
      </c>
      <c r="O46" s="36"/>
      <c r="P46" s="37">
        <f t="shared" si="35"/>
        <v>0</v>
      </c>
      <c r="Q46" s="38">
        <f t="shared" si="71"/>
        <v>1</v>
      </c>
      <c r="R46" s="38">
        <f t="shared" si="36"/>
        <v>40</v>
      </c>
      <c r="S46" s="37">
        <f t="shared" si="72"/>
        <v>0</v>
      </c>
      <c r="T46" s="36"/>
      <c r="U46" s="37">
        <f t="shared" si="37"/>
        <v>0</v>
      </c>
      <c r="V46" s="38">
        <f t="shared" si="5"/>
        <v>1</v>
      </c>
      <c r="W46" s="38">
        <f t="shared" si="38"/>
        <v>40</v>
      </c>
      <c r="X46" s="37">
        <f t="shared" si="73"/>
        <v>0</v>
      </c>
      <c r="Y46" s="36"/>
      <c r="Z46" s="37">
        <f t="shared" si="39"/>
        <v>0</v>
      </c>
      <c r="AA46" s="38">
        <f t="shared" si="74"/>
        <v>3</v>
      </c>
      <c r="AB46" s="38">
        <f t="shared" si="40"/>
        <v>40</v>
      </c>
      <c r="AC46" s="37">
        <f t="shared" si="75"/>
        <v>0</v>
      </c>
      <c r="AD46" s="36"/>
      <c r="AE46" s="37">
        <f t="shared" si="41"/>
        <v>0</v>
      </c>
      <c r="AF46" s="38">
        <f t="shared" si="76"/>
        <v>2</v>
      </c>
      <c r="AG46" s="38">
        <f t="shared" si="42"/>
        <v>40</v>
      </c>
      <c r="AH46" s="37">
        <f t="shared" si="77"/>
        <v>0</v>
      </c>
      <c r="AI46" s="36"/>
      <c r="AJ46" s="37">
        <f t="shared" si="43"/>
        <v>0</v>
      </c>
      <c r="AK46" s="38">
        <f t="shared" si="11"/>
        <v>2</v>
      </c>
      <c r="AL46" s="38">
        <f t="shared" si="44"/>
        <v>40</v>
      </c>
      <c r="AM46" s="37">
        <f t="shared" si="78"/>
        <v>0</v>
      </c>
      <c r="AN46" s="36"/>
      <c r="AO46" s="37">
        <f t="shared" si="45"/>
        <v>0</v>
      </c>
      <c r="AP46" s="38">
        <f t="shared" si="79"/>
        <v>2</v>
      </c>
      <c r="AQ46" s="38">
        <f t="shared" si="46"/>
        <v>40</v>
      </c>
      <c r="AR46" s="37">
        <f t="shared" si="80"/>
        <v>0</v>
      </c>
      <c r="AS46" s="36"/>
      <c r="AT46" s="37">
        <f t="shared" si="47"/>
        <v>0</v>
      </c>
      <c r="AU46" s="38">
        <f t="shared" si="81"/>
        <v>2</v>
      </c>
      <c r="AV46" s="38">
        <f t="shared" si="48"/>
        <v>40</v>
      </c>
      <c r="AW46" s="37">
        <f t="shared" si="82"/>
        <v>0</v>
      </c>
      <c r="AX46" s="36"/>
      <c r="AY46" s="37">
        <f t="shared" si="49"/>
        <v>0</v>
      </c>
      <c r="AZ46" s="38">
        <f t="shared" si="17"/>
        <v>4</v>
      </c>
      <c r="BA46" s="38">
        <f t="shared" si="50"/>
        <v>40</v>
      </c>
      <c r="BB46" s="37">
        <f t="shared" si="83"/>
        <v>0</v>
      </c>
      <c r="BC46" s="36"/>
      <c r="BD46" s="37">
        <f t="shared" si="51"/>
        <v>0</v>
      </c>
      <c r="BE46" s="38">
        <f t="shared" si="84"/>
        <v>3</v>
      </c>
      <c r="BF46" s="38">
        <f t="shared" si="52"/>
        <v>40</v>
      </c>
      <c r="BG46" s="37">
        <f t="shared" si="85"/>
        <v>0</v>
      </c>
      <c r="BH46" s="36"/>
      <c r="BI46" s="37">
        <f t="shared" si="53"/>
        <v>0</v>
      </c>
      <c r="BJ46" s="38">
        <f t="shared" si="86"/>
        <v>2</v>
      </c>
      <c r="BK46" s="38">
        <f t="shared" si="54"/>
        <v>40</v>
      </c>
      <c r="BL46" s="37">
        <f t="shared" si="87"/>
        <v>0</v>
      </c>
      <c r="BM46" s="36"/>
      <c r="BN46" s="37">
        <f t="shared" si="55"/>
        <v>0</v>
      </c>
      <c r="BO46" s="38">
        <f t="shared" si="88"/>
        <v>0</v>
      </c>
      <c r="BP46" s="38">
        <f t="shared" si="56"/>
        <v>40</v>
      </c>
      <c r="BQ46" s="37">
        <f t="shared" si="89"/>
        <v>0</v>
      </c>
      <c r="BR46" s="36"/>
      <c r="BS46" s="37">
        <f t="shared" si="57"/>
        <v>0</v>
      </c>
      <c r="BT46" s="38">
        <f t="shared" si="90"/>
        <v>3</v>
      </c>
      <c r="BU46" s="38">
        <f t="shared" si="58"/>
        <v>40</v>
      </c>
      <c r="BV46" s="36"/>
      <c r="BW46" s="36"/>
      <c r="BX46" s="40">
        <f t="shared" si="59"/>
        <v>0</v>
      </c>
      <c r="BY46" s="38">
        <f t="shared" si="91"/>
        <v>2</v>
      </c>
      <c r="BZ46" s="38">
        <f t="shared" si="60"/>
        <v>40</v>
      </c>
      <c r="CA46" s="37">
        <f t="shared" si="92"/>
        <v>0</v>
      </c>
      <c r="CB46" s="36"/>
      <c r="CC46" s="37">
        <f t="shared" si="61"/>
        <v>0</v>
      </c>
      <c r="CD46" s="38">
        <f t="shared" si="93"/>
        <v>1</v>
      </c>
      <c r="CE46" s="41">
        <f t="shared" si="62"/>
        <v>40</v>
      </c>
      <c r="CF46" s="35">
        <f t="shared" si="63"/>
        <v>0</v>
      </c>
      <c r="CG46" s="41">
        <f t="shared" si="64"/>
        <v>40</v>
      </c>
      <c r="CH46" s="35">
        <f t="shared" si="65"/>
        <v>0.75041666666666673</v>
      </c>
    </row>
    <row r="47" spans="1:86" ht="18.95" customHeight="1" x14ac:dyDescent="0.35">
      <c r="A47" s="7" t="s">
        <v>155</v>
      </c>
      <c r="B47" s="8" t="s">
        <v>156</v>
      </c>
      <c r="C47" s="18" t="s">
        <v>157</v>
      </c>
      <c r="D47" s="35">
        <f t="shared" si="66"/>
        <v>0</v>
      </c>
      <c r="E47" s="42"/>
      <c r="F47" s="37">
        <f t="shared" si="30"/>
        <v>0</v>
      </c>
      <c r="G47" s="38">
        <f t="shared" si="67"/>
        <v>1</v>
      </c>
      <c r="H47" s="38">
        <f t="shared" si="32"/>
        <v>32</v>
      </c>
      <c r="I47" s="37">
        <f t="shared" si="68"/>
        <v>0</v>
      </c>
      <c r="J47" s="36"/>
      <c r="K47" s="37">
        <f t="shared" si="33"/>
        <v>0</v>
      </c>
      <c r="L47" s="38">
        <f t="shared" si="69"/>
        <v>1</v>
      </c>
      <c r="M47" s="38">
        <f t="shared" si="34"/>
        <v>39</v>
      </c>
      <c r="N47" s="37">
        <f t="shared" si="70"/>
        <v>0</v>
      </c>
      <c r="O47" s="36"/>
      <c r="P47" s="37">
        <f t="shared" si="35"/>
        <v>0</v>
      </c>
      <c r="Q47" s="38">
        <f t="shared" si="71"/>
        <v>1</v>
      </c>
      <c r="R47" s="38">
        <f t="shared" si="36"/>
        <v>39</v>
      </c>
      <c r="S47" s="37">
        <f t="shared" si="72"/>
        <v>0</v>
      </c>
      <c r="T47" s="36"/>
      <c r="U47" s="37">
        <f t="shared" si="37"/>
        <v>0</v>
      </c>
      <c r="V47" s="38">
        <f t="shared" si="5"/>
        <v>1</v>
      </c>
      <c r="W47" s="38">
        <f t="shared" si="38"/>
        <v>39</v>
      </c>
      <c r="X47" s="37">
        <f t="shared" si="73"/>
        <v>0</v>
      </c>
      <c r="Y47" s="36"/>
      <c r="Z47" s="37">
        <f t="shared" si="39"/>
        <v>0</v>
      </c>
      <c r="AA47" s="38">
        <f t="shared" si="74"/>
        <v>3</v>
      </c>
      <c r="AB47" s="38">
        <f t="shared" si="40"/>
        <v>39</v>
      </c>
      <c r="AC47" s="37">
        <f t="shared" si="75"/>
        <v>0</v>
      </c>
      <c r="AD47" s="36"/>
      <c r="AE47" s="37">
        <f t="shared" si="41"/>
        <v>0</v>
      </c>
      <c r="AF47" s="38">
        <f t="shared" si="76"/>
        <v>2</v>
      </c>
      <c r="AG47" s="38">
        <f t="shared" si="42"/>
        <v>39</v>
      </c>
      <c r="AH47" s="37">
        <f t="shared" si="77"/>
        <v>0</v>
      </c>
      <c r="AI47" s="36"/>
      <c r="AJ47" s="37">
        <f t="shared" si="43"/>
        <v>0</v>
      </c>
      <c r="AK47" s="38">
        <f t="shared" si="11"/>
        <v>2</v>
      </c>
      <c r="AL47" s="38">
        <f t="shared" si="44"/>
        <v>39</v>
      </c>
      <c r="AM47" s="37">
        <f t="shared" si="78"/>
        <v>0</v>
      </c>
      <c r="AN47" s="36"/>
      <c r="AO47" s="37">
        <f t="shared" si="45"/>
        <v>0</v>
      </c>
      <c r="AP47" s="38">
        <f t="shared" si="79"/>
        <v>2</v>
      </c>
      <c r="AQ47" s="38">
        <f t="shared" si="46"/>
        <v>39</v>
      </c>
      <c r="AR47" s="37">
        <f t="shared" si="80"/>
        <v>0</v>
      </c>
      <c r="AS47" s="36"/>
      <c r="AT47" s="37">
        <f t="shared" si="47"/>
        <v>0</v>
      </c>
      <c r="AU47" s="38">
        <f t="shared" si="81"/>
        <v>2</v>
      </c>
      <c r="AV47" s="38">
        <f t="shared" si="48"/>
        <v>39</v>
      </c>
      <c r="AW47" s="37">
        <f t="shared" si="82"/>
        <v>0</v>
      </c>
      <c r="AX47" s="36"/>
      <c r="AY47" s="37">
        <f t="shared" si="49"/>
        <v>0</v>
      </c>
      <c r="AZ47" s="38">
        <f t="shared" si="17"/>
        <v>4</v>
      </c>
      <c r="BA47" s="38">
        <f t="shared" si="50"/>
        <v>39</v>
      </c>
      <c r="BB47" s="37">
        <f t="shared" si="83"/>
        <v>0</v>
      </c>
      <c r="BC47" s="36"/>
      <c r="BD47" s="37">
        <f t="shared" si="51"/>
        <v>0</v>
      </c>
      <c r="BE47" s="38">
        <f t="shared" si="84"/>
        <v>3</v>
      </c>
      <c r="BF47" s="38">
        <f t="shared" si="52"/>
        <v>39</v>
      </c>
      <c r="BG47" s="37">
        <f t="shared" si="85"/>
        <v>0</v>
      </c>
      <c r="BH47" s="36"/>
      <c r="BI47" s="37">
        <f t="shared" si="53"/>
        <v>0</v>
      </c>
      <c r="BJ47" s="38">
        <f t="shared" si="86"/>
        <v>2</v>
      </c>
      <c r="BK47" s="38">
        <f t="shared" si="54"/>
        <v>39</v>
      </c>
      <c r="BL47" s="37">
        <f t="shared" si="87"/>
        <v>0</v>
      </c>
      <c r="BM47" s="36"/>
      <c r="BN47" s="37">
        <f t="shared" si="55"/>
        <v>0</v>
      </c>
      <c r="BO47" s="38">
        <f t="shared" si="88"/>
        <v>0</v>
      </c>
      <c r="BP47" s="38">
        <f t="shared" si="56"/>
        <v>39</v>
      </c>
      <c r="BQ47" s="37">
        <f t="shared" si="89"/>
        <v>0</v>
      </c>
      <c r="BR47" s="36"/>
      <c r="BS47" s="37">
        <f t="shared" si="57"/>
        <v>0</v>
      </c>
      <c r="BT47" s="38">
        <f t="shared" si="90"/>
        <v>3</v>
      </c>
      <c r="BU47" s="38">
        <f t="shared" si="58"/>
        <v>39</v>
      </c>
      <c r="BV47" s="36"/>
      <c r="BW47" s="36"/>
      <c r="BX47" s="40">
        <f t="shared" si="59"/>
        <v>0</v>
      </c>
      <c r="BY47" s="38">
        <f t="shared" si="91"/>
        <v>2</v>
      </c>
      <c r="BZ47" s="38">
        <f t="shared" si="60"/>
        <v>39</v>
      </c>
      <c r="CA47" s="37">
        <f t="shared" si="92"/>
        <v>0</v>
      </c>
      <c r="CB47" s="36"/>
      <c r="CC47" s="37">
        <f t="shared" si="61"/>
        <v>0</v>
      </c>
      <c r="CD47" s="38">
        <f t="shared" si="93"/>
        <v>1</v>
      </c>
      <c r="CE47" s="41">
        <f t="shared" si="62"/>
        <v>39</v>
      </c>
      <c r="CF47" s="35">
        <f t="shared" si="63"/>
        <v>0</v>
      </c>
      <c r="CG47" s="41">
        <f t="shared" si="64"/>
        <v>39</v>
      </c>
      <c r="CH47" s="35">
        <f t="shared" si="65"/>
        <v>5.8879392212725548E-2</v>
      </c>
    </row>
    <row r="48" spans="1:86" ht="18.95" customHeight="1" x14ac:dyDescent="0.35">
      <c r="A48" s="7" t="s">
        <v>158</v>
      </c>
      <c r="B48" s="8" t="s">
        <v>159</v>
      </c>
      <c r="C48" s="18" t="s">
        <v>160</v>
      </c>
      <c r="D48" s="35">
        <f t="shared" si="66"/>
        <v>0</v>
      </c>
      <c r="E48" s="42"/>
      <c r="F48" s="37">
        <f t="shared" si="30"/>
        <v>0</v>
      </c>
      <c r="G48" s="38">
        <f t="shared" si="67"/>
        <v>2</v>
      </c>
      <c r="H48" s="38">
        <f t="shared" si="32"/>
        <v>33</v>
      </c>
      <c r="I48" s="37">
        <f t="shared" si="68"/>
        <v>0</v>
      </c>
      <c r="J48" s="36">
        <v>19.7</v>
      </c>
      <c r="K48" s="37">
        <f t="shared" si="33"/>
        <v>9.85</v>
      </c>
      <c r="L48" s="38">
        <f t="shared" si="69"/>
        <v>2</v>
      </c>
      <c r="M48" s="38">
        <f t="shared" si="34"/>
        <v>2</v>
      </c>
      <c r="N48" s="37">
        <f t="shared" si="70"/>
        <v>0</v>
      </c>
      <c r="O48" s="36"/>
      <c r="P48" s="37">
        <f t="shared" si="35"/>
        <v>0</v>
      </c>
      <c r="Q48" s="38">
        <f t="shared" si="71"/>
        <v>1</v>
      </c>
      <c r="R48" s="38">
        <f t="shared" si="36"/>
        <v>33</v>
      </c>
      <c r="S48" s="37">
        <f t="shared" si="72"/>
        <v>0</v>
      </c>
      <c r="T48" s="36"/>
      <c r="U48" s="37">
        <f t="shared" si="37"/>
        <v>0</v>
      </c>
      <c r="V48" s="38">
        <f t="shared" si="5"/>
        <v>2</v>
      </c>
      <c r="W48" s="38">
        <f t="shared" si="38"/>
        <v>33</v>
      </c>
      <c r="X48" s="37">
        <f t="shared" si="73"/>
        <v>0</v>
      </c>
      <c r="Y48" s="36"/>
      <c r="Z48" s="37">
        <f t="shared" si="39"/>
        <v>0</v>
      </c>
      <c r="AA48" s="38">
        <f t="shared" si="74"/>
        <v>0</v>
      </c>
      <c r="AB48" s="38">
        <f t="shared" si="40"/>
        <v>33</v>
      </c>
      <c r="AC48" s="37">
        <f t="shared" si="75"/>
        <v>0</v>
      </c>
      <c r="AD48" s="36"/>
      <c r="AE48" s="37">
        <f t="shared" si="41"/>
        <v>0</v>
      </c>
      <c r="AF48" s="38">
        <f t="shared" si="76"/>
        <v>2</v>
      </c>
      <c r="AG48" s="38">
        <f t="shared" si="42"/>
        <v>33</v>
      </c>
      <c r="AH48" s="37">
        <f t="shared" si="77"/>
        <v>0</v>
      </c>
      <c r="AI48" s="36"/>
      <c r="AJ48" s="37">
        <f t="shared" si="43"/>
        <v>0</v>
      </c>
      <c r="AK48" s="38">
        <f t="shared" si="11"/>
        <v>2</v>
      </c>
      <c r="AL48" s="38">
        <f t="shared" si="44"/>
        <v>33</v>
      </c>
      <c r="AM48" s="37">
        <f t="shared" si="78"/>
        <v>0</v>
      </c>
      <c r="AN48" s="36"/>
      <c r="AO48" s="37">
        <f t="shared" si="45"/>
        <v>0</v>
      </c>
      <c r="AP48" s="38">
        <f t="shared" si="79"/>
        <v>2</v>
      </c>
      <c r="AQ48" s="38">
        <f t="shared" si="46"/>
        <v>33</v>
      </c>
      <c r="AR48" s="37">
        <f t="shared" si="80"/>
        <v>0</v>
      </c>
      <c r="AS48" s="36"/>
      <c r="AT48" s="37">
        <f t="shared" si="47"/>
        <v>0</v>
      </c>
      <c r="AU48" s="38">
        <f t="shared" si="81"/>
        <v>0</v>
      </c>
      <c r="AV48" s="38">
        <f t="shared" si="48"/>
        <v>33</v>
      </c>
      <c r="AW48" s="37">
        <f t="shared" si="82"/>
        <v>0</v>
      </c>
      <c r="AX48" s="36"/>
      <c r="AY48" s="37">
        <f t="shared" si="49"/>
        <v>0</v>
      </c>
      <c r="AZ48" s="38">
        <f t="shared" si="17"/>
        <v>4</v>
      </c>
      <c r="BA48" s="38">
        <f t="shared" si="50"/>
        <v>33</v>
      </c>
      <c r="BB48" s="37">
        <f t="shared" si="83"/>
        <v>0</v>
      </c>
      <c r="BC48" s="36"/>
      <c r="BD48" s="37">
        <f t="shared" si="51"/>
        <v>0</v>
      </c>
      <c r="BE48" s="38">
        <f t="shared" si="84"/>
        <v>3</v>
      </c>
      <c r="BF48" s="38">
        <f t="shared" si="52"/>
        <v>33</v>
      </c>
      <c r="BG48" s="37">
        <f t="shared" si="85"/>
        <v>0</v>
      </c>
      <c r="BH48" s="36"/>
      <c r="BI48" s="37">
        <f t="shared" si="53"/>
        <v>0</v>
      </c>
      <c r="BJ48" s="38">
        <f t="shared" si="86"/>
        <v>2</v>
      </c>
      <c r="BK48" s="38">
        <f t="shared" si="54"/>
        <v>33</v>
      </c>
      <c r="BL48" s="37">
        <f t="shared" si="87"/>
        <v>0</v>
      </c>
      <c r="BM48" s="36"/>
      <c r="BN48" s="37">
        <f t="shared" si="55"/>
        <v>0</v>
      </c>
      <c r="BO48" s="38">
        <f t="shared" si="88"/>
        <v>2</v>
      </c>
      <c r="BP48" s="38">
        <f t="shared" si="56"/>
        <v>33</v>
      </c>
      <c r="BQ48" s="37">
        <f t="shared" si="89"/>
        <v>0</v>
      </c>
      <c r="BR48" s="36"/>
      <c r="BS48" s="37">
        <f t="shared" si="57"/>
        <v>0</v>
      </c>
      <c r="BT48" s="38">
        <f t="shared" si="90"/>
        <v>0</v>
      </c>
      <c r="BU48" s="38">
        <f t="shared" si="58"/>
        <v>33</v>
      </c>
      <c r="BV48" s="36"/>
      <c r="BW48" s="36"/>
      <c r="BX48" s="40">
        <f t="shared" si="59"/>
        <v>0</v>
      </c>
      <c r="BY48" s="38">
        <f t="shared" si="91"/>
        <v>2</v>
      </c>
      <c r="BZ48" s="38">
        <f t="shared" si="60"/>
        <v>33</v>
      </c>
      <c r="CA48" s="37">
        <f t="shared" si="92"/>
        <v>0</v>
      </c>
      <c r="CB48" s="36"/>
      <c r="CC48" s="37">
        <f t="shared" si="61"/>
        <v>0</v>
      </c>
      <c r="CD48" s="38">
        <f t="shared" si="93"/>
        <v>1</v>
      </c>
      <c r="CE48" s="41">
        <f t="shared" si="62"/>
        <v>33</v>
      </c>
      <c r="CF48" s="35">
        <f t="shared" si="63"/>
        <v>0.72962962962962963</v>
      </c>
      <c r="CG48" s="41">
        <f t="shared" si="64"/>
        <v>6</v>
      </c>
      <c r="CH48" s="35">
        <f t="shared" si="65"/>
        <v>0.21315083199141169</v>
      </c>
    </row>
    <row r="49" spans="1:86" ht="18.95" customHeight="1" x14ac:dyDescent="0.35">
      <c r="A49" s="7" t="s">
        <v>161</v>
      </c>
      <c r="B49" s="8" t="s">
        <v>162</v>
      </c>
      <c r="C49" s="18" t="s">
        <v>160</v>
      </c>
      <c r="D49" s="35">
        <f t="shared" si="66"/>
        <v>0</v>
      </c>
      <c r="E49" s="42"/>
      <c r="F49" s="37">
        <f t="shared" si="30"/>
        <v>0</v>
      </c>
      <c r="G49" s="38">
        <f t="shared" si="67"/>
        <v>2</v>
      </c>
      <c r="H49" s="38">
        <f t="shared" si="32"/>
        <v>33</v>
      </c>
      <c r="I49" s="37">
        <f t="shared" si="68"/>
        <v>0</v>
      </c>
      <c r="J49" s="36"/>
      <c r="K49" s="37">
        <f t="shared" si="33"/>
        <v>0</v>
      </c>
      <c r="L49" s="38">
        <f t="shared" si="69"/>
        <v>2</v>
      </c>
      <c r="M49" s="38">
        <f t="shared" si="34"/>
        <v>33</v>
      </c>
      <c r="N49" s="37">
        <f t="shared" si="70"/>
        <v>0</v>
      </c>
      <c r="O49" s="36"/>
      <c r="P49" s="37">
        <f t="shared" si="35"/>
        <v>0</v>
      </c>
      <c r="Q49" s="38">
        <f t="shared" si="71"/>
        <v>1</v>
      </c>
      <c r="R49" s="38">
        <f t="shared" si="36"/>
        <v>33</v>
      </c>
      <c r="S49" s="37">
        <f t="shared" si="72"/>
        <v>0</v>
      </c>
      <c r="T49" s="36"/>
      <c r="U49" s="37">
        <f t="shared" si="37"/>
        <v>0</v>
      </c>
      <c r="V49" s="38">
        <f t="shared" si="5"/>
        <v>2</v>
      </c>
      <c r="W49" s="38">
        <f t="shared" si="38"/>
        <v>33</v>
      </c>
      <c r="X49" s="37">
        <f t="shared" si="73"/>
        <v>0</v>
      </c>
      <c r="Y49" s="36"/>
      <c r="Z49" s="37">
        <f t="shared" si="39"/>
        <v>0</v>
      </c>
      <c r="AA49" s="38">
        <f t="shared" si="74"/>
        <v>0</v>
      </c>
      <c r="AB49" s="38">
        <f t="shared" si="40"/>
        <v>33</v>
      </c>
      <c r="AC49" s="37">
        <f t="shared" si="75"/>
        <v>0</v>
      </c>
      <c r="AD49" s="36"/>
      <c r="AE49" s="37">
        <f t="shared" si="41"/>
        <v>0</v>
      </c>
      <c r="AF49" s="38">
        <f t="shared" si="76"/>
        <v>2</v>
      </c>
      <c r="AG49" s="38">
        <f t="shared" si="42"/>
        <v>33</v>
      </c>
      <c r="AH49" s="37">
        <f t="shared" si="77"/>
        <v>0</v>
      </c>
      <c r="AI49" s="36"/>
      <c r="AJ49" s="37">
        <f t="shared" si="43"/>
        <v>0</v>
      </c>
      <c r="AK49" s="38">
        <f t="shared" si="11"/>
        <v>2</v>
      </c>
      <c r="AL49" s="38">
        <f t="shared" si="44"/>
        <v>33</v>
      </c>
      <c r="AM49" s="37">
        <f t="shared" si="78"/>
        <v>0</v>
      </c>
      <c r="AN49" s="36"/>
      <c r="AO49" s="37">
        <f t="shared" si="45"/>
        <v>0</v>
      </c>
      <c r="AP49" s="38">
        <f t="shared" si="79"/>
        <v>2</v>
      </c>
      <c r="AQ49" s="38">
        <f t="shared" si="46"/>
        <v>33</v>
      </c>
      <c r="AR49" s="37">
        <f t="shared" si="80"/>
        <v>0</v>
      </c>
      <c r="AS49" s="36"/>
      <c r="AT49" s="37">
        <f t="shared" si="47"/>
        <v>0</v>
      </c>
      <c r="AU49" s="38">
        <f t="shared" si="81"/>
        <v>0</v>
      </c>
      <c r="AV49" s="38">
        <f t="shared" si="48"/>
        <v>33</v>
      </c>
      <c r="AW49" s="37">
        <f t="shared" si="82"/>
        <v>0</v>
      </c>
      <c r="AX49" s="36"/>
      <c r="AY49" s="37">
        <f t="shared" si="49"/>
        <v>0</v>
      </c>
      <c r="AZ49" s="38">
        <f t="shared" si="17"/>
        <v>4</v>
      </c>
      <c r="BA49" s="38">
        <f t="shared" si="50"/>
        <v>33</v>
      </c>
      <c r="BB49" s="37">
        <f t="shared" si="83"/>
        <v>0</v>
      </c>
      <c r="BC49" s="36"/>
      <c r="BD49" s="37">
        <f t="shared" si="51"/>
        <v>0</v>
      </c>
      <c r="BE49" s="38">
        <f t="shared" si="84"/>
        <v>3</v>
      </c>
      <c r="BF49" s="38">
        <f t="shared" si="52"/>
        <v>33</v>
      </c>
      <c r="BG49" s="37">
        <f t="shared" si="85"/>
        <v>0</v>
      </c>
      <c r="BH49" s="36"/>
      <c r="BI49" s="37">
        <f t="shared" si="53"/>
        <v>0</v>
      </c>
      <c r="BJ49" s="38">
        <f t="shared" si="86"/>
        <v>2</v>
      </c>
      <c r="BK49" s="38">
        <f t="shared" si="54"/>
        <v>33</v>
      </c>
      <c r="BL49" s="37">
        <f t="shared" si="87"/>
        <v>0</v>
      </c>
      <c r="BM49" s="36"/>
      <c r="BN49" s="37">
        <f t="shared" si="55"/>
        <v>0</v>
      </c>
      <c r="BO49" s="38">
        <f t="shared" si="88"/>
        <v>2</v>
      </c>
      <c r="BP49" s="38">
        <f t="shared" si="56"/>
        <v>33</v>
      </c>
      <c r="BQ49" s="37">
        <f t="shared" si="89"/>
        <v>0</v>
      </c>
      <c r="BR49" s="36"/>
      <c r="BS49" s="37">
        <f t="shared" si="57"/>
        <v>0</v>
      </c>
      <c r="BT49" s="38">
        <f t="shared" si="90"/>
        <v>0</v>
      </c>
      <c r="BU49" s="38">
        <f t="shared" si="58"/>
        <v>33</v>
      </c>
      <c r="BV49" s="36"/>
      <c r="BW49" s="36"/>
      <c r="BX49" s="40">
        <f t="shared" si="59"/>
        <v>0</v>
      </c>
      <c r="BY49" s="38">
        <f t="shared" si="91"/>
        <v>2</v>
      </c>
      <c r="BZ49" s="38">
        <f t="shared" si="60"/>
        <v>33</v>
      </c>
      <c r="CA49" s="37">
        <f t="shared" si="92"/>
        <v>0</v>
      </c>
      <c r="CB49" s="36"/>
      <c r="CC49" s="37">
        <f t="shared" si="61"/>
        <v>0</v>
      </c>
      <c r="CD49" s="38">
        <f t="shared" si="93"/>
        <v>1</v>
      </c>
      <c r="CE49" s="41">
        <f t="shared" si="62"/>
        <v>33</v>
      </c>
      <c r="CF49" s="35">
        <f t="shared" si="63"/>
        <v>0</v>
      </c>
      <c r="CG49" s="41">
        <f t="shared" si="64"/>
        <v>33</v>
      </c>
      <c r="CH49" s="35">
        <f t="shared" si="65"/>
        <v>0.21315083199141169</v>
      </c>
    </row>
    <row r="50" spans="1:86" ht="18.95" customHeight="1" x14ac:dyDescent="0.35">
      <c r="A50" s="7" t="s">
        <v>163</v>
      </c>
      <c r="B50" s="8" t="s">
        <v>164</v>
      </c>
      <c r="C50" s="18" t="s">
        <v>160</v>
      </c>
      <c r="D50" s="35">
        <f t="shared" si="66"/>
        <v>0</v>
      </c>
      <c r="E50" s="42"/>
      <c r="F50" s="37">
        <f t="shared" si="30"/>
        <v>0</v>
      </c>
      <c r="G50" s="38">
        <f t="shared" si="67"/>
        <v>2</v>
      </c>
      <c r="H50" s="38">
        <f t="shared" si="32"/>
        <v>33</v>
      </c>
      <c r="I50" s="37">
        <f t="shared" si="68"/>
        <v>0</v>
      </c>
      <c r="J50" s="36"/>
      <c r="K50" s="37">
        <f t="shared" si="33"/>
        <v>0</v>
      </c>
      <c r="L50" s="38">
        <f t="shared" si="69"/>
        <v>2</v>
      </c>
      <c r="M50" s="38">
        <f t="shared" si="34"/>
        <v>33</v>
      </c>
      <c r="N50" s="37">
        <f t="shared" si="70"/>
        <v>0</v>
      </c>
      <c r="O50" s="36"/>
      <c r="P50" s="37">
        <f t="shared" si="35"/>
        <v>0</v>
      </c>
      <c r="Q50" s="38">
        <f t="shared" si="71"/>
        <v>1</v>
      </c>
      <c r="R50" s="38">
        <f t="shared" si="36"/>
        <v>33</v>
      </c>
      <c r="S50" s="37">
        <f t="shared" si="72"/>
        <v>0</v>
      </c>
      <c r="T50" s="36"/>
      <c r="U50" s="37">
        <f t="shared" si="37"/>
        <v>0</v>
      </c>
      <c r="V50" s="42"/>
      <c r="W50" s="38">
        <f t="shared" si="38"/>
        <v>33</v>
      </c>
      <c r="X50" s="37">
        <f t="shared" si="73"/>
        <v>0</v>
      </c>
      <c r="Y50" s="36"/>
      <c r="Z50" s="37">
        <f t="shared" si="39"/>
        <v>0</v>
      </c>
      <c r="AA50" s="38">
        <f t="shared" si="74"/>
        <v>0</v>
      </c>
      <c r="AB50" s="38">
        <f t="shared" si="40"/>
        <v>33</v>
      </c>
      <c r="AC50" s="37">
        <f t="shared" si="75"/>
        <v>0</v>
      </c>
      <c r="AD50" s="36"/>
      <c r="AE50" s="37">
        <f t="shared" si="41"/>
        <v>0</v>
      </c>
      <c r="AF50" s="38">
        <f t="shared" si="76"/>
        <v>2</v>
      </c>
      <c r="AG50" s="38">
        <f t="shared" si="42"/>
        <v>33</v>
      </c>
      <c r="AH50" s="37">
        <f t="shared" si="77"/>
        <v>0</v>
      </c>
      <c r="AI50" s="36"/>
      <c r="AJ50" s="37">
        <f t="shared" si="43"/>
        <v>0</v>
      </c>
      <c r="AK50" s="42"/>
      <c r="AL50" s="38">
        <f t="shared" si="44"/>
        <v>33</v>
      </c>
      <c r="AM50" s="37">
        <f t="shared" si="78"/>
        <v>0</v>
      </c>
      <c r="AN50" s="36"/>
      <c r="AO50" s="37">
        <f t="shared" si="45"/>
        <v>0</v>
      </c>
      <c r="AP50" s="38">
        <f t="shared" si="79"/>
        <v>2</v>
      </c>
      <c r="AQ50" s="38">
        <f t="shared" si="46"/>
        <v>33</v>
      </c>
      <c r="AR50" s="37">
        <f t="shared" si="80"/>
        <v>0</v>
      </c>
      <c r="AS50" s="36"/>
      <c r="AT50" s="37">
        <f t="shared" si="47"/>
        <v>0</v>
      </c>
      <c r="AU50" s="38">
        <f t="shared" si="81"/>
        <v>0</v>
      </c>
      <c r="AV50" s="38">
        <f t="shared" si="48"/>
        <v>33</v>
      </c>
      <c r="AW50" s="37">
        <f t="shared" si="82"/>
        <v>0</v>
      </c>
      <c r="AX50" s="36"/>
      <c r="AY50" s="37">
        <f t="shared" si="49"/>
        <v>0</v>
      </c>
      <c r="AZ50" s="38">
        <f t="shared" si="17"/>
        <v>4</v>
      </c>
      <c r="BA50" s="38">
        <f t="shared" si="50"/>
        <v>33</v>
      </c>
      <c r="BB50" s="37">
        <f t="shared" si="83"/>
        <v>0</v>
      </c>
      <c r="BC50" s="36"/>
      <c r="BD50" s="37">
        <f t="shared" si="51"/>
        <v>0</v>
      </c>
      <c r="BE50" s="38">
        <f t="shared" si="84"/>
        <v>3</v>
      </c>
      <c r="BF50" s="38">
        <f t="shared" si="52"/>
        <v>33</v>
      </c>
      <c r="BG50" s="37">
        <f t="shared" si="85"/>
        <v>0</v>
      </c>
      <c r="BH50" s="36"/>
      <c r="BI50" s="37">
        <f t="shared" si="53"/>
        <v>0</v>
      </c>
      <c r="BJ50" s="38">
        <f t="shared" si="86"/>
        <v>2</v>
      </c>
      <c r="BK50" s="38">
        <f t="shared" si="54"/>
        <v>33</v>
      </c>
      <c r="BL50" s="37">
        <f t="shared" si="87"/>
        <v>0</v>
      </c>
      <c r="BM50" s="36"/>
      <c r="BN50" s="37">
        <f t="shared" si="55"/>
        <v>0</v>
      </c>
      <c r="BO50" s="38">
        <f t="shared" si="88"/>
        <v>2</v>
      </c>
      <c r="BP50" s="42"/>
      <c r="BQ50" s="37">
        <f t="shared" si="89"/>
        <v>0</v>
      </c>
      <c r="BR50" s="36"/>
      <c r="BS50" s="37">
        <f t="shared" si="57"/>
        <v>0</v>
      </c>
      <c r="BT50" s="38">
        <f t="shared" si="90"/>
        <v>0</v>
      </c>
      <c r="BU50" s="38">
        <f t="shared" si="58"/>
        <v>33</v>
      </c>
      <c r="BV50" s="36"/>
      <c r="BW50" s="36"/>
      <c r="BX50" s="40">
        <f t="shared" si="59"/>
        <v>0</v>
      </c>
      <c r="BY50" s="38">
        <f t="shared" si="91"/>
        <v>2</v>
      </c>
      <c r="BZ50" s="38">
        <f t="shared" si="60"/>
        <v>33</v>
      </c>
      <c r="CA50" s="37">
        <f t="shared" si="92"/>
        <v>0</v>
      </c>
      <c r="CB50" s="36"/>
      <c r="CC50" s="37">
        <f t="shared" si="61"/>
        <v>0</v>
      </c>
      <c r="CD50" s="38">
        <f t="shared" si="93"/>
        <v>1</v>
      </c>
      <c r="CE50" s="41">
        <f t="shared" si="62"/>
        <v>33</v>
      </c>
      <c r="CF50" s="35">
        <f t="shared" si="63"/>
        <v>0</v>
      </c>
      <c r="CG50" s="41">
        <f t="shared" si="64"/>
        <v>33</v>
      </c>
      <c r="CH50" s="35">
        <f t="shared" si="65"/>
        <v>0.21315083199141169</v>
      </c>
    </row>
    <row r="51" spans="1:86" ht="18.95" customHeight="1" x14ac:dyDescent="0.35">
      <c r="A51" s="7" t="s">
        <v>165</v>
      </c>
      <c r="B51" s="8" t="s">
        <v>166</v>
      </c>
      <c r="C51" s="18" t="s">
        <v>160</v>
      </c>
      <c r="D51" s="35">
        <f t="shared" si="66"/>
        <v>0</v>
      </c>
      <c r="E51" s="42"/>
      <c r="F51" s="37">
        <f t="shared" si="30"/>
        <v>0</v>
      </c>
      <c r="G51" s="38">
        <f t="shared" si="67"/>
        <v>2</v>
      </c>
      <c r="H51" s="38">
        <f t="shared" si="32"/>
        <v>33</v>
      </c>
      <c r="I51" s="37">
        <f t="shared" si="68"/>
        <v>0</v>
      </c>
      <c r="J51" s="36"/>
      <c r="K51" s="37">
        <f t="shared" si="33"/>
        <v>0</v>
      </c>
      <c r="L51" s="38">
        <f t="shared" si="69"/>
        <v>2</v>
      </c>
      <c r="M51" s="38">
        <f t="shared" si="34"/>
        <v>33</v>
      </c>
      <c r="N51" s="37">
        <f t="shared" si="70"/>
        <v>0</v>
      </c>
      <c r="O51" s="36"/>
      <c r="P51" s="37">
        <f t="shared" si="35"/>
        <v>0</v>
      </c>
      <c r="Q51" s="38">
        <f t="shared" si="71"/>
        <v>1</v>
      </c>
      <c r="R51" s="38">
        <f t="shared" si="36"/>
        <v>33</v>
      </c>
      <c r="S51" s="37">
        <f t="shared" si="72"/>
        <v>0</v>
      </c>
      <c r="T51" s="36"/>
      <c r="U51" s="37">
        <f t="shared" si="37"/>
        <v>0</v>
      </c>
      <c r="V51" s="42"/>
      <c r="W51" s="38">
        <f t="shared" si="38"/>
        <v>33</v>
      </c>
      <c r="X51" s="37">
        <f t="shared" si="73"/>
        <v>0</v>
      </c>
      <c r="Y51" s="36"/>
      <c r="Z51" s="37">
        <f t="shared" si="39"/>
        <v>0</v>
      </c>
      <c r="AA51" s="38">
        <f t="shared" si="74"/>
        <v>0</v>
      </c>
      <c r="AB51" s="38">
        <f t="shared" si="40"/>
        <v>33</v>
      </c>
      <c r="AC51" s="37">
        <f t="shared" si="75"/>
        <v>0</v>
      </c>
      <c r="AD51" s="36"/>
      <c r="AE51" s="37">
        <f t="shared" si="41"/>
        <v>0</v>
      </c>
      <c r="AF51" s="38">
        <f t="shared" si="76"/>
        <v>2</v>
      </c>
      <c r="AG51" s="38">
        <f t="shared" si="42"/>
        <v>33</v>
      </c>
      <c r="AH51" s="37">
        <f t="shared" si="77"/>
        <v>0</v>
      </c>
      <c r="AI51" s="36"/>
      <c r="AJ51" s="37">
        <f t="shared" si="43"/>
        <v>0</v>
      </c>
      <c r="AK51" s="42"/>
      <c r="AL51" s="38">
        <f t="shared" si="44"/>
        <v>33</v>
      </c>
      <c r="AM51" s="37">
        <f t="shared" si="78"/>
        <v>0</v>
      </c>
      <c r="AN51" s="36"/>
      <c r="AO51" s="37">
        <f t="shared" si="45"/>
        <v>0</v>
      </c>
      <c r="AP51" s="38">
        <f t="shared" si="79"/>
        <v>2</v>
      </c>
      <c r="AQ51" s="38">
        <f t="shared" si="46"/>
        <v>33</v>
      </c>
      <c r="AR51" s="37">
        <f t="shared" si="80"/>
        <v>0</v>
      </c>
      <c r="AS51" s="36"/>
      <c r="AT51" s="37">
        <f t="shared" si="47"/>
        <v>0</v>
      </c>
      <c r="AU51" s="38">
        <f t="shared" si="81"/>
        <v>0</v>
      </c>
      <c r="AV51" s="38">
        <f t="shared" si="48"/>
        <v>33</v>
      </c>
      <c r="AW51" s="37">
        <f t="shared" si="82"/>
        <v>0</v>
      </c>
      <c r="AX51" s="36"/>
      <c r="AY51" s="37">
        <f t="shared" si="49"/>
        <v>0</v>
      </c>
      <c r="AZ51" s="38">
        <f t="shared" si="17"/>
        <v>4</v>
      </c>
      <c r="BA51" s="38">
        <f t="shared" si="50"/>
        <v>33</v>
      </c>
      <c r="BB51" s="37">
        <f t="shared" si="83"/>
        <v>0</v>
      </c>
      <c r="BC51" s="36"/>
      <c r="BD51" s="37">
        <f t="shared" si="51"/>
        <v>0</v>
      </c>
      <c r="BE51" s="38">
        <f t="shared" si="84"/>
        <v>3</v>
      </c>
      <c r="BF51" s="38">
        <f t="shared" si="52"/>
        <v>33</v>
      </c>
      <c r="BG51" s="37">
        <f t="shared" si="85"/>
        <v>0</v>
      </c>
      <c r="BH51" s="36"/>
      <c r="BI51" s="37">
        <f t="shared" si="53"/>
        <v>0</v>
      </c>
      <c r="BJ51" s="38">
        <f t="shared" si="86"/>
        <v>2</v>
      </c>
      <c r="BK51" s="38">
        <f t="shared" si="54"/>
        <v>33</v>
      </c>
      <c r="BL51" s="37">
        <f t="shared" si="87"/>
        <v>0</v>
      </c>
      <c r="BM51" s="36"/>
      <c r="BN51" s="37">
        <f t="shared" si="55"/>
        <v>0</v>
      </c>
      <c r="BO51" s="38">
        <f t="shared" si="88"/>
        <v>2</v>
      </c>
      <c r="BP51" s="42"/>
      <c r="BQ51" s="37">
        <f t="shared" si="89"/>
        <v>0</v>
      </c>
      <c r="BR51" s="36"/>
      <c r="BS51" s="37">
        <f t="shared" si="57"/>
        <v>0</v>
      </c>
      <c r="BT51" s="38">
        <f t="shared" si="90"/>
        <v>0</v>
      </c>
      <c r="BU51" s="38">
        <f t="shared" si="58"/>
        <v>33</v>
      </c>
      <c r="BV51" s="36"/>
      <c r="BW51" s="36"/>
      <c r="BX51" s="40">
        <f t="shared" si="59"/>
        <v>0</v>
      </c>
      <c r="BY51" s="38">
        <f t="shared" si="91"/>
        <v>2</v>
      </c>
      <c r="BZ51" s="38">
        <f t="shared" si="60"/>
        <v>33</v>
      </c>
      <c r="CA51" s="37">
        <f t="shared" si="92"/>
        <v>0</v>
      </c>
      <c r="CB51" s="36"/>
      <c r="CC51" s="37">
        <f t="shared" si="61"/>
        <v>0</v>
      </c>
      <c r="CD51" s="38">
        <f t="shared" si="93"/>
        <v>1</v>
      </c>
      <c r="CE51" s="41">
        <f t="shared" si="62"/>
        <v>33</v>
      </c>
      <c r="CF51" s="35">
        <f t="shared" si="63"/>
        <v>0</v>
      </c>
      <c r="CG51" s="41">
        <f t="shared" si="64"/>
        <v>33</v>
      </c>
      <c r="CH51" s="35">
        <f t="shared" si="65"/>
        <v>0.21315083199141169</v>
      </c>
    </row>
    <row r="52" spans="1:86" ht="18.95" customHeight="1" x14ac:dyDescent="0.35">
      <c r="A52" s="7" t="s">
        <v>167</v>
      </c>
      <c r="B52" s="8" t="s">
        <v>168</v>
      </c>
      <c r="C52" s="18" t="s">
        <v>160</v>
      </c>
      <c r="D52" s="35">
        <f t="shared" si="66"/>
        <v>0</v>
      </c>
      <c r="E52" s="42"/>
      <c r="F52" s="37">
        <f t="shared" si="30"/>
        <v>0</v>
      </c>
      <c r="G52" s="38">
        <f t="shared" si="67"/>
        <v>2</v>
      </c>
      <c r="H52" s="38">
        <f t="shared" si="32"/>
        <v>33</v>
      </c>
      <c r="I52" s="37">
        <f t="shared" si="68"/>
        <v>0</v>
      </c>
      <c r="J52" s="36"/>
      <c r="K52" s="37">
        <f t="shared" si="33"/>
        <v>0</v>
      </c>
      <c r="L52" s="38">
        <f t="shared" si="69"/>
        <v>2</v>
      </c>
      <c r="M52" s="38">
        <f t="shared" si="34"/>
        <v>33</v>
      </c>
      <c r="N52" s="37">
        <f t="shared" si="70"/>
        <v>0</v>
      </c>
      <c r="O52" s="36"/>
      <c r="P52" s="37">
        <f t="shared" si="35"/>
        <v>0</v>
      </c>
      <c r="Q52" s="38">
        <f t="shared" si="71"/>
        <v>1</v>
      </c>
      <c r="R52" s="38">
        <f t="shared" si="36"/>
        <v>33</v>
      </c>
      <c r="S52" s="37">
        <f t="shared" si="72"/>
        <v>0</v>
      </c>
      <c r="T52" s="36"/>
      <c r="U52" s="37">
        <f t="shared" si="37"/>
        <v>0</v>
      </c>
      <c r="V52" s="42"/>
      <c r="W52" s="38">
        <f t="shared" si="38"/>
        <v>33</v>
      </c>
      <c r="X52" s="37">
        <f t="shared" si="73"/>
        <v>0</v>
      </c>
      <c r="Y52" s="36"/>
      <c r="Z52" s="37">
        <f t="shared" si="39"/>
        <v>0</v>
      </c>
      <c r="AA52" s="38">
        <f t="shared" si="74"/>
        <v>0</v>
      </c>
      <c r="AB52" s="38">
        <f t="shared" si="40"/>
        <v>33</v>
      </c>
      <c r="AC52" s="37">
        <f t="shared" si="75"/>
        <v>0</v>
      </c>
      <c r="AD52" s="36"/>
      <c r="AE52" s="37">
        <f t="shared" si="41"/>
        <v>0</v>
      </c>
      <c r="AF52" s="38">
        <f t="shared" si="76"/>
        <v>2</v>
      </c>
      <c r="AG52" s="38">
        <f t="shared" si="42"/>
        <v>33</v>
      </c>
      <c r="AH52" s="37">
        <f t="shared" si="77"/>
        <v>0</v>
      </c>
      <c r="AI52" s="36"/>
      <c r="AJ52" s="37">
        <f t="shared" si="43"/>
        <v>0</v>
      </c>
      <c r="AK52" s="42"/>
      <c r="AL52" s="38">
        <f t="shared" si="44"/>
        <v>33</v>
      </c>
      <c r="AM52" s="37">
        <f t="shared" si="78"/>
        <v>0</v>
      </c>
      <c r="AN52" s="36"/>
      <c r="AO52" s="37">
        <f t="shared" si="45"/>
        <v>0</v>
      </c>
      <c r="AP52" s="38">
        <f t="shared" si="79"/>
        <v>2</v>
      </c>
      <c r="AQ52" s="38">
        <f t="shared" si="46"/>
        <v>33</v>
      </c>
      <c r="AR52" s="37">
        <f t="shared" si="80"/>
        <v>0</v>
      </c>
      <c r="AS52" s="36"/>
      <c r="AT52" s="37">
        <f t="shared" si="47"/>
        <v>0</v>
      </c>
      <c r="AU52" s="38">
        <f t="shared" si="81"/>
        <v>0</v>
      </c>
      <c r="AV52" s="38">
        <f t="shared" si="48"/>
        <v>33</v>
      </c>
      <c r="AW52" s="37">
        <f t="shared" si="82"/>
        <v>0</v>
      </c>
      <c r="AX52" s="36">
        <v>9</v>
      </c>
      <c r="AY52" s="37">
        <f t="shared" si="49"/>
        <v>4.5</v>
      </c>
      <c r="AZ52" s="38">
        <f t="shared" si="17"/>
        <v>4</v>
      </c>
      <c r="BA52" s="38">
        <f t="shared" si="50"/>
        <v>1</v>
      </c>
      <c r="BB52" s="37">
        <f t="shared" si="83"/>
        <v>0</v>
      </c>
      <c r="BC52" s="36"/>
      <c r="BD52" s="37">
        <f t="shared" si="51"/>
        <v>0</v>
      </c>
      <c r="BE52" s="38">
        <f t="shared" si="84"/>
        <v>3</v>
      </c>
      <c r="BF52" s="38">
        <f t="shared" si="52"/>
        <v>33</v>
      </c>
      <c r="BG52" s="37">
        <f t="shared" si="85"/>
        <v>0</v>
      </c>
      <c r="BH52" s="36"/>
      <c r="BI52" s="37">
        <f t="shared" si="53"/>
        <v>0</v>
      </c>
      <c r="BJ52" s="38">
        <f t="shared" si="86"/>
        <v>2</v>
      </c>
      <c r="BK52" s="38">
        <f t="shared" si="54"/>
        <v>33</v>
      </c>
      <c r="BL52" s="37">
        <f t="shared" si="87"/>
        <v>0</v>
      </c>
      <c r="BM52" s="36"/>
      <c r="BN52" s="37">
        <f t="shared" si="55"/>
        <v>0</v>
      </c>
      <c r="BO52" s="38">
        <f t="shared" si="88"/>
        <v>2</v>
      </c>
      <c r="BP52" s="42"/>
      <c r="BQ52" s="37">
        <f t="shared" si="89"/>
        <v>0</v>
      </c>
      <c r="BR52" s="36"/>
      <c r="BS52" s="37">
        <f t="shared" si="57"/>
        <v>0</v>
      </c>
      <c r="BT52" s="38">
        <f t="shared" si="90"/>
        <v>0</v>
      </c>
      <c r="BU52" s="38">
        <f t="shared" si="58"/>
        <v>33</v>
      </c>
      <c r="BV52" s="36"/>
      <c r="BW52" s="36"/>
      <c r="BX52" s="40">
        <f t="shared" si="59"/>
        <v>0</v>
      </c>
      <c r="BY52" s="38">
        <f t="shared" si="91"/>
        <v>2</v>
      </c>
      <c r="BZ52" s="38">
        <f t="shared" si="60"/>
        <v>33</v>
      </c>
      <c r="CA52" s="37">
        <f t="shared" si="92"/>
        <v>0</v>
      </c>
      <c r="CB52" s="36"/>
      <c r="CC52" s="37">
        <f t="shared" si="61"/>
        <v>0</v>
      </c>
      <c r="CD52" s="38">
        <f t="shared" si="93"/>
        <v>1</v>
      </c>
      <c r="CE52" s="41">
        <f t="shared" si="62"/>
        <v>33</v>
      </c>
      <c r="CF52" s="35">
        <f t="shared" si="63"/>
        <v>0.78260869565217395</v>
      </c>
      <c r="CG52" s="41">
        <f t="shared" si="64"/>
        <v>3</v>
      </c>
      <c r="CH52" s="35">
        <f t="shared" si="65"/>
        <v>0.21315083199141169</v>
      </c>
    </row>
    <row r="53" spans="1:86" ht="18.95" customHeight="1" x14ac:dyDescent="0.35">
      <c r="A53" s="7" t="s">
        <v>169</v>
      </c>
      <c r="B53" s="8" t="s">
        <v>170</v>
      </c>
      <c r="C53" s="18" t="s">
        <v>160</v>
      </c>
      <c r="D53" s="35">
        <f t="shared" si="66"/>
        <v>0</v>
      </c>
      <c r="E53" s="42"/>
      <c r="F53" s="37">
        <f t="shared" si="30"/>
        <v>0</v>
      </c>
      <c r="G53" s="38">
        <f t="shared" si="67"/>
        <v>2</v>
      </c>
      <c r="H53" s="38">
        <f t="shared" si="32"/>
        <v>33</v>
      </c>
      <c r="I53" s="37">
        <f t="shared" si="68"/>
        <v>0</v>
      </c>
      <c r="J53" s="36"/>
      <c r="K53" s="37">
        <f t="shared" si="33"/>
        <v>0</v>
      </c>
      <c r="L53" s="38">
        <f t="shared" si="69"/>
        <v>2</v>
      </c>
      <c r="M53" s="38">
        <f t="shared" si="34"/>
        <v>33</v>
      </c>
      <c r="N53" s="37">
        <f t="shared" si="70"/>
        <v>0</v>
      </c>
      <c r="O53" s="36"/>
      <c r="P53" s="37">
        <f t="shared" si="35"/>
        <v>0</v>
      </c>
      <c r="Q53" s="38">
        <f t="shared" si="71"/>
        <v>1</v>
      </c>
      <c r="R53" s="38">
        <f t="shared" si="36"/>
        <v>33</v>
      </c>
      <c r="S53" s="37">
        <f t="shared" si="72"/>
        <v>0</v>
      </c>
      <c r="T53" s="36"/>
      <c r="U53" s="37">
        <f t="shared" si="37"/>
        <v>0</v>
      </c>
      <c r="V53" s="42"/>
      <c r="W53" s="38">
        <f t="shared" si="38"/>
        <v>33</v>
      </c>
      <c r="X53" s="37">
        <f t="shared" si="73"/>
        <v>0</v>
      </c>
      <c r="Y53" s="36"/>
      <c r="Z53" s="37">
        <f t="shared" si="39"/>
        <v>0</v>
      </c>
      <c r="AA53" s="38">
        <f t="shared" si="74"/>
        <v>0</v>
      </c>
      <c r="AB53" s="38">
        <f t="shared" si="40"/>
        <v>33</v>
      </c>
      <c r="AC53" s="37">
        <f t="shared" si="75"/>
        <v>0</v>
      </c>
      <c r="AD53" s="36"/>
      <c r="AE53" s="37">
        <f t="shared" si="41"/>
        <v>0</v>
      </c>
      <c r="AF53" s="38">
        <f t="shared" si="76"/>
        <v>2</v>
      </c>
      <c r="AG53" s="38">
        <f t="shared" si="42"/>
        <v>33</v>
      </c>
      <c r="AH53" s="37">
        <f t="shared" si="77"/>
        <v>0</v>
      </c>
      <c r="AI53" s="36"/>
      <c r="AJ53" s="37">
        <f t="shared" si="43"/>
        <v>0</v>
      </c>
      <c r="AK53" s="42"/>
      <c r="AL53" s="38">
        <f t="shared" si="44"/>
        <v>33</v>
      </c>
      <c r="AM53" s="37">
        <f t="shared" si="78"/>
        <v>0</v>
      </c>
      <c r="AN53" s="36"/>
      <c r="AO53" s="37">
        <f t="shared" si="45"/>
        <v>0</v>
      </c>
      <c r="AP53" s="38">
        <f t="shared" si="79"/>
        <v>2</v>
      </c>
      <c r="AQ53" s="38">
        <f t="shared" si="46"/>
        <v>33</v>
      </c>
      <c r="AR53" s="37">
        <f t="shared" si="80"/>
        <v>0</v>
      </c>
      <c r="AS53" s="36"/>
      <c r="AT53" s="37">
        <f t="shared" si="47"/>
        <v>0</v>
      </c>
      <c r="AU53" s="38">
        <f t="shared" si="81"/>
        <v>0</v>
      </c>
      <c r="AV53" s="38">
        <f t="shared" si="48"/>
        <v>33</v>
      </c>
      <c r="AW53" s="37">
        <f t="shared" si="82"/>
        <v>0</v>
      </c>
      <c r="AX53" s="36"/>
      <c r="AY53" s="37">
        <f t="shared" si="49"/>
        <v>0</v>
      </c>
      <c r="AZ53" s="38">
        <f t="shared" si="17"/>
        <v>4</v>
      </c>
      <c r="BA53" s="38">
        <f t="shared" si="50"/>
        <v>33</v>
      </c>
      <c r="BB53" s="37">
        <f t="shared" si="83"/>
        <v>0</v>
      </c>
      <c r="BC53" s="36"/>
      <c r="BD53" s="37">
        <f t="shared" si="51"/>
        <v>0</v>
      </c>
      <c r="BE53" s="38">
        <f t="shared" si="84"/>
        <v>3</v>
      </c>
      <c r="BF53" s="38">
        <f t="shared" si="52"/>
        <v>33</v>
      </c>
      <c r="BG53" s="37">
        <f t="shared" si="85"/>
        <v>0</v>
      </c>
      <c r="BH53" s="36"/>
      <c r="BI53" s="37">
        <f t="shared" si="53"/>
        <v>0</v>
      </c>
      <c r="BJ53" s="38">
        <f t="shared" si="86"/>
        <v>2</v>
      </c>
      <c r="BK53" s="38">
        <f t="shared" si="54"/>
        <v>33</v>
      </c>
      <c r="BL53" s="37">
        <f t="shared" si="87"/>
        <v>0</v>
      </c>
      <c r="BM53" s="36"/>
      <c r="BN53" s="37">
        <f t="shared" si="55"/>
        <v>0</v>
      </c>
      <c r="BO53" s="38">
        <f t="shared" si="88"/>
        <v>2</v>
      </c>
      <c r="BP53" s="42"/>
      <c r="BQ53" s="37">
        <f t="shared" si="89"/>
        <v>0</v>
      </c>
      <c r="BR53" s="36"/>
      <c r="BS53" s="37">
        <f t="shared" si="57"/>
        <v>0</v>
      </c>
      <c r="BT53" s="38">
        <f t="shared" si="90"/>
        <v>0</v>
      </c>
      <c r="BU53" s="38">
        <f t="shared" si="58"/>
        <v>33</v>
      </c>
      <c r="BV53" s="36"/>
      <c r="BW53" s="36"/>
      <c r="BX53" s="40">
        <f t="shared" si="59"/>
        <v>0</v>
      </c>
      <c r="BY53" s="38">
        <f t="shared" si="91"/>
        <v>2</v>
      </c>
      <c r="BZ53" s="38">
        <f t="shared" si="60"/>
        <v>33</v>
      </c>
      <c r="CA53" s="37">
        <f t="shared" si="92"/>
        <v>0</v>
      </c>
      <c r="CB53" s="36"/>
      <c r="CC53" s="37">
        <f t="shared" si="61"/>
        <v>0</v>
      </c>
      <c r="CD53" s="38">
        <f t="shared" si="93"/>
        <v>1</v>
      </c>
      <c r="CE53" s="41">
        <f t="shared" si="62"/>
        <v>33</v>
      </c>
      <c r="CF53" s="35">
        <f t="shared" si="63"/>
        <v>0</v>
      </c>
      <c r="CG53" s="41">
        <f t="shared" si="64"/>
        <v>33</v>
      </c>
      <c r="CH53" s="35">
        <f t="shared" si="65"/>
        <v>0.21315083199141169</v>
      </c>
    </row>
    <row r="54" spans="1:86" ht="18.95" customHeight="1" x14ac:dyDescent="0.35">
      <c r="A54" s="7" t="s">
        <v>171</v>
      </c>
      <c r="B54" s="8" t="s">
        <v>172</v>
      </c>
      <c r="C54" s="18" t="s">
        <v>160</v>
      </c>
      <c r="D54" s="35">
        <f t="shared" si="66"/>
        <v>0</v>
      </c>
      <c r="E54" s="42"/>
      <c r="F54" s="37">
        <f t="shared" si="30"/>
        <v>0</v>
      </c>
      <c r="G54" s="38">
        <f t="shared" si="67"/>
        <v>2</v>
      </c>
      <c r="H54" s="38">
        <f t="shared" si="32"/>
        <v>33</v>
      </c>
      <c r="I54" s="37">
        <f t="shared" si="68"/>
        <v>0</v>
      </c>
      <c r="J54" s="36"/>
      <c r="K54" s="37">
        <f t="shared" si="33"/>
        <v>0</v>
      </c>
      <c r="L54" s="38">
        <f t="shared" si="69"/>
        <v>2</v>
      </c>
      <c r="M54" s="38">
        <f t="shared" si="34"/>
        <v>33</v>
      </c>
      <c r="N54" s="37">
        <f t="shared" si="70"/>
        <v>0</v>
      </c>
      <c r="O54" s="36"/>
      <c r="P54" s="37">
        <f t="shared" si="35"/>
        <v>0</v>
      </c>
      <c r="Q54" s="38">
        <f t="shared" si="71"/>
        <v>1</v>
      </c>
      <c r="R54" s="38">
        <f t="shared" si="36"/>
        <v>33</v>
      </c>
      <c r="S54" s="37">
        <f t="shared" si="72"/>
        <v>0</v>
      </c>
      <c r="T54" s="36"/>
      <c r="U54" s="37">
        <f t="shared" si="37"/>
        <v>0</v>
      </c>
      <c r="V54" s="42"/>
      <c r="W54" s="38">
        <f t="shared" si="38"/>
        <v>33</v>
      </c>
      <c r="X54" s="37">
        <f t="shared" si="73"/>
        <v>0</v>
      </c>
      <c r="Y54" s="36"/>
      <c r="Z54" s="37">
        <f t="shared" si="39"/>
        <v>0</v>
      </c>
      <c r="AA54" s="38">
        <f t="shared" si="74"/>
        <v>0</v>
      </c>
      <c r="AB54" s="38">
        <f t="shared" si="40"/>
        <v>33</v>
      </c>
      <c r="AC54" s="37">
        <f t="shared" si="75"/>
        <v>0</v>
      </c>
      <c r="AD54" s="36"/>
      <c r="AE54" s="37">
        <f t="shared" si="41"/>
        <v>0</v>
      </c>
      <c r="AF54" s="38">
        <f t="shared" si="76"/>
        <v>2</v>
      </c>
      <c r="AG54" s="38">
        <f t="shared" si="42"/>
        <v>33</v>
      </c>
      <c r="AH54" s="37">
        <f t="shared" si="77"/>
        <v>0</v>
      </c>
      <c r="AI54" s="36"/>
      <c r="AJ54" s="37">
        <f t="shared" si="43"/>
        <v>0</v>
      </c>
      <c r="AK54" s="42"/>
      <c r="AL54" s="38">
        <f t="shared" si="44"/>
        <v>33</v>
      </c>
      <c r="AM54" s="37">
        <f t="shared" si="78"/>
        <v>0</v>
      </c>
      <c r="AN54" s="36"/>
      <c r="AO54" s="37">
        <f t="shared" si="45"/>
        <v>0</v>
      </c>
      <c r="AP54" s="38">
        <f t="shared" si="79"/>
        <v>2</v>
      </c>
      <c r="AQ54" s="38">
        <f t="shared" si="46"/>
        <v>33</v>
      </c>
      <c r="AR54" s="37">
        <f t="shared" si="80"/>
        <v>0</v>
      </c>
      <c r="AS54" s="36"/>
      <c r="AT54" s="37">
        <f t="shared" si="47"/>
        <v>0</v>
      </c>
      <c r="AU54" s="38">
        <f t="shared" si="81"/>
        <v>0</v>
      </c>
      <c r="AV54" s="38">
        <f t="shared" si="48"/>
        <v>33</v>
      </c>
      <c r="AW54" s="37">
        <f t="shared" si="82"/>
        <v>0</v>
      </c>
      <c r="AX54" s="36"/>
      <c r="AY54" s="37">
        <f t="shared" si="49"/>
        <v>0</v>
      </c>
      <c r="AZ54" s="38">
        <f t="shared" si="17"/>
        <v>4</v>
      </c>
      <c r="BA54" s="38">
        <f t="shared" si="50"/>
        <v>33</v>
      </c>
      <c r="BB54" s="37">
        <f t="shared" si="83"/>
        <v>0</v>
      </c>
      <c r="BC54" s="36"/>
      <c r="BD54" s="37">
        <f t="shared" si="51"/>
        <v>0</v>
      </c>
      <c r="BE54" s="38">
        <f t="shared" si="84"/>
        <v>3</v>
      </c>
      <c r="BF54" s="38">
        <f t="shared" si="52"/>
        <v>33</v>
      </c>
      <c r="BG54" s="37">
        <f t="shared" si="85"/>
        <v>0</v>
      </c>
      <c r="BH54" s="36"/>
      <c r="BI54" s="37">
        <f t="shared" si="53"/>
        <v>0</v>
      </c>
      <c r="BJ54" s="38">
        <f t="shared" si="86"/>
        <v>2</v>
      </c>
      <c r="BK54" s="38">
        <f t="shared" si="54"/>
        <v>33</v>
      </c>
      <c r="BL54" s="37">
        <f t="shared" si="87"/>
        <v>0</v>
      </c>
      <c r="BM54" s="36"/>
      <c r="BN54" s="37">
        <f t="shared" si="55"/>
        <v>0</v>
      </c>
      <c r="BO54" s="38">
        <f t="shared" si="88"/>
        <v>2</v>
      </c>
      <c r="BP54" s="42"/>
      <c r="BQ54" s="37">
        <f t="shared" si="89"/>
        <v>0</v>
      </c>
      <c r="BR54" s="36"/>
      <c r="BS54" s="37">
        <f t="shared" si="57"/>
        <v>0</v>
      </c>
      <c r="BT54" s="38">
        <f t="shared" si="90"/>
        <v>0</v>
      </c>
      <c r="BU54" s="38">
        <f t="shared" si="58"/>
        <v>33</v>
      </c>
      <c r="BV54" s="36"/>
      <c r="BW54" s="36"/>
      <c r="BX54" s="40">
        <f t="shared" si="59"/>
        <v>0</v>
      </c>
      <c r="BY54" s="38">
        <f t="shared" si="91"/>
        <v>2</v>
      </c>
      <c r="BZ54" s="38">
        <f t="shared" si="60"/>
        <v>33</v>
      </c>
      <c r="CA54" s="37">
        <f t="shared" si="92"/>
        <v>0</v>
      </c>
      <c r="CB54" s="36"/>
      <c r="CC54" s="37">
        <f t="shared" si="61"/>
        <v>0</v>
      </c>
      <c r="CD54" s="38">
        <f t="shared" si="93"/>
        <v>1</v>
      </c>
      <c r="CE54" s="41">
        <f t="shared" si="62"/>
        <v>33</v>
      </c>
      <c r="CF54" s="35">
        <f t="shared" si="63"/>
        <v>0</v>
      </c>
      <c r="CG54" s="41">
        <f t="shared" si="64"/>
        <v>33</v>
      </c>
      <c r="CH54" s="35">
        <f t="shared" si="65"/>
        <v>0.21315083199141169</v>
      </c>
    </row>
    <row r="55" spans="1:86" ht="18.95" customHeight="1" x14ac:dyDescent="0.35">
      <c r="A55" s="7" t="s">
        <v>173</v>
      </c>
      <c r="B55" s="8" t="s">
        <v>174</v>
      </c>
      <c r="C55" s="18" t="s">
        <v>160</v>
      </c>
      <c r="D55" s="35">
        <f t="shared" si="66"/>
        <v>0</v>
      </c>
      <c r="E55" s="42"/>
      <c r="F55" s="37">
        <f t="shared" si="30"/>
        <v>0</v>
      </c>
      <c r="G55" s="38">
        <f t="shared" si="67"/>
        <v>2</v>
      </c>
      <c r="H55" s="38">
        <f t="shared" si="32"/>
        <v>33</v>
      </c>
      <c r="I55" s="37">
        <f t="shared" si="68"/>
        <v>0</v>
      </c>
      <c r="J55" s="36"/>
      <c r="K55" s="37">
        <f t="shared" si="33"/>
        <v>0</v>
      </c>
      <c r="L55" s="38">
        <f t="shared" si="69"/>
        <v>2</v>
      </c>
      <c r="M55" s="38">
        <f t="shared" si="34"/>
        <v>33</v>
      </c>
      <c r="N55" s="37">
        <f t="shared" si="70"/>
        <v>0</v>
      </c>
      <c r="O55" s="36"/>
      <c r="P55" s="37">
        <f t="shared" si="35"/>
        <v>0</v>
      </c>
      <c r="Q55" s="38">
        <f t="shared" si="71"/>
        <v>1</v>
      </c>
      <c r="R55" s="38">
        <f t="shared" si="36"/>
        <v>33</v>
      </c>
      <c r="S55" s="37">
        <f t="shared" si="72"/>
        <v>0</v>
      </c>
      <c r="T55" s="36"/>
      <c r="U55" s="37">
        <f t="shared" si="37"/>
        <v>0</v>
      </c>
      <c r="V55" s="42"/>
      <c r="W55" s="38">
        <f t="shared" si="38"/>
        <v>33</v>
      </c>
      <c r="X55" s="37">
        <f t="shared" si="73"/>
        <v>0</v>
      </c>
      <c r="Y55" s="36"/>
      <c r="Z55" s="37">
        <f t="shared" si="39"/>
        <v>0</v>
      </c>
      <c r="AA55" s="38">
        <f t="shared" si="74"/>
        <v>0</v>
      </c>
      <c r="AB55" s="38">
        <f t="shared" si="40"/>
        <v>33</v>
      </c>
      <c r="AC55" s="37">
        <f t="shared" si="75"/>
        <v>0</v>
      </c>
      <c r="AD55" s="36"/>
      <c r="AE55" s="37">
        <f t="shared" si="41"/>
        <v>0</v>
      </c>
      <c r="AF55" s="38">
        <f t="shared" si="76"/>
        <v>2</v>
      </c>
      <c r="AG55" s="38">
        <f t="shared" si="42"/>
        <v>33</v>
      </c>
      <c r="AH55" s="37">
        <f t="shared" si="77"/>
        <v>0</v>
      </c>
      <c r="AI55" s="36"/>
      <c r="AJ55" s="37">
        <f t="shared" si="43"/>
        <v>0</v>
      </c>
      <c r="AK55" s="42"/>
      <c r="AL55" s="38">
        <f t="shared" si="44"/>
        <v>33</v>
      </c>
      <c r="AM55" s="37">
        <f t="shared" si="78"/>
        <v>0</v>
      </c>
      <c r="AN55" s="36"/>
      <c r="AO55" s="37">
        <f t="shared" si="45"/>
        <v>0</v>
      </c>
      <c r="AP55" s="38">
        <f t="shared" si="79"/>
        <v>2</v>
      </c>
      <c r="AQ55" s="38">
        <f t="shared" si="46"/>
        <v>33</v>
      </c>
      <c r="AR55" s="37">
        <f t="shared" si="80"/>
        <v>0</v>
      </c>
      <c r="AS55" s="36"/>
      <c r="AT55" s="37">
        <f t="shared" si="47"/>
        <v>0</v>
      </c>
      <c r="AU55" s="38">
        <f t="shared" si="81"/>
        <v>0</v>
      </c>
      <c r="AV55" s="38">
        <f t="shared" si="48"/>
        <v>33</v>
      </c>
      <c r="AW55" s="37">
        <f t="shared" si="82"/>
        <v>0</v>
      </c>
      <c r="AX55" s="36"/>
      <c r="AY55" s="37">
        <f t="shared" si="49"/>
        <v>0</v>
      </c>
      <c r="AZ55" s="38">
        <f t="shared" si="17"/>
        <v>4</v>
      </c>
      <c r="BA55" s="38">
        <f t="shared" si="50"/>
        <v>33</v>
      </c>
      <c r="BB55" s="37">
        <f t="shared" si="83"/>
        <v>0</v>
      </c>
      <c r="BC55" s="36"/>
      <c r="BD55" s="37">
        <f t="shared" si="51"/>
        <v>0</v>
      </c>
      <c r="BE55" s="38">
        <f t="shared" si="84"/>
        <v>3</v>
      </c>
      <c r="BF55" s="38">
        <f t="shared" si="52"/>
        <v>33</v>
      </c>
      <c r="BG55" s="37">
        <f t="shared" si="85"/>
        <v>0</v>
      </c>
      <c r="BH55" s="36"/>
      <c r="BI55" s="37">
        <f t="shared" si="53"/>
        <v>0</v>
      </c>
      <c r="BJ55" s="38">
        <f t="shared" si="86"/>
        <v>2</v>
      </c>
      <c r="BK55" s="38">
        <f t="shared" si="54"/>
        <v>33</v>
      </c>
      <c r="BL55" s="37">
        <f t="shared" si="87"/>
        <v>0</v>
      </c>
      <c r="BM55" s="36"/>
      <c r="BN55" s="37">
        <f t="shared" si="55"/>
        <v>0</v>
      </c>
      <c r="BO55" s="38">
        <f t="shared" si="88"/>
        <v>2</v>
      </c>
      <c r="BP55" s="42"/>
      <c r="BQ55" s="37">
        <f t="shared" si="89"/>
        <v>0</v>
      </c>
      <c r="BR55" s="36"/>
      <c r="BS55" s="37">
        <f t="shared" si="57"/>
        <v>0</v>
      </c>
      <c r="BT55" s="38">
        <f t="shared" si="90"/>
        <v>0</v>
      </c>
      <c r="BU55" s="38">
        <f t="shared" si="58"/>
        <v>33</v>
      </c>
      <c r="BV55" s="36"/>
      <c r="BW55" s="36"/>
      <c r="BX55" s="40">
        <f t="shared" si="59"/>
        <v>0</v>
      </c>
      <c r="BY55" s="38">
        <f t="shared" si="91"/>
        <v>2</v>
      </c>
      <c r="BZ55" s="38">
        <f t="shared" si="60"/>
        <v>33</v>
      </c>
      <c r="CA55" s="37">
        <f t="shared" si="92"/>
        <v>0</v>
      </c>
      <c r="CB55" s="36"/>
      <c r="CC55" s="37">
        <f t="shared" si="61"/>
        <v>0</v>
      </c>
      <c r="CD55" s="38">
        <f t="shared" si="93"/>
        <v>1</v>
      </c>
      <c r="CE55" s="41">
        <f t="shared" si="62"/>
        <v>33</v>
      </c>
      <c r="CF55" s="35">
        <f t="shared" si="63"/>
        <v>0</v>
      </c>
      <c r="CG55" s="41">
        <f t="shared" si="64"/>
        <v>33</v>
      </c>
      <c r="CH55" s="35">
        <f t="shared" si="65"/>
        <v>0.21315083199141169</v>
      </c>
    </row>
    <row r="56" spans="1:86" ht="18.95" customHeight="1" x14ac:dyDescent="0.35">
      <c r="A56" s="7" t="s">
        <v>175</v>
      </c>
      <c r="B56" s="8" t="s">
        <v>176</v>
      </c>
      <c r="C56" s="18" t="s">
        <v>160</v>
      </c>
      <c r="D56" s="35">
        <f t="shared" si="66"/>
        <v>0</v>
      </c>
      <c r="E56" s="42"/>
      <c r="F56" s="37">
        <f t="shared" si="30"/>
        <v>0</v>
      </c>
      <c r="G56" s="38">
        <f t="shared" si="67"/>
        <v>2</v>
      </c>
      <c r="H56" s="38">
        <f t="shared" si="32"/>
        <v>33</v>
      </c>
      <c r="I56" s="37">
        <f t="shared" si="68"/>
        <v>0</v>
      </c>
      <c r="J56" s="36"/>
      <c r="K56" s="37">
        <f t="shared" si="33"/>
        <v>0</v>
      </c>
      <c r="L56" s="38">
        <f t="shared" si="69"/>
        <v>2</v>
      </c>
      <c r="M56" s="38">
        <f t="shared" si="34"/>
        <v>33</v>
      </c>
      <c r="N56" s="37">
        <f t="shared" si="70"/>
        <v>0</v>
      </c>
      <c r="O56" s="36"/>
      <c r="P56" s="37">
        <f t="shared" si="35"/>
        <v>0</v>
      </c>
      <c r="Q56" s="38">
        <f t="shared" si="71"/>
        <v>1</v>
      </c>
      <c r="R56" s="38">
        <f t="shared" si="36"/>
        <v>33</v>
      </c>
      <c r="S56" s="37">
        <f t="shared" si="72"/>
        <v>0</v>
      </c>
      <c r="T56" s="36"/>
      <c r="U56" s="37">
        <f t="shared" si="37"/>
        <v>0</v>
      </c>
      <c r="V56" s="42"/>
      <c r="W56" s="38">
        <f t="shared" si="38"/>
        <v>33</v>
      </c>
      <c r="X56" s="37">
        <f t="shared" si="73"/>
        <v>0</v>
      </c>
      <c r="Y56" s="36"/>
      <c r="Z56" s="37">
        <f t="shared" si="39"/>
        <v>0</v>
      </c>
      <c r="AA56" s="38">
        <f t="shared" si="74"/>
        <v>0</v>
      </c>
      <c r="AB56" s="38">
        <f t="shared" si="40"/>
        <v>33</v>
      </c>
      <c r="AC56" s="37">
        <f t="shared" si="75"/>
        <v>0</v>
      </c>
      <c r="AD56" s="36"/>
      <c r="AE56" s="37">
        <f t="shared" si="41"/>
        <v>0</v>
      </c>
      <c r="AF56" s="38">
        <f t="shared" si="76"/>
        <v>2</v>
      </c>
      <c r="AG56" s="38">
        <f t="shared" si="42"/>
        <v>33</v>
      </c>
      <c r="AH56" s="37">
        <f t="shared" si="77"/>
        <v>0</v>
      </c>
      <c r="AI56" s="36"/>
      <c r="AJ56" s="37">
        <f t="shared" si="43"/>
        <v>0</v>
      </c>
      <c r="AK56" s="42"/>
      <c r="AL56" s="38">
        <f t="shared" si="44"/>
        <v>33</v>
      </c>
      <c r="AM56" s="37">
        <f t="shared" si="78"/>
        <v>0</v>
      </c>
      <c r="AN56" s="36"/>
      <c r="AO56" s="37">
        <f t="shared" si="45"/>
        <v>0</v>
      </c>
      <c r="AP56" s="38">
        <f t="shared" si="79"/>
        <v>2</v>
      </c>
      <c r="AQ56" s="38">
        <f t="shared" si="46"/>
        <v>33</v>
      </c>
      <c r="AR56" s="37">
        <f t="shared" si="80"/>
        <v>0</v>
      </c>
      <c r="AS56" s="36"/>
      <c r="AT56" s="37">
        <f t="shared" si="47"/>
        <v>0</v>
      </c>
      <c r="AU56" s="38">
        <f t="shared" si="81"/>
        <v>0</v>
      </c>
      <c r="AV56" s="38">
        <f t="shared" si="48"/>
        <v>33</v>
      </c>
      <c r="AW56" s="37">
        <f t="shared" si="82"/>
        <v>0</v>
      </c>
      <c r="AX56" s="36"/>
      <c r="AY56" s="37">
        <f t="shared" si="49"/>
        <v>0</v>
      </c>
      <c r="AZ56" s="38">
        <f t="shared" si="17"/>
        <v>4</v>
      </c>
      <c r="BA56" s="38">
        <f t="shared" si="50"/>
        <v>33</v>
      </c>
      <c r="BB56" s="37">
        <f t="shared" si="83"/>
        <v>0</v>
      </c>
      <c r="BC56" s="36"/>
      <c r="BD56" s="37">
        <f t="shared" si="51"/>
        <v>0</v>
      </c>
      <c r="BE56" s="38">
        <f t="shared" si="84"/>
        <v>3</v>
      </c>
      <c r="BF56" s="38">
        <f t="shared" si="52"/>
        <v>33</v>
      </c>
      <c r="BG56" s="37">
        <f t="shared" si="85"/>
        <v>0</v>
      </c>
      <c r="BH56" s="36"/>
      <c r="BI56" s="37">
        <f t="shared" si="53"/>
        <v>0</v>
      </c>
      <c r="BJ56" s="38">
        <f t="shared" si="86"/>
        <v>2</v>
      </c>
      <c r="BK56" s="38">
        <f t="shared" si="54"/>
        <v>33</v>
      </c>
      <c r="BL56" s="37">
        <f t="shared" si="87"/>
        <v>0</v>
      </c>
      <c r="BM56" s="36"/>
      <c r="BN56" s="37">
        <f t="shared" si="55"/>
        <v>0</v>
      </c>
      <c r="BO56" s="38">
        <f t="shared" si="88"/>
        <v>2</v>
      </c>
      <c r="BP56" s="42"/>
      <c r="BQ56" s="37">
        <f t="shared" si="89"/>
        <v>0</v>
      </c>
      <c r="BR56" s="36"/>
      <c r="BS56" s="37">
        <f t="shared" si="57"/>
        <v>0</v>
      </c>
      <c r="BT56" s="38">
        <f t="shared" si="90"/>
        <v>0</v>
      </c>
      <c r="BU56" s="38">
        <f t="shared" si="58"/>
        <v>33</v>
      </c>
      <c r="BV56" s="36"/>
      <c r="BW56" s="36"/>
      <c r="BX56" s="40">
        <f t="shared" si="59"/>
        <v>0</v>
      </c>
      <c r="BY56" s="38">
        <f t="shared" si="91"/>
        <v>2</v>
      </c>
      <c r="BZ56" s="38">
        <f t="shared" si="60"/>
        <v>33</v>
      </c>
      <c r="CA56" s="37">
        <f t="shared" si="92"/>
        <v>0</v>
      </c>
      <c r="CB56" s="36"/>
      <c r="CC56" s="37">
        <f t="shared" si="61"/>
        <v>0</v>
      </c>
      <c r="CD56" s="38">
        <f t="shared" si="93"/>
        <v>1</v>
      </c>
      <c r="CE56" s="41">
        <f t="shared" si="62"/>
        <v>33</v>
      </c>
      <c r="CF56" s="35">
        <f t="shared" si="63"/>
        <v>0</v>
      </c>
      <c r="CG56" s="41">
        <f t="shared" si="64"/>
        <v>33</v>
      </c>
      <c r="CH56" s="35">
        <f t="shared" si="65"/>
        <v>0.21315083199141169</v>
      </c>
    </row>
    <row r="57" spans="1:86" ht="18.95" customHeight="1" x14ac:dyDescent="0.35">
      <c r="A57" s="7" t="s">
        <v>177</v>
      </c>
      <c r="B57" s="8" t="s">
        <v>178</v>
      </c>
      <c r="C57" s="18" t="s">
        <v>160</v>
      </c>
      <c r="D57" s="35">
        <f t="shared" si="66"/>
        <v>0</v>
      </c>
      <c r="E57" s="42"/>
      <c r="F57" s="37">
        <f t="shared" si="30"/>
        <v>0</v>
      </c>
      <c r="G57" s="38">
        <f t="shared" si="67"/>
        <v>2</v>
      </c>
      <c r="H57" s="38">
        <f t="shared" si="32"/>
        <v>33</v>
      </c>
      <c r="I57" s="37">
        <f t="shared" si="68"/>
        <v>0</v>
      </c>
      <c r="J57" s="36"/>
      <c r="K57" s="37">
        <f t="shared" si="33"/>
        <v>0</v>
      </c>
      <c r="L57" s="38">
        <f t="shared" si="69"/>
        <v>2</v>
      </c>
      <c r="M57" s="38">
        <f t="shared" si="34"/>
        <v>33</v>
      </c>
      <c r="N57" s="37">
        <f t="shared" si="70"/>
        <v>0</v>
      </c>
      <c r="O57" s="36"/>
      <c r="P57" s="37">
        <f t="shared" si="35"/>
        <v>0</v>
      </c>
      <c r="Q57" s="38">
        <f t="shared" si="71"/>
        <v>1</v>
      </c>
      <c r="R57" s="38">
        <f t="shared" si="36"/>
        <v>33</v>
      </c>
      <c r="S57" s="37">
        <f t="shared" si="72"/>
        <v>0</v>
      </c>
      <c r="T57" s="36"/>
      <c r="U57" s="37">
        <f t="shared" si="37"/>
        <v>0</v>
      </c>
      <c r="V57" s="42"/>
      <c r="W57" s="38">
        <f t="shared" si="38"/>
        <v>33</v>
      </c>
      <c r="X57" s="37">
        <f t="shared" si="73"/>
        <v>0</v>
      </c>
      <c r="Y57" s="36"/>
      <c r="Z57" s="37">
        <f t="shared" si="39"/>
        <v>0</v>
      </c>
      <c r="AA57" s="38">
        <f t="shared" si="74"/>
        <v>0</v>
      </c>
      <c r="AB57" s="38">
        <f t="shared" si="40"/>
        <v>33</v>
      </c>
      <c r="AC57" s="37">
        <f t="shared" si="75"/>
        <v>0</v>
      </c>
      <c r="AD57" s="36"/>
      <c r="AE57" s="37">
        <f t="shared" si="41"/>
        <v>0</v>
      </c>
      <c r="AF57" s="38">
        <f t="shared" si="76"/>
        <v>2</v>
      </c>
      <c r="AG57" s="38">
        <f t="shared" si="42"/>
        <v>33</v>
      </c>
      <c r="AH57" s="37">
        <f t="shared" si="77"/>
        <v>0</v>
      </c>
      <c r="AI57" s="36"/>
      <c r="AJ57" s="37">
        <f t="shared" si="43"/>
        <v>0</v>
      </c>
      <c r="AK57" s="42"/>
      <c r="AL57" s="38">
        <f t="shared" si="44"/>
        <v>33</v>
      </c>
      <c r="AM57" s="37">
        <f t="shared" si="78"/>
        <v>0</v>
      </c>
      <c r="AN57" s="36"/>
      <c r="AO57" s="37">
        <f t="shared" si="45"/>
        <v>0</v>
      </c>
      <c r="AP57" s="38">
        <f t="shared" si="79"/>
        <v>2</v>
      </c>
      <c r="AQ57" s="38">
        <f t="shared" si="46"/>
        <v>33</v>
      </c>
      <c r="AR57" s="37">
        <f t="shared" si="80"/>
        <v>0</v>
      </c>
      <c r="AS57" s="36"/>
      <c r="AT57" s="37">
        <f t="shared" si="47"/>
        <v>0</v>
      </c>
      <c r="AU57" s="38">
        <f t="shared" si="81"/>
        <v>0</v>
      </c>
      <c r="AV57" s="38">
        <f t="shared" si="48"/>
        <v>33</v>
      </c>
      <c r="AW57" s="37">
        <f t="shared" si="82"/>
        <v>0</v>
      </c>
      <c r="AX57" s="36"/>
      <c r="AY57" s="37">
        <f t="shared" si="49"/>
        <v>0</v>
      </c>
      <c r="AZ57" s="38">
        <f t="shared" si="17"/>
        <v>4</v>
      </c>
      <c r="BA57" s="38">
        <f t="shared" si="50"/>
        <v>33</v>
      </c>
      <c r="BB57" s="37">
        <f t="shared" si="83"/>
        <v>0</v>
      </c>
      <c r="BC57" s="36"/>
      <c r="BD57" s="37">
        <f t="shared" si="51"/>
        <v>0</v>
      </c>
      <c r="BE57" s="38">
        <f t="shared" si="84"/>
        <v>3</v>
      </c>
      <c r="BF57" s="38">
        <f t="shared" si="52"/>
        <v>33</v>
      </c>
      <c r="BG57" s="37">
        <f t="shared" si="85"/>
        <v>0</v>
      </c>
      <c r="BH57" s="36"/>
      <c r="BI57" s="37">
        <f t="shared" si="53"/>
        <v>0</v>
      </c>
      <c r="BJ57" s="38">
        <f t="shared" si="86"/>
        <v>2</v>
      </c>
      <c r="BK57" s="38">
        <f t="shared" si="54"/>
        <v>33</v>
      </c>
      <c r="BL57" s="37">
        <f t="shared" si="87"/>
        <v>0</v>
      </c>
      <c r="BM57" s="36"/>
      <c r="BN57" s="37">
        <f t="shared" si="55"/>
        <v>0</v>
      </c>
      <c r="BO57" s="38">
        <f t="shared" si="88"/>
        <v>2</v>
      </c>
      <c r="BP57" s="42"/>
      <c r="BQ57" s="37">
        <f t="shared" si="89"/>
        <v>0</v>
      </c>
      <c r="BR57" s="36"/>
      <c r="BS57" s="37">
        <f t="shared" si="57"/>
        <v>0</v>
      </c>
      <c r="BT57" s="38">
        <f t="shared" si="90"/>
        <v>0</v>
      </c>
      <c r="BU57" s="38">
        <f t="shared" si="58"/>
        <v>33</v>
      </c>
      <c r="BV57" s="36"/>
      <c r="BW57" s="36"/>
      <c r="BX57" s="40">
        <f t="shared" si="59"/>
        <v>0</v>
      </c>
      <c r="BY57" s="38">
        <f t="shared" si="91"/>
        <v>2</v>
      </c>
      <c r="BZ57" s="38">
        <f t="shared" si="60"/>
        <v>33</v>
      </c>
      <c r="CA57" s="37">
        <f t="shared" si="92"/>
        <v>0</v>
      </c>
      <c r="CB57" s="36"/>
      <c r="CC57" s="37">
        <f t="shared" si="61"/>
        <v>0</v>
      </c>
      <c r="CD57" s="38">
        <f t="shared" si="93"/>
        <v>1</v>
      </c>
      <c r="CE57" s="41">
        <f t="shared" si="62"/>
        <v>33</v>
      </c>
      <c r="CF57" s="35">
        <f t="shared" si="63"/>
        <v>0</v>
      </c>
      <c r="CG57" s="41">
        <f t="shared" si="64"/>
        <v>33</v>
      </c>
      <c r="CH57" s="35">
        <f t="shared" si="65"/>
        <v>0.21315083199141169</v>
      </c>
    </row>
    <row r="58" spans="1:86" ht="18.95" customHeight="1" x14ac:dyDescent="0.35">
      <c r="A58" s="7" t="s">
        <v>179</v>
      </c>
      <c r="B58" s="8" t="s">
        <v>180</v>
      </c>
      <c r="C58" s="18" t="s">
        <v>160</v>
      </c>
      <c r="D58" s="35">
        <f t="shared" si="66"/>
        <v>0</v>
      </c>
      <c r="E58" s="42"/>
      <c r="F58" s="37">
        <f t="shared" si="30"/>
        <v>0</v>
      </c>
      <c r="G58" s="38">
        <f t="shared" si="67"/>
        <v>2</v>
      </c>
      <c r="H58" s="38">
        <f t="shared" si="32"/>
        <v>33</v>
      </c>
      <c r="I58" s="37">
        <f t="shared" si="68"/>
        <v>0</v>
      </c>
      <c r="J58" s="36">
        <v>14</v>
      </c>
      <c r="K58" s="37">
        <f t="shared" si="33"/>
        <v>7</v>
      </c>
      <c r="L58" s="38">
        <f t="shared" si="69"/>
        <v>2</v>
      </c>
      <c r="M58" s="38">
        <f t="shared" si="34"/>
        <v>6</v>
      </c>
      <c r="N58" s="37">
        <f t="shared" si="70"/>
        <v>0</v>
      </c>
      <c r="O58" s="36"/>
      <c r="P58" s="37">
        <f t="shared" si="35"/>
        <v>0</v>
      </c>
      <c r="Q58" s="38">
        <f t="shared" si="71"/>
        <v>1</v>
      </c>
      <c r="R58" s="38">
        <f t="shared" si="36"/>
        <v>33</v>
      </c>
      <c r="S58" s="37">
        <f t="shared" si="72"/>
        <v>0</v>
      </c>
      <c r="T58" s="36"/>
      <c r="U58" s="37">
        <f t="shared" si="37"/>
        <v>0</v>
      </c>
      <c r="V58" s="42"/>
      <c r="W58" s="38">
        <f t="shared" si="38"/>
        <v>33</v>
      </c>
      <c r="X58" s="37">
        <f t="shared" si="73"/>
        <v>0</v>
      </c>
      <c r="Y58" s="36"/>
      <c r="Z58" s="37">
        <f t="shared" si="39"/>
        <v>0</v>
      </c>
      <c r="AA58" s="38">
        <f t="shared" si="74"/>
        <v>0</v>
      </c>
      <c r="AB58" s="38">
        <f t="shared" si="40"/>
        <v>33</v>
      </c>
      <c r="AC58" s="37">
        <f t="shared" si="75"/>
        <v>0</v>
      </c>
      <c r="AD58" s="36"/>
      <c r="AE58" s="37">
        <f t="shared" si="41"/>
        <v>0</v>
      </c>
      <c r="AF58" s="38">
        <f t="shared" si="76"/>
        <v>2</v>
      </c>
      <c r="AG58" s="38">
        <f t="shared" si="42"/>
        <v>33</v>
      </c>
      <c r="AH58" s="37">
        <f t="shared" si="77"/>
        <v>0</v>
      </c>
      <c r="AI58" s="36"/>
      <c r="AJ58" s="37">
        <f t="shared" si="43"/>
        <v>0</v>
      </c>
      <c r="AK58" s="42"/>
      <c r="AL58" s="38">
        <f t="shared" si="44"/>
        <v>33</v>
      </c>
      <c r="AM58" s="37">
        <f t="shared" si="78"/>
        <v>0</v>
      </c>
      <c r="AN58" s="36"/>
      <c r="AO58" s="37">
        <f t="shared" si="45"/>
        <v>0</v>
      </c>
      <c r="AP58" s="38">
        <f t="shared" si="79"/>
        <v>2</v>
      </c>
      <c r="AQ58" s="38">
        <f t="shared" si="46"/>
        <v>33</v>
      </c>
      <c r="AR58" s="37">
        <f t="shared" si="80"/>
        <v>0</v>
      </c>
      <c r="AS58" s="36"/>
      <c r="AT58" s="37">
        <f t="shared" si="47"/>
        <v>0</v>
      </c>
      <c r="AU58" s="38">
        <f t="shared" si="81"/>
        <v>0</v>
      </c>
      <c r="AV58" s="38">
        <f t="shared" si="48"/>
        <v>33</v>
      </c>
      <c r="AW58" s="37">
        <f t="shared" si="82"/>
        <v>0</v>
      </c>
      <c r="AX58" s="36"/>
      <c r="AY58" s="37">
        <f t="shared" si="49"/>
        <v>0</v>
      </c>
      <c r="AZ58" s="38">
        <f t="shared" si="17"/>
        <v>4</v>
      </c>
      <c r="BA58" s="38">
        <f t="shared" si="50"/>
        <v>33</v>
      </c>
      <c r="BB58" s="37">
        <f t="shared" si="83"/>
        <v>0</v>
      </c>
      <c r="BC58" s="36"/>
      <c r="BD58" s="37">
        <f t="shared" si="51"/>
        <v>0</v>
      </c>
      <c r="BE58" s="38">
        <f t="shared" si="84"/>
        <v>3</v>
      </c>
      <c r="BF58" s="38">
        <f t="shared" si="52"/>
        <v>33</v>
      </c>
      <c r="BG58" s="37">
        <f t="shared" si="85"/>
        <v>0</v>
      </c>
      <c r="BH58" s="36"/>
      <c r="BI58" s="37">
        <f t="shared" si="53"/>
        <v>0</v>
      </c>
      <c r="BJ58" s="38">
        <f t="shared" si="86"/>
        <v>2</v>
      </c>
      <c r="BK58" s="38">
        <f t="shared" si="54"/>
        <v>33</v>
      </c>
      <c r="BL58" s="37">
        <f t="shared" si="87"/>
        <v>0</v>
      </c>
      <c r="BM58" s="36"/>
      <c r="BN58" s="37">
        <f t="shared" si="55"/>
        <v>0</v>
      </c>
      <c r="BO58" s="38">
        <f t="shared" si="88"/>
        <v>2</v>
      </c>
      <c r="BP58" s="42"/>
      <c r="BQ58" s="37">
        <f t="shared" si="89"/>
        <v>0</v>
      </c>
      <c r="BR58" s="36"/>
      <c r="BS58" s="37">
        <f t="shared" si="57"/>
        <v>0</v>
      </c>
      <c r="BT58" s="38">
        <f t="shared" si="90"/>
        <v>0</v>
      </c>
      <c r="BU58" s="38">
        <f t="shared" si="58"/>
        <v>33</v>
      </c>
      <c r="BV58" s="36"/>
      <c r="BW58" s="36"/>
      <c r="BX58" s="40">
        <f t="shared" si="59"/>
        <v>0</v>
      </c>
      <c r="BY58" s="38">
        <f t="shared" si="91"/>
        <v>2</v>
      </c>
      <c r="BZ58" s="38">
        <f t="shared" si="60"/>
        <v>33</v>
      </c>
      <c r="CA58" s="37">
        <f t="shared" si="92"/>
        <v>0</v>
      </c>
      <c r="CB58" s="36"/>
      <c r="CC58" s="37">
        <f t="shared" si="61"/>
        <v>0</v>
      </c>
      <c r="CD58" s="38">
        <f t="shared" si="93"/>
        <v>1</v>
      </c>
      <c r="CE58" s="41">
        <f t="shared" si="62"/>
        <v>33</v>
      </c>
      <c r="CF58" s="35">
        <f t="shared" si="63"/>
        <v>0.60869565217391308</v>
      </c>
      <c r="CG58" s="41">
        <f t="shared" si="64"/>
        <v>7</v>
      </c>
      <c r="CH58" s="35">
        <f t="shared" si="65"/>
        <v>0.21315083199141169</v>
      </c>
    </row>
    <row r="59" spans="1:86" ht="18.95" customHeight="1" x14ac:dyDescent="0.35">
      <c r="A59" s="7" t="s">
        <v>181</v>
      </c>
      <c r="B59" s="8" t="s">
        <v>182</v>
      </c>
      <c r="C59" s="18" t="s">
        <v>160</v>
      </c>
      <c r="D59" s="35">
        <f t="shared" si="66"/>
        <v>0</v>
      </c>
      <c r="E59" s="42"/>
      <c r="F59" s="37">
        <f t="shared" si="30"/>
        <v>0</v>
      </c>
      <c r="G59" s="38">
        <f t="shared" si="67"/>
        <v>2</v>
      </c>
      <c r="H59" s="38">
        <f t="shared" si="32"/>
        <v>33</v>
      </c>
      <c r="I59" s="37">
        <f t="shared" si="68"/>
        <v>0</v>
      </c>
      <c r="J59" s="36">
        <v>6</v>
      </c>
      <c r="K59" s="37">
        <f t="shared" si="33"/>
        <v>3</v>
      </c>
      <c r="L59" s="38">
        <f t="shared" si="69"/>
        <v>2</v>
      </c>
      <c r="M59" s="38">
        <f t="shared" si="34"/>
        <v>8</v>
      </c>
      <c r="N59" s="37">
        <f t="shared" si="70"/>
        <v>0</v>
      </c>
      <c r="O59" s="36"/>
      <c r="P59" s="37">
        <f t="shared" si="35"/>
        <v>0</v>
      </c>
      <c r="Q59" s="38">
        <f t="shared" si="71"/>
        <v>1</v>
      </c>
      <c r="R59" s="38">
        <f t="shared" si="36"/>
        <v>33</v>
      </c>
      <c r="S59" s="37">
        <f t="shared" si="72"/>
        <v>0</v>
      </c>
      <c r="T59" s="36"/>
      <c r="U59" s="37">
        <f t="shared" si="37"/>
        <v>0</v>
      </c>
      <c r="V59" s="42"/>
      <c r="W59" s="38">
        <f t="shared" si="38"/>
        <v>33</v>
      </c>
      <c r="X59" s="37">
        <f t="shared" si="73"/>
        <v>0</v>
      </c>
      <c r="Y59" s="36"/>
      <c r="Z59" s="37">
        <f t="shared" si="39"/>
        <v>0</v>
      </c>
      <c r="AA59" s="38">
        <f t="shared" si="74"/>
        <v>0</v>
      </c>
      <c r="AB59" s="38">
        <f t="shared" si="40"/>
        <v>33</v>
      </c>
      <c r="AC59" s="37">
        <f t="shared" si="75"/>
        <v>0</v>
      </c>
      <c r="AD59" s="36"/>
      <c r="AE59" s="37">
        <f t="shared" si="41"/>
        <v>0</v>
      </c>
      <c r="AF59" s="38">
        <f t="shared" si="76"/>
        <v>2</v>
      </c>
      <c r="AG59" s="38">
        <f t="shared" si="42"/>
        <v>33</v>
      </c>
      <c r="AH59" s="37">
        <f t="shared" si="77"/>
        <v>0</v>
      </c>
      <c r="AI59" s="36"/>
      <c r="AJ59" s="37">
        <f t="shared" si="43"/>
        <v>0</v>
      </c>
      <c r="AK59" s="42"/>
      <c r="AL59" s="38">
        <f t="shared" si="44"/>
        <v>33</v>
      </c>
      <c r="AM59" s="37">
        <f t="shared" si="78"/>
        <v>0</v>
      </c>
      <c r="AN59" s="36"/>
      <c r="AO59" s="37">
        <f t="shared" si="45"/>
        <v>0</v>
      </c>
      <c r="AP59" s="38">
        <f t="shared" si="79"/>
        <v>2</v>
      </c>
      <c r="AQ59" s="38">
        <f t="shared" si="46"/>
        <v>33</v>
      </c>
      <c r="AR59" s="37">
        <f t="shared" si="80"/>
        <v>0</v>
      </c>
      <c r="AS59" s="36"/>
      <c r="AT59" s="37">
        <f t="shared" si="47"/>
        <v>0</v>
      </c>
      <c r="AU59" s="38">
        <f t="shared" si="81"/>
        <v>0</v>
      </c>
      <c r="AV59" s="38">
        <f t="shared" si="48"/>
        <v>33</v>
      </c>
      <c r="AW59" s="37">
        <f t="shared" si="82"/>
        <v>0</v>
      </c>
      <c r="AX59" s="36"/>
      <c r="AY59" s="37">
        <f t="shared" si="49"/>
        <v>0</v>
      </c>
      <c r="AZ59" s="38">
        <f t="shared" si="17"/>
        <v>4</v>
      </c>
      <c r="BA59" s="38">
        <f t="shared" si="50"/>
        <v>33</v>
      </c>
      <c r="BB59" s="37">
        <f t="shared" si="83"/>
        <v>0</v>
      </c>
      <c r="BC59" s="36"/>
      <c r="BD59" s="37">
        <f t="shared" si="51"/>
        <v>0</v>
      </c>
      <c r="BE59" s="38">
        <f t="shared" si="84"/>
        <v>3</v>
      </c>
      <c r="BF59" s="38">
        <f t="shared" si="52"/>
        <v>33</v>
      </c>
      <c r="BG59" s="37">
        <f t="shared" si="85"/>
        <v>0</v>
      </c>
      <c r="BH59" s="36"/>
      <c r="BI59" s="37">
        <f t="shared" si="53"/>
        <v>0</v>
      </c>
      <c r="BJ59" s="38">
        <f t="shared" si="86"/>
        <v>2</v>
      </c>
      <c r="BK59" s="38">
        <f t="shared" si="54"/>
        <v>33</v>
      </c>
      <c r="BL59" s="37">
        <f t="shared" si="87"/>
        <v>0</v>
      </c>
      <c r="BM59" s="36"/>
      <c r="BN59" s="37">
        <f t="shared" si="55"/>
        <v>0</v>
      </c>
      <c r="BO59" s="38">
        <f t="shared" si="88"/>
        <v>2</v>
      </c>
      <c r="BP59" s="42"/>
      <c r="BQ59" s="37">
        <f t="shared" si="89"/>
        <v>0</v>
      </c>
      <c r="BR59" s="36"/>
      <c r="BS59" s="37">
        <f t="shared" si="57"/>
        <v>0</v>
      </c>
      <c r="BT59" s="38">
        <f t="shared" si="90"/>
        <v>0</v>
      </c>
      <c r="BU59" s="38">
        <f t="shared" si="58"/>
        <v>33</v>
      </c>
      <c r="BV59" s="36"/>
      <c r="BW59" s="36"/>
      <c r="BX59" s="40">
        <f t="shared" si="59"/>
        <v>0</v>
      </c>
      <c r="BY59" s="38">
        <f t="shared" si="91"/>
        <v>2</v>
      </c>
      <c r="BZ59" s="38">
        <f t="shared" si="60"/>
        <v>33</v>
      </c>
      <c r="CA59" s="37">
        <f t="shared" si="92"/>
        <v>0</v>
      </c>
      <c r="CB59" s="36"/>
      <c r="CC59" s="37">
        <f t="shared" si="61"/>
        <v>0</v>
      </c>
      <c r="CD59" s="38">
        <f t="shared" si="93"/>
        <v>1</v>
      </c>
      <c r="CE59" s="41">
        <f t="shared" si="62"/>
        <v>33</v>
      </c>
      <c r="CF59" s="35">
        <f t="shared" si="63"/>
        <v>0.2608695652173913</v>
      </c>
      <c r="CG59" s="41">
        <f t="shared" si="64"/>
        <v>10</v>
      </c>
      <c r="CH59" s="35">
        <f t="shared" si="65"/>
        <v>0.21315083199141169</v>
      </c>
    </row>
    <row r="60" spans="1:86" ht="18.95" customHeight="1" x14ac:dyDescent="0.35">
      <c r="A60" s="7" t="s">
        <v>183</v>
      </c>
      <c r="B60" s="8" t="s">
        <v>184</v>
      </c>
      <c r="C60" s="18" t="s">
        <v>160</v>
      </c>
      <c r="D60" s="35">
        <f t="shared" si="66"/>
        <v>0</v>
      </c>
      <c r="E60" s="42"/>
      <c r="F60" s="37">
        <f t="shared" si="30"/>
        <v>0</v>
      </c>
      <c r="G60" s="38">
        <f t="shared" si="67"/>
        <v>2</v>
      </c>
      <c r="H60" s="38">
        <f t="shared" si="32"/>
        <v>33</v>
      </c>
      <c r="I60" s="37">
        <f t="shared" si="68"/>
        <v>0</v>
      </c>
      <c r="J60" s="36">
        <v>7</v>
      </c>
      <c r="K60" s="37">
        <f t="shared" si="33"/>
        <v>3.5</v>
      </c>
      <c r="L60" s="38">
        <f t="shared" si="69"/>
        <v>2</v>
      </c>
      <c r="M60" s="38">
        <f t="shared" si="34"/>
        <v>7</v>
      </c>
      <c r="N60" s="37">
        <f t="shared" si="70"/>
        <v>0</v>
      </c>
      <c r="O60" s="36"/>
      <c r="P60" s="37">
        <f t="shared" si="35"/>
        <v>0</v>
      </c>
      <c r="Q60" s="38">
        <f t="shared" si="71"/>
        <v>1</v>
      </c>
      <c r="R60" s="38">
        <f t="shared" si="36"/>
        <v>33</v>
      </c>
      <c r="S60" s="37">
        <f t="shared" si="72"/>
        <v>0</v>
      </c>
      <c r="T60" s="36"/>
      <c r="U60" s="37">
        <f t="shared" si="37"/>
        <v>0</v>
      </c>
      <c r="V60" s="42"/>
      <c r="W60" s="38">
        <f t="shared" si="38"/>
        <v>33</v>
      </c>
      <c r="X60" s="37">
        <f t="shared" si="73"/>
        <v>0</v>
      </c>
      <c r="Y60" s="36"/>
      <c r="Z60" s="37">
        <f t="shared" si="39"/>
        <v>0</v>
      </c>
      <c r="AA60" s="38">
        <f t="shared" si="74"/>
        <v>0</v>
      </c>
      <c r="AB60" s="38">
        <f t="shared" si="40"/>
        <v>33</v>
      </c>
      <c r="AC60" s="37">
        <f t="shared" si="75"/>
        <v>0</v>
      </c>
      <c r="AD60" s="36"/>
      <c r="AE60" s="37">
        <f t="shared" si="41"/>
        <v>0</v>
      </c>
      <c r="AF60" s="38">
        <f t="shared" si="76"/>
        <v>2</v>
      </c>
      <c r="AG60" s="38">
        <f t="shared" si="42"/>
        <v>33</v>
      </c>
      <c r="AH60" s="37">
        <f t="shared" si="77"/>
        <v>0</v>
      </c>
      <c r="AI60" s="36"/>
      <c r="AJ60" s="37">
        <f t="shared" si="43"/>
        <v>0</v>
      </c>
      <c r="AK60" s="42"/>
      <c r="AL60" s="38">
        <f t="shared" si="44"/>
        <v>33</v>
      </c>
      <c r="AM60" s="37">
        <f t="shared" si="78"/>
        <v>0</v>
      </c>
      <c r="AN60" s="36"/>
      <c r="AO60" s="37">
        <f t="shared" si="45"/>
        <v>0</v>
      </c>
      <c r="AP60" s="38">
        <f t="shared" si="79"/>
        <v>2</v>
      </c>
      <c r="AQ60" s="38">
        <f t="shared" si="46"/>
        <v>33</v>
      </c>
      <c r="AR60" s="37">
        <f t="shared" si="80"/>
        <v>0</v>
      </c>
      <c r="AS60" s="36"/>
      <c r="AT60" s="37">
        <f t="shared" si="47"/>
        <v>0</v>
      </c>
      <c r="AU60" s="38">
        <f t="shared" si="81"/>
        <v>0</v>
      </c>
      <c r="AV60" s="38">
        <f t="shared" si="48"/>
        <v>33</v>
      </c>
      <c r="AW60" s="37">
        <f t="shared" si="82"/>
        <v>0</v>
      </c>
      <c r="AX60" s="36"/>
      <c r="AY60" s="37">
        <f t="shared" si="49"/>
        <v>0</v>
      </c>
      <c r="AZ60" s="38">
        <f t="shared" si="17"/>
        <v>4</v>
      </c>
      <c r="BA60" s="38">
        <f t="shared" si="50"/>
        <v>33</v>
      </c>
      <c r="BB60" s="37">
        <f t="shared" si="83"/>
        <v>0</v>
      </c>
      <c r="BC60" s="36"/>
      <c r="BD60" s="37">
        <f t="shared" si="51"/>
        <v>0</v>
      </c>
      <c r="BE60" s="38">
        <f t="shared" si="84"/>
        <v>3</v>
      </c>
      <c r="BF60" s="38">
        <f t="shared" si="52"/>
        <v>33</v>
      </c>
      <c r="BG60" s="37">
        <f t="shared" si="85"/>
        <v>0</v>
      </c>
      <c r="BH60" s="36"/>
      <c r="BI60" s="37">
        <f t="shared" si="53"/>
        <v>0</v>
      </c>
      <c r="BJ60" s="38">
        <f t="shared" si="86"/>
        <v>2</v>
      </c>
      <c r="BK60" s="38">
        <f t="shared" si="54"/>
        <v>33</v>
      </c>
      <c r="BL60" s="37">
        <f t="shared" si="87"/>
        <v>0</v>
      </c>
      <c r="BM60" s="36"/>
      <c r="BN60" s="37">
        <f t="shared" si="55"/>
        <v>0</v>
      </c>
      <c r="BO60" s="38">
        <f t="shared" si="88"/>
        <v>2</v>
      </c>
      <c r="BP60" s="42"/>
      <c r="BQ60" s="37">
        <f t="shared" si="89"/>
        <v>0</v>
      </c>
      <c r="BR60" s="36"/>
      <c r="BS60" s="37">
        <f t="shared" si="57"/>
        <v>0</v>
      </c>
      <c r="BT60" s="38">
        <f t="shared" si="90"/>
        <v>0</v>
      </c>
      <c r="BU60" s="38">
        <f t="shared" si="58"/>
        <v>33</v>
      </c>
      <c r="BV60" s="36"/>
      <c r="BW60" s="36"/>
      <c r="BX60" s="40">
        <f t="shared" si="59"/>
        <v>0</v>
      </c>
      <c r="BY60" s="38">
        <f t="shared" si="91"/>
        <v>2</v>
      </c>
      <c r="BZ60" s="38">
        <f t="shared" si="60"/>
        <v>33</v>
      </c>
      <c r="CA60" s="37">
        <f t="shared" si="92"/>
        <v>0</v>
      </c>
      <c r="CB60" s="36"/>
      <c r="CC60" s="37">
        <f t="shared" si="61"/>
        <v>0</v>
      </c>
      <c r="CD60" s="38">
        <f t="shared" si="93"/>
        <v>1</v>
      </c>
      <c r="CE60" s="41">
        <f t="shared" si="62"/>
        <v>33</v>
      </c>
      <c r="CF60" s="35">
        <f t="shared" si="63"/>
        <v>0.30434782608695654</v>
      </c>
      <c r="CG60" s="41">
        <f t="shared" si="64"/>
        <v>9</v>
      </c>
      <c r="CH60" s="35">
        <f t="shared" si="65"/>
        <v>0.21315083199141169</v>
      </c>
    </row>
    <row r="61" spans="1:86" ht="18.95" customHeight="1" x14ac:dyDescent="0.35">
      <c r="A61" s="7" t="s">
        <v>185</v>
      </c>
      <c r="B61" s="8" t="s">
        <v>186</v>
      </c>
      <c r="C61" s="18" t="s">
        <v>160</v>
      </c>
      <c r="D61" s="35">
        <f t="shared" si="66"/>
        <v>0</v>
      </c>
      <c r="E61" s="42"/>
      <c r="F61" s="37">
        <f t="shared" si="30"/>
        <v>0</v>
      </c>
      <c r="G61" s="38">
        <f t="shared" si="67"/>
        <v>2</v>
      </c>
      <c r="H61" s="38">
        <f t="shared" si="32"/>
        <v>33</v>
      </c>
      <c r="I61" s="37">
        <f t="shared" si="68"/>
        <v>0</v>
      </c>
      <c r="J61" s="36">
        <v>17</v>
      </c>
      <c r="K61" s="37">
        <f t="shared" si="33"/>
        <v>8.5</v>
      </c>
      <c r="L61" s="38">
        <f t="shared" si="69"/>
        <v>2</v>
      </c>
      <c r="M61" s="38">
        <f t="shared" si="34"/>
        <v>4</v>
      </c>
      <c r="N61" s="37">
        <f t="shared" si="70"/>
        <v>0</v>
      </c>
      <c r="O61" s="36"/>
      <c r="P61" s="37">
        <f t="shared" si="35"/>
        <v>0</v>
      </c>
      <c r="Q61" s="38">
        <f t="shared" si="71"/>
        <v>1</v>
      </c>
      <c r="R61" s="38">
        <f t="shared" si="36"/>
        <v>33</v>
      </c>
      <c r="S61" s="37">
        <f t="shared" si="72"/>
        <v>0</v>
      </c>
      <c r="T61" s="36"/>
      <c r="U61" s="37">
        <f t="shared" si="37"/>
        <v>0</v>
      </c>
      <c r="V61" s="42"/>
      <c r="W61" s="38">
        <f t="shared" si="38"/>
        <v>33</v>
      </c>
      <c r="X61" s="37">
        <f t="shared" si="73"/>
        <v>0</v>
      </c>
      <c r="Y61" s="36"/>
      <c r="Z61" s="37">
        <f t="shared" si="39"/>
        <v>0</v>
      </c>
      <c r="AA61" s="38">
        <f t="shared" si="74"/>
        <v>0</v>
      </c>
      <c r="AB61" s="38">
        <f t="shared" si="40"/>
        <v>33</v>
      </c>
      <c r="AC61" s="37">
        <f t="shared" si="75"/>
        <v>0</v>
      </c>
      <c r="AD61" s="36"/>
      <c r="AE61" s="37">
        <f t="shared" si="41"/>
        <v>0</v>
      </c>
      <c r="AF61" s="38">
        <f t="shared" si="76"/>
        <v>2</v>
      </c>
      <c r="AG61" s="38">
        <f t="shared" si="42"/>
        <v>33</v>
      </c>
      <c r="AH61" s="37">
        <f t="shared" si="77"/>
        <v>0</v>
      </c>
      <c r="AI61" s="36"/>
      <c r="AJ61" s="37">
        <f t="shared" si="43"/>
        <v>0</v>
      </c>
      <c r="AK61" s="42"/>
      <c r="AL61" s="38">
        <f t="shared" si="44"/>
        <v>33</v>
      </c>
      <c r="AM61" s="37">
        <f t="shared" si="78"/>
        <v>0</v>
      </c>
      <c r="AN61" s="36"/>
      <c r="AO61" s="37">
        <f t="shared" si="45"/>
        <v>0</v>
      </c>
      <c r="AP61" s="38">
        <f t="shared" si="79"/>
        <v>2</v>
      </c>
      <c r="AQ61" s="38">
        <f t="shared" si="46"/>
        <v>33</v>
      </c>
      <c r="AR61" s="37">
        <f t="shared" si="80"/>
        <v>0</v>
      </c>
      <c r="AS61" s="36"/>
      <c r="AT61" s="37">
        <f t="shared" si="47"/>
        <v>0</v>
      </c>
      <c r="AU61" s="38">
        <f t="shared" si="81"/>
        <v>0</v>
      </c>
      <c r="AV61" s="38">
        <f t="shared" si="48"/>
        <v>33</v>
      </c>
      <c r="AW61" s="37">
        <f t="shared" si="82"/>
        <v>0</v>
      </c>
      <c r="AX61" s="36"/>
      <c r="AY61" s="37">
        <f t="shared" si="49"/>
        <v>0</v>
      </c>
      <c r="AZ61" s="38">
        <f t="shared" si="17"/>
        <v>4</v>
      </c>
      <c r="BA61" s="38">
        <f t="shared" si="50"/>
        <v>33</v>
      </c>
      <c r="BB61" s="37">
        <f t="shared" si="83"/>
        <v>0</v>
      </c>
      <c r="BC61" s="36"/>
      <c r="BD61" s="37">
        <f t="shared" si="51"/>
        <v>0</v>
      </c>
      <c r="BE61" s="38">
        <f t="shared" si="84"/>
        <v>3</v>
      </c>
      <c r="BF61" s="38">
        <f t="shared" si="52"/>
        <v>33</v>
      </c>
      <c r="BG61" s="37">
        <f t="shared" si="85"/>
        <v>0</v>
      </c>
      <c r="BH61" s="36"/>
      <c r="BI61" s="37">
        <f t="shared" si="53"/>
        <v>0</v>
      </c>
      <c r="BJ61" s="38">
        <f t="shared" si="86"/>
        <v>2</v>
      </c>
      <c r="BK61" s="38">
        <f t="shared" si="54"/>
        <v>33</v>
      </c>
      <c r="BL61" s="37">
        <f t="shared" si="87"/>
        <v>0</v>
      </c>
      <c r="BM61" s="36"/>
      <c r="BN61" s="37">
        <f t="shared" si="55"/>
        <v>0</v>
      </c>
      <c r="BO61" s="38">
        <f t="shared" si="88"/>
        <v>2</v>
      </c>
      <c r="BP61" s="42"/>
      <c r="BQ61" s="37">
        <f t="shared" si="89"/>
        <v>0</v>
      </c>
      <c r="BR61" s="36"/>
      <c r="BS61" s="37">
        <f t="shared" si="57"/>
        <v>0</v>
      </c>
      <c r="BT61" s="38">
        <f t="shared" si="90"/>
        <v>0</v>
      </c>
      <c r="BU61" s="38">
        <f t="shared" si="58"/>
        <v>33</v>
      </c>
      <c r="BV61" s="36"/>
      <c r="BW61" s="36"/>
      <c r="BX61" s="40">
        <f t="shared" si="59"/>
        <v>0</v>
      </c>
      <c r="BY61" s="38">
        <f t="shared" si="91"/>
        <v>2</v>
      </c>
      <c r="BZ61" s="38">
        <f t="shared" si="60"/>
        <v>33</v>
      </c>
      <c r="CA61" s="37">
        <f t="shared" si="92"/>
        <v>0</v>
      </c>
      <c r="CB61" s="36"/>
      <c r="CC61" s="37">
        <f t="shared" si="61"/>
        <v>0</v>
      </c>
      <c r="CD61" s="38">
        <f t="shared" si="93"/>
        <v>1</v>
      </c>
      <c r="CE61" s="41">
        <f t="shared" si="62"/>
        <v>33</v>
      </c>
      <c r="CF61" s="35">
        <f t="shared" si="63"/>
        <v>0.73913043478260865</v>
      </c>
      <c r="CG61" s="41">
        <f t="shared" si="64"/>
        <v>5</v>
      </c>
      <c r="CH61" s="35">
        <f t="shared" si="65"/>
        <v>0.21315083199141169</v>
      </c>
    </row>
    <row r="62" spans="1:86" ht="18.95" customHeight="1" x14ac:dyDescent="0.35">
      <c r="A62" s="7" t="s">
        <v>187</v>
      </c>
      <c r="B62" s="8" t="s">
        <v>188</v>
      </c>
      <c r="C62" s="18" t="s">
        <v>160</v>
      </c>
      <c r="D62" s="35">
        <f t="shared" si="66"/>
        <v>0</v>
      </c>
      <c r="E62" s="42"/>
      <c r="F62" s="37">
        <f t="shared" si="30"/>
        <v>0</v>
      </c>
      <c r="G62" s="38">
        <f t="shared" si="67"/>
        <v>2</v>
      </c>
      <c r="H62" s="38">
        <f t="shared" si="32"/>
        <v>33</v>
      </c>
      <c r="I62" s="37">
        <f t="shared" si="68"/>
        <v>0</v>
      </c>
      <c r="J62" s="36">
        <v>17</v>
      </c>
      <c r="K62" s="37">
        <f t="shared" si="33"/>
        <v>8.5</v>
      </c>
      <c r="L62" s="38">
        <f t="shared" si="69"/>
        <v>2</v>
      </c>
      <c r="M62" s="38">
        <f t="shared" si="34"/>
        <v>4</v>
      </c>
      <c r="N62" s="37">
        <f t="shared" si="70"/>
        <v>0</v>
      </c>
      <c r="O62" s="36"/>
      <c r="P62" s="37">
        <f t="shared" si="35"/>
        <v>0</v>
      </c>
      <c r="Q62" s="38">
        <f t="shared" si="71"/>
        <v>1</v>
      </c>
      <c r="R62" s="38">
        <f t="shared" si="36"/>
        <v>33</v>
      </c>
      <c r="S62" s="37">
        <f t="shared" si="72"/>
        <v>0</v>
      </c>
      <c r="T62" s="36"/>
      <c r="U62" s="37">
        <f t="shared" si="37"/>
        <v>0</v>
      </c>
      <c r="V62" s="42"/>
      <c r="W62" s="38">
        <f t="shared" si="38"/>
        <v>33</v>
      </c>
      <c r="X62" s="37">
        <f t="shared" si="73"/>
        <v>0</v>
      </c>
      <c r="Y62" s="36"/>
      <c r="Z62" s="37">
        <f t="shared" si="39"/>
        <v>0</v>
      </c>
      <c r="AA62" s="38">
        <f t="shared" si="74"/>
        <v>0</v>
      </c>
      <c r="AB62" s="38">
        <f t="shared" si="40"/>
        <v>33</v>
      </c>
      <c r="AC62" s="37">
        <f t="shared" si="75"/>
        <v>0</v>
      </c>
      <c r="AD62" s="36"/>
      <c r="AE62" s="37">
        <f t="shared" si="41"/>
        <v>0</v>
      </c>
      <c r="AF62" s="38">
        <f t="shared" si="76"/>
        <v>2</v>
      </c>
      <c r="AG62" s="38">
        <f t="shared" si="42"/>
        <v>33</v>
      </c>
      <c r="AH62" s="37">
        <f t="shared" si="77"/>
        <v>0</v>
      </c>
      <c r="AI62" s="36"/>
      <c r="AJ62" s="37">
        <f t="shared" si="43"/>
        <v>0</v>
      </c>
      <c r="AK62" s="42"/>
      <c r="AL62" s="38">
        <f t="shared" si="44"/>
        <v>33</v>
      </c>
      <c r="AM62" s="37">
        <f t="shared" si="78"/>
        <v>0</v>
      </c>
      <c r="AN62" s="36"/>
      <c r="AO62" s="37">
        <f t="shared" si="45"/>
        <v>0</v>
      </c>
      <c r="AP62" s="38">
        <f t="shared" si="79"/>
        <v>2</v>
      </c>
      <c r="AQ62" s="38">
        <f t="shared" si="46"/>
        <v>33</v>
      </c>
      <c r="AR62" s="37">
        <f t="shared" si="80"/>
        <v>0</v>
      </c>
      <c r="AS62" s="36"/>
      <c r="AT62" s="37">
        <f t="shared" si="47"/>
        <v>0</v>
      </c>
      <c r="AU62" s="38">
        <f t="shared" si="81"/>
        <v>0</v>
      </c>
      <c r="AV62" s="38">
        <f t="shared" si="48"/>
        <v>33</v>
      </c>
      <c r="AW62" s="37">
        <f t="shared" si="82"/>
        <v>0</v>
      </c>
      <c r="AX62" s="36"/>
      <c r="AY62" s="37">
        <f t="shared" si="49"/>
        <v>0</v>
      </c>
      <c r="AZ62" s="38">
        <f t="shared" si="17"/>
        <v>4</v>
      </c>
      <c r="BA62" s="38">
        <f t="shared" si="50"/>
        <v>33</v>
      </c>
      <c r="BB62" s="37">
        <f t="shared" si="83"/>
        <v>0</v>
      </c>
      <c r="BC62" s="36"/>
      <c r="BD62" s="37">
        <f t="shared" si="51"/>
        <v>0</v>
      </c>
      <c r="BE62" s="38">
        <f t="shared" si="84"/>
        <v>3</v>
      </c>
      <c r="BF62" s="38">
        <f t="shared" si="52"/>
        <v>33</v>
      </c>
      <c r="BG62" s="37">
        <f t="shared" si="85"/>
        <v>0</v>
      </c>
      <c r="BH62" s="36"/>
      <c r="BI62" s="37">
        <f t="shared" si="53"/>
        <v>0</v>
      </c>
      <c r="BJ62" s="38">
        <f t="shared" si="86"/>
        <v>2</v>
      </c>
      <c r="BK62" s="38">
        <f t="shared" si="54"/>
        <v>33</v>
      </c>
      <c r="BL62" s="37">
        <f t="shared" si="87"/>
        <v>0</v>
      </c>
      <c r="BM62" s="36"/>
      <c r="BN62" s="37">
        <f t="shared" si="55"/>
        <v>0</v>
      </c>
      <c r="BO62" s="38">
        <f t="shared" si="88"/>
        <v>2</v>
      </c>
      <c r="BP62" s="42"/>
      <c r="BQ62" s="37">
        <f t="shared" si="89"/>
        <v>0</v>
      </c>
      <c r="BR62" s="36"/>
      <c r="BS62" s="37">
        <f t="shared" si="57"/>
        <v>0</v>
      </c>
      <c r="BT62" s="38">
        <f t="shared" si="90"/>
        <v>0</v>
      </c>
      <c r="BU62" s="38">
        <f t="shared" si="58"/>
        <v>33</v>
      </c>
      <c r="BV62" s="36"/>
      <c r="BW62" s="36"/>
      <c r="BX62" s="40">
        <f t="shared" si="59"/>
        <v>0</v>
      </c>
      <c r="BY62" s="38">
        <f t="shared" si="91"/>
        <v>2</v>
      </c>
      <c r="BZ62" s="38">
        <f t="shared" si="60"/>
        <v>33</v>
      </c>
      <c r="CA62" s="37">
        <f t="shared" si="92"/>
        <v>0</v>
      </c>
      <c r="CB62" s="36"/>
      <c r="CC62" s="37">
        <f t="shared" si="61"/>
        <v>0</v>
      </c>
      <c r="CD62" s="38">
        <f t="shared" si="93"/>
        <v>1</v>
      </c>
      <c r="CE62" s="41">
        <f t="shared" si="62"/>
        <v>33</v>
      </c>
      <c r="CF62" s="35">
        <f t="shared" si="63"/>
        <v>0.73913043478260865</v>
      </c>
      <c r="CG62" s="41">
        <f t="shared" si="64"/>
        <v>5</v>
      </c>
      <c r="CH62" s="35">
        <f t="shared" si="65"/>
        <v>0.21315083199141169</v>
      </c>
    </row>
    <row r="63" spans="1:86" ht="18.95" customHeight="1" x14ac:dyDescent="0.35">
      <c r="A63" s="7" t="s">
        <v>189</v>
      </c>
      <c r="B63" s="8" t="s">
        <v>190</v>
      </c>
      <c r="C63" s="18" t="s">
        <v>160</v>
      </c>
      <c r="D63" s="35">
        <f t="shared" si="66"/>
        <v>0</v>
      </c>
      <c r="E63" s="42"/>
      <c r="F63" s="37">
        <f t="shared" si="30"/>
        <v>0</v>
      </c>
      <c r="G63" s="38">
        <f t="shared" si="67"/>
        <v>2</v>
      </c>
      <c r="H63" s="38">
        <f t="shared" si="32"/>
        <v>33</v>
      </c>
      <c r="I63" s="37">
        <f t="shared" si="68"/>
        <v>0</v>
      </c>
      <c r="J63" s="36">
        <v>20</v>
      </c>
      <c r="K63" s="37">
        <f t="shared" si="33"/>
        <v>10</v>
      </c>
      <c r="L63" s="38">
        <f t="shared" si="69"/>
        <v>2</v>
      </c>
      <c r="M63" s="38">
        <f t="shared" si="34"/>
        <v>1</v>
      </c>
      <c r="N63" s="37">
        <f t="shared" si="70"/>
        <v>0</v>
      </c>
      <c r="O63" s="36"/>
      <c r="P63" s="37">
        <f t="shared" si="35"/>
        <v>0</v>
      </c>
      <c r="Q63" s="38">
        <f t="shared" si="71"/>
        <v>1</v>
      </c>
      <c r="R63" s="38">
        <f t="shared" si="36"/>
        <v>33</v>
      </c>
      <c r="S63" s="37">
        <f t="shared" si="72"/>
        <v>0</v>
      </c>
      <c r="T63" s="36"/>
      <c r="U63" s="37">
        <f t="shared" si="37"/>
        <v>0</v>
      </c>
      <c r="V63" s="42"/>
      <c r="W63" s="38">
        <f t="shared" si="38"/>
        <v>33</v>
      </c>
      <c r="X63" s="37">
        <f t="shared" si="73"/>
        <v>0</v>
      </c>
      <c r="Y63" s="36"/>
      <c r="Z63" s="37">
        <f t="shared" si="39"/>
        <v>0</v>
      </c>
      <c r="AA63" s="38">
        <f t="shared" si="74"/>
        <v>0</v>
      </c>
      <c r="AB63" s="38">
        <f t="shared" si="40"/>
        <v>33</v>
      </c>
      <c r="AC63" s="37">
        <f t="shared" si="75"/>
        <v>0</v>
      </c>
      <c r="AD63" s="36"/>
      <c r="AE63" s="37">
        <f t="shared" si="41"/>
        <v>0</v>
      </c>
      <c r="AF63" s="38">
        <f t="shared" si="76"/>
        <v>2</v>
      </c>
      <c r="AG63" s="38">
        <f t="shared" si="42"/>
        <v>33</v>
      </c>
      <c r="AH63" s="37">
        <f t="shared" si="77"/>
        <v>0</v>
      </c>
      <c r="AI63" s="36"/>
      <c r="AJ63" s="37">
        <f t="shared" si="43"/>
        <v>0</v>
      </c>
      <c r="AK63" s="42"/>
      <c r="AL63" s="38">
        <f t="shared" si="44"/>
        <v>33</v>
      </c>
      <c r="AM63" s="37">
        <f t="shared" si="78"/>
        <v>0</v>
      </c>
      <c r="AN63" s="36"/>
      <c r="AO63" s="37">
        <f t="shared" si="45"/>
        <v>0</v>
      </c>
      <c r="AP63" s="38">
        <f t="shared" si="79"/>
        <v>2</v>
      </c>
      <c r="AQ63" s="38">
        <f t="shared" si="46"/>
        <v>33</v>
      </c>
      <c r="AR63" s="37">
        <f t="shared" si="80"/>
        <v>0</v>
      </c>
      <c r="AS63" s="36"/>
      <c r="AT63" s="37">
        <f t="shared" si="47"/>
        <v>0</v>
      </c>
      <c r="AU63" s="38">
        <f t="shared" si="81"/>
        <v>0</v>
      </c>
      <c r="AV63" s="38">
        <f t="shared" si="48"/>
        <v>33</v>
      </c>
      <c r="AW63" s="37">
        <f t="shared" si="82"/>
        <v>0</v>
      </c>
      <c r="AX63" s="36"/>
      <c r="AY63" s="37">
        <f t="shared" si="49"/>
        <v>0</v>
      </c>
      <c r="AZ63" s="38">
        <f t="shared" si="17"/>
        <v>4</v>
      </c>
      <c r="BA63" s="38">
        <f t="shared" si="50"/>
        <v>33</v>
      </c>
      <c r="BB63" s="37">
        <f t="shared" si="83"/>
        <v>0</v>
      </c>
      <c r="BC63" s="36"/>
      <c r="BD63" s="37">
        <f t="shared" si="51"/>
        <v>0</v>
      </c>
      <c r="BE63" s="38">
        <f t="shared" si="84"/>
        <v>3</v>
      </c>
      <c r="BF63" s="38">
        <f t="shared" si="52"/>
        <v>33</v>
      </c>
      <c r="BG63" s="37">
        <f t="shared" si="85"/>
        <v>0</v>
      </c>
      <c r="BH63" s="36"/>
      <c r="BI63" s="37">
        <f t="shared" si="53"/>
        <v>0</v>
      </c>
      <c r="BJ63" s="38">
        <f t="shared" si="86"/>
        <v>2</v>
      </c>
      <c r="BK63" s="38">
        <f t="shared" si="54"/>
        <v>33</v>
      </c>
      <c r="BL63" s="37">
        <f t="shared" si="87"/>
        <v>0</v>
      </c>
      <c r="BM63" s="36"/>
      <c r="BN63" s="37">
        <f t="shared" si="55"/>
        <v>0</v>
      </c>
      <c r="BO63" s="38">
        <f t="shared" si="88"/>
        <v>2</v>
      </c>
      <c r="BP63" s="42"/>
      <c r="BQ63" s="37">
        <f t="shared" si="89"/>
        <v>0</v>
      </c>
      <c r="BR63" s="36"/>
      <c r="BS63" s="37">
        <f t="shared" si="57"/>
        <v>0</v>
      </c>
      <c r="BT63" s="38">
        <f t="shared" si="90"/>
        <v>0</v>
      </c>
      <c r="BU63" s="38">
        <f t="shared" si="58"/>
        <v>33</v>
      </c>
      <c r="BV63" s="36"/>
      <c r="BW63" s="36"/>
      <c r="BX63" s="40">
        <f t="shared" si="59"/>
        <v>0</v>
      </c>
      <c r="BY63" s="38">
        <f t="shared" si="91"/>
        <v>2</v>
      </c>
      <c r="BZ63" s="38">
        <f t="shared" si="60"/>
        <v>33</v>
      </c>
      <c r="CA63" s="37">
        <f t="shared" si="92"/>
        <v>0</v>
      </c>
      <c r="CB63" s="36"/>
      <c r="CC63" s="37">
        <f t="shared" si="61"/>
        <v>0</v>
      </c>
      <c r="CD63" s="38">
        <f t="shared" si="93"/>
        <v>1</v>
      </c>
      <c r="CE63" s="41">
        <f t="shared" si="62"/>
        <v>33</v>
      </c>
      <c r="CF63" s="35">
        <f t="shared" si="63"/>
        <v>0.86956521739130432</v>
      </c>
      <c r="CG63" s="41">
        <f t="shared" si="64"/>
        <v>2</v>
      </c>
      <c r="CH63" s="35">
        <f t="shared" si="65"/>
        <v>0.21315083199141169</v>
      </c>
    </row>
    <row r="64" spans="1:86" ht="18.95" customHeight="1" x14ac:dyDescent="0.35">
      <c r="A64" s="7" t="s">
        <v>191</v>
      </c>
      <c r="B64" s="8" t="s">
        <v>192</v>
      </c>
      <c r="C64" s="18" t="s">
        <v>160</v>
      </c>
      <c r="D64" s="35">
        <f t="shared" si="66"/>
        <v>0</v>
      </c>
      <c r="E64" s="42">
        <v>20</v>
      </c>
      <c r="F64" s="37">
        <f t="shared" si="30"/>
        <v>10</v>
      </c>
      <c r="G64" s="38">
        <f t="shared" si="67"/>
        <v>2</v>
      </c>
      <c r="H64" s="38">
        <f t="shared" si="32"/>
        <v>2</v>
      </c>
      <c r="I64" s="37">
        <f t="shared" si="68"/>
        <v>0</v>
      </c>
      <c r="J64" s="36">
        <v>14</v>
      </c>
      <c r="K64" s="37">
        <f t="shared" si="33"/>
        <v>7</v>
      </c>
      <c r="L64" s="38">
        <f t="shared" si="69"/>
        <v>2</v>
      </c>
      <c r="M64" s="38">
        <f t="shared" si="34"/>
        <v>6</v>
      </c>
      <c r="N64" s="37">
        <f t="shared" si="70"/>
        <v>0</v>
      </c>
      <c r="O64" s="36"/>
      <c r="P64" s="37">
        <f t="shared" si="35"/>
        <v>0</v>
      </c>
      <c r="Q64" s="38">
        <f t="shared" si="71"/>
        <v>1</v>
      </c>
      <c r="R64" s="38">
        <f t="shared" si="36"/>
        <v>33</v>
      </c>
      <c r="S64" s="37">
        <f t="shared" si="72"/>
        <v>0</v>
      </c>
      <c r="T64" s="36"/>
      <c r="U64" s="37">
        <f t="shared" si="37"/>
        <v>0</v>
      </c>
      <c r="V64" s="42"/>
      <c r="W64" s="38">
        <f t="shared" si="38"/>
        <v>33</v>
      </c>
      <c r="X64" s="37">
        <f t="shared" si="73"/>
        <v>0</v>
      </c>
      <c r="Y64" s="36"/>
      <c r="Z64" s="37">
        <f t="shared" si="39"/>
        <v>0</v>
      </c>
      <c r="AA64" s="38">
        <f t="shared" si="74"/>
        <v>0</v>
      </c>
      <c r="AB64" s="38">
        <f t="shared" si="40"/>
        <v>33</v>
      </c>
      <c r="AC64" s="37">
        <f t="shared" si="75"/>
        <v>0</v>
      </c>
      <c r="AD64" s="36"/>
      <c r="AE64" s="37">
        <f t="shared" si="41"/>
        <v>0</v>
      </c>
      <c r="AF64" s="38">
        <f t="shared" si="76"/>
        <v>2</v>
      </c>
      <c r="AG64" s="38">
        <f t="shared" si="42"/>
        <v>33</v>
      </c>
      <c r="AH64" s="37">
        <f t="shared" si="77"/>
        <v>0</v>
      </c>
      <c r="AI64" s="36"/>
      <c r="AJ64" s="37">
        <f t="shared" si="43"/>
        <v>0</v>
      </c>
      <c r="AK64" s="42"/>
      <c r="AL64" s="38">
        <f t="shared" si="44"/>
        <v>33</v>
      </c>
      <c r="AM64" s="37">
        <f t="shared" si="78"/>
        <v>0</v>
      </c>
      <c r="AN64" s="36"/>
      <c r="AO64" s="37">
        <f t="shared" si="45"/>
        <v>0</v>
      </c>
      <c r="AP64" s="38">
        <f t="shared" si="79"/>
        <v>2</v>
      </c>
      <c r="AQ64" s="38">
        <f t="shared" si="46"/>
        <v>33</v>
      </c>
      <c r="AR64" s="37">
        <f t="shared" si="80"/>
        <v>0</v>
      </c>
      <c r="AS64" s="36"/>
      <c r="AT64" s="37">
        <f t="shared" si="47"/>
        <v>0</v>
      </c>
      <c r="AU64" s="38">
        <f t="shared" si="81"/>
        <v>0</v>
      </c>
      <c r="AV64" s="38">
        <f t="shared" si="48"/>
        <v>33</v>
      </c>
      <c r="AW64" s="37">
        <f t="shared" si="82"/>
        <v>0</v>
      </c>
      <c r="AX64" s="36"/>
      <c r="AY64" s="37">
        <f t="shared" si="49"/>
        <v>0</v>
      </c>
      <c r="AZ64" s="38">
        <f t="shared" si="17"/>
        <v>4</v>
      </c>
      <c r="BA64" s="38">
        <f t="shared" si="50"/>
        <v>33</v>
      </c>
      <c r="BB64" s="37">
        <f t="shared" si="83"/>
        <v>0</v>
      </c>
      <c r="BC64" s="36"/>
      <c r="BD64" s="37">
        <f t="shared" si="51"/>
        <v>0</v>
      </c>
      <c r="BE64" s="38">
        <f t="shared" si="84"/>
        <v>3</v>
      </c>
      <c r="BF64" s="38">
        <f t="shared" si="52"/>
        <v>33</v>
      </c>
      <c r="BG64" s="37">
        <f t="shared" si="85"/>
        <v>0</v>
      </c>
      <c r="BH64" s="36"/>
      <c r="BI64" s="37">
        <f t="shared" si="53"/>
        <v>0</v>
      </c>
      <c r="BJ64" s="38">
        <f t="shared" si="86"/>
        <v>2</v>
      </c>
      <c r="BK64" s="38">
        <f t="shared" si="54"/>
        <v>33</v>
      </c>
      <c r="BL64" s="37">
        <f t="shared" si="87"/>
        <v>0</v>
      </c>
      <c r="BM64" s="36"/>
      <c r="BN64" s="37">
        <f t="shared" si="55"/>
        <v>0</v>
      </c>
      <c r="BO64" s="38">
        <f t="shared" si="88"/>
        <v>2</v>
      </c>
      <c r="BP64" s="42"/>
      <c r="BQ64" s="37">
        <f t="shared" si="89"/>
        <v>0</v>
      </c>
      <c r="BR64" s="36"/>
      <c r="BS64" s="37">
        <f t="shared" si="57"/>
        <v>0</v>
      </c>
      <c r="BT64" s="38">
        <f t="shared" si="90"/>
        <v>0</v>
      </c>
      <c r="BU64" s="38">
        <f t="shared" si="58"/>
        <v>33</v>
      </c>
      <c r="BV64" s="36"/>
      <c r="BW64" s="36"/>
      <c r="BX64" s="40">
        <f t="shared" si="59"/>
        <v>0</v>
      </c>
      <c r="BY64" s="38">
        <f t="shared" si="91"/>
        <v>2</v>
      </c>
      <c r="BZ64" s="38">
        <f t="shared" si="60"/>
        <v>33</v>
      </c>
      <c r="CA64" s="37">
        <f t="shared" si="92"/>
        <v>0</v>
      </c>
      <c r="CB64" s="36"/>
      <c r="CC64" s="37">
        <f t="shared" si="61"/>
        <v>0</v>
      </c>
      <c r="CD64" s="38">
        <f t="shared" si="93"/>
        <v>1</v>
      </c>
      <c r="CE64" s="41">
        <f t="shared" si="62"/>
        <v>33</v>
      </c>
      <c r="CF64" s="35">
        <f t="shared" si="63"/>
        <v>1.4782608695652173</v>
      </c>
      <c r="CG64" s="41">
        <f t="shared" si="64"/>
        <v>1</v>
      </c>
      <c r="CH64" s="35">
        <f t="shared" si="65"/>
        <v>0.21315083199141169</v>
      </c>
    </row>
    <row r="65" spans="1:86" ht="18.95" customHeight="1" x14ac:dyDescent="0.35">
      <c r="A65" s="7" t="s">
        <v>193</v>
      </c>
      <c r="B65" s="8" t="s">
        <v>194</v>
      </c>
      <c r="C65" s="18" t="s">
        <v>160</v>
      </c>
      <c r="D65" s="35">
        <f t="shared" si="66"/>
        <v>0</v>
      </c>
      <c r="E65" s="42"/>
      <c r="F65" s="37">
        <f t="shared" si="30"/>
        <v>0</v>
      </c>
      <c r="G65" s="38">
        <f t="shared" si="67"/>
        <v>2</v>
      </c>
      <c r="H65" s="38">
        <f t="shared" si="32"/>
        <v>33</v>
      </c>
      <c r="I65" s="37">
        <f t="shared" si="68"/>
        <v>0</v>
      </c>
      <c r="J65" s="36"/>
      <c r="K65" s="37">
        <f t="shared" si="33"/>
        <v>0</v>
      </c>
      <c r="L65" s="38">
        <f t="shared" si="69"/>
        <v>2</v>
      </c>
      <c r="M65" s="38">
        <f t="shared" si="34"/>
        <v>33</v>
      </c>
      <c r="N65" s="37">
        <f t="shared" si="70"/>
        <v>0</v>
      </c>
      <c r="O65" s="36"/>
      <c r="P65" s="37">
        <f t="shared" si="35"/>
        <v>0</v>
      </c>
      <c r="Q65" s="38">
        <f t="shared" si="71"/>
        <v>1</v>
      </c>
      <c r="R65" s="38">
        <f t="shared" si="36"/>
        <v>33</v>
      </c>
      <c r="S65" s="37">
        <f t="shared" si="72"/>
        <v>0</v>
      </c>
      <c r="T65" s="36"/>
      <c r="U65" s="37">
        <f t="shared" si="37"/>
        <v>0</v>
      </c>
      <c r="V65" s="42"/>
      <c r="W65" s="38">
        <f t="shared" si="38"/>
        <v>33</v>
      </c>
      <c r="X65" s="37">
        <f t="shared" si="73"/>
        <v>0</v>
      </c>
      <c r="Y65" s="36"/>
      <c r="Z65" s="37">
        <f t="shared" si="39"/>
        <v>0</v>
      </c>
      <c r="AA65" s="38">
        <f t="shared" si="74"/>
        <v>0</v>
      </c>
      <c r="AB65" s="38">
        <f t="shared" si="40"/>
        <v>33</v>
      </c>
      <c r="AC65" s="37">
        <f t="shared" si="75"/>
        <v>0</v>
      </c>
      <c r="AD65" s="36"/>
      <c r="AE65" s="37">
        <f t="shared" si="41"/>
        <v>0</v>
      </c>
      <c r="AF65" s="38">
        <f t="shared" si="76"/>
        <v>2</v>
      </c>
      <c r="AG65" s="38">
        <f t="shared" si="42"/>
        <v>33</v>
      </c>
      <c r="AH65" s="37">
        <f t="shared" si="77"/>
        <v>0</v>
      </c>
      <c r="AI65" s="36"/>
      <c r="AJ65" s="37">
        <f t="shared" si="43"/>
        <v>0</v>
      </c>
      <c r="AK65" s="42"/>
      <c r="AL65" s="38">
        <f t="shared" si="44"/>
        <v>33</v>
      </c>
      <c r="AM65" s="37">
        <f t="shared" si="78"/>
        <v>0</v>
      </c>
      <c r="AN65" s="36"/>
      <c r="AO65" s="37">
        <f t="shared" si="45"/>
        <v>0</v>
      </c>
      <c r="AP65" s="38">
        <f t="shared" si="79"/>
        <v>2</v>
      </c>
      <c r="AQ65" s="38">
        <f t="shared" si="46"/>
        <v>33</v>
      </c>
      <c r="AR65" s="37">
        <f t="shared" si="80"/>
        <v>0</v>
      </c>
      <c r="AS65" s="36"/>
      <c r="AT65" s="37">
        <f t="shared" si="47"/>
        <v>0</v>
      </c>
      <c r="AU65" s="38">
        <f t="shared" si="81"/>
        <v>0</v>
      </c>
      <c r="AV65" s="38">
        <f t="shared" si="48"/>
        <v>33</v>
      </c>
      <c r="AW65" s="37">
        <f t="shared" si="82"/>
        <v>0</v>
      </c>
      <c r="AX65" s="36"/>
      <c r="AY65" s="37">
        <f t="shared" si="49"/>
        <v>0</v>
      </c>
      <c r="AZ65" s="38">
        <f t="shared" si="17"/>
        <v>4</v>
      </c>
      <c r="BA65" s="38">
        <f t="shared" si="50"/>
        <v>33</v>
      </c>
      <c r="BB65" s="37">
        <f t="shared" si="83"/>
        <v>0</v>
      </c>
      <c r="BC65" s="36"/>
      <c r="BD65" s="37">
        <f t="shared" si="51"/>
        <v>0</v>
      </c>
      <c r="BE65" s="38">
        <f t="shared" si="84"/>
        <v>3</v>
      </c>
      <c r="BF65" s="38">
        <f t="shared" si="52"/>
        <v>33</v>
      </c>
      <c r="BG65" s="37">
        <f t="shared" si="85"/>
        <v>0</v>
      </c>
      <c r="BH65" s="36"/>
      <c r="BI65" s="37">
        <f t="shared" si="53"/>
        <v>0</v>
      </c>
      <c r="BJ65" s="38">
        <f t="shared" si="86"/>
        <v>2</v>
      </c>
      <c r="BK65" s="38">
        <f t="shared" si="54"/>
        <v>33</v>
      </c>
      <c r="BL65" s="37">
        <f t="shared" si="87"/>
        <v>12</v>
      </c>
      <c r="BM65" s="36"/>
      <c r="BN65" s="37">
        <f t="shared" si="55"/>
        <v>6</v>
      </c>
      <c r="BO65" s="38">
        <f t="shared" si="88"/>
        <v>2</v>
      </c>
      <c r="BP65" s="42"/>
      <c r="BQ65" s="37">
        <f t="shared" si="89"/>
        <v>0</v>
      </c>
      <c r="BR65" s="36"/>
      <c r="BS65" s="37">
        <f t="shared" si="57"/>
        <v>0</v>
      </c>
      <c r="BT65" s="38">
        <f t="shared" si="90"/>
        <v>0</v>
      </c>
      <c r="BU65" s="38">
        <f t="shared" si="58"/>
        <v>33</v>
      </c>
      <c r="BV65" s="36"/>
      <c r="BW65" s="36"/>
      <c r="BX65" s="40">
        <f t="shared" si="59"/>
        <v>0</v>
      </c>
      <c r="BY65" s="38">
        <f t="shared" si="91"/>
        <v>2</v>
      </c>
      <c r="BZ65" s="38">
        <f t="shared" si="60"/>
        <v>33</v>
      </c>
      <c r="CA65" s="37">
        <f t="shared" si="92"/>
        <v>0</v>
      </c>
      <c r="CB65" s="36"/>
      <c r="CC65" s="37">
        <f t="shared" si="61"/>
        <v>0</v>
      </c>
      <c r="CD65" s="38">
        <f t="shared" si="93"/>
        <v>1</v>
      </c>
      <c r="CE65" s="41">
        <f t="shared" si="62"/>
        <v>33</v>
      </c>
      <c r="CF65" s="35">
        <f t="shared" si="63"/>
        <v>0.52173913043478259</v>
      </c>
      <c r="CG65" s="41">
        <f t="shared" si="64"/>
        <v>8</v>
      </c>
      <c r="CH65" s="35">
        <f t="shared" si="65"/>
        <v>0.21315083199141169</v>
      </c>
    </row>
    <row r="66" spans="1:86" ht="18.95" customHeight="1" x14ac:dyDescent="0.35">
      <c r="A66" s="7" t="s">
        <v>195</v>
      </c>
      <c r="B66" s="8" t="s">
        <v>196</v>
      </c>
      <c r="C66" s="18" t="s">
        <v>160</v>
      </c>
      <c r="D66" s="35">
        <f t="shared" si="66"/>
        <v>0</v>
      </c>
      <c r="E66" s="42"/>
      <c r="F66" s="37">
        <f t="shared" si="30"/>
        <v>0</v>
      </c>
      <c r="G66" s="38">
        <f t="shared" si="67"/>
        <v>2</v>
      </c>
      <c r="H66" s="38">
        <f t="shared" si="32"/>
        <v>33</v>
      </c>
      <c r="I66" s="37">
        <f t="shared" si="68"/>
        <v>0</v>
      </c>
      <c r="J66" s="36"/>
      <c r="K66" s="37">
        <f t="shared" si="33"/>
        <v>0</v>
      </c>
      <c r="L66" s="38">
        <f t="shared" si="69"/>
        <v>2</v>
      </c>
      <c r="M66" s="38">
        <f t="shared" si="34"/>
        <v>33</v>
      </c>
      <c r="N66" s="37">
        <f t="shared" si="70"/>
        <v>0</v>
      </c>
      <c r="O66" s="36"/>
      <c r="P66" s="37">
        <f t="shared" si="35"/>
        <v>0</v>
      </c>
      <c r="Q66" s="38">
        <f t="shared" si="71"/>
        <v>1</v>
      </c>
      <c r="R66" s="38">
        <f t="shared" si="36"/>
        <v>33</v>
      </c>
      <c r="S66" s="37">
        <f t="shared" si="72"/>
        <v>0</v>
      </c>
      <c r="T66" s="36"/>
      <c r="U66" s="37">
        <f t="shared" si="37"/>
        <v>0</v>
      </c>
      <c r="V66" s="42"/>
      <c r="W66" s="38">
        <f t="shared" si="38"/>
        <v>33</v>
      </c>
      <c r="X66" s="37">
        <f t="shared" si="73"/>
        <v>0</v>
      </c>
      <c r="Y66" s="36"/>
      <c r="Z66" s="37">
        <f t="shared" si="39"/>
        <v>0</v>
      </c>
      <c r="AA66" s="38">
        <f t="shared" si="74"/>
        <v>0</v>
      </c>
      <c r="AB66" s="38">
        <f t="shared" si="40"/>
        <v>33</v>
      </c>
      <c r="AC66" s="37">
        <f t="shared" si="75"/>
        <v>0</v>
      </c>
      <c r="AD66" s="36"/>
      <c r="AE66" s="37">
        <f t="shared" si="41"/>
        <v>0</v>
      </c>
      <c r="AF66" s="38">
        <f t="shared" si="76"/>
        <v>2</v>
      </c>
      <c r="AG66" s="38">
        <f t="shared" si="42"/>
        <v>33</v>
      </c>
      <c r="AH66" s="37">
        <f t="shared" si="77"/>
        <v>0</v>
      </c>
      <c r="AI66" s="36"/>
      <c r="AJ66" s="37">
        <f t="shared" si="43"/>
        <v>0</v>
      </c>
      <c r="AK66" s="42"/>
      <c r="AL66" s="38">
        <f t="shared" si="44"/>
        <v>33</v>
      </c>
      <c r="AM66" s="37">
        <f t="shared" si="78"/>
        <v>0</v>
      </c>
      <c r="AN66" s="36"/>
      <c r="AO66" s="37">
        <f t="shared" si="45"/>
        <v>0</v>
      </c>
      <c r="AP66" s="38">
        <f t="shared" si="79"/>
        <v>2</v>
      </c>
      <c r="AQ66" s="38">
        <f t="shared" si="46"/>
        <v>33</v>
      </c>
      <c r="AR66" s="37">
        <f t="shared" si="80"/>
        <v>0</v>
      </c>
      <c r="AS66" s="36"/>
      <c r="AT66" s="37">
        <f t="shared" si="47"/>
        <v>0</v>
      </c>
      <c r="AU66" s="38">
        <f t="shared" si="81"/>
        <v>0</v>
      </c>
      <c r="AV66" s="38">
        <f t="shared" si="48"/>
        <v>33</v>
      </c>
      <c r="AW66" s="37">
        <f t="shared" si="82"/>
        <v>0</v>
      </c>
      <c r="AX66" s="36"/>
      <c r="AY66" s="37">
        <f t="shared" si="49"/>
        <v>0</v>
      </c>
      <c r="AZ66" s="38">
        <f t="shared" si="17"/>
        <v>4</v>
      </c>
      <c r="BA66" s="38">
        <f t="shared" si="50"/>
        <v>33</v>
      </c>
      <c r="BB66" s="37">
        <f t="shared" si="83"/>
        <v>0</v>
      </c>
      <c r="BC66" s="36"/>
      <c r="BD66" s="37">
        <f t="shared" si="51"/>
        <v>0</v>
      </c>
      <c r="BE66" s="38">
        <f t="shared" si="84"/>
        <v>3</v>
      </c>
      <c r="BF66" s="38">
        <f t="shared" si="52"/>
        <v>33</v>
      </c>
      <c r="BG66" s="37">
        <f t="shared" si="85"/>
        <v>0</v>
      </c>
      <c r="BH66" s="36"/>
      <c r="BI66" s="37">
        <f t="shared" si="53"/>
        <v>0</v>
      </c>
      <c r="BJ66" s="38">
        <f t="shared" si="86"/>
        <v>2</v>
      </c>
      <c r="BK66" s="38">
        <f t="shared" si="54"/>
        <v>33</v>
      </c>
      <c r="BL66" s="37">
        <f t="shared" si="87"/>
        <v>0</v>
      </c>
      <c r="BM66" s="36"/>
      <c r="BN66" s="37">
        <f t="shared" si="55"/>
        <v>0</v>
      </c>
      <c r="BO66" s="38">
        <f t="shared" si="88"/>
        <v>2</v>
      </c>
      <c r="BP66" s="42"/>
      <c r="BQ66" s="37">
        <f t="shared" si="89"/>
        <v>0</v>
      </c>
      <c r="BR66" s="36"/>
      <c r="BS66" s="37">
        <f t="shared" si="57"/>
        <v>0</v>
      </c>
      <c r="BT66" s="38">
        <f t="shared" si="90"/>
        <v>0</v>
      </c>
      <c r="BU66" s="38">
        <f t="shared" si="58"/>
        <v>33</v>
      </c>
      <c r="BV66" s="36"/>
      <c r="BW66" s="36"/>
      <c r="BX66" s="40">
        <f t="shared" si="59"/>
        <v>0</v>
      </c>
      <c r="BY66" s="38">
        <f t="shared" si="91"/>
        <v>2</v>
      </c>
      <c r="BZ66" s="38">
        <f t="shared" si="60"/>
        <v>33</v>
      </c>
      <c r="CA66" s="37">
        <f t="shared" si="92"/>
        <v>0</v>
      </c>
      <c r="CB66" s="36"/>
      <c r="CC66" s="37">
        <f t="shared" si="61"/>
        <v>0</v>
      </c>
      <c r="CD66" s="38">
        <f t="shared" si="93"/>
        <v>1</v>
      </c>
      <c r="CE66" s="41">
        <f t="shared" si="62"/>
        <v>33</v>
      </c>
      <c r="CF66" s="35">
        <f t="shared" si="63"/>
        <v>0</v>
      </c>
      <c r="CG66" s="41">
        <f t="shared" si="64"/>
        <v>33</v>
      </c>
      <c r="CH66" s="35">
        <f t="shared" si="65"/>
        <v>0.21315083199141169</v>
      </c>
    </row>
    <row r="67" spans="1:86" ht="18.95" customHeight="1" x14ac:dyDescent="0.35">
      <c r="A67" s="7" t="s">
        <v>197</v>
      </c>
      <c r="B67" s="8" t="s">
        <v>198</v>
      </c>
      <c r="C67" s="18" t="s">
        <v>160</v>
      </c>
      <c r="D67" s="35">
        <f t="shared" si="66"/>
        <v>0</v>
      </c>
      <c r="E67" s="42"/>
      <c r="F67" s="37">
        <f t="shared" si="30"/>
        <v>0</v>
      </c>
      <c r="G67" s="38">
        <f t="shared" si="67"/>
        <v>2</v>
      </c>
      <c r="H67" s="38">
        <f t="shared" si="32"/>
        <v>33</v>
      </c>
      <c r="I67" s="37">
        <f t="shared" si="68"/>
        <v>0</v>
      </c>
      <c r="J67" s="36"/>
      <c r="K67" s="37">
        <f t="shared" si="33"/>
        <v>0</v>
      </c>
      <c r="L67" s="38">
        <f t="shared" si="69"/>
        <v>2</v>
      </c>
      <c r="M67" s="38">
        <f t="shared" si="34"/>
        <v>33</v>
      </c>
      <c r="N67" s="37">
        <f t="shared" si="70"/>
        <v>0</v>
      </c>
      <c r="O67" s="36"/>
      <c r="P67" s="37">
        <f t="shared" si="35"/>
        <v>0</v>
      </c>
      <c r="Q67" s="38">
        <f t="shared" si="71"/>
        <v>1</v>
      </c>
      <c r="R67" s="38">
        <f t="shared" si="36"/>
        <v>33</v>
      </c>
      <c r="S67" s="37">
        <f t="shared" si="72"/>
        <v>0</v>
      </c>
      <c r="T67" s="36"/>
      <c r="U67" s="37">
        <f t="shared" si="37"/>
        <v>0</v>
      </c>
      <c r="V67" s="42"/>
      <c r="W67" s="38">
        <f t="shared" si="38"/>
        <v>33</v>
      </c>
      <c r="X67" s="37">
        <f t="shared" si="73"/>
        <v>0</v>
      </c>
      <c r="Y67" s="36"/>
      <c r="Z67" s="37">
        <f t="shared" si="39"/>
        <v>0</v>
      </c>
      <c r="AA67" s="38">
        <f t="shared" si="74"/>
        <v>0</v>
      </c>
      <c r="AB67" s="38">
        <f t="shared" si="40"/>
        <v>33</v>
      </c>
      <c r="AC67" s="37">
        <f t="shared" si="75"/>
        <v>0</v>
      </c>
      <c r="AD67" s="36"/>
      <c r="AE67" s="37">
        <f t="shared" si="41"/>
        <v>0</v>
      </c>
      <c r="AF67" s="38">
        <f t="shared" si="76"/>
        <v>2</v>
      </c>
      <c r="AG67" s="38">
        <f t="shared" si="42"/>
        <v>33</v>
      </c>
      <c r="AH67" s="37">
        <f t="shared" si="77"/>
        <v>0</v>
      </c>
      <c r="AI67" s="36"/>
      <c r="AJ67" s="37">
        <f t="shared" si="43"/>
        <v>0</v>
      </c>
      <c r="AK67" s="42"/>
      <c r="AL67" s="38">
        <f t="shared" si="44"/>
        <v>33</v>
      </c>
      <c r="AM67" s="37">
        <f t="shared" si="78"/>
        <v>0</v>
      </c>
      <c r="AN67" s="36"/>
      <c r="AO67" s="37">
        <f t="shared" si="45"/>
        <v>0</v>
      </c>
      <c r="AP67" s="38">
        <f t="shared" si="79"/>
        <v>2</v>
      </c>
      <c r="AQ67" s="38">
        <f t="shared" si="46"/>
        <v>33</v>
      </c>
      <c r="AR67" s="37">
        <f t="shared" si="80"/>
        <v>0</v>
      </c>
      <c r="AS67" s="36"/>
      <c r="AT67" s="37">
        <f t="shared" si="47"/>
        <v>0</v>
      </c>
      <c r="AU67" s="38">
        <f t="shared" si="81"/>
        <v>0</v>
      </c>
      <c r="AV67" s="38">
        <f t="shared" si="48"/>
        <v>33</v>
      </c>
      <c r="AW67" s="37">
        <f t="shared" si="82"/>
        <v>0</v>
      </c>
      <c r="AX67" s="36"/>
      <c r="AY67" s="37">
        <f t="shared" si="49"/>
        <v>0</v>
      </c>
      <c r="AZ67" s="38">
        <f t="shared" si="17"/>
        <v>4</v>
      </c>
      <c r="BA67" s="38">
        <f t="shared" si="50"/>
        <v>33</v>
      </c>
      <c r="BB67" s="37">
        <f t="shared" si="83"/>
        <v>0</v>
      </c>
      <c r="BC67" s="36"/>
      <c r="BD67" s="37">
        <f t="shared" si="51"/>
        <v>0</v>
      </c>
      <c r="BE67" s="38">
        <f t="shared" si="84"/>
        <v>3</v>
      </c>
      <c r="BF67" s="38">
        <f t="shared" si="52"/>
        <v>33</v>
      </c>
      <c r="BG67" s="37">
        <f t="shared" si="85"/>
        <v>0</v>
      </c>
      <c r="BH67" s="36"/>
      <c r="BI67" s="37">
        <f t="shared" si="53"/>
        <v>0</v>
      </c>
      <c r="BJ67" s="38">
        <f t="shared" si="86"/>
        <v>2</v>
      </c>
      <c r="BK67" s="38">
        <f t="shared" si="54"/>
        <v>33</v>
      </c>
      <c r="BL67" s="37">
        <f t="shared" si="87"/>
        <v>0</v>
      </c>
      <c r="BM67" s="36"/>
      <c r="BN67" s="37">
        <f t="shared" si="55"/>
        <v>0</v>
      </c>
      <c r="BO67" s="38">
        <f t="shared" si="88"/>
        <v>2</v>
      </c>
      <c r="BP67" s="42"/>
      <c r="BQ67" s="37">
        <f t="shared" si="89"/>
        <v>0</v>
      </c>
      <c r="BR67" s="36"/>
      <c r="BS67" s="37">
        <f t="shared" si="57"/>
        <v>0</v>
      </c>
      <c r="BT67" s="38">
        <f t="shared" si="90"/>
        <v>0</v>
      </c>
      <c r="BU67" s="38">
        <f t="shared" si="58"/>
        <v>33</v>
      </c>
      <c r="BV67" s="36"/>
      <c r="BW67" s="36"/>
      <c r="BX67" s="40">
        <f t="shared" si="59"/>
        <v>0</v>
      </c>
      <c r="BY67" s="38">
        <f t="shared" si="91"/>
        <v>2</v>
      </c>
      <c r="BZ67" s="38">
        <f t="shared" si="60"/>
        <v>33</v>
      </c>
      <c r="CA67" s="37">
        <f t="shared" si="92"/>
        <v>0</v>
      </c>
      <c r="CB67" s="36"/>
      <c r="CC67" s="37">
        <f t="shared" si="61"/>
        <v>0</v>
      </c>
      <c r="CD67" s="38">
        <f t="shared" si="93"/>
        <v>1</v>
      </c>
      <c r="CE67" s="41">
        <f t="shared" si="62"/>
        <v>33</v>
      </c>
      <c r="CF67" s="35">
        <f t="shared" si="63"/>
        <v>0</v>
      </c>
      <c r="CG67" s="41">
        <f t="shared" si="64"/>
        <v>33</v>
      </c>
      <c r="CH67" s="35">
        <f t="shared" si="65"/>
        <v>0.21315083199141169</v>
      </c>
    </row>
    <row r="68" spans="1:86" ht="18.95" customHeight="1" x14ac:dyDescent="0.35">
      <c r="A68" s="7" t="s">
        <v>199</v>
      </c>
      <c r="B68" s="8" t="s">
        <v>200</v>
      </c>
      <c r="C68" s="18" t="s">
        <v>160</v>
      </c>
      <c r="D68" s="35">
        <f t="shared" si="66"/>
        <v>0</v>
      </c>
      <c r="E68" s="42"/>
      <c r="F68" s="37">
        <f t="shared" si="30"/>
        <v>0</v>
      </c>
      <c r="G68" s="38">
        <f t="shared" si="67"/>
        <v>2</v>
      </c>
      <c r="H68" s="38">
        <f t="shared" si="32"/>
        <v>33</v>
      </c>
      <c r="I68" s="37">
        <f t="shared" si="68"/>
        <v>0</v>
      </c>
      <c r="J68" s="36"/>
      <c r="K68" s="37">
        <f t="shared" si="33"/>
        <v>0</v>
      </c>
      <c r="L68" s="38">
        <f t="shared" si="69"/>
        <v>2</v>
      </c>
      <c r="M68" s="38">
        <f t="shared" si="34"/>
        <v>33</v>
      </c>
      <c r="N68" s="37">
        <f t="shared" si="70"/>
        <v>0</v>
      </c>
      <c r="O68" s="36"/>
      <c r="P68" s="37">
        <f t="shared" si="35"/>
        <v>0</v>
      </c>
      <c r="Q68" s="38">
        <f t="shared" si="71"/>
        <v>1</v>
      </c>
      <c r="R68" s="38">
        <f t="shared" si="36"/>
        <v>33</v>
      </c>
      <c r="S68" s="37">
        <f t="shared" si="72"/>
        <v>0</v>
      </c>
      <c r="T68" s="36"/>
      <c r="U68" s="37">
        <f t="shared" si="37"/>
        <v>0</v>
      </c>
      <c r="V68" s="42"/>
      <c r="W68" s="38">
        <f t="shared" si="38"/>
        <v>33</v>
      </c>
      <c r="X68" s="37">
        <f t="shared" si="73"/>
        <v>0</v>
      </c>
      <c r="Y68" s="36"/>
      <c r="Z68" s="37">
        <f t="shared" si="39"/>
        <v>0</v>
      </c>
      <c r="AA68" s="38">
        <f t="shared" si="74"/>
        <v>0</v>
      </c>
      <c r="AB68" s="38">
        <f t="shared" si="40"/>
        <v>33</v>
      </c>
      <c r="AC68" s="37">
        <f t="shared" si="75"/>
        <v>0</v>
      </c>
      <c r="AD68" s="36"/>
      <c r="AE68" s="37">
        <f t="shared" si="41"/>
        <v>0</v>
      </c>
      <c r="AF68" s="38">
        <f t="shared" si="76"/>
        <v>2</v>
      </c>
      <c r="AG68" s="38">
        <f t="shared" si="42"/>
        <v>33</v>
      </c>
      <c r="AH68" s="37">
        <f t="shared" si="77"/>
        <v>0</v>
      </c>
      <c r="AI68" s="36"/>
      <c r="AJ68" s="37">
        <f t="shared" si="43"/>
        <v>0</v>
      </c>
      <c r="AK68" s="42"/>
      <c r="AL68" s="38">
        <f t="shared" si="44"/>
        <v>33</v>
      </c>
      <c r="AM68" s="37">
        <f t="shared" si="78"/>
        <v>0</v>
      </c>
      <c r="AN68" s="36"/>
      <c r="AO68" s="37">
        <f t="shared" si="45"/>
        <v>0</v>
      </c>
      <c r="AP68" s="38">
        <f t="shared" si="79"/>
        <v>2</v>
      </c>
      <c r="AQ68" s="38">
        <f t="shared" si="46"/>
        <v>33</v>
      </c>
      <c r="AR68" s="37">
        <f t="shared" si="80"/>
        <v>0</v>
      </c>
      <c r="AS68" s="36"/>
      <c r="AT68" s="37">
        <f t="shared" si="47"/>
        <v>0</v>
      </c>
      <c r="AU68" s="38">
        <f t="shared" si="81"/>
        <v>0</v>
      </c>
      <c r="AV68" s="38">
        <f t="shared" si="48"/>
        <v>33</v>
      </c>
      <c r="AW68" s="37">
        <f t="shared" si="82"/>
        <v>0</v>
      </c>
      <c r="AX68" s="36"/>
      <c r="AY68" s="37">
        <f t="shared" si="49"/>
        <v>0</v>
      </c>
      <c r="AZ68" s="38">
        <f t="shared" si="17"/>
        <v>4</v>
      </c>
      <c r="BA68" s="38">
        <f t="shared" si="50"/>
        <v>33</v>
      </c>
      <c r="BB68" s="37">
        <f t="shared" si="83"/>
        <v>0</v>
      </c>
      <c r="BC68" s="36"/>
      <c r="BD68" s="37">
        <f t="shared" si="51"/>
        <v>0</v>
      </c>
      <c r="BE68" s="38">
        <f t="shared" si="84"/>
        <v>3</v>
      </c>
      <c r="BF68" s="38">
        <f t="shared" si="52"/>
        <v>33</v>
      </c>
      <c r="BG68" s="37">
        <f t="shared" si="85"/>
        <v>0</v>
      </c>
      <c r="BH68" s="36"/>
      <c r="BI68" s="37">
        <f t="shared" si="53"/>
        <v>0</v>
      </c>
      <c r="BJ68" s="38">
        <f t="shared" si="86"/>
        <v>2</v>
      </c>
      <c r="BK68" s="38">
        <f t="shared" si="54"/>
        <v>33</v>
      </c>
      <c r="BL68" s="37">
        <f t="shared" si="87"/>
        <v>0</v>
      </c>
      <c r="BM68" s="36"/>
      <c r="BN68" s="37">
        <f t="shared" si="55"/>
        <v>0</v>
      </c>
      <c r="BO68" s="38">
        <f t="shared" si="88"/>
        <v>2</v>
      </c>
      <c r="BP68" s="42"/>
      <c r="BQ68" s="37">
        <f t="shared" si="89"/>
        <v>0</v>
      </c>
      <c r="BR68" s="36"/>
      <c r="BS68" s="37">
        <f t="shared" si="57"/>
        <v>0</v>
      </c>
      <c r="BT68" s="38">
        <f t="shared" si="90"/>
        <v>0</v>
      </c>
      <c r="BU68" s="38">
        <f t="shared" si="58"/>
        <v>33</v>
      </c>
      <c r="BV68" s="36"/>
      <c r="BW68" s="36"/>
      <c r="BX68" s="40">
        <f t="shared" si="59"/>
        <v>0</v>
      </c>
      <c r="BY68" s="38">
        <f t="shared" si="91"/>
        <v>2</v>
      </c>
      <c r="BZ68" s="38">
        <f t="shared" si="60"/>
        <v>33</v>
      </c>
      <c r="CA68" s="37">
        <f t="shared" si="92"/>
        <v>0</v>
      </c>
      <c r="CB68" s="36"/>
      <c r="CC68" s="37">
        <f t="shared" si="61"/>
        <v>0</v>
      </c>
      <c r="CD68" s="38">
        <f t="shared" si="93"/>
        <v>1</v>
      </c>
      <c r="CE68" s="41">
        <f t="shared" si="62"/>
        <v>33</v>
      </c>
      <c r="CF68" s="35">
        <f t="shared" si="63"/>
        <v>0</v>
      </c>
      <c r="CG68" s="41">
        <f t="shared" si="64"/>
        <v>33</v>
      </c>
      <c r="CH68" s="35">
        <f t="shared" si="65"/>
        <v>0.21315083199141169</v>
      </c>
    </row>
    <row r="69" spans="1:86" ht="18.95" customHeight="1" x14ac:dyDescent="0.35">
      <c r="A69" s="7" t="s">
        <v>201</v>
      </c>
      <c r="B69" s="8" t="s">
        <v>202</v>
      </c>
      <c r="C69" s="18" t="s">
        <v>160</v>
      </c>
      <c r="D69" s="35">
        <f t="shared" si="66"/>
        <v>0</v>
      </c>
      <c r="E69" s="42"/>
      <c r="F69" s="37">
        <f t="shared" si="30"/>
        <v>0</v>
      </c>
      <c r="G69" s="38">
        <f t="shared" si="67"/>
        <v>2</v>
      </c>
      <c r="H69" s="38">
        <f t="shared" si="32"/>
        <v>33</v>
      </c>
      <c r="I69" s="37">
        <f t="shared" si="68"/>
        <v>0</v>
      </c>
      <c r="J69" s="36"/>
      <c r="K69" s="37">
        <f t="shared" si="33"/>
        <v>0</v>
      </c>
      <c r="L69" s="38">
        <f t="shared" si="69"/>
        <v>2</v>
      </c>
      <c r="M69" s="38">
        <f t="shared" si="34"/>
        <v>33</v>
      </c>
      <c r="N69" s="37">
        <f t="shared" si="70"/>
        <v>0</v>
      </c>
      <c r="O69" s="36"/>
      <c r="P69" s="37">
        <f t="shared" si="35"/>
        <v>0</v>
      </c>
      <c r="Q69" s="38">
        <f t="shared" si="71"/>
        <v>1</v>
      </c>
      <c r="R69" s="38">
        <f t="shared" si="36"/>
        <v>33</v>
      </c>
      <c r="S69" s="37">
        <f t="shared" si="72"/>
        <v>0</v>
      </c>
      <c r="T69" s="36"/>
      <c r="U69" s="37">
        <f t="shared" si="37"/>
        <v>0</v>
      </c>
      <c r="V69" s="42"/>
      <c r="W69" s="38">
        <f t="shared" si="38"/>
        <v>33</v>
      </c>
      <c r="X69" s="37">
        <f t="shared" si="73"/>
        <v>0</v>
      </c>
      <c r="Y69" s="36"/>
      <c r="Z69" s="37">
        <f t="shared" si="39"/>
        <v>0</v>
      </c>
      <c r="AA69" s="38">
        <f t="shared" si="74"/>
        <v>0</v>
      </c>
      <c r="AB69" s="38">
        <f t="shared" si="40"/>
        <v>33</v>
      </c>
      <c r="AC69" s="37">
        <f t="shared" si="75"/>
        <v>0</v>
      </c>
      <c r="AD69" s="36"/>
      <c r="AE69" s="37">
        <f t="shared" si="41"/>
        <v>0</v>
      </c>
      <c r="AF69" s="38">
        <f t="shared" si="76"/>
        <v>2</v>
      </c>
      <c r="AG69" s="38">
        <f t="shared" si="42"/>
        <v>33</v>
      </c>
      <c r="AH69" s="37">
        <f t="shared" si="77"/>
        <v>0</v>
      </c>
      <c r="AI69" s="36"/>
      <c r="AJ69" s="37">
        <f t="shared" si="43"/>
        <v>0</v>
      </c>
      <c r="AK69" s="42"/>
      <c r="AL69" s="38">
        <f t="shared" si="44"/>
        <v>33</v>
      </c>
      <c r="AM69" s="37">
        <f t="shared" si="78"/>
        <v>0</v>
      </c>
      <c r="AN69" s="36"/>
      <c r="AO69" s="37">
        <f t="shared" si="45"/>
        <v>0</v>
      </c>
      <c r="AP69" s="38">
        <f t="shared" si="79"/>
        <v>2</v>
      </c>
      <c r="AQ69" s="38">
        <f t="shared" si="46"/>
        <v>33</v>
      </c>
      <c r="AR69" s="37">
        <f t="shared" si="80"/>
        <v>0</v>
      </c>
      <c r="AS69" s="36"/>
      <c r="AT69" s="37">
        <f t="shared" si="47"/>
        <v>0</v>
      </c>
      <c r="AU69" s="38">
        <f t="shared" si="81"/>
        <v>0</v>
      </c>
      <c r="AV69" s="38">
        <f t="shared" si="48"/>
        <v>33</v>
      </c>
      <c r="AW69" s="37">
        <f t="shared" si="82"/>
        <v>0</v>
      </c>
      <c r="AX69" s="36"/>
      <c r="AY69" s="37">
        <f t="shared" si="49"/>
        <v>0</v>
      </c>
      <c r="AZ69" s="38">
        <f t="shared" si="17"/>
        <v>4</v>
      </c>
      <c r="BA69" s="38">
        <f t="shared" si="50"/>
        <v>33</v>
      </c>
      <c r="BB69" s="37">
        <f t="shared" si="83"/>
        <v>0</v>
      </c>
      <c r="BC69" s="36"/>
      <c r="BD69" s="37">
        <f t="shared" si="51"/>
        <v>0</v>
      </c>
      <c r="BE69" s="38">
        <f t="shared" si="84"/>
        <v>3</v>
      </c>
      <c r="BF69" s="38">
        <f t="shared" si="52"/>
        <v>33</v>
      </c>
      <c r="BG69" s="37">
        <f t="shared" si="85"/>
        <v>0</v>
      </c>
      <c r="BH69" s="36"/>
      <c r="BI69" s="37">
        <f t="shared" si="53"/>
        <v>0</v>
      </c>
      <c r="BJ69" s="38">
        <f t="shared" si="86"/>
        <v>2</v>
      </c>
      <c r="BK69" s="38">
        <f t="shared" si="54"/>
        <v>33</v>
      </c>
      <c r="BL69" s="37">
        <f t="shared" si="87"/>
        <v>0</v>
      </c>
      <c r="BM69" s="36"/>
      <c r="BN69" s="37">
        <f t="shared" si="55"/>
        <v>0</v>
      </c>
      <c r="BO69" s="38">
        <f t="shared" si="88"/>
        <v>2</v>
      </c>
      <c r="BP69" s="42"/>
      <c r="BQ69" s="37">
        <f t="shared" si="89"/>
        <v>0</v>
      </c>
      <c r="BR69" s="36"/>
      <c r="BS69" s="37">
        <f t="shared" si="57"/>
        <v>0</v>
      </c>
      <c r="BT69" s="38">
        <f t="shared" si="90"/>
        <v>0</v>
      </c>
      <c r="BU69" s="38">
        <f t="shared" si="58"/>
        <v>33</v>
      </c>
      <c r="BV69" s="36"/>
      <c r="BW69" s="36"/>
      <c r="BX69" s="40">
        <f t="shared" si="59"/>
        <v>0</v>
      </c>
      <c r="BY69" s="38">
        <f t="shared" si="91"/>
        <v>2</v>
      </c>
      <c r="BZ69" s="38">
        <f t="shared" si="60"/>
        <v>33</v>
      </c>
      <c r="CA69" s="37">
        <f t="shared" si="92"/>
        <v>0</v>
      </c>
      <c r="CB69" s="36"/>
      <c r="CC69" s="37">
        <f t="shared" si="61"/>
        <v>0</v>
      </c>
      <c r="CD69" s="38">
        <f t="shared" si="93"/>
        <v>1</v>
      </c>
      <c r="CE69" s="41">
        <f t="shared" si="62"/>
        <v>33</v>
      </c>
      <c r="CF69" s="35">
        <f t="shared" si="63"/>
        <v>0</v>
      </c>
      <c r="CG69" s="41">
        <f t="shared" si="64"/>
        <v>33</v>
      </c>
      <c r="CH69" s="35">
        <f t="shared" si="65"/>
        <v>0.21315083199141169</v>
      </c>
    </row>
    <row r="70" spans="1:86" ht="18.95" customHeight="1" x14ac:dyDescent="0.35">
      <c r="A70" s="7" t="s">
        <v>203</v>
      </c>
      <c r="B70" s="8" t="s">
        <v>204</v>
      </c>
      <c r="C70" s="18" t="s">
        <v>160</v>
      </c>
      <c r="D70" s="35">
        <f t="shared" si="66"/>
        <v>0</v>
      </c>
      <c r="E70" s="42"/>
      <c r="F70" s="37">
        <f t="shared" si="30"/>
        <v>0</v>
      </c>
      <c r="G70" s="38">
        <f t="shared" si="67"/>
        <v>2</v>
      </c>
      <c r="H70" s="38">
        <f t="shared" si="32"/>
        <v>33</v>
      </c>
      <c r="I70" s="37">
        <f t="shared" si="68"/>
        <v>0</v>
      </c>
      <c r="J70" s="36"/>
      <c r="K70" s="37">
        <f t="shared" si="33"/>
        <v>0</v>
      </c>
      <c r="L70" s="38">
        <f t="shared" si="69"/>
        <v>2</v>
      </c>
      <c r="M70" s="38">
        <f t="shared" si="34"/>
        <v>33</v>
      </c>
      <c r="N70" s="37">
        <f t="shared" si="70"/>
        <v>0</v>
      </c>
      <c r="O70" s="36"/>
      <c r="P70" s="37">
        <f t="shared" si="35"/>
        <v>0</v>
      </c>
      <c r="Q70" s="38">
        <f t="shared" si="71"/>
        <v>1</v>
      </c>
      <c r="R70" s="38">
        <f t="shared" si="36"/>
        <v>33</v>
      </c>
      <c r="S70" s="37">
        <f t="shared" si="72"/>
        <v>0</v>
      </c>
      <c r="T70" s="36"/>
      <c r="U70" s="37">
        <f t="shared" si="37"/>
        <v>0</v>
      </c>
      <c r="V70" s="42"/>
      <c r="W70" s="38">
        <f t="shared" si="38"/>
        <v>33</v>
      </c>
      <c r="X70" s="37">
        <f t="shared" si="73"/>
        <v>0</v>
      </c>
      <c r="Y70" s="36"/>
      <c r="Z70" s="37">
        <f t="shared" si="39"/>
        <v>0</v>
      </c>
      <c r="AA70" s="38">
        <f t="shared" si="74"/>
        <v>0</v>
      </c>
      <c r="AB70" s="38">
        <f t="shared" si="40"/>
        <v>33</v>
      </c>
      <c r="AC70" s="37">
        <f t="shared" si="75"/>
        <v>0</v>
      </c>
      <c r="AD70" s="36"/>
      <c r="AE70" s="37">
        <f t="shared" si="41"/>
        <v>0</v>
      </c>
      <c r="AF70" s="38">
        <f t="shared" si="76"/>
        <v>2</v>
      </c>
      <c r="AG70" s="38">
        <f t="shared" si="42"/>
        <v>33</v>
      </c>
      <c r="AH70" s="37">
        <f t="shared" si="77"/>
        <v>0</v>
      </c>
      <c r="AI70" s="36"/>
      <c r="AJ70" s="37">
        <f t="shared" si="43"/>
        <v>0</v>
      </c>
      <c r="AK70" s="42"/>
      <c r="AL70" s="38">
        <f t="shared" si="44"/>
        <v>33</v>
      </c>
      <c r="AM70" s="37">
        <f t="shared" si="78"/>
        <v>0</v>
      </c>
      <c r="AN70" s="36"/>
      <c r="AO70" s="37">
        <f t="shared" si="45"/>
        <v>0</v>
      </c>
      <c r="AP70" s="38">
        <f t="shared" si="79"/>
        <v>2</v>
      </c>
      <c r="AQ70" s="38">
        <f t="shared" si="46"/>
        <v>33</v>
      </c>
      <c r="AR70" s="37">
        <f t="shared" si="80"/>
        <v>0</v>
      </c>
      <c r="AS70" s="36"/>
      <c r="AT70" s="37">
        <f t="shared" si="47"/>
        <v>0</v>
      </c>
      <c r="AU70" s="38">
        <f t="shared" si="81"/>
        <v>0</v>
      </c>
      <c r="AV70" s="38">
        <f t="shared" si="48"/>
        <v>33</v>
      </c>
      <c r="AW70" s="37">
        <f t="shared" si="82"/>
        <v>0</v>
      </c>
      <c r="AX70" s="36"/>
      <c r="AY70" s="37">
        <f t="shared" si="49"/>
        <v>0</v>
      </c>
      <c r="AZ70" s="38">
        <f t="shared" si="17"/>
        <v>4</v>
      </c>
      <c r="BA70" s="38">
        <f t="shared" si="50"/>
        <v>33</v>
      </c>
      <c r="BB70" s="37">
        <f t="shared" si="83"/>
        <v>0</v>
      </c>
      <c r="BC70" s="36"/>
      <c r="BD70" s="37">
        <f t="shared" si="51"/>
        <v>0</v>
      </c>
      <c r="BE70" s="38">
        <f t="shared" si="84"/>
        <v>3</v>
      </c>
      <c r="BF70" s="38">
        <f t="shared" si="52"/>
        <v>33</v>
      </c>
      <c r="BG70" s="37">
        <f t="shared" si="85"/>
        <v>0</v>
      </c>
      <c r="BH70" s="36"/>
      <c r="BI70" s="37">
        <f t="shared" si="53"/>
        <v>0</v>
      </c>
      <c r="BJ70" s="38">
        <f t="shared" si="86"/>
        <v>2</v>
      </c>
      <c r="BK70" s="38">
        <f t="shared" si="54"/>
        <v>33</v>
      </c>
      <c r="BL70" s="37">
        <f t="shared" si="87"/>
        <v>0</v>
      </c>
      <c r="BM70" s="36"/>
      <c r="BN70" s="37">
        <f t="shared" si="55"/>
        <v>0</v>
      </c>
      <c r="BO70" s="38">
        <f t="shared" si="88"/>
        <v>2</v>
      </c>
      <c r="BP70" s="42"/>
      <c r="BQ70" s="37">
        <f t="shared" si="89"/>
        <v>0</v>
      </c>
      <c r="BR70" s="36"/>
      <c r="BS70" s="37">
        <f t="shared" si="57"/>
        <v>0</v>
      </c>
      <c r="BT70" s="38">
        <f t="shared" si="90"/>
        <v>0</v>
      </c>
      <c r="BU70" s="38">
        <f t="shared" si="58"/>
        <v>33</v>
      </c>
      <c r="BV70" s="36"/>
      <c r="BW70" s="36"/>
      <c r="BX70" s="40">
        <f t="shared" si="59"/>
        <v>0</v>
      </c>
      <c r="BY70" s="38">
        <f t="shared" si="91"/>
        <v>2</v>
      </c>
      <c r="BZ70" s="38">
        <f t="shared" si="60"/>
        <v>33</v>
      </c>
      <c r="CA70" s="37">
        <f t="shared" si="92"/>
        <v>0</v>
      </c>
      <c r="CB70" s="36"/>
      <c r="CC70" s="37">
        <f t="shared" si="61"/>
        <v>0</v>
      </c>
      <c r="CD70" s="38">
        <f t="shared" si="93"/>
        <v>1</v>
      </c>
      <c r="CE70" s="41">
        <f t="shared" si="62"/>
        <v>33</v>
      </c>
      <c r="CF70" s="35">
        <f t="shared" si="63"/>
        <v>0</v>
      </c>
      <c r="CG70" s="41">
        <f t="shared" si="64"/>
        <v>33</v>
      </c>
      <c r="CH70" s="35">
        <f t="shared" si="65"/>
        <v>0.21315083199141169</v>
      </c>
    </row>
    <row r="71" spans="1:86" ht="18.95" customHeight="1" x14ac:dyDescent="0.35">
      <c r="A71" s="7" t="s">
        <v>205</v>
      </c>
      <c r="B71" s="8" t="s">
        <v>206</v>
      </c>
      <c r="C71" s="18" t="s">
        <v>160</v>
      </c>
      <c r="D71" s="35">
        <f t="shared" ref="D71:D80" si="94">VLOOKUP(A71,Cycle1_Seq1,4,FALSE)</f>
        <v>0</v>
      </c>
      <c r="E71" s="42"/>
      <c r="F71" s="37">
        <f t="shared" si="30"/>
        <v>0</v>
      </c>
      <c r="G71" s="38">
        <f t="shared" ref="G71:G102" si="95">INDEX(mat_coef,MATCH($D$5,mat_cycle1,0),MATCH(C71,Cycle1,0))</f>
        <v>2</v>
      </c>
      <c r="H71" s="38">
        <f t="shared" si="32"/>
        <v>33</v>
      </c>
      <c r="I71" s="37">
        <f t="shared" ref="I71:I102" si="96">VLOOKUP(A71,Cycle1_Seq1,5,FALSE)</f>
        <v>0</v>
      </c>
      <c r="J71" s="36"/>
      <c r="K71" s="37">
        <f t="shared" si="33"/>
        <v>0</v>
      </c>
      <c r="L71" s="38">
        <f t="shared" ref="L71:L102" si="97">INDEX(mat_coef,MATCH($I$5,mat_cycle1,0),MATCH(C71,Cycle1,0))</f>
        <v>2</v>
      </c>
      <c r="M71" s="38">
        <f t="shared" si="34"/>
        <v>33</v>
      </c>
      <c r="N71" s="37">
        <f t="shared" ref="N71:N102" si="98">VLOOKUP(A71,Cycle1_Seq1,6,FALSE)</f>
        <v>0</v>
      </c>
      <c r="O71" s="36"/>
      <c r="P71" s="37">
        <f t="shared" si="35"/>
        <v>0</v>
      </c>
      <c r="Q71" s="38">
        <f t="shared" ref="Q71:Q102" si="99">INDEX(mat_coef,MATCH($N$5,mat_cycle1,0),MATCH(C71,Cycle1,0))</f>
        <v>1</v>
      </c>
      <c r="R71" s="38">
        <f t="shared" si="36"/>
        <v>33</v>
      </c>
      <c r="S71" s="37">
        <f t="shared" ref="S71:S102" si="100">VLOOKUP(A71,Cycle1_Seq1,7,FALSE)</f>
        <v>0</v>
      </c>
      <c r="T71" s="36"/>
      <c r="U71" s="37">
        <f t="shared" si="37"/>
        <v>0</v>
      </c>
      <c r="V71" s="42"/>
      <c r="W71" s="38">
        <f t="shared" si="38"/>
        <v>33</v>
      </c>
      <c r="X71" s="37">
        <f t="shared" ref="X71:X102" si="101">VLOOKUP(A71,Cycle1_Seq1,8,FALSE)</f>
        <v>0</v>
      </c>
      <c r="Y71" s="36"/>
      <c r="Z71" s="37">
        <f t="shared" si="39"/>
        <v>0</v>
      </c>
      <c r="AA71" s="38">
        <f t="shared" ref="AA71:AA102" si="102">INDEX(mat_coef,MATCH($X$5,mat_cycle1,0),MATCH(C71,Cycle1,0))</f>
        <v>0</v>
      </c>
      <c r="AB71" s="38">
        <f t="shared" si="40"/>
        <v>33</v>
      </c>
      <c r="AC71" s="37">
        <f t="shared" ref="AC71:AC102" si="103">VLOOKUP(A71,Cycle1_Seq1,9,FALSE)</f>
        <v>0</v>
      </c>
      <c r="AD71" s="36"/>
      <c r="AE71" s="37">
        <f t="shared" si="41"/>
        <v>0</v>
      </c>
      <c r="AF71" s="38">
        <f t="shared" ref="AF71:AF102" si="104">INDEX(mat_coef,MATCH($AC$5,mat_cycle1,0),MATCH(C71,Cycle1,0))</f>
        <v>2</v>
      </c>
      <c r="AG71" s="38">
        <f t="shared" si="42"/>
        <v>33</v>
      </c>
      <c r="AH71" s="37">
        <f t="shared" ref="AH71:AH102" si="105">VLOOKUP(A71,Cycle1_Seq1,10,FALSE)</f>
        <v>0</v>
      </c>
      <c r="AI71" s="36"/>
      <c r="AJ71" s="37">
        <f t="shared" si="43"/>
        <v>0</v>
      </c>
      <c r="AK71" s="42"/>
      <c r="AL71" s="38">
        <f t="shared" si="44"/>
        <v>33</v>
      </c>
      <c r="AM71" s="37">
        <f t="shared" ref="AM71:AM102" si="106">VLOOKUP(A71,Cycle1_Seq1,11,FALSE)</f>
        <v>0</v>
      </c>
      <c r="AN71" s="36"/>
      <c r="AO71" s="37">
        <f t="shared" si="45"/>
        <v>0</v>
      </c>
      <c r="AP71" s="38">
        <f t="shared" ref="AP71:AP102" si="107">INDEX(mat_coef,MATCH($AM$5,mat_cycle1,0),MATCH(C71,Cycle1,0))</f>
        <v>2</v>
      </c>
      <c r="AQ71" s="38">
        <f t="shared" si="46"/>
        <v>33</v>
      </c>
      <c r="AR71" s="37">
        <f t="shared" ref="AR71:AR102" si="108">+VLOOKUP(A71,Cycle1_Seq1,12,FALSE)</f>
        <v>0</v>
      </c>
      <c r="AS71" s="36"/>
      <c r="AT71" s="37">
        <f t="shared" si="47"/>
        <v>0</v>
      </c>
      <c r="AU71" s="38">
        <f t="shared" ref="AU71:AU102" si="109">INDEX(mat_coef,MATCH($AR$5,mat_cycle1,0),MATCH(C71,Cycle1,0))</f>
        <v>0</v>
      </c>
      <c r="AV71" s="38">
        <f t="shared" si="48"/>
        <v>33</v>
      </c>
      <c r="AW71" s="37">
        <f t="shared" ref="AW71:AW102" si="110">VLOOKUP(A71,Cycle1_Seq1,13,FALSE)</f>
        <v>0</v>
      </c>
      <c r="AX71" s="36"/>
      <c r="AY71" s="37">
        <f t="shared" si="49"/>
        <v>0</v>
      </c>
      <c r="AZ71" s="38">
        <f t="shared" ref="AZ71:AZ134" si="111">+INDEX(mat_coef,MATCH($AW$5,mat_cycle1,0),MATCH(C71,Cycle1,0))</f>
        <v>4</v>
      </c>
      <c r="BA71" s="38">
        <f t="shared" si="50"/>
        <v>33</v>
      </c>
      <c r="BB71" s="37">
        <f t="shared" ref="BB71:BB102" si="112">+VLOOKUP(A71,Cycle1_Seq1,14,FALSE)</f>
        <v>0</v>
      </c>
      <c r="BC71" s="36"/>
      <c r="BD71" s="37">
        <f t="shared" si="51"/>
        <v>0</v>
      </c>
      <c r="BE71" s="38">
        <f t="shared" ref="BE71:BE102" si="113">+INDEX(mat_coef,MATCH($BB$5,mat_cycle1,0),MATCH(C71,Cycle1,0))</f>
        <v>3</v>
      </c>
      <c r="BF71" s="38">
        <f t="shared" si="52"/>
        <v>33</v>
      </c>
      <c r="BG71" s="37">
        <f t="shared" ref="BG71:BG102" si="114">+VLOOKUP(A71,Cycle1_Seq1,15,FALSE)</f>
        <v>0</v>
      </c>
      <c r="BH71" s="36"/>
      <c r="BI71" s="37">
        <f t="shared" si="53"/>
        <v>0</v>
      </c>
      <c r="BJ71" s="38">
        <f t="shared" ref="BJ71:BJ102" si="115">+INDEX(mat_coef,MATCH($BG$5,mat_cycle1,0),MATCH(C71,Cycle1,0))</f>
        <v>2</v>
      </c>
      <c r="BK71" s="38">
        <f t="shared" si="54"/>
        <v>33</v>
      </c>
      <c r="BL71" s="37">
        <f t="shared" ref="BL71:BL102" si="116">+VLOOKUP(A71,Cycle1_Seq1,16,FALSE)</f>
        <v>0</v>
      </c>
      <c r="BM71" s="36"/>
      <c r="BN71" s="37">
        <f t="shared" si="55"/>
        <v>0</v>
      </c>
      <c r="BO71" s="38">
        <f t="shared" ref="BO71:BO102" si="117">+INDEX(mat_coef,MATCH($BL$5,mat_cycle1,0),MATCH(C71,Cycle1,0))</f>
        <v>2</v>
      </c>
      <c r="BP71" s="42"/>
      <c r="BQ71" s="37">
        <f t="shared" ref="BQ71:BQ102" si="118">VLOOKUP(A71,Cycle1_Seq1,17,FALSE)</f>
        <v>0</v>
      </c>
      <c r="BR71" s="36"/>
      <c r="BS71" s="37">
        <f t="shared" si="57"/>
        <v>0</v>
      </c>
      <c r="BT71" s="38">
        <f t="shared" ref="BT71:BT102" si="119">+INDEX(mat_coef,MATCH($BQ$5,mat_cycle1,0),MATCH(C71,Cycle1,0))</f>
        <v>0</v>
      </c>
      <c r="BU71" s="38">
        <f t="shared" si="58"/>
        <v>33</v>
      </c>
      <c r="BV71" s="36"/>
      <c r="BW71" s="36"/>
      <c r="BX71" s="40">
        <f t="shared" si="59"/>
        <v>0</v>
      </c>
      <c r="BY71" s="38">
        <f t="shared" ref="BY71:BY102" si="120">+INDEX(mat_coef,MATCH($BV$5,mat_cycle1,0),MATCH(C71,Cycle1,0))</f>
        <v>2</v>
      </c>
      <c r="BZ71" s="38">
        <f t="shared" si="60"/>
        <v>33</v>
      </c>
      <c r="CA71" s="37">
        <f t="shared" ref="CA71:CA102" si="121">+++VLOOKUP(A71,Cycle1_Seq1,19,FALSE)</f>
        <v>0</v>
      </c>
      <c r="CB71" s="36"/>
      <c r="CC71" s="37">
        <f t="shared" si="61"/>
        <v>0</v>
      </c>
      <c r="CD71" s="38">
        <f t="shared" ref="CD71:CD102" si="122">INDEX(mat_coef,MATCH($CA$5,mat_cycle1,0),MATCH(C71,Cycle1,0))</f>
        <v>1</v>
      </c>
      <c r="CE71" s="41">
        <f t="shared" si="62"/>
        <v>33</v>
      </c>
      <c r="CF71" s="35">
        <f t="shared" si="63"/>
        <v>0</v>
      </c>
      <c r="CG71" s="41">
        <f t="shared" si="64"/>
        <v>33</v>
      </c>
      <c r="CH71" s="35">
        <f t="shared" si="65"/>
        <v>0.21315083199141169</v>
      </c>
    </row>
    <row r="72" spans="1:86" ht="18.95" customHeight="1" x14ac:dyDescent="0.35">
      <c r="A72" s="7" t="s">
        <v>207</v>
      </c>
      <c r="B72" s="8" t="s">
        <v>208</v>
      </c>
      <c r="C72" s="18" t="s">
        <v>160</v>
      </c>
      <c r="D72" s="35">
        <f t="shared" si="94"/>
        <v>0</v>
      </c>
      <c r="E72" s="42"/>
      <c r="F72" s="37">
        <f t="shared" ref="F72:F135" si="123">(D72+E72)/2</f>
        <v>0</v>
      </c>
      <c r="G72" s="38">
        <f t="shared" si="95"/>
        <v>2</v>
      </c>
      <c r="H72" s="38">
        <f t="shared" ref="H72:H135" si="124">SUMPRODUCT(($C$7:$C$147=C72)*($F$7:$F$147=F72))+1</f>
        <v>33</v>
      </c>
      <c r="I72" s="37">
        <f t="shared" si="96"/>
        <v>0</v>
      </c>
      <c r="J72" s="36"/>
      <c r="K72" s="37">
        <f t="shared" ref="K72:K135" si="125">(I72+J72)/2</f>
        <v>0</v>
      </c>
      <c r="L72" s="38">
        <f t="shared" si="97"/>
        <v>2</v>
      </c>
      <c r="M72" s="38">
        <f t="shared" ref="M72:M135" si="126">COUNTIFS(C$7:C$147,C72,K$7:K$147,"&gt;="&amp;K72)</f>
        <v>33</v>
      </c>
      <c r="N72" s="37">
        <f t="shared" si="98"/>
        <v>0</v>
      </c>
      <c r="O72" s="36"/>
      <c r="P72" s="37">
        <f t="shared" ref="P72:P135" si="127">(N72+O72)/2</f>
        <v>0</v>
      </c>
      <c r="Q72" s="38">
        <f t="shared" si="99"/>
        <v>1</v>
      </c>
      <c r="R72" s="38">
        <f t="shared" ref="R72:R135" si="128">COUNTIFS(C$7:C$147,C72,P$7:P$147,"&gt;="&amp;P72)</f>
        <v>33</v>
      </c>
      <c r="S72" s="37">
        <f t="shared" si="100"/>
        <v>0</v>
      </c>
      <c r="T72" s="36"/>
      <c r="U72" s="37">
        <f t="shared" ref="U72:U135" si="129">(S72+T72)/2</f>
        <v>0</v>
      </c>
      <c r="V72" s="42"/>
      <c r="W72" s="38">
        <f t="shared" ref="W72:W135" si="130">+COUNTIFS(C$7:C$147,C72,U$7:U$147,"&gt;="&amp;U72)</f>
        <v>33</v>
      </c>
      <c r="X72" s="37">
        <f t="shared" si="101"/>
        <v>0</v>
      </c>
      <c r="Y72" s="36"/>
      <c r="Z72" s="37">
        <f t="shared" ref="Z72:Z135" si="131">(X72+Y72)/2</f>
        <v>0</v>
      </c>
      <c r="AA72" s="38">
        <f t="shared" si="102"/>
        <v>0</v>
      </c>
      <c r="AB72" s="38">
        <f t="shared" ref="AB72:AB135" si="132">COUNTIFS(C$7:C$147,C72,Z$7:Z$147,"&gt;="&amp;Z72)</f>
        <v>33</v>
      </c>
      <c r="AC72" s="37">
        <f t="shared" si="103"/>
        <v>0</v>
      </c>
      <c r="AD72" s="36"/>
      <c r="AE72" s="37">
        <f t="shared" ref="AE72:AE135" si="133">(AC72+AD72)/2</f>
        <v>0</v>
      </c>
      <c r="AF72" s="38">
        <f t="shared" si="104"/>
        <v>2</v>
      </c>
      <c r="AG72" s="38">
        <f t="shared" ref="AG72:AG135" si="134">+COUNTIFS(C$7:C$147,C72,AE$7:AE$147,"&gt;="&amp;AE72)</f>
        <v>33</v>
      </c>
      <c r="AH72" s="37">
        <f t="shared" si="105"/>
        <v>0</v>
      </c>
      <c r="AI72" s="36"/>
      <c r="AJ72" s="37">
        <f t="shared" ref="AJ72:AJ135" si="135">(AH72+AI72)/2</f>
        <v>0</v>
      </c>
      <c r="AK72" s="42"/>
      <c r="AL72" s="38">
        <f t="shared" ref="AL72:AL135" si="136">COUNTIFS(C$7:C$147,C72,AJ$7:AJ$147,"&gt;="&amp;AJ72)</f>
        <v>33</v>
      </c>
      <c r="AM72" s="37">
        <f t="shared" si="106"/>
        <v>0</v>
      </c>
      <c r="AN72" s="36"/>
      <c r="AO72" s="37">
        <f t="shared" ref="AO72:AO135" si="137">(AM72+AN72)/2</f>
        <v>0</v>
      </c>
      <c r="AP72" s="38">
        <f t="shared" si="107"/>
        <v>2</v>
      </c>
      <c r="AQ72" s="38">
        <f t="shared" ref="AQ72:AQ135" si="138">+COUNTIFS(C$7:C$147,C72,AO$7:AO$147,"&gt;="&amp;AO72)</f>
        <v>33</v>
      </c>
      <c r="AR72" s="37">
        <f t="shared" si="108"/>
        <v>0</v>
      </c>
      <c r="AS72" s="36"/>
      <c r="AT72" s="37">
        <f t="shared" ref="AT72:AT135" si="139">(AR72+AS72)/2</f>
        <v>0</v>
      </c>
      <c r="AU72" s="38">
        <f t="shared" si="109"/>
        <v>0</v>
      </c>
      <c r="AV72" s="38">
        <f t="shared" ref="AV72:AV135" si="140">+COUNTIFS(C$7:C$147,C72,AT$7:AT$147,"&gt;="&amp;AT72)</f>
        <v>33</v>
      </c>
      <c r="AW72" s="37">
        <f t="shared" si="110"/>
        <v>0</v>
      </c>
      <c r="AX72" s="36"/>
      <c r="AY72" s="37">
        <f t="shared" ref="AY72:AY135" si="141">(AW72+AX72)/2</f>
        <v>0</v>
      </c>
      <c r="AZ72" s="38">
        <f t="shared" si="111"/>
        <v>4</v>
      </c>
      <c r="BA72" s="38">
        <f t="shared" ref="BA72:BA135" si="142">+COUNTIFS(C$7:C$147,C72,AY$7:AY$147,"&gt;="&amp;AY72)</f>
        <v>33</v>
      </c>
      <c r="BB72" s="37">
        <f t="shared" si="112"/>
        <v>0</v>
      </c>
      <c r="BC72" s="36"/>
      <c r="BD72" s="37">
        <f t="shared" ref="BD72:BD135" si="143">(BB72+BC72)/2</f>
        <v>0</v>
      </c>
      <c r="BE72" s="38">
        <f t="shared" si="113"/>
        <v>3</v>
      </c>
      <c r="BF72" s="38">
        <f t="shared" ref="BF72:BF135" si="144">+COUNTIFS(C$7:C$147,C72,BD$7:BD$147,"&gt;="&amp;BD72)</f>
        <v>33</v>
      </c>
      <c r="BG72" s="37">
        <f t="shared" si="114"/>
        <v>0</v>
      </c>
      <c r="BH72" s="36"/>
      <c r="BI72" s="37">
        <f t="shared" ref="BI72:BI135" si="145">(BG72+BH72)/2</f>
        <v>0</v>
      </c>
      <c r="BJ72" s="38">
        <f t="shared" si="115"/>
        <v>2</v>
      </c>
      <c r="BK72" s="38">
        <f t="shared" ref="BK72:BK135" si="146">COUNTIFS(C$7:C$147,C72,BI$7:BI$147,"&gt;="&amp;BI72)</f>
        <v>33</v>
      </c>
      <c r="BL72" s="37">
        <f t="shared" si="116"/>
        <v>0</v>
      </c>
      <c r="BM72" s="36"/>
      <c r="BN72" s="37">
        <f t="shared" ref="BN72:BN135" si="147">(BL72+BM72)/2</f>
        <v>0</v>
      </c>
      <c r="BO72" s="38">
        <f t="shared" si="117"/>
        <v>2</v>
      </c>
      <c r="BP72" s="42"/>
      <c r="BQ72" s="37">
        <f t="shared" si="118"/>
        <v>0</v>
      </c>
      <c r="BR72" s="36"/>
      <c r="BS72" s="37">
        <f t="shared" ref="BS72:BS135" si="148">(BQ72+BR72)/2</f>
        <v>0</v>
      </c>
      <c r="BT72" s="38">
        <f t="shared" si="119"/>
        <v>0</v>
      </c>
      <c r="BU72" s="38">
        <f t="shared" ref="BU72:BU135" si="149">+COUNTIFS(C$7:C$147,C72,BS$7:BS$147,"&gt;="&amp;BS72)</f>
        <v>33</v>
      </c>
      <c r="BV72" s="36"/>
      <c r="BW72" s="36"/>
      <c r="BX72" s="40">
        <f t="shared" ref="BX72:BX135" si="150">(BV72+BW72)/2</f>
        <v>0</v>
      </c>
      <c r="BY72" s="38">
        <f t="shared" si="120"/>
        <v>2</v>
      </c>
      <c r="BZ72" s="38">
        <f t="shared" ref="BZ72:BZ135" si="151">+COUNTIFS(C$7:C$147,C72,BX$7:BX$147,"&gt;="&amp;BX72)</f>
        <v>33</v>
      </c>
      <c r="CA72" s="37">
        <f t="shared" si="121"/>
        <v>0</v>
      </c>
      <c r="CB72" s="36"/>
      <c r="CC72" s="37">
        <f t="shared" ref="CC72:CC135" si="152">(CA72+CB72)/2</f>
        <v>0</v>
      </c>
      <c r="CD72" s="38">
        <f t="shared" si="122"/>
        <v>1</v>
      </c>
      <c r="CE72" s="41">
        <f t="shared" ref="CE72:CE135" si="153">+COUNTIFS(C$7:C$147,C72,CC$7:CC$147,"&gt;="&amp;CC72)</f>
        <v>33</v>
      </c>
      <c r="CF72" s="35">
        <f t="shared" ref="CF72:CF135" si="154">SUM((F72*G72),(K72*L72),(P72*Q72),(U72*V72),(Z72*AA72),(AE72*AF72),(AJ72*AK72),(AO72*AP72),(AT72*AU72),(AY72*AZ72),(BD72*BE72),(BI72*BJ72),(BN72*BO72),(BS72*BT72),(BX72*BY72),(CC72*CD72))/SUM(G72,L72,Q72,V72,AA72,AF72,AK72,AP72,AU72,AZ72,BE72,BJ72,BO72,BT72,BY72,CD72)</f>
        <v>0</v>
      </c>
      <c r="CG72" s="41">
        <f t="shared" ref="CG72:CG135" si="155">+COUNTIFS(C$7:C$147,C72,CF$7:CF$147,"&gt;="&amp;CF72)</f>
        <v>33</v>
      </c>
      <c r="CH72" s="35">
        <f t="shared" ref="CH72:CH135" si="156">AVERAGEIF($C$7:$C$147,C72,$CF$7:$CF$147)</f>
        <v>0.21315083199141169</v>
      </c>
    </row>
    <row r="73" spans="1:86" x14ac:dyDescent="0.35">
      <c r="A73" s="7" t="s">
        <v>209</v>
      </c>
      <c r="B73" s="8" t="s">
        <v>210</v>
      </c>
      <c r="C73" s="18" t="s">
        <v>160</v>
      </c>
      <c r="D73" s="35">
        <f t="shared" si="94"/>
        <v>0</v>
      </c>
      <c r="E73" s="42"/>
      <c r="F73" s="37">
        <f t="shared" si="123"/>
        <v>0</v>
      </c>
      <c r="G73" s="38">
        <f t="shared" si="95"/>
        <v>2</v>
      </c>
      <c r="H73" s="38">
        <f t="shared" si="124"/>
        <v>33</v>
      </c>
      <c r="I73" s="37">
        <f t="shared" si="96"/>
        <v>0</v>
      </c>
      <c r="J73" s="36"/>
      <c r="K73" s="37">
        <f t="shared" si="125"/>
        <v>0</v>
      </c>
      <c r="L73" s="38">
        <f t="shared" si="97"/>
        <v>2</v>
      </c>
      <c r="M73" s="38">
        <f t="shared" si="126"/>
        <v>33</v>
      </c>
      <c r="N73" s="37">
        <f t="shared" si="98"/>
        <v>0</v>
      </c>
      <c r="O73" s="36"/>
      <c r="P73" s="37">
        <f t="shared" si="127"/>
        <v>0</v>
      </c>
      <c r="Q73" s="38">
        <f t="shared" si="99"/>
        <v>1</v>
      </c>
      <c r="R73" s="38">
        <f t="shared" si="128"/>
        <v>33</v>
      </c>
      <c r="S73" s="37">
        <f t="shared" si="100"/>
        <v>0</v>
      </c>
      <c r="T73" s="36"/>
      <c r="U73" s="37">
        <f t="shared" si="129"/>
        <v>0</v>
      </c>
      <c r="V73" s="42"/>
      <c r="W73" s="38">
        <f t="shared" si="130"/>
        <v>33</v>
      </c>
      <c r="X73" s="37">
        <f t="shared" si="101"/>
        <v>0</v>
      </c>
      <c r="Y73" s="36"/>
      <c r="Z73" s="37">
        <f t="shared" si="131"/>
        <v>0</v>
      </c>
      <c r="AA73" s="38">
        <f t="shared" si="102"/>
        <v>0</v>
      </c>
      <c r="AB73" s="38">
        <f t="shared" si="132"/>
        <v>33</v>
      </c>
      <c r="AC73" s="37">
        <f t="shared" si="103"/>
        <v>0</v>
      </c>
      <c r="AD73" s="36"/>
      <c r="AE73" s="37">
        <f t="shared" si="133"/>
        <v>0</v>
      </c>
      <c r="AF73" s="38">
        <f t="shared" si="104"/>
        <v>2</v>
      </c>
      <c r="AG73" s="38">
        <f t="shared" si="134"/>
        <v>33</v>
      </c>
      <c r="AH73" s="37">
        <f t="shared" si="105"/>
        <v>0</v>
      </c>
      <c r="AI73" s="36"/>
      <c r="AJ73" s="37">
        <f t="shared" si="135"/>
        <v>0</v>
      </c>
      <c r="AK73" s="42"/>
      <c r="AL73" s="38">
        <f t="shared" si="136"/>
        <v>33</v>
      </c>
      <c r="AM73" s="37">
        <f t="shared" si="106"/>
        <v>0</v>
      </c>
      <c r="AN73" s="36"/>
      <c r="AO73" s="37">
        <f t="shared" si="137"/>
        <v>0</v>
      </c>
      <c r="AP73" s="38">
        <f t="shared" si="107"/>
        <v>2</v>
      </c>
      <c r="AQ73" s="38">
        <f t="shared" si="138"/>
        <v>33</v>
      </c>
      <c r="AR73" s="37">
        <f t="shared" si="108"/>
        <v>0</v>
      </c>
      <c r="AS73" s="36"/>
      <c r="AT73" s="37">
        <f t="shared" si="139"/>
        <v>0</v>
      </c>
      <c r="AU73" s="38">
        <f t="shared" si="109"/>
        <v>0</v>
      </c>
      <c r="AV73" s="38">
        <f t="shared" si="140"/>
        <v>33</v>
      </c>
      <c r="AW73" s="37">
        <f t="shared" si="110"/>
        <v>0</v>
      </c>
      <c r="AX73" s="36"/>
      <c r="AY73" s="37">
        <f t="shared" si="141"/>
        <v>0</v>
      </c>
      <c r="AZ73" s="38">
        <f t="shared" si="111"/>
        <v>4</v>
      </c>
      <c r="BA73" s="38">
        <f t="shared" si="142"/>
        <v>33</v>
      </c>
      <c r="BB73" s="37">
        <f t="shared" si="112"/>
        <v>0</v>
      </c>
      <c r="BC73" s="36"/>
      <c r="BD73" s="37">
        <f t="shared" si="143"/>
        <v>0</v>
      </c>
      <c r="BE73" s="38">
        <f t="shared" si="113"/>
        <v>3</v>
      </c>
      <c r="BF73" s="38">
        <f t="shared" si="144"/>
        <v>33</v>
      </c>
      <c r="BG73" s="37">
        <f t="shared" si="114"/>
        <v>0</v>
      </c>
      <c r="BH73" s="36"/>
      <c r="BI73" s="37">
        <f t="shared" si="145"/>
        <v>0</v>
      </c>
      <c r="BJ73" s="38">
        <f t="shared" si="115"/>
        <v>2</v>
      </c>
      <c r="BK73" s="38">
        <f t="shared" si="146"/>
        <v>33</v>
      </c>
      <c r="BL73" s="37">
        <f t="shared" si="116"/>
        <v>0</v>
      </c>
      <c r="BM73" s="36"/>
      <c r="BN73" s="37">
        <f t="shared" si="147"/>
        <v>0</v>
      </c>
      <c r="BO73" s="38">
        <f t="shared" si="117"/>
        <v>2</v>
      </c>
      <c r="BP73" s="42"/>
      <c r="BQ73" s="37">
        <f t="shared" si="118"/>
        <v>0</v>
      </c>
      <c r="BR73" s="36"/>
      <c r="BS73" s="37">
        <f t="shared" si="148"/>
        <v>0</v>
      </c>
      <c r="BT73" s="38">
        <f t="shared" si="119"/>
        <v>0</v>
      </c>
      <c r="BU73" s="38">
        <f t="shared" si="149"/>
        <v>33</v>
      </c>
      <c r="BV73" s="36"/>
      <c r="BW73" s="36"/>
      <c r="BX73" s="40">
        <f t="shared" si="150"/>
        <v>0</v>
      </c>
      <c r="BY73" s="38">
        <f t="shared" si="120"/>
        <v>2</v>
      </c>
      <c r="BZ73" s="38">
        <f t="shared" si="151"/>
        <v>33</v>
      </c>
      <c r="CA73" s="37">
        <f t="shared" si="121"/>
        <v>0</v>
      </c>
      <c r="CB73" s="36"/>
      <c r="CC73" s="37">
        <f t="shared" si="152"/>
        <v>0</v>
      </c>
      <c r="CD73" s="38">
        <f t="shared" si="122"/>
        <v>1</v>
      </c>
      <c r="CE73" s="41">
        <f t="shared" si="153"/>
        <v>33</v>
      </c>
      <c r="CF73" s="35">
        <f t="shared" si="154"/>
        <v>0</v>
      </c>
      <c r="CG73" s="41">
        <f t="shared" si="155"/>
        <v>33</v>
      </c>
      <c r="CH73" s="35">
        <f t="shared" si="156"/>
        <v>0.21315083199141169</v>
      </c>
    </row>
    <row r="74" spans="1:86" x14ac:dyDescent="0.35">
      <c r="A74" s="7" t="s">
        <v>211</v>
      </c>
      <c r="B74" s="8" t="s">
        <v>212</v>
      </c>
      <c r="C74" s="18" t="s">
        <v>160</v>
      </c>
      <c r="D74" s="35">
        <f t="shared" si="94"/>
        <v>0</v>
      </c>
      <c r="E74" s="42"/>
      <c r="F74" s="37">
        <f t="shared" si="123"/>
        <v>0</v>
      </c>
      <c r="G74" s="38">
        <f t="shared" si="95"/>
        <v>2</v>
      </c>
      <c r="H74" s="38">
        <f t="shared" si="124"/>
        <v>33</v>
      </c>
      <c r="I74" s="37">
        <f t="shared" si="96"/>
        <v>0</v>
      </c>
      <c r="J74" s="36"/>
      <c r="K74" s="37">
        <f t="shared" si="125"/>
        <v>0</v>
      </c>
      <c r="L74" s="38">
        <f t="shared" si="97"/>
        <v>2</v>
      </c>
      <c r="M74" s="38">
        <f t="shared" si="126"/>
        <v>33</v>
      </c>
      <c r="N74" s="37">
        <f t="shared" si="98"/>
        <v>0</v>
      </c>
      <c r="O74" s="36"/>
      <c r="P74" s="37">
        <f t="shared" si="127"/>
        <v>0</v>
      </c>
      <c r="Q74" s="38">
        <f t="shared" si="99"/>
        <v>1</v>
      </c>
      <c r="R74" s="38">
        <f t="shared" si="128"/>
        <v>33</v>
      </c>
      <c r="S74" s="37">
        <f t="shared" si="100"/>
        <v>0</v>
      </c>
      <c r="T74" s="36"/>
      <c r="U74" s="37">
        <f t="shared" si="129"/>
        <v>0</v>
      </c>
      <c r="V74" s="42"/>
      <c r="W74" s="38">
        <f t="shared" si="130"/>
        <v>33</v>
      </c>
      <c r="X74" s="37">
        <f t="shared" si="101"/>
        <v>0</v>
      </c>
      <c r="Y74" s="36"/>
      <c r="Z74" s="37">
        <f t="shared" si="131"/>
        <v>0</v>
      </c>
      <c r="AA74" s="38">
        <f t="shared" si="102"/>
        <v>0</v>
      </c>
      <c r="AB74" s="38">
        <f t="shared" si="132"/>
        <v>33</v>
      </c>
      <c r="AC74" s="37">
        <f t="shared" si="103"/>
        <v>0</v>
      </c>
      <c r="AD74" s="36"/>
      <c r="AE74" s="37">
        <f t="shared" si="133"/>
        <v>0</v>
      </c>
      <c r="AF74" s="38">
        <f t="shared" si="104"/>
        <v>2</v>
      </c>
      <c r="AG74" s="38">
        <f t="shared" si="134"/>
        <v>33</v>
      </c>
      <c r="AH74" s="37">
        <f t="shared" si="105"/>
        <v>0</v>
      </c>
      <c r="AI74" s="36"/>
      <c r="AJ74" s="37">
        <f t="shared" si="135"/>
        <v>0</v>
      </c>
      <c r="AK74" s="42"/>
      <c r="AL74" s="38">
        <f t="shared" si="136"/>
        <v>33</v>
      </c>
      <c r="AM74" s="37">
        <f t="shared" si="106"/>
        <v>0</v>
      </c>
      <c r="AN74" s="36"/>
      <c r="AO74" s="37">
        <f t="shared" si="137"/>
        <v>0</v>
      </c>
      <c r="AP74" s="38">
        <f t="shared" si="107"/>
        <v>2</v>
      </c>
      <c r="AQ74" s="38">
        <f t="shared" si="138"/>
        <v>33</v>
      </c>
      <c r="AR74" s="37">
        <f t="shared" si="108"/>
        <v>0</v>
      </c>
      <c r="AS74" s="36"/>
      <c r="AT74" s="37">
        <f t="shared" si="139"/>
        <v>0</v>
      </c>
      <c r="AU74" s="38">
        <f t="shared" si="109"/>
        <v>0</v>
      </c>
      <c r="AV74" s="38">
        <f t="shared" si="140"/>
        <v>33</v>
      </c>
      <c r="AW74" s="37">
        <f t="shared" si="110"/>
        <v>0</v>
      </c>
      <c r="AX74" s="36"/>
      <c r="AY74" s="37">
        <f t="shared" si="141"/>
        <v>0</v>
      </c>
      <c r="AZ74" s="38">
        <f t="shared" si="111"/>
        <v>4</v>
      </c>
      <c r="BA74" s="38">
        <f t="shared" si="142"/>
        <v>33</v>
      </c>
      <c r="BB74" s="37">
        <f t="shared" si="112"/>
        <v>0</v>
      </c>
      <c r="BC74" s="36"/>
      <c r="BD74" s="37">
        <f t="shared" si="143"/>
        <v>0</v>
      </c>
      <c r="BE74" s="38">
        <f t="shared" si="113"/>
        <v>3</v>
      </c>
      <c r="BF74" s="38">
        <f t="shared" si="144"/>
        <v>33</v>
      </c>
      <c r="BG74" s="37">
        <f t="shared" si="114"/>
        <v>0</v>
      </c>
      <c r="BH74" s="36"/>
      <c r="BI74" s="37">
        <f t="shared" si="145"/>
        <v>0</v>
      </c>
      <c r="BJ74" s="38">
        <f t="shared" si="115"/>
        <v>2</v>
      </c>
      <c r="BK74" s="38">
        <f t="shared" si="146"/>
        <v>33</v>
      </c>
      <c r="BL74" s="37">
        <f t="shared" si="116"/>
        <v>0</v>
      </c>
      <c r="BM74" s="36"/>
      <c r="BN74" s="37">
        <f t="shared" si="147"/>
        <v>0</v>
      </c>
      <c r="BO74" s="38">
        <f t="shared" si="117"/>
        <v>2</v>
      </c>
      <c r="BP74" s="42"/>
      <c r="BQ74" s="37">
        <f t="shared" si="118"/>
        <v>0</v>
      </c>
      <c r="BR74" s="36"/>
      <c r="BS74" s="37">
        <f t="shared" si="148"/>
        <v>0</v>
      </c>
      <c r="BT74" s="38">
        <f t="shared" si="119"/>
        <v>0</v>
      </c>
      <c r="BU74" s="38">
        <f t="shared" si="149"/>
        <v>33</v>
      </c>
      <c r="BV74" s="36"/>
      <c r="BW74" s="36"/>
      <c r="BX74" s="40">
        <f t="shared" si="150"/>
        <v>0</v>
      </c>
      <c r="BY74" s="38">
        <f t="shared" si="120"/>
        <v>2</v>
      </c>
      <c r="BZ74" s="38">
        <f t="shared" si="151"/>
        <v>33</v>
      </c>
      <c r="CA74" s="37">
        <f t="shared" si="121"/>
        <v>0</v>
      </c>
      <c r="CB74" s="36"/>
      <c r="CC74" s="37">
        <f t="shared" si="152"/>
        <v>0</v>
      </c>
      <c r="CD74" s="38">
        <f t="shared" si="122"/>
        <v>1</v>
      </c>
      <c r="CE74" s="41">
        <f t="shared" si="153"/>
        <v>33</v>
      </c>
      <c r="CF74" s="35">
        <f t="shared" si="154"/>
        <v>0</v>
      </c>
      <c r="CG74" s="41">
        <f t="shared" si="155"/>
        <v>33</v>
      </c>
      <c r="CH74" s="35">
        <f t="shared" si="156"/>
        <v>0.21315083199141169</v>
      </c>
    </row>
    <row r="75" spans="1:86" x14ac:dyDescent="0.35">
      <c r="A75" s="7" t="s">
        <v>213</v>
      </c>
      <c r="B75" s="8" t="s">
        <v>214</v>
      </c>
      <c r="C75" s="18" t="s">
        <v>160</v>
      </c>
      <c r="D75" s="35">
        <f t="shared" si="94"/>
        <v>0</v>
      </c>
      <c r="E75" s="42"/>
      <c r="F75" s="37">
        <f t="shared" si="123"/>
        <v>0</v>
      </c>
      <c r="G75" s="38">
        <f t="shared" si="95"/>
        <v>2</v>
      </c>
      <c r="H75" s="38">
        <f t="shared" si="124"/>
        <v>33</v>
      </c>
      <c r="I75" s="37">
        <f t="shared" si="96"/>
        <v>0</v>
      </c>
      <c r="J75" s="36"/>
      <c r="K75" s="37">
        <f t="shared" si="125"/>
        <v>0</v>
      </c>
      <c r="L75" s="38">
        <f t="shared" si="97"/>
        <v>2</v>
      </c>
      <c r="M75" s="38">
        <f t="shared" si="126"/>
        <v>33</v>
      </c>
      <c r="N75" s="37">
        <f t="shared" si="98"/>
        <v>0</v>
      </c>
      <c r="O75" s="36"/>
      <c r="P75" s="37">
        <f t="shared" si="127"/>
        <v>0</v>
      </c>
      <c r="Q75" s="38">
        <f t="shared" si="99"/>
        <v>1</v>
      </c>
      <c r="R75" s="38">
        <f t="shared" si="128"/>
        <v>33</v>
      </c>
      <c r="S75" s="37">
        <f t="shared" si="100"/>
        <v>0</v>
      </c>
      <c r="T75" s="36"/>
      <c r="U75" s="37">
        <f t="shared" si="129"/>
        <v>0</v>
      </c>
      <c r="V75" s="42"/>
      <c r="W75" s="38">
        <f t="shared" si="130"/>
        <v>33</v>
      </c>
      <c r="X75" s="37">
        <f t="shared" si="101"/>
        <v>0</v>
      </c>
      <c r="Y75" s="36"/>
      <c r="Z75" s="37">
        <f t="shared" si="131"/>
        <v>0</v>
      </c>
      <c r="AA75" s="38">
        <f t="shared" si="102"/>
        <v>0</v>
      </c>
      <c r="AB75" s="38">
        <f t="shared" si="132"/>
        <v>33</v>
      </c>
      <c r="AC75" s="37">
        <f t="shared" si="103"/>
        <v>0</v>
      </c>
      <c r="AD75" s="36"/>
      <c r="AE75" s="37">
        <f t="shared" si="133"/>
        <v>0</v>
      </c>
      <c r="AF75" s="38">
        <f t="shared" si="104"/>
        <v>2</v>
      </c>
      <c r="AG75" s="38">
        <f t="shared" si="134"/>
        <v>33</v>
      </c>
      <c r="AH75" s="37">
        <f t="shared" si="105"/>
        <v>0</v>
      </c>
      <c r="AI75" s="36"/>
      <c r="AJ75" s="37">
        <f t="shared" si="135"/>
        <v>0</v>
      </c>
      <c r="AK75" s="42"/>
      <c r="AL75" s="38">
        <f t="shared" si="136"/>
        <v>33</v>
      </c>
      <c r="AM75" s="37">
        <f t="shared" si="106"/>
        <v>0</v>
      </c>
      <c r="AN75" s="36"/>
      <c r="AO75" s="37">
        <f t="shared" si="137"/>
        <v>0</v>
      </c>
      <c r="AP75" s="38">
        <f t="shared" si="107"/>
        <v>2</v>
      </c>
      <c r="AQ75" s="38">
        <f t="shared" si="138"/>
        <v>33</v>
      </c>
      <c r="AR75" s="37">
        <f t="shared" si="108"/>
        <v>0</v>
      </c>
      <c r="AS75" s="36"/>
      <c r="AT75" s="37">
        <f t="shared" si="139"/>
        <v>0</v>
      </c>
      <c r="AU75" s="38">
        <f t="shared" si="109"/>
        <v>0</v>
      </c>
      <c r="AV75" s="38">
        <f t="shared" si="140"/>
        <v>33</v>
      </c>
      <c r="AW75" s="37">
        <f t="shared" si="110"/>
        <v>0</v>
      </c>
      <c r="AX75" s="36"/>
      <c r="AY75" s="37">
        <f t="shared" si="141"/>
        <v>0</v>
      </c>
      <c r="AZ75" s="38">
        <f t="shared" si="111"/>
        <v>4</v>
      </c>
      <c r="BA75" s="38">
        <f t="shared" si="142"/>
        <v>33</v>
      </c>
      <c r="BB75" s="37">
        <f t="shared" si="112"/>
        <v>0</v>
      </c>
      <c r="BC75" s="36"/>
      <c r="BD75" s="37">
        <f t="shared" si="143"/>
        <v>0</v>
      </c>
      <c r="BE75" s="38">
        <f t="shared" si="113"/>
        <v>3</v>
      </c>
      <c r="BF75" s="38">
        <f t="shared" si="144"/>
        <v>33</v>
      </c>
      <c r="BG75" s="37">
        <f t="shared" si="114"/>
        <v>0</v>
      </c>
      <c r="BH75" s="36"/>
      <c r="BI75" s="37">
        <f t="shared" si="145"/>
        <v>0</v>
      </c>
      <c r="BJ75" s="38">
        <f t="shared" si="115"/>
        <v>2</v>
      </c>
      <c r="BK75" s="38">
        <f t="shared" si="146"/>
        <v>33</v>
      </c>
      <c r="BL75" s="37">
        <f t="shared" si="116"/>
        <v>0</v>
      </c>
      <c r="BM75" s="36"/>
      <c r="BN75" s="37">
        <f t="shared" si="147"/>
        <v>0</v>
      </c>
      <c r="BO75" s="38">
        <f t="shared" si="117"/>
        <v>2</v>
      </c>
      <c r="BP75" s="42"/>
      <c r="BQ75" s="37">
        <f t="shared" si="118"/>
        <v>0</v>
      </c>
      <c r="BR75" s="36"/>
      <c r="BS75" s="37">
        <f t="shared" si="148"/>
        <v>0</v>
      </c>
      <c r="BT75" s="38">
        <f t="shared" si="119"/>
        <v>0</v>
      </c>
      <c r="BU75" s="38">
        <f t="shared" si="149"/>
        <v>33</v>
      </c>
      <c r="BV75" s="36"/>
      <c r="BW75" s="36"/>
      <c r="BX75" s="40">
        <f t="shared" si="150"/>
        <v>0</v>
      </c>
      <c r="BY75" s="38">
        <f t="shared" si="120"/>
        <v>2</v>
      </c>
      <c r="BZ75" s="38">
        <f t="shared" si="151"/>
        <v>33</v>
      </c>
      <c r="CA75" s="37">
        <f t="shared" si="121"/>
        <v>0</v>
      </c>
      <c r="CB75" s="36"/>
      <c r="CC75" s="37">
        <f t="shared" si="152"/>
        <v>0</v>
      </c>
      <c r="CD75" s="38">
        <f t="shared" si="122"/>
        <v>1</v>
      </c>
      <c r="CE75" s="41">
        <f t="shared" si="153"/>
        <v>33</v>
      </c>
      <c r="CF75" s="35">
        <f t="shared" si="154"/>
        <v>0</v>
      </c>
      <c r="CG75" s="41">
        <f t="shared" si="155"/>
        <v>33</v>
      </c>
      <c r="CH75" s="35">
        <f t="shared" si="156"/>
        <v>0.21315083199141169</v>
      </c>
    </row>
    <row r="76" spans="1:86" x14ac:dyDescent="0.35">
      <c r="A76" s="7" t="s">
        <v>215</v>
      </c>
      <c r="B76" s="8" t="s">
        <v>216</v>
      </c>
      <c r="C76" s="18" t="s">
        <v>160</v>
      </c>
      <c r="D76" s="35">
        <f t="shared" si="94"/>
        <v>0</v>
      </c>
      <c r="E76" s="42"/>
      <c r="F76" s="37">
        <f t="shared" si="123"/>
        <v>0</v>
      </c>
      <c r="G76" s="38">
        <f t="shared" si="95"/>
        <v>2</v>
      </c>
      <c r="H76" s="38">
        <f t="shared" si="124"/>
        <v>33</v>
      </c>
      <c r="I76" s="37">
        <f t="shared" si="96"/>
        <v>0</v>
      </c>
      <c r="J76" s="36"/>
      <c r="K76" s="37">
        <f t="shared" si="125"/>
        <v>0</v>
      </c>
      <c r="L76" s="38">
        <f t="shared" si="97"/>
        <v>2</v>
      </c>
      <c r="M76" s="38">
        <f t="shared" si="126"/>
        <v>33</v>
      </c>
      <c r="N76" s="37">
        <f t="shared" si="98"/>
        <v>0</v>
      </c>
      <c r="O76" s="36"/>
      <c r="P76" s="37">
        <f t="shared" si="127"/>
        <v>0</v>
      </c>
      <c r="Q76" s="38">
        <f t="shared" si="99"/>
        <v>1</v>
      </c>
      <c r="R76" s="38">
        <f t="shared" si="128"/>
        <v>33</v>
      </c>
      <c r="S76" s="37">
        <f t="shared" si="100"/>
        <v>0</v>
      </c>
      <c r="T76" s="36"/>
      <c r="U76" s="37">
        <f t="shared" si="129"/>
        <v>0</v>
      </c>
      <c r="V76" s="42"/>
      <c r="W76" s="38">
        <f t="shared" si="130"/>
        <v>33</v>
      </c>
      <c r="X76" s="37">
        <f t="shared" si="101"/>
        <v>0</v>
      </c>
      <c r="Y76" s="36"/>
      <c r="Z76" s="37">
        <f t="shared" si="131"/>
        <v>0</v>
      </c>
      <c r="AA76" s="38">
        <f t="shared" si="102"/>
        <v>0</v>
      </c>
      <c r="AB76" s="38">
        <f t="shared" si="132"/>
        <v>33</v>
      </c>
      <c r="AC76" s="37">
        <f t="shared" si="103"/>
        <v>0</v>
      </c>
      <c r="AD76" s="36"/>
      <c r="AE76" s="37">
        <f t="shared" si="133"/>
        <v>0</v>
      </c>
      <c r="AF76" s="38">
        <f t="shared" si="104"/>
        <v>2</v>
      </c>
      <c r="AG76" s="38">
        <f t="shared" si="134"/>
        <v>33</v>
      </c>
      <c r="AH76" s="37">
        <f t="shared" si="105"/>
        <v>0</v>
      </c>
      <c r="AI76" s="36"/>
      <c r="AJ76" s="37">
        <f t="shared" si="135"/>
        <v>0</v>
      </c>
      <c r="AK76" s="42"/>
      <c r="AL76" s="38">
        <f t="shared" si="136"/>
        <v>33</v>
      </c>
      <c r="AM76" s="37">
        <f t="shared" si="106"/>
        <v>0</v>
      </c>
      <c r="AN76" s="36"/>
      <c r="AO76" s="37">
        <f t="shared" si="137"/>
        <v>0</v>
      </c>
      <c r="AP76" s="38">
        <f t="shared" si="107"/>
        <v>2</v>
      </c>
      <c r="AQ76" s="38">
        <f t="shared" si="138"/>
        <v>33</v>
      </c>
      <c r="AR76" s="37">
        <f t="shared" si="108"/>
        <v>0</v>
      </c>
      <c r="AS76" s="36"/>
      <c r="AT76" s="37">
        <f t="shared" si="139"/>
        <v>0</v>
      </c>
      <c r="AU76" s="38">
        <f t="shared" si="109"/>
        <v>0</v>
      </c>
      <c r="AV76" s="38">
        <f t="shared" si="140"/>
        <v>33</v>
      </c>
      <c r="AW76" s="37">
        <f t="shared" si="110"/>
        <v>0</v>
      </c>
      <c r="AX76" s="36"/>
      <c r="AY76" s="37">
        <f t="shared" si="141"/>
        <v>0</v>
      </c>
      <c r="AZ76" s="38">
        <f t="shared" si="111"/>
        <v>4</v>
      </c>
      <c r="BA76" s="38">
        <f t="shared" si="142"/>
        <v>33</v>
      </c>
      <c r="BB76" s="37">
        <f t="shared" si="112"/>
        <v>0</v>
      </c>
      <c r="BC76" s="36"/>
      <c r="BD76" s="37">
        <f t="shared" si="143"/>
        <v>0</v>
      </c>
      <c r="BE76" s="38">
        <f t="shared" si="113"/>
        <v>3</v>
      </c>
      <c r="BF76" s="38">
        <f t="shared" si="144"/>
        <v>33</v>
      </c>
      <c r="BG76" s="37">
        <f t="shared" si="114"/>
        <v>0</v>
      </c>
      <c r="BH76" s="36"/>
      <c r="BI76" s="37">
        <f t="shared" si="145"/>
        <v>0</v>
      </c>
      <c r="BJ76" s="38">
        <f t="shared" si="115"/>
        <v>2</v>
      </c>
      <c r="BK76" s="38">
        <f t="shared" si="146"/>
        <v>33</v>
      </c>
      <c r="BL76" s="37">
        <f t="shared" si="116"/>
        <v>0</v>
      </c>
      <c r="BM76" s="36"/>
      <c r="BN76" s="37">
        <f t="shared" si="147"/>
        <v>0</v>
      </c>
      <c r="BO76" s="38">
        <f t="shared" si="117"/>
        <v>2</v>
      </c>
      <c r="BP76" s="42"/>
      <c r="BQ76" s="37">
        <f t="shared" si="118"/>
        <v>0</v>
      </c>
      <c r="BR76" s="36"/>
      <c r="BS76" s="37">
        <f t="shared" si="148"/>
        <v>0</v>
      </c>
      <c r="BT76" s="38">
        <f t="shared" si="119"/>
        <v>0</v>
      </c>
      <c r="BU76" s="38">
        <f t="shared" si="149"/>
        <v>33</v>
      </c>
      <c r="BV76" s="36"/>
      <c r="BW76" s="36"/>
      <c r="BX76" s="40">
        <f t="shared" si="150"/>
        <v>0</v>
      </c>
      <c r="BY76" s="38">
        <f t="shared" si="120"/>
        <v>2</v>
      </c>
      <c r="BZ76" s="38">
        <f t="shared" si="151"/>
        <v>33</v>
      </c>
      <c r="CA76" s="37">
        <f t="shared" si="121"/>
        <v>0</v>
      </c>
      <c r="CB76" s="36"/>
      <c r="CC76" s="37">
        <f t="shared" si="152"/>
        <v>0</v>
      </c>
      <c r="CD76" s="38">
        <f t="shared" si="122"/>
        <v>1</v>
      </c>
      <c r="CE76" s="41">
        <f t="shared" si="153"/>
        <v>33</v>
      </c>
      <c r="CF76" s="35">
        <f t="shared" si="154"/>
        <v>0</v>
      </c>
      <c r="CG76" s="41">
        <f t="shared" si="155"/>
        <v>33</v>
      </c>
      <c r="CH76" s="35">
        <f t="shared" si="156"/>
        <v>0.21315083199141169</v>
      </c>
    </row>
    <row r="77" spans="1:86" x14ac:dyDescent="0.35">
      <c r="A77" s="7" t="s">
        <v>217</v>
      </c>
      <c r="B77" s="8" t="s">
        <v>218</v>
      </c>
      <c r="C77" s="18" t="s">
        <v>160</v>
      </c>
      <c r="D77" s="35">
        <f t="shared" si="94"/>
        <v>0</v>
      </c>
      <c r="E77" s="42"/>
      <c r="F77" s="37">
        <f t="shared" si="123"/>
        <v>0</v>
      </c>
      <c r="G77" s="38">
        <f t="shared" si="95"/>
        <v>2</v>
      </c>
      <c r="H77" s="38">
        <f t="shared" si="124"/>
        <v>33</v>
      </c>
      <c r="I77" s="37">
        <f t="shared" si="96"/>
        <v>0</v>
      </c>
      <c r="J77" s="36"/>
      <c r="K77" s="37">
        <f t="shared" si="125"/>
        <v>0</v>
      </c>
      <c r="L77" s="38">
        <f t="shared" si="97"/>
        <v>2</v>
      </c>
      <c r="M77" s="38">
        <f t="shared" si="126"/>
        <v>33</v>
      </c>
      <c r="N77" s="37">
        <f t="shared" si="98"/>
        <v>0</v>
      </c>
      <c r="O77" s="36"/>
      <c r="P77" s="37">
        <f t="shared" si="127"/>
        <v>0</v>
      </c>
      <c r="Q77" s="38">
        <f t="shared" si="99"/>
        <v>1</v>
      </c>
      <c r="R77" s="38">
        <f t="shared" si="128"/>
        <v>33</v>
      </c>
      <c r="S77" s="37">
        <f t="shared" si="100"/>
        <v>0</v>
      </c>
      <c r="T77" s="36"/>
      <c r="U77" s="37">
        <f t="shared" si="129"/>
        <v>0</v>
      </c>
      <c r="V77" s="42"/>
      <c r="W77" s="38">
        <f t="shared" si="130"/>
        <v>33</v>
      </c>
      <c r="X77" s="37">
        <f t="shared" si="101"/>
        <v>0</v>
      </c>
      <c r="Y77" s="36"/>
      <c r="Z77" s="37">
        <f t="shared" si="131"/>
        <v>0</v>
      </c>
      <c r="AA77" s="38">
        <f t="shared" si="102"/>
        <v>0</v>
      </c>
      <c r="AB77" s="38">
        <f t="shared" si="132"/>
        <v>33</v>
      </c>
      <c r="AC77" s="37">
        <f t="shared" si="103"/>
        <v>0</v>
      </c>
      <c r="AD77" s="36"/>
      <c r="AE77" s="37">
        <f t="shared" si="133"/>
        <v>0</v>
      </c>
      <c r="AF77" s="38">
        <f t="shared" si="104"/>
        <v>2</v>
      </c>
      <c r="AG77" s="38">
        <f t="shared" si="134"/>
        <v>33</v>
      </c>
      <c r="AH77" s="37">
        <f t="shared" si="105"/>
        <v>0</v>
      </c>
      <c r="AI77" s="36"/>
      <c r="AJ77" s="37">
        <f t="shared" si="135"/>
        <v>0</v>
      </c>
      <c r="AK77" s="42"/>
      <c r="AL77" s="38">
        <f t="shared" si="136"/>
        <v>33</v>
      </c>
      <c r="AM77" s="37">
        <f t="shared" si="106"/>
        <v>0</v>
      </c>
      <c r="AN77" s="36"/>
      <c r="AO77" s="37">
        <f t="shared" si="137"/>
        <v>0</v>
      </c>
      <c r="AP77" s="38">
        <f t="shared" si="107"/>
        <v>2</v>
      </c>
      <c r="AQ77" s="38">
        <f t="shared" si="138"/>
        <v>33</v>
      </c>
      <c r="AR77" s="37">
        <f t="shared" si="108"/>
        <v>0</v>
      </c>
      <c r="AS77" s="36"/>
      <c r="AT77" s="37">
        <f t="shared" si="139"/>
        <v>0</v>
      </c>
      <c r="AU77" s="38">
        <f t="shared" si="109"/>
        <v>0</v>
      </c>
      <c r="AV77" s="38">
        <f t="shared" si="140"/>
        <v>33</v>
      </c>
      <c r="AW77" s="37">
        <f t="shared" si="110"/>
        <v>0</v>
      </c>
      <c r="AX77" s="36"/>
      <c r="AY77" s="37">
        <f t="shared" si="141"/>
        <v>0</v>
      </c>
      <c r="AZ77" s="38">
        <f t="shared" si="111"/>
        <v>4</v>
      </c>
      <c r="BA77" s="38">
        <f t="shared" si="142"/>
        <v>33</v>
      </c>
      <c r="BB77" s="37">
        <f t="shared" si="112"/>
        <v>0</v>
      </c>
      <c r="BC77" s="36"/>
      <c r="BD77" s="37">
        <f t="shared" si="143"/>
        <v>0</v>
      </c>
      <c r="BE77" s="38">
        <f t="shared" si="113"/>
        <v>3</v>
      </c>
      <c r="BF77" s="38">
        <f t="shared" si="144"/>
        <v>33</v>
      </c>
      <c r="BG77" s="37">
        <f t="shared" si="114"/>
        <v>0</v>
      </c>
      <c r="BH77" s="36"/>
      <c r="BI77" s="37">
        <f t="shared" si="145"/>
        <v>0</v>
      </c>
      <c r="BJ77" s="38">
        <f t="shared" si="115"/>
        <v>2</v>
      </c>
      <c r="BK77" s="38">
        <f t="shared" si="146"/>
        <v>33</v>
      </c>
      <c r="BL77" s="37">
        <f t="shared" si="116"/>
        <v>0</v>
      </c>
      <c r="BM77" s="36"/>
      <c r="BN77" s="37">
        <f t="shared" si="147"/>
        <v>0</v>
      </c>
      <c r="BO77" s="38">
        <f t="shared" si="117"/>
        <v>2</v>
      </c>
      <c r="BP77" s="42"/>
      <c r="BQ77" s="37">
        <f t="shared" si="118"/>
        <v>0</v>
      </c>
      <c r="BR77" s="36"/>
      <c r="BS77" s="37">
        <f t="shared" si="148"/>
        <v>0</v>
      </c>
      <c r="BT77" s="38">
        <f t="shared" si="119"/>
        <v>0</v>
      </c>
      <c r="BU77" s="38">
        <f t="shared" si="149"/>
        <v>33</v>
      </c>
      <c r="BV77" s="36"/>
      <c r="BW77" s="36"/>
      <c r="BX77" s="40">
        <f t="shared" si="150"/>
        <v>0</v>
      </c>
      <c r="BY77" s="38">
        <f t="shared" si="120"/>
        <v>2</v>
      </c>
      <c r="BZ77" s="38">
        <f t="shared" si="151"/>
        <v>33</v>
      </c>
      <c r="CA77" s="37">
        <f t="shared" si="121"/>
        <v>0</v>
      </c>
      <c r="CB77" s="36"/>
      <c r="CC77" s="37">
        <f t="shared" si="152"/>
        <v>0</v>
      </c>
      <c r="CD77" s="38">
        <f t="shared" si="122"/>
        <v>1</v>
      </c>
      <c r="CE77" s="41">
        <f t="shared" si="153"/>
        <v>33</v>
      </c>
      <c r="CF77" s="35">
        <f t="shared" si="154"/>
        <v>0</v>
      </c>
      <c r="CG77" s="41">
        <f t="shared" si="155"/>
        <v>33</v>
      </c>
      <c r="CH77" s="35">
        <f t="shared" si="156"/>
        <v>0.21315083199141169</v>
      </c>
    </row>
    <row r="78" spans="1:86" x14ac:dyDescent="0.35">
      <c r="A78" s="7" t="s">
        <v>219</v>
      </c>
      <c r="B78" s="8" t="s">
        <v>220</v>
      </c>
      <c r="C78" s="18" t="s">
        <v>160</v>
      </c>
      <c r="D78" s="35">
        <f t="shared" si="94"/>
        <v>0</v>
      </c>
      <c r="E78" s="42"/>
      <c r="F78" s="37">
        <f t="shared" si="123"/>
        <v>0</v>
      </c>
      <c r="G78" s="38">
        <f t="shared" si="95"/>
        <v>2</v>
      </c>
      <c r="H78" s="38">
        <f t="shared" si="124"/>
        <v>33</v>
      </c>
      <c r="I78" s="37">
        <f t="shared" si="96"/>
        <v>0</v>
      </c>
      <c r="J78" s="36"/>
      <c r="K78" s="37">
        <f t="shared" si="125"/>
        <v>0</v>
      </c>
      <c r="L78" s="38">
        <f t="shared" si="97"/>
        <v>2</v>
      </c>
      <c r="M78" s="38">
        <f t="shared" si="126"/>
        <v>33</v>
      </c>
      <c r="N78" s="37">
        <f t="shared" si="98"/>
        <v>0</v>
      </c>
      <c r="O78" s="36"/>
      <c r="P78" s="37">
        <f t="shared" si="127"/>
        <v>0</v>
      </c>
      <c r="Q78" s="38">
        <f t="shared" si="99"/>
        <v>1</v>
      </c>
      <c r="R78" s="38">
        <f t="shared" si="128"/>
        <v>33</v>
      </c>
      <c r="S78" s="37">
        <f t="shared" si="100"/>
        <v>0</v>
      </c>
      <c r="T78" s="36"/>
      <c r="U78" s="37">
        <f t="shared" si="129"/>
        <v>0</v>
      </c>
      <c r="V78" s="42"/>
      <c r="W78" s="38">
        <f t="shared" si="130"/>
        <v>33</v>
      </c>
      <c r="X78" s="37">
        <f t="shared" si="101"/>
        <v>0</v>
      </c>
      <c r="Y78" s="36"/>
      <c r="Z78" s="37">
        <f t="shared" si="131"/>
        <v>0</v>
      </c>
      <c r="AA78" s="38">
        <f t="shared" si="102"/>
        <v>0</v>
      </c>
      <c r="AB78" s="38">
        <f t="shared" si="132"/>
        <v>33</v>
      </c>
      <c r="AC78" s="37">
        <f t="shared" si="103"/>
        <v>0</v>
      </c>
      <c r="AD78" s="36"/>
      <c r="AE78" s="37">
        <f t="shared" si="133"/>
        <v>0</v>
      </c>
      <c r="AF78" s="38">
        <f t="shared" si="104"/>
        <v>2</v>
      </c>
      <c r="AG78" s="38">
        <f t="shared" si="134"/>
        <v>33</v>
      </c>
      <c r="AH78" s="37">
        <f t="shared" si="105"/>
        <v>0</v>
      </c>
      <c r="AI78" s="36"/>
      <c r="AJ78" s="37">
        <f t="shared" si="135"/>
        <v>0</v>
      </c>
      <c r="AK78" s="42"/>
      <c r="AL78" s="38">
        <f t="shared" si="136"/>
        <v>33</v>
      </c>
      <c r="AM78" s="37">
        <f t="shared" si="106"/>
        <v>0</v>
      </c>
      <c r="AN78" s="36"/>
      <c r="AO78" s="37">
        <f t="shared" si="137"/>
        <v>0</v>
      </c>
      <c r="AP78" s="38">
        <f t="shared" si="107"/>
        <v>2</v>
      </c>
      <c r="AQ78" s="38">
        <f t="shared" si="138"/>
        <v>33</v>
      </c>
      <c r="AR78" s="37">
        <f t="shared" si="108"/>
        <v>0</v>
      </c>
      <c r="AS78" s="36"/>
      <c r="AT78" s="37">
        <f t="shared" si="139"/>
        <v>0</v>
      </c>
      <c r="AU78" s="38">
        <f t="shared" si="109"/>
        <v>0</v>
      </c>
      <c r="AV78" s="38">
        <f t="shared" si="140"/>
        <v>33</v>
      </c>
      <c r="AW78" s="37">
        <f t="shared" si="110"/>
        <v>0</v>
      </c>
      <c r="AX78" s="36"/>
      <c r="AY78" s="37">
        <f t="shared" si="141"/>
        <v>0</v>
      </c>
      <c r="AZ78" s="38">
        <f t="shared" si="111"/>
        <v>4</v>
      </c>
      <c r="BA78" s="38">
        <f t="shared" si="142"/>
        <v>33</v>
      </c>
      <c r="BB78" s="37">
        <f t="shared" si="112"/>
        <v>0</v>
      </c>
      <c r="BC78" s="36"/>
      <c r="BD78" s="37">
        <f t="shared" si="143"/>
        <v>0</v>
      </c>
      <c r="BE78" s="38">
        <f t="shared" si="113"/>
        <v>3</v>
      </c>
      <c r="BF78" s="38">
        <f t="shared" si="144"/>
        <v>33</v>
      </c>
      <c r="BG78" s="37">
        <f t="shared" si="114"/>
        <v>0</v>
      </c>
      <c r="BH78" s="36"/>
      <c r="BI78" s="37">
        <f t="shared" si="145"/>
        <v>0</v>
      </c>
      <c r="BJ78" s="38">
        <f t="shared" si="115"/>
        <v>2</v>
      </c>
      <c r="BK78" s="38">
        <f t="shared" si="146"/>
        <v>33</v>
      </c>
      <c r="BL78" s="37">
        <f t="shared" si="116"/>
        <v>0</v>
      </c>
      <c r="BM78" s="36"/>
      <c r="BN78" s="37">
        <f t="shared" si="147"/>
        <v>0</v>
      </c>
      <c r="BO78" s="38">
        <f t="shared" si="117"/>
        <v>2</v>
      </c>
      <c r="BP78" s="42"/>
      <c r="BQ78" s="37">
        <f t="shared" si="118"/>
        <v>0</v>
      </c>
      <c r="BR78" s="36"/>
      <c r="BS78" s="37">
        <f t="shared" si="148"/>
        <v>0</v>
      </c>
      <c r="BT78" s="38">
        <f t="shared" si="119"/>
        <v>0</v>
      </c>
      <c r="BU78" s="38">
        <f t="shared" si="149"/>
        <v>33</v>
      </c>
      <c r="BV78" s="36"/>
      <c r="BW78" s="36"/>
      <c r="BX78" s="40">
        <f t="shared" si="150"/>
        <v>0</v>
      </c>
      <c r="BY78" s="38">
        <f t="shared" si="120"/>
        <v>2</v>
      </c>
      <c r="BZ78" s="38">
        <f t="shared" si="151"/>
        <v>33</v>
      </c>
      <c r="CA78" s="37">
        <f t="shared" si="121"/>
        <v>0</v>
      </c>
      <c r="CB78" s="36"/>
      <c r="CC78" s="37">
        <f t="shared" si="152"/>
        <v>0</v>
      </c>
      <c r="CD78" s="38">
        <f t="shared" si="122"/>
        <v>1</v>
      </c>
      <c r="CE78" s="41">
        <f t="shared" si="153"/>
        <v>33</v>
      </c>
      <c r="CF78" s="35">
        <f t="shared" si="154"/>
        <v>0</v>
      </c>
      <c r="CG78" s="41">
        <f t="shared" si="155"/>
        <v>33</v>
      </c>
      <c r="CH78" s="35">
        <f t="shared" si="156"/>
        <v>0.21315083199141169</v>
      </c>
    </row>
    <row r="79" spans="1:86" x14ac:dyDescent="0.35">
      <c r="A79" s="7" t="s">
        <v>221</v>
      </c>
      <c r="B79" s="8" t="s">
        <v>222</v>
      </c>
      <c r="C79" s="18" t="s">
        <v>160</v>
      </c>
      <c r="D79" s="35">
        <f t="shared" si="94"/>
        <v>0</v>
      </c>
      <c r="E79" s="42"/>
      <c r="F79" s="37">
        <f t="shared" si="123"/>
        <v>0</v>
      </c>
      <c r="G79" s="38">
        <f t="shared" si="95"/>
        <v>2</v>
      </c>
      <c r="H79" s="38">
        <f t="shared" si="124"/>
        <v>33</v>
      </c>
      <c r="I79" s="37">
        <f t="shared" si="96"/>
        <v>0</v>
      </c>
      <c r="J79" s="36"/>
      <c r="K79" s="37">
        <f t="shared" si="125"/>
        <v>0</v>
      </c>
      <c r="L79" s="38">
        <f t="shared" si="97"/>
        <v>2</v>
      </c>
      <c r="M79" s="38">
        <f t="shared" si="126"/>
        <v>33</v>
      </c>
      <c r="N79" s="37">
        <f t="shared" si="98"/>
        <v>0</v>
      </c>
      <c r="O79" s="36"/>
      <c r="P79" s="37">
        <f t="shared" si="127"/>
        <v>0</v>
      </c>
      <c r="Q79" s="38">
        <f t="shared" si="99"/>
        <v>1</v>
      </c>
      <c r="R79" s="38">
        <f t="shared" si="128"/>
        <v>33</v>
      </c>
      <c r="S79" s="37">
        <f t="shared" si="100"/>
        <v>0</v>
      </c>
      <c r="T79" s="36"/>
      <c r="U79" s="37">
        <f t="shared" si="129"/>
        <v>0</v>
      </c>
      <c r="V79" s="42"/>
      <c r="W79" s="38">
        <f t="shared" si="130"/>
        <v>33</v>
      </c>
      <c r="X79" s="37">
        <f t="shared" si="101"/>
        <v>0</v>
      </c>
      <c r="Y79" s="36"/>
      <c r="Z79" s="37">
        <f t="shared" si="131"/>
        <v>0</v>
      </c>
      <c r="AA79" s="38">
        <f t="shared" si="102"/>
        <v>0</v>
      </c>
      <c r="AB79" s="38">
        <f t="shared" si="132"/>
        <v>33</v>
      </c>
      <c r="AC79" s="37">
        <f t="shared" si="103"/>
        <v>0</v>
      </c>
      <c r="AD79" s="36"/>
      <c r="AE79" s="37">
        <f t="shared" si="133"/>
        <v>0</v>
      </c>
      <c r="AF79" s="38">
        <f t="shared" si="104"/>
        <v>2</v>
      </c>
      <c r="AG79" s="38">
        <f t="shared" si="134"/>
        <v>33</v>
      </c>
      <c r="AH79" s="37">
        <f t="shared" si="105"/>
        <v>0</v>
      </c>
      <c r="AI79" s="36"/>
      <c r="AJ79" s="37">
        <f t="shared" si="135"/>
        <v>0</v>
      </c>
      <c r="AK79" s="42"/>
      <c r="AL79" s="38">
        <f t="shared" si="136"/>
        <v>33</v>
      </c>
      <c r="AM79" s="37">
        <f t="shared" si="106"/>
        <v>0</v>
      </c>
      <c r="AN79" s="36"/>
      <c r="AO79" s="37">
        <f t="shared" si="137"/>
        <v>0</v>
      </c>
      <c r="AP79" s="38">
        <f t="shared" si="107"/>
        <v>2</v>
      </c>
      <c r="AQ79" s="38">
        <f t="shared" si="138"/>
        <v>33</v>
      </c>
      <c r="AR79" s="37">
        <f t="shared" si="108"/>
        <v>0</v>
      </c>
      <c r="AS79" s="36"/>
      <c r="AT79" s="37">
        <f t="shared" si="139"/>
        <v>0</v>
      </c>
      <c r="AU79" s="38">
        <f t="shared" si="109"/>
        <v>0</v>
      </c>
      <c r="AV79" s="38">
        <f t="shared" si="140"/>
        <v>33</v>
      </c>
      <c r="AW79" s="37">
        <f t="shared" si="110"/>
        <v>0</v>
      </c>
      <c r="AX79" s="36"/>
      <c r="AY79" s="37">
        <f t="shared" si="141"/>
        <v>0</v>
      </c>
      <c r="AZ79" s="38">
        <f t="shared" si="111"/>
        <v>4</v>
      </c>
      <c r="BA79" s="38">
        <f t="shared" si="142"/>
        <v>33</v>
      </c>
      <c r="BB79" s="37">
        <f t="shared" si="112"/>
        <v>0</v>
      </c>
      <c r="BC79" s="36"/>
      <c r="BD79" s="37">
        <f t="shared" si="143"/>
        <v>0</v>
      </c>
      <c r="BE79" s="38">
        <f t="shared" si="113"/>
        <v>3</v>
      </c>
      <c r="BF79" s="38">
        <f t="shared" si="144"/>
        <v>33</v>
      </c>
      <c r="BG79" s="37">
        <f t="shared" si="114"/>
        <v>0</v>
      </c>
      <c r="BH79" s="36"/>
      <c r="BI79" s="37">
        <f t="shared" si="145"/>
        <v>0</v>
      </c>
      <c r="BJ79" s="38">
        <f t="shared" si="115"/>
        <v>2</v>
      </c>
      <c r="BK79" s="38">
        <f t="shared" si="146"/>
        <v>33</v>
      </c>
      <c r="BL79" s="37">
        <f t="shared" si="116"/>
        <v>0</v>
      </c>
      <c r="BM79" s="36"/>
      <c r="BN79" s="37">
        <f t="shared" si="147"/>
        <v>0</v>
      </c>
      <c r="BO79" s="38">
        <f t="shared" si="117"/>
        <v>2</v>
      </c>
      <c r="BP79" s="42"/>
      <c r="BQ79" s="37">
        <f t="shared" si="118"/>
        <v>0</v>
      </c>
      <c r="BR79" s="36"/>
      <c r="BS79" s="37">
        <f t="shared" si="148"/>
        <v>0</v>
      </c>
      <c r="BT79" s="38">
        <f t="shared" si="119"/>
        <v>0</v>
      </c>
      <c r="BU79" s="38">
        <f t="shared" si="149"/>
        <v>33</v>
      </c>
      <c r="BV79" s="36"/>
      <c r="BW79" s="36"/>
      <c r="BX79" s="40">
        <f t="shared" si="150"/>
        <v>0</v>
      </c>
      <c r="BY79" s="38">
        <f t="shared" si="120"/>
        <v>2</v>
      </c>
      <c r="BZ79" s="38">
        <f t="shared" si="151"/>
        <v>33</v>
      </c>
      <c r="CA79" s="37">
        <f t="shared" si="121"/>
        <v>0</v>
      </c>
      <c r="CB79" s="36"/>
      <c r="CC79" s="37">
        <f t="shared" si="152"/>
        <v>0</v>
      </c>
      <c r="CD79" s="38">
        <f t="shared" si="122"/>
        <v>1</v>
      </c>
      <c r="CE79" s="41">
        <f t="shared" si="153"/>
        <v>33</v>
      </c>
      <c r="CF79" s="35">
        <f t="shared" si="154"/>
        <v>0</v>
      </c>
      <c r="CG79" s="41">
        <f t="shared" si="155"/>
        <v>33</v>
      </c>
      <c r="CH79" s="35">
        <f t="shared" si="156"/>
        <v>0.21315083199141169</v>
      </c>
    </row>
    <row r="80" spans="1:86" x14ac:dyDescent="0.35">
      <c r="A80" s="7" t="s">
        <v>223</v>
      </c>
      <c r="B80" s="8" t="s">
        <v>224</v>
      </c>
      <c r="C80" s="18" t="s">
        <v>160</v>
      </c>
      <c r="D80" s="35">
        <f t="shared" si="94"/>
        <v>0</v>
      </c>
      <c r="E80" s="42"/>
      <c r="F80" s="37">
        <f t="shared" si="123"/>
        <v>0</v>
      </c>
      <c r="G80" s="38">
        <f t="shared" si="95"/>
        <v>2</v>
      </c>
      <c r="H80" s="38">
        <f t="shared" si="124"/>
        <v>33</v>
      </c>
      <c r="I80" s="37">
        <f t="shared" si="96"/>
        <v>0</v>
      </c>
      <c r="J80" s="36"/>
      <c r="K80" s="37">
        <f t="shared" si="125"/>
        <v>0</v>
      </c>
      <c r="L80" s="38">
        <f t="shared" si="97"/>
        <v>2</v>
      </c>
      <c r="M80" s="38">
        <f t="shared" si="126"/>
        <v>33</v>
      </c>
      <c r="N80" s="37">
        <f t="shared" si="98"/>
        <v>0</v>
      </c>
      <c r="O80" s="36"/>
      <c r="P80" s="37">
        <f t="shared" si="127"/>
        <v>0</v>
      </c>
      <c r="Q80" s="38">
        <f t="shared" si="99"/>
        <v>1</v>
      </c>
      <c r="R80" s="38">
        <f t="shared" si="128"/>
        <v>33</v>
      </c>
      <c r="S80" s="37">
        <f t="shared" si="100"/>
        <v>0</v>
      </c>
      <c r="T80" s="36"/>
      <c r="U80" s="37">
        <f t="shared" si="129"/>
        <v>0</v>
      </c>
      <c r="V80" s="42"/>
      <c r="W80" s="38">
        <f t="shared" si="130"/>
        <v>33</v>
      </c>
      <c r="X80" s="37">
        <f t="shared" si="101"/>
        <v>0</v>
      </c>
      <c r="Y80" s="36"/>
      <c r="Z80" s="37">
        <f t="shared" si="131"/>
        <v>0</v>
      </c>
      <c r="AA80" s="38">
        <f t="shared" si="102"/>
        <v>0</v>
      </c>
      <c r="AB80" s="38">
        <f t="shared" si="132"/>
        <v>33</v>
      </c>
      <c r="AC80" s="37">
        <f t="shared" si="103"/>
        <v>0</v>
      </c>
      <c r="AD80" s="36"/>
      <c r="AE80" s="37">
        <f t="shared" si="133"/>
        <v>0</v>
      </c>
      <c r="AF80" s="38">
        <f t="shared" si="104"/>
        <v>2</v>
      </c>
      <c r="AG80" s="38">
        <f t="shared" si="134"/>
        <v>33</v>
      </c>
      <c r="AH80" s="37">
        <f t="shared" si="105"/>
        <v>0</v>
      </c>
      <c r="AI80" s="36"/>
      <c r="AJ80" s="37">
        <f t="shared" si="135"/>
        <v>0</v>
      </c>
      <c r="AK80" s="42"/>
      <c r="AL80" s="38">
        <f t="shared" si="136"/>
        <v>33</v>
      </c>
      <c r="AM80" s="37">
        <f t="shared" si="106"/>
        <v>0</v>
      </c>
      <c r="AN80" s="36"/>
      <c r="AO80" s="37">
        <f t="shared" si="137"/>
        <v>0</v>
      </c>
      <c r="AP80" s="38">
        <f t="shared" si="107"/>
        <v>2</v>
      </c>
      <c r="AQ80" s="38">
        <f t="shared" si="138"/>
        <v>33</v>
      </c>
      <c r="AR80" s="37">
        <f t="shared" si="108"/>
        <v>0</v>
      </c>
      <c r="AS80" s="36"/>
      <c r="AT80" s="37">
        <f t="shared" si="139"/>
        <v>0</v>
      </c>
      <c r="AU80" s="38">
        <f t="shared" si="109"/>
        <v>0</v>
      </c>
      <c r="AV80" s="38">
        <f t="shared" si="140"/>
        <v>33</v>
      </c>
      <c r="AW80" s="37">
        <f t="shared" si="110"/>
        <v>0</v>
      </c>
      <c r="AX80" s="36"/>
      <c r="AY80" s="37">
        <f t="shared" si="141"/>
        <v>0</v>
      </c>
      <c r="AZ80" s="38">
        <f t="shared" si="111"/>
        <v>4</v>
      </c>
      <c r="BA80" s="38">
        <f t="shared" si="142"/>
        <v>33</v>
      </c>
      <c r="BB80" s="37">
        <f t="shared" si="112"/>
        <v>0</v>
      </c>
      <c r="BC80" s="36"/>
      <c r="BD80" s="37">
        <f t="shared" si="143"/>
        <v>0</v>
      </c>
      <c r="BE80" s="38">
        <f t="shared" si="113"/>
        <v>3</v>
      </c>
      <c r="BF80" s="38">
        <f t="shared" si="144"/>
        <v>33</v>
      </c>
      <c r="BG80" s="37">
        <f t="shared" si="114"/>
        <v>0</v>
      </c>
      <c r="BH80" s="36"/>
      <c r="BI80" s="37">
        <f t="shared" si="145"/>
        <v>0</v>
      </c>
      <c r="BJ80" s="38">
        <f t="shared" si="115"/>
        <v>2</v>
      </c>
      <c r="BK80" s="38">
        <f t="shared" si="146"/>
        <v>33</v>
      </c>
      <c r="BL80" s="37">
        <f t="shared" si="116"/>
        <v>0</v>
      </c>
      <c r="BM80" s="36"/>
      <c r="BN80" s="37">
        <f t="shared" si="147"/>
        <v>0</v>
      </c>
      <c r="BO80" s="38">
        <f t="shared" si="117"/>
        <v>2</v>
      </c>
      <c r="BP80" s="42"/>
      <c r="BQ80" s="37">
        <f t="shared" si="118"/>
        <v>0</v>
      </c>
      <c r="BR80" s="36"/>
      <c r="BS80" s="37">
        <f t="shared" si="148"/>
        <v>0</v>
      </c>
      <c r="BT80" s="38">
        <f t="shared" si="119"/>
        <v>0</v>
      </c>
      <c r="BU80" s="38">
        <f t="shared" si="149"/>
        <v>33</v>
      </c>
      <c r="BV80" s="36"/>
      <c r="BW80" s="36"/>
      <c r="BX80" s="40">
        <f t="shared" si="150"/>
        <v>0</v>
      </c>
      <c r="BY80" s="38">
        <f t="shared" si="120"/>
        <v>2</v>
      </c>
      <c r="BZ80" s="38">
        <f t="shared" si="151"/>
        <v>33</v>
      </c>
      <c r="CA80" s="37">
        <f t="shared" si="121"/>
        <v>0</v>
      </c>
      <c r="CB80" s="36"/>
      <c r="CC80" s="37">
        <f t="shared" si="152"/>
        <v>0</v>
      </c>
      <c r="CD80" s="38">
        <f t="shared" si="122"/>
        <v>1</v>
      </c>
      <c r="CE80" s="41">
        <f t="shared" si="153"/>
        <v>33</v>
      </c>
      <c r="CF80" s="35">
        <f t="shared" si="154"/>
        <v>0</v>
      </c>
      <c r="CG80" s="41">
        <f t="shared" si="155"/>
        <v>33</v>
      </c>
      <c r="CH80" s="35">
        <f t="shared" si="156"/>
        <v>0.21315083199141169</v>
      </c>
    </row>
    <row r="81" spans="1:86" x14ac:dyDescent="0.35">
      <c r="A81" s="7" t="s">
        <v>225</v>
      </c>
      <c r="B81" s="8" t="s">
        <v>226</v>
      </c>
      <c r="C81" s="18" t="s">
        <v>227</v>
      </c>
      <c r="D81" s="43">
        <v>10.23</v>
      </c>
      <c r="E81" s="42"/>
      <c r="F81" s="37">
        <f t="shared" si="123"/>
        <v>5.1150000000000002</v>
      </c>
      <c r="G81" s="38">
        <f t="shared" si="95"/>
        <v>1</v>
      </c>
      <c r="H81" s="38">
        <f t="shared" si="124"/>
        <v>2</v>
      </c>
      <c r="I81" s="37">
        <f t="shared" si="96"/>
        <v>0</v>
      </c>
      <c r="J81" s="36">
        <v>14</v>
      </c>
      <c r="K81" s="37">
        <f t="shared" si="125"/>
        <v>7</v>
      </c>
      <c r="L81" s="38">
        <f t="shared" si="97"/>
        <v>2</v>
      </c>
      <c r="M81" s="38">
        <f t="shared" si="126"/>
        <v>2</v>
      </c>
      <c r="N81" s="37">
        <f t="shared" si="98"/>
        <v>0</v>
      </c>
      <c r="O81" s="36"/>
      <c r="P81" s="37">
        <f t="shared" si="127"/>
        <v>0</v>
      </c>
      <c r="Q81" s="38">
        <f t="shared" si="99"/>
        <v>1</v>
      </c>
      <c r="R81" s="38">
        <f t="shared" si="128"/>
        <v>29</v>
      </c>
      <c r="S81" s="37">
        <f t="shared" si="100"/>
        <v>0</v>
      </c>
      <c r="T81" s="36"/>
      <c r="U81" s="37">
        <f t="shared" si="129"/>
        <v>0</v>
      </c>
      <c r="V81" s="42"/>
      <c r="W81" s="38">
        <f t="shared" si="130"/>
        <v>29</v>
      </c>
      <c r="X81" s="37">
        <f t="shared" si="101"/>
        <v>0</v>
      </c>
      <c r="Y81" s="36"/>
      <c r="Z81" s="37">
        <f t="shared" si="131"/>
        <v>0</v>
      </c>
      <c r="AA81" s="38">
        <f t="shared" si="102"/>
        <v>0</v>
      </c>
      <c r="AB81" s="38">
        <f t="shared" si="132"/>
        <v>29</v>
      </c>
      <c r="AC81" s="37">
        <f t="shared" si="103"/>
        <v>0</v>
      </c>
      <c r="AD81" s="36"/>
      <c r="AE81" s="37">
        <f t="shared" si="133"/>
        <v>0</v>
      </c>
      <c r="AF81" s="38">
        <f t="shared" si="104"/>
        <v>2</v>
      </c>
      <c r="AG81" s="38">
        <f t="shared" si="134"/>
        <v>29</v>
      </c>
      <c r="AH81" s="37">
        <f t="shared" si="105"/>
        <v>0</v>
      </c>
      <c r="AI81" s="36"/>
      <c r="AJ81" s="37">
        <f t="shared" si="135"/>
        <v>0</v>
      </c>
      <c r="AK81" s="42"/>
      <c r="AL81" s="38">
        <f t="shared" si="136"/>
        <v>29</v>
      </c>
      <c r="AM81" s="37">
        <f t="shared" si="106"/>
        <v>0</v>
      </c>
      <c r="AN81" s="36"/>
      <c r="AO81" s="37">
        <f t="shared" si="137"/>
        <v>0</v>
      </c>
      <c r="AP81" s="38">
        <f t="shared" si="107"/>
        <v>2</v>
      </c>
      <c r="AQ81" s="38">
        <f t="shared" si="138"/>
        <v>29</v>
      </c>
      <c r="AR81" s="37">
        <f t="shared" si="108"/>
        <v>0</v>
      </c>
      <c r="AS81" s="36"/>
      <c r="AT81" s="37">
        <f t="shared" si="139"/>
        <v>0</v>
      </c>
      <c r="AU81" s="38">
        <f t="shared" si="109"/>
        <v>0</v>
      </c>
      <c r="AV81" s="38">
        <f t="shared" si="140"/>
        <v>29</v>
      </c>
      <c r="AW81" s="37">
        <f t="shared" si="110"/>
        <v>0</v>
      </c>
      <c r="AX81" s="36"/>
      <c r="AY81" s="37">
        <f t="shared" si="141"/>
        <v>0</v>
      </c>
      <c r="AZ81" s="38">
        <f t="shared" si="111"/>
        <v>4</v>
      </c>
      <c r="BA81" s="38">
        <f t="shared" si="142"/>
        <v>29</v>
      </c>
      <c r="BB81" s="37">
        <f t="shared" si="112"/>
        <v>0</v>
      </c>
      <c r="BC81" s="36"/>
      <c r="BD81" s="37">
        <f t="shared" si="143"/>
        <v>0</v>
      </c>
      <c r="BE81" s="38">
        <f t="shared" si="113"/>
        <v>3</v>
      </c>
      <c r="BF81" s="38">
        <f t="shared" si="144"/>
        <v>29</v>
      </c>
      <c r="BG81" s="37">
        <f t="shared" si="114"/>
        <v>0</v>
      </c>
      <c r="BH81" s="36"/>
      <c r="BI81" s="37">
        <f t="shared" si="145"/>
        <v>0</v>
      </c>
      <c r="BJ81" s="38">
        <f t="shared" si="115"/>
        <v>2</v>
      </c>
      <c r="BK81" s="38">
        <f t="shared" si="146"/>
        <v>29</v>
      </c>
      <c r="BL81" s="37">
        <f t="shared" si="116"/>
        <v>0</v>
      </c>
      <c r="BM81" s="36"/>
      <c r="BN81" s="37">
        <f t="shared" si="147"/>
        <v>0</v>
      </c>
      <c r="BO81" s="38">
        <f t="shared" si="117"/>
        <v>2</v>
      </c>
      <c r="BP81" s="42"/>
      <c r="BQ81" s="37">
        <f t="shared" si="118"/>
        <v>0</v>
      </c>
      <c r="BR81" s="36"/>
      <c r="BS81" s="37">
        <f t="shared" si="148"/>
        <v>0</v>
      </c>
      <c r="BT81" s="38">
        <f t="shared" si="119"/>
        <v>0</v>
      </c>
      <c r="BU81" s="38">
        <f t="shared" si="149"/>
        <v>29</v>
      </c>
      <c r="BV81" s="36"/>
      <c r="BW81" s="36"/>
      <c r="BX81" s="40">
        <f t="shared" si="150"/>
        <v>0</v>
      </c>
      <c r="BY81" s="38">
        <f t="shared" si="120"/>
        <v>2</v>
      </c>
      <c r="BZ81" s="38">
        <f t="shared" si="151"/>
        <v>29</v>
      </c>
      <c r="CA81" s="37">
        <f t="shared" si="121"/>
        <v>0</v>
      </c>
      <c r="CB81" s="36"/>
      <c r="CC81" s="37">
        <f t="shared" si="152"/>
        <v>0</v>
      </c>
      <c r="CD81" s="38">
        <f t="shared" si="122"/>
        <v>1</v>
      </c>
      <c r="CE81" s="41">
        <f t="shared" si="153"/>
        <v>29</v>
      </c>
      <c r="CF81" s="35">
        <f t="shared" si="154"/>
        <v>0.8688636363636365</v>
      </c>
      <c r="CG81" s="41">
        <f t="shared" si="155"/>
        <v>1</v>
      </c>
      <c r="CH81" s="35">
        <f t="shared" si="156"/>
        <v>7.2280564263322883E-2</v>
      </c>
    </row>
    <row r="82" spans="1:86" x14ac:dyDescent="0.35">
      <c r="A82" s="7" t="s">
        <v>228</v>
      </c>
      <c r="B82" s="8" t="s">
        <v>229</v>
      </c>
      <c r="C82" s="18" t="s">
        <v>227</v>
      </c>
      <c r="D82" s="44"/>
      <c r="E82" s="42"/>
      <c r="F82" s="37">
        <f t="shared" si="123"/>
        <v>0</v>
      </c>
      <c r="G82" s="38">
        <f t="shared" si="95"/>
        <v>1</v>
      </c>
      <c r="H82" s="38">
        <f t="shared" si="124"/>
        <v>28</v>
      </c>
      <c r="I82" s="37">
        <f t="shared" si="96"/>
        <v>0</v>
      </c>
      <c r="J82" s="36">
        <v>17</v>
      </c>
      <c r="K82" s="37">
        <f t="shared" si="125"/>
        <v>8.5</v>
      </c>
      <c r="L82" s="38">
        <f t="shared" si="97"/>
        <v>2</v>
      </c>
      <c r="M82" s="38">
        <f t="shared" si="126"/>
        <v>1</v>
      </c>
      <c r="N82" s="37">
        <f t="shared" si="98"/>
        <v>0</v>
      </c>
      <c r="O82" s="36"/>
      <c r="P82" s="37">
        <f t="shared" si="127"/>
        <v>0</v>
      </c>
      <c r="Q82" s="38">
        <f t="shared" si="99"/>
        <v>1</v>
      </c>
      <c r="R82" s="38">
        <f t="shared" si="128"/>
        <v>29</v>
      </c>
      <c r="S82" s="37">
        <f t="shared" si="100"/>
        <v>0</v>
      </c>
      <c r="T82" s="36"/>
      <c r="U82" s="37">
        <f t="shared" si="129"/>
        <v>0</v>
      </c>
      <c r="V82" s="42"/>
      <c r="W82" s="38">
        <f t="shared" si="130"/>
        <v>29</v>
      </c>
      <c r="X82" s="37">
        <f t="shared" si="101"/>
        <v>0</v>
      </c>
      <c r="Y82" s="36"/>
      <c r="Z82" s="37">
        <f t="shared" si="131"/>
        <v>0</v>
      </c>
      <c r="AA82" s="38">
        <f t="shared" si="102"/>
        <v>0</v>
      </c>
      <c r="AB82" s="38">
        <f t="shared" si="132"/>
        <v>29</v>
      </c>
      <c r="AC82" s="37">
        <f t="shared" si="103"/>
        <v>0</v>
      </c>
      <c r="AD82" s="36"/>
      <c r="AE82" s="37">
        <f t="shared" si="133"/>
        <v>0</v>
      </c>
      <c r="AF82" s="38">
        <f t="shared" si="104"/>
        <v>2</v>
      </c>
      <c r="AG82" s="38">
        <f t="shared" si="134"/>
        <v>29</v>
      </c>
      <c r="AH82" s="37">
        <f t="shared" si="105"/>
        <v>0</v>
      </c>
      <c r="AI82" s="36"/>
      <c r="AJ82" s="37">
        <f t="shared" si="135"/>
        <v>0</v>
      </c>
      <c r="AK82" s="42"/>
      <c r="AL82" s="38">
        <f t="shared" si="136"/>
        <v>29</v>
      </c>
      <c r="AM82" s="37">
        <f t="shared" si="106"/>
        <v>0</v>
      </c>
      <c r="AN82" s="36"/>
      <c r="AO82" s="37">
        <f t="shared" si="137"/>
        <v>0</v>
      </c>
      <c r="AP82" s="38">
        <f t="shared" si="107"/>
        <v>2</v>
      </c>
      <c r="AQ82" s="38">
        <f t="shared" si="138"/>
        <v>29</v>
      </c>
      <c r="AR82" s="37">
        <f t="shared" si="108"/>
        <v>0</v>
      </c>
      <c r="AS82" s="36"/>
      <c r="AT82" s="37">
        <f t="shared" si="139"/>
        <v>0</v>
      </c>
      <c r="AU82" s="38">
        <f t="shared" si="109"/>
        <v>0</v>
      </c>
      <c r="AV82" s="38">
        <f t="shared" si="140"/>
        <v>29</v>
      </c>
      <c r="AW82" s="37">
        <f t="shared" si="110"/>
        <v>0</v>
      </c>
      <c r="AX82" s="36"/>
      <c r="AY82" s="37">
        <f t="shared" si="141"/>
        <v>0</v>
      </c>
      <c r="AZ82" s="38">
        <f t="shared" si="111"/>
        <v>4</v>
      </c>
      <c r="BA82" s="38">
        <f t="shared" si="142"/>
        <v>29</v>
      </c>
      <c r="BB82" s="37">
        <f t="shared" si="112"/>
        <v>0</v>
      </c>
      <c r="BC82" s="36"/>
      <c r="BD82" s="37">
        <f t="shared" si="143"/>
        <v>0</v>
      </c>
      <c r="BE82" s="38">
        <f t="shared" si="113"/>
        <v>3</v>
      </c>
      <c r="BF82" s="38">
        <f t="shared" si="144"/>
        <v>29</v>
      </c>
      <c r="BG82" s="37">
        <f t="shared" si="114"/>
        <v>0</v>
      </c>
      <c r="BH82" s="36"/>
      <c r="BI82" s="37">
        <f t="shared" si="145"/>
        <v>0</v>
      </c>
      <c r="BJ82" s="38">
        <f t="shared" si="115"/>
        <v>2</v>
      </c>
      <c r="BK82" s="38">
        <f t="shared" si="146"/>
        <v>29</v>
      </c>
      <c r="BL82" s="37">
        <f t="shared" si="116"/>
        <v>0</v>
      </c>
      <c r="BM82" s="36"/>
      <c r="BN82" s="37">
        <f t="shared" si="147"/>
        <v>0</v>
      </c>
      <c r="BO82" s="38">
        <f t="shared" si="117"/>
        <v>2</v>
      </c>
      <c r="BP82" s="42"/>
      <c r="BQ82" s="37">
        <f t="shared" si="118"/>
        <v>0</v>
      </c>
      <c r="BR82" s="36"/>
      <c r="BS82" s="37">
        <f t="shared" si="148"/>
        <v>0</v>
      </c>
      <c r="BT82" s="38">
        <f t="shared" si="119"/>
        <v>0</v>
      </c>
      <c r="BU82" s="38">
        <f t="shared" si="149"/>
        <v>29</v>
      </c>
      <c r="BV82" s="36"/>
      <c r="BW82" s="36"/>
      <c r="BX82" s="40">
        <f t="shared" si="150"/>
        <v>0</v>
      </c>
      <c r="BY82" s="38">
        <f t="shared" si="120"/>
        <v>2</v>
      </c>
      <c r="BZ82" s="38">
        <f t="shared" si="151"/>
        <v>29</v>
      </c>
      <c r="CA82" s="37">
        <f t="shared" si="121"/>
        <v>0</v>
      </c>
      <c r="CB82" s="36"/>
      <c r="CC82" s="37">
        <f t="shared" si="152"/>
        <v>0</v>
      </c>
      <c r="CD82" s="38">
        <f t="shared" si="122"/>
        <v>1</v>
      </c>
      <c r="CE82" s="41">
        <f t="shared" si="153"/>
        <v>29</v>
      </c>
      <c r="CF82" s="35">
        <f t="shared" si="154"/>
        <v>0.77272727272727271</v>
      </c>
      <c r="CG82" s="41">
        <f t="shared" si="155"/>
        <v>2</v>
      </c>
      <c r="CH82" s="35">
        <f t="shared" si="156"/>
        <v>7.2280564263322883E-2</v>
      </c>
    </row>
    <row r="83" spans="1:86" x14ac:dyDescent="0.35">
      <c r="A83" s="7" t="s">
        <v>230</v>
      </c>
      <c r="B83" s="8" t="s">
        <v>231</v>
      </c>
      <c r="C83" s="18" t="s">
        <v>227</v>
      </c>
      <c r="D83" s="44"/>
      <c r="E83" s="42"/>
      <c r="F83" s="37">
        <f t="shared" si="123"/>
        <v>0</v>
      </c>
      <c r="G83" s="38">
        <f t="shared" si="95"/>
        <v>1</v>
      </c>
      <c r="H83" s="38">
        <f t="shared" si="124"/>
        <v>28</v>
      </c>
      <c r="I83" s="37">
        <f t="shared" si="96"/>
        <v>0</v>
      </c>
      <c r="J83" s="36"/>
      <c r="K83" s="37">
        <f t="shared" si="125"/>
        <v>0</v>
      </c>
      <c r="L83" s="38">
        <f t="shared" si="97"/>
        <v>2</v>
      </c>
      <c r="M83" s="38">
        <f t="shared" si="126"/>
        <v>29</v>
      </c>
      <c r="N83" s="37">
        <f t="shared" si="98"/>
        <v>0</v>
      </c>
      <c r="O83" s="36"/>
      <c r="P83" s="37">
        <f t="shared" si="127"/>
        <v>0</v>
      </c>
      <c r="Q83" s="38">
        <f t="shared" si="99"/>
        <v>1</v>
      </c>
      <c r="R83" s="38">
        <f t="shared" si="128"/>
        <v>29</v>
      </c>
      <c r="S83" s="37">
        <f t="shared" si="100"/>
        <v>0</v>
      </c>
      <c r="T83" s="36"/>
      <c r="U83" s="37">
        <f t="shared" si="129"/>
        <v>0</v>
      </c>
      <c r="V83" s="42"/>
      <c r="W83" s="38">
        <f t="shared" si="130"/>
        <v>29</v>
      </c>
      <c r="X83" s="37">
        <f t="shared" si="101"/>
        <v>0</v>
      </c>
      <c r="Y83" s="36"/>
      <c r="Z83" s="37">
        <f t="shared" si="131"/>
        <v>0</v>
      </c>
      <c r="AA83" s="38">
        <f t="shared" si="102"/>
        <v>0</v>
      </c>
      <c r="AB83" s="38">
        <f t="shared" si="132"/>
        <v>29</v>
      </c>
      <c r="AC83" s="37">
        <f t="shared" si="103"/>
        <v>0</v>
      </c>
      <c r="AD83" s="36"/>
      <c r="AE83" s="37">
        <f t="shared" si="133"/>
        <v>0</v>
      </c>
      <c r="AF83" s="38">
        <f t="shared" si="104"/>
        <v>2</v>
      </c>
      <c r="AG83" s="38">
        <f t="shared" si="134"/>
        <v>29</v>
      </c>
      <c r="AH83" s="37">
        <f t="shared" si="105"/>
        <v>0</v>
      </c>
      <c r="AI83" s="36"/>
      <c r="AJ83" s="37">
        <f t="shared" si="135"/>
        <v>0</v>
      </c>
      <c r="AK83" s="42"/>
      <c r="AL83" s="38">
        <f t="shared" si="136"/>
        <v>29</v>
      </c>
      <c r="AM83" s="37">
        <f t="shared" si="106"/>
        <v>0</v>
      </c>
      <c r="AN83" s="36"/>
      <c r="AO83" s="37">
        <f t="shared" si="137"/>
        <v>0</v>
      </c>
      <c r="AP83" s="38">
        <f t="shared" si="107"/>
        <v>2</v>
      </c>
      <c r="AQ83" s="38">
        <f t="shared" si="138"/>
        <v>29</v>
      </c>
      <c r="AR83" s="37">
        <f t="shared" si="108"/>
        <v>0</v>
      </c>
      <c r="AS83" s="36"/>
      <c r="AT83" s="37">
        <f t="shared" si="139"/>
        <v>0</v>
      </c>
      <c r="AU83" s="38">
        <f t="shared" si="109"/>
        <v>0</v>
      </c>
      <c r="AV83" s="38">
        <f t="shared" si="140"/>
        <v>29</v>
      </c>
      <c r="AW83" s="37">
        <f t="shared" si="110"/>
        <v>0</v>
      </c>
      <c r="AX83" s="36"/>
      <c r="AY83" s="37">
        <f t="shared" si="141"/>
        <v>0</v>
      </c>
      <c r="AZ83" s="38">
        <f t="shared" si="111"/>
        <v>4</v>
      </c>
      <c r="BA83" s="38">
        <f t="shared" si="142"/>
        <v>29</v>
      </c>
      <c r="BB83" s="37">
        <f t="shared" si="112"/>
        <v>0</v>
      </c>
      <c r="BC83" s="36"/>
      <c r="BD83" s="37">
        <f t="shared" si="143"/>
        <v>0</v>
      </c>
      <c r="BE83" s="38">
        <f t="shared" si="113"/>
        <v>3</v>
      </c>
      <c r="BF83" s="38">
        <f t="shared" si="144"/>
        <v>29</v>
      </c>
      <c r="BG83" s="37">
        <f t="shared" si="114"/>
        <v>0</v>
      </c>
      <c r="BH83" s="36"/>
      <c r="BI83" s="37">
        <f t="shared" si="145"/>
        <v>0</v>
      </c>
      <c r="BJ83" s="38">
        <f t="shared" si="115"/>
        <v>2</v>
      </c>
      <c r="BK83" s="38">
        <f t="shared" si="146"/>
        <v>29</v>
      </c>
      <c r="BL83" s="37">
        <f t="shared" si="116"/>
        <v>0</v>
      </c>
      <c r="BM83" s="36"/>
      <c r="BN83" s="37">
        <f t="shared" si="147"/>
        <v>0</v>
      </c>
      <c r="BO83" s="38">
        <f t="shared" si="117"/>
        <v>2</v>
      </c>
      <c r="BP83" s="42"/>
      <c r="BQ83" s="37">
        <f t="shared" si="118"/>
        <v>0</v>
      </c>
      <c r="BR83" s="36"/>
      <c r="BS83" s="37">
        <f t="shared" si="148"/>
        <v>0</v>
      </c>
      <c r="BT83" s="38">
        <f t="shared" si="119"/>
        <v>0</v>
      </c>
      <c r="BU83" s="38">
        <f t="shared" si="149"/>
        <v>29</v>
      </c>
      <c r="BV83" s="36"/>
      <c r="BW83" s="36"/>
      <c r="BX83" s="40">
        <f t="shared" si="150"/>
        <v>0</v>
      </c>
      <c r="BY83" s="38">
        <f t="shared" si="120"/>
        <v>2</v>
      </c>
      <c r="BZ83" s="38">
        <f t="shared" si="151"/>
        <v>29</v>
      </c>
      <c r="CA83" s="37">
        <f t="shared" si="121"/>
        <v>0</v>
      </c>
      <c r="CB83" s="36"/>
      <c r="CC83" s="37">
        <f t="shared" si="152"/>
        <v>0</v>
      </c>
      <c r="CD83" s="38">
        <f t="shared" si="122"/>
        <v>1</v>
      </c>
      <c r="CE83" s="41">
        <f t="shared" si="153"/>
        <v>29</v>
      </c>
      <c r="CF83" s="35">
        <f t="shared" si="154"/>
        <v>0</v>
      </c>
      <c r="CG83" s="41">
        <f t="shared" si="155"/>
        <v>29</v>
      </c>
      <c r="CH83" s="35">
        <f t="shared" si="156"/>
        <v>7.2280564263322883E-2</v>
      </c>
    </row>
    <row r="84" spans="1:86" x14ac:dyDescent="0.35">
      <c r="A84" s="7" t="s">
        <v>232</v>
      </c>
      <c r="B84" s="8" t="s">
        <v>233</v>
      </c>
      <c r="C84" s="18" t="s">
        <v>227</v>
      </c>
      <c r="D84" s="44"/>
      <c r="E84" s="42"/>
      <c r="F84" s="37">
        <f t="shared" si="123"/>
        <v>0</v>
      </c>
      <c r="G84" s="38">
        <f t="shared" si="95"/>
        <v>1</v>
      </c>
      <c r="H84" s="38">
        <f t="shared" si="124"/>
        <v>28</v>
      </c>
      <c r="I84" s="37">
        <f t="shared" si="96"/>
        <v>0</v>
      </c>
      <c r="J84" s="36"/>
      <c r="K84" s="37">
        <f t="shared" si="125"/>
        <v>0</v>
      </c>
      <c r="L84" s="38">
        <f t="shared" si="97"/>
        <v>2</v>
      </c>
      <c r="M84" s="38">
        <f t="shared" si="126"/>
        <v>29</v>
      </c>
      <c r="N84" s="37">
        <f t="shared" si="98"/>
        <v>0</v>
      </c>
      <c r="O84" s="36"/>
      <c r="P84" s="37">
        <f t="shared" si="127"/>
        <v>0</v>
      </c>
      <c r="Q84" s="38">
        <f t="shared" si="99"/>
        <v>1</v>
      </c>
      <c r="R84" s="38">
        <f t="shared" si="128"/>
        <v>29</v>
      </c>
      <c r="S84" s="37">
        <f t="shared" si="100"/>
        <v>0</v>
      </c>
      <c r="T84" s="36"/>
      <c r="U84" s="37">
        <f t="shared" si="129"/>
        <v>0</v>
      </c>
      <c r="V84" s="42"/>
      <c r="W84" s="38">
        <f t="shared" si="130"/>
        <v>29</v>
      </c>
      <c r="X84" s="37">
        <f t="shared" si="101"/>
        <v>0</v>
      </c>
      <c r="Y84" s="36"/>
      <c r="Z84" s="37">
        <f t="shared" si="131"/>
        <v>0</v>
      </c>
      <c r="AA84" s="38">
        <f t="shared" si="102"/>
        <v>0</v>
      </c>
      <c r="AB84" s="38">
        <f t="shared" si="132"/>
        <v>29</v>
      </c>
      <c r="AC84" s="37">
        <f t="shared" si="103"/>
        <v>0</v>
      </c>
      <c r="AD84" s="36"/>
      <c r="AE84" s="37">
        <f t="shared" si="133"/>
        <v>0</v>
      </c>
      <c r="AF84" s="38">
        <f t="shared" si="104"/>
        <v>2</v>
      </c>
      <c r="AG84" s="38">
        <f t="shared" si="134"/>
        <v>29</v>
      </c>
      <c r="AH84" s="37">
        <f t="shared" si="105"/>
        <v>0</v>
      </c>
      <c r="AI84" s="36"/>
      <c r="AJ84" s="37">
        <f t="shared" si="135"/>
        <v>0</v>
      </c>
      <c r="AK84" s="42"/>
      <c r="AL84" s="38">
        <f t="shared" si="136"/>
        <v>29</v>
      </c>
      <c r="AM84" s="37">
        <f t="shared" si="106"/>
        <v>0</v>
      </c>
      <c r="AN84" s="36"/>
      <c r="AO84" s="37">
        <f t="shared" si="137"/>
        <v>0</v>
      </c>
      <c r="AP84" s="38">
        <f t="shared" si="107"/>
        <v>2</v>
      </c>
      <c r="AQ84" s="38">
        <f t="shared" si="138"/>
        <v>29</v>
      </c>
      <c r="AR84" s="37">
        <f t="shared" si="108"/>
        <v>0</v>
      </c>
      <c r="AS84" s="36"/>
      <c r="AT84" s="37">
        <f t="shared" si="139"/>
        <v>0</v>
      </c>
      <c r="AU84" s="38">
        <f t="shared" si="109"/>
        <v>0</v>
      </c>
      <c r="AV84" s="38">
        <f t="shared" si="140"/>
        <v>29</v>
      </c>
      <c r="AW84" s="37">
        <f t="shared" si="110"/>
        <v>0</v>
      </c>
      <c r="AX84" s="36"/>
      <c r="AY84" s="37">
        <f t="shared" si="141"/>
        <v>0</v>
      </c>
      <c r="AZ84" s="38">
        <f t="shared" si="111"/>
        <v>4</v>
      </c>
      <c r="BA84" s="38">
        <f t="shared" si="142"/>
        <v>29</v>
      </c>
      <c r="BB84" s="37">
        <f t="shared" si="112"/>
        <v>0</v>
      </c>
      <c r="BC84" s="36"/>
      <c r="BD84" s="37">
        <f t="shared" si="143"/>
        <v>0</v>
      </c>
      <c r="BE84" s="38">
        <f t="shared" si="113"/>
        <v>3</v>
      </c>
      <c r="BF84" s="38">
        <f t="shared" si="144"/>
        <v>29</v>
      </c>
      <c r="BG84" s="37">
        <f t="shared" si="114"/>
        <v>0</v>
      </c>
      <c r="BH84" s="36"/>
      <c r="BI84" s="37">
        <f t="shared" si="145"/>
        <v>0</v>
      </c>
      <c r="BJ84" s="38">
        <f t="shared" si="115"/>
        <v>2</v>
      </c>
      <c r="BK84" s="38">
        <f t="shared" si="146"/>
        <v>29</v>
      </c>
      <c r="BL84" s="37">
        <f t="shared" si="116"/>
        <v>0</v>
      </c>
      <c r="BM84" s="36"/>
      <c r="BN84" s="37">
        <f t="shared" si="147"/>
        <v>0</v>
      </c>
      <c r="BO84" s="38">
        <f t="shared" si="117"/>
        <v>2</v>
      </c>
      <c r="BP84" s="42"/>
      <c r="BQ84" s="37">
        <f t="shared" si="118"/>
        <v>0</v>
      </c>
      <c r="BR84" s="36"/>
      <c r="BS84" s="37">
        <f t="shared" si="148"/>
        <v>0</v>
      </c>
      <c r="BT84" s="38">
        <f t="shared" si="119"/>
        <v>0</v>
      </c>
      <c r="BU84" s="38">
        <f t="shared" si="149"/>
        <v>29</v>
      </c>
      <c r="BV84" s="36"/>
      <c r="BW84" s="36"/>
      <c r="BX84" s="40">
        <f t="shared" si="150"/>
        <v>0</v>
      </c>
      <c r="BY84" s="38">
        <f t="shared" si="120"/>
        <v>2</v>
      </c>
      <c r="BZ84" s="38">
        <f t="shared" si="151"/>
        <v>29</v>
      </c>
      <c r="CA84" s="37">
        <f t="shared" si="121"/>
        <v>0</v>
      </c>
      <c r="CB84" s="36"/>
      <c r="CC84" s="37">
        <f t="shared" si="152"/>
        <v>0</v>
      </c>
      <c r="CD84" s="38">
        <f t="shared" si="122"/>
        <v>1</v>
      </c>
      <c r="CE84" s="41">
        <f t="shared" si="153"/>
        <v>29</v>
      </c>
      <c r="CF84" s="35">
        <f t="shared" si="154"/>
        <v>0</v>
      </c>
      <c r="CG84" s="41">
        <f t="shared" si="155"/>
        <v>29</v>
      </c>
      <c r="CH84" s="35">
        <f t="shared" si="156"/>
        <v>7.2280564263322883E-2</v>
      </c>
    </row>
    <row r="85" spans="1:86" x14ac:dyDescent="0.35">
      <c r="A85" s="7" t="s">
        <v>234</v>
      </c>
      <c r="B85" s="8" t="s">
        <v>235</v>
      </c>
      <c r="C85" s="18" t="s">
        <v>227</v>
      </c>
      <c r="D85" s="44"/>
      <c r="E85" s="42"/>
      <c r="F85" s="37">
        <f t="shared" si="123"/>
        <v>0</v>
      </c>
      <c r="G85" s="38">
        <f t="shared" si="95"/>
        <v>1</v>
      </c>
      <c r="H85" s="38">
        <f t="shared" si="124"/>
        <v>28</v>
      </c>
      <c r="I85" s="37">
        <f t="shared" si="96"/>
        <v>0</v>
      </c>
      <c r="J85" s="36"/>
      <c r="K85" s="37">
        <f t="shared" si="125"/>
        <v>0</v>
      </c>
      <c r="L85" s="38">
        <f t="shared" si="97"/>
        <v>2</v>
      </c>
      <c r="M85" s="38">
        <f t="shared" si="126"/>
        <v>29</v>
      </c>
      <c r="N85" s="37">
        <f t="shared" si="98"/>
        <v>0</v>
      </c>
      <c r="O85" s="36"/>
      <c r="P85" s="37">
        <f t="shared" si="127"/>
        <v>0</v>
      </c>
      <c r="Q85" s="38">
        <f t="shared" si="99"/>
        <v>1</v>
      </c>
      <c r="R85" s="38">
        <f t="shared" si="128"/>
        <v>29</v>
      </c>
      <c r="S85" s="37">
        <f t="shared" si="100"/>
        <v>0</v>
      </c>
      <c r="T85" s="36"/>
      <c r="U85" s="37">
        <f t="shared" si="129"/>
        <v>0</v>
      </c>
      <c r="V85" s="42"/>
      <c r="W85" s="38">
        <f t="shared" si="130"/>
        <v>29</v>
      </c>
      <c r="X85" s="37">
        <f t="shared" si="101"/>
        <v>0</v>
      </c>
      <c r="Y85" s="36"/>
      <c r="Z85" s="37">
        <f t="shared" si="131"/>
        <v>0</v>
      </c>
      <c r="AA85" s="38">
        <f t="shared" si="102"/>
        <v>0</v>
      </c>
      <c r="AB85" s="38">
        <f t="shared" si="132"/>
        <v>29</v>
      </c>
      <c r="AC85" s="37">
        <f t="shared" si="103"/>
        <v>0</v>
      </c>
      <c r="AD85" s="36"/>
      <c r="AE85" s="37">
        <f t="shared" si="133"/>
        <v>0</v>
      </c>
      <c r="AF85" s="38">
        <f t="shared" si="104"/>
        <v>2</v>
      </c>
      <c r="AG85" s="38">
        <f t="shared" si="134"/>
        <v>29</v>
      </c>
      <c r="AH85" s="37">
        <f t="shared" si="105"/>
        <v>0</v>
      </c>
      <c r="AI85" s="36"/>
      <c r="AJ85" s="37">
        <f t="shared" si="135"/>
        <v>0</v>
      </c>
      <c r="AK85" s="42"/>
      <c r="AL85" s="38">
        <f t="shared" si="136"/>
        <v>29</v>
      </c>
      <c r="AM85" s="37">
        <f t="shared" si="106"/>
        <v>0</v>
      </c>
      <c r="AN85" s="36"/>
      <c r="AO85" s="37">
        <f t="shared" si="137"/>
        <v>0</v>
      </c>
      <c r="AP85" s="38">
        <f t="shared" si="107"/>
        <v>2</v>
      </c>
      <c r="AQ85" s="38">
        <f t="shared" si="138"/>
        <v>29</v>
      </c>
      <c r="AR85" s="37">
        <f t="shared" si="108"/>
        <v>0</v>
      </c>
      <c r="AS85" s="36"/>
      <c r="AT85" s="37">
        <f t="shared" si="139"/>
        <v>0</v>
      </c>
      <c r="AU85" s="38">
        <f t="shared" si="109"/>
        <v>0</v>
      </c>
      <c r="AV85" s="38">
        <f t="shared" si="140"/>
        <v>29</v>
      </c>
      <c r="AW85" s="37">
        <f t="shared" si="110"/>
        <v>0</v>
      </c>
      <c r="AX85" s="36"/>
      <c r="AY85" s="37">
        <f t="shared" si="141"/>
        <v>0</v>
      </c>
      <c r="AZ85" s="38">
        <f t="shared" si="111"/>
        <v>4</v>
      </c>
      <c r="BA85" s="38">
        <f t="shared" si="142"/>
        <v>29</v>
      </c>
      <c r="BB85" s="37">
        <f t="shared" si="112"/>
        <v>0</v>
      </c>
      <c r="BC85" s="36"/>
      <c r="BD85" s="37">
        <f t="shared" si="143"/>
        <v>0</v>
      </c>
      <c r="BE85" s="38">
        <f t="shared" si="113"/>
        <v>3</v>
      </c>
      <c r="BF85" s="38">
        <f t="shared" si="144"/>
        <v>29</v>
      </c>
      <c r="BG85" s="37">
        <f t="shared" si="114"/>
        <v>0</v>
      </c>
      <c r="BH85" s="36"/>
      <c r="BI85" s="37">
        <f t="shared" si="145"/>
        <v>0</v>
      </c>
      <c r="BJ85" s="38">
        <f t="shared" si="115"/>
        <v>2</v>
      </c>
      <c r="BK85" s="38">
        <f t="shared" si="146"/>
        <v>29</v>
      </c>
      <c r="BL85" s="37">
        <f t="shared" si="116"/>
        <v>0</v>
      </c>
      <c r="BM85" s="36"/>
      <c r="BN85" s="37">
        <f t="shared" si="147"/>
        <v>0</v>
      </c>
      <c r="BO85" s="38">
        <f t="shared" si="117"/>
        <v>2</v>
      </c>
      <c r="BP85" s="42"/>
      <c r="BQ85" s="37">
        <f t="shared" si="118"/>
        <v>0</v>
      </c>
      <c r="BR85" s="36"/>
      <c r="BS85" s="37">
        <f t="shared" si="148"/>
        <v>0</v>
      </c>
      <c r="BT85" s="38">
        <f t="shared" si="119"/>
        <v>0</v>
      </c>
      <c r="BU85" s="38">
        <f t="shared" si="149"/>
        <v>29</v>
      </c>
      <c r="BV85" s="36"/>
      <c r="BW85" s="36"/>
      <c r="BX85" s="40">
        <f t="shared" si="150"/>
        <v>0</v>
      </c>
      <c r="BY85" s="38">
        <f t="shared" si="120"/>
        <v>2</v>
      </c>
      <c r="BZ85" s="38">
        <f t="shared" si="151"/>
        <v>29</v>
      </c>
      <c r="CA85" s="37">
        <f t="shared" si="121"/>
        <v>0</v>
      </c>
      <c r="CB85" s="36"/>
      <c r="CC85" s="37">
        <f t="shared" si="152"/>
        <v>0</v>
      </c>
      <c r="CD85" s="38">
        <f t="shared" si="122"/>
        <v>1</v>
      </c>
      <c r="CE85" s="41">
        <f t="shared" si="153"/>
        <v>29</v>
      </c>
      <c r="CF85" s="35">
        <f t="shared" si="154"/>
        <v>0</v>
      </c>
      <c r="CG85" s="41">
        <f t="shared" si="155"/>
        <v>29</v>
      </c>
      <c r="CH85" s="35">
        <f t="shared" si="156"/>
        <v>7.2280564263322883E-2</v>
      </c>
    </row>
    <row r="86" spans="1:86" x14ac:dyDescent="0.35">
      <c r="A86" s="7" t="s">
        <v>236</v>
      </c>
      <c r="B86" s="8" t="s">
        <v>237</v>
      </c>
      <c r="C86" s="18" t="s">
        <v>227</v>
      </c>
      <c r="D86" s="44"/>
      <c r="E86" s="42"/>
      <c r="F86" s="37">
        <f t="shared" si="123"/>
        <v>0</v>
      </c>
      <c r="G86" s="38">
        <f t="shared" si="95"/>
        <v>1</v>
      </c>
      <c r="H86" s="38">
        <f t="shared" si="124"/>
        <v>28</v>
      </c>
      <c r="I86" s="37">
        <f t="shared" si="96"/>
        <v>0</v>
      </c>
      <c r="J86" s="36"/>
      <c r="K86" s="37">
        <f t="shared" si="125"/>
        <v>0</v>
      </c>
      <c r="L86" s="38">
        <f t="shared" si="97"/>
        <v>2</v>
      </c>
      <c r="M86" s="38">
        <f t="shared" si="126"/>
        <v>29</v>
      </c>
      <c r="N86" s="37">
        <f t="shared" si="98"/>
        <v>0</v>
      </c>
      <c r="O86" s="36"/>
      <c r="P86" s="37">
        <f t="shared" si="127"/>
        <v>0</v>
      </c>
      <c r="Q86" s="38">
        <f t="shared" si="99"/>
        <v>1</v>
      </c>
      <c r="R86" s="38">
        <f t="shared" si="128"/>
        <v>29</v>
      </c>
      <c r="S86" s="37">
        <f t="shared" si="100"/>
        <v>0</v>
      </c>
      <c r="T86" s="36"/>
      <c r="U86" s="37">
        <f t="shared" si="129"/>
        <v>0</v>
      </c>
      <c r="V86" s="42"/>
      <c r="W86" s="38">
        <f t="shared" si="130"/>
        <v>29</v>
      </c>
      <c r="X86" s="37">
        <f t="shared" si="101"/>
        <v>0</v>
      </c>
      <c r="Y86" s="36"/>
      <c r="Z86" s="37">
        <f t="shared" si="131"/>
        <v>0</v>
      </c>
      <c r="AA86" s="38">
        <f t="shared" si="102"/>
        <v>0</v>
      </c>
      <c r="AB86" s="38">
        <f t="shared" si="132"/>
        <v>29</v>
      </c>
      <c r="AC86" s="37">
        <f t="shared" si="103"/>
        <v>0</v>
      </c>
      <c r="AD86" s="36"/>
      <c r="AE86" s="37">
        <f t="shared" si="133"/>
        <v>0</v>
      </c>
      <c r="AF86" s="38">
        <f t="shared" si="104"/>
        <v>2</v>
      </c>
      <c r="AG86" s="38">
        <f t="shared" si="134"/>
        <v>29</v>
      </c>
      <c r="AH86" s="37">
        <f t="shared" si="105"/>
        <v>0</v>
      </c>
      <c r="AI86" s="36"/>
      <c r="AJ86" s="37">
        <f t="shared" si="135"/>
        <v>0</v>
      </c>
      <c r="AK86" s="42"/>
      <c r="AL86" s="38">
        <f t="shared" si="136"/>
        <v>29</v>
      </c>
      <c r="AM86" s="37">
        <f t="shared" si="106"/>
        <v>0</v>
      </c>
      <c r="AN86" s="36"/>
      <c r="AO86" s="37">
        <f t="shared" si="137"/>
        <v>0</v>
      </c>
      <c r="AP86" s="38">
        <f t="shared" si="107"/>
        <v>2</v>
      </c>
      <c r="AQ86" s="38">
        <f t="shared" si="138"/>
        <v>29</v>
      </c>
      <c r="AR86" s="37">
        <f t="shared" si="108"/>
        <v>0</v>
      </c>
      <c r="AS86" s="36"/>
      <c r="AT86" s="37">
        <f t="shared" si="139"/>
        <v>0</v>
      </c>
      <c r="AU86" s="38">
        <f t="shared" si="109"/>
        <v>0</v>
      </c>
      <c r="AV86" s="38">
        <f t="shared" si="140"/>
        <v>29</v>
      </c>
      <c r="AW86" s="37">
        <f t="shared" si="110"/>
        <v>0</v>
      </c>
      <c r="AX86" s="36"/>
      <c r="AY86" s="37">
        <f t="shared" si="141"/>
        <v>0</v>
      </c>
      <c r="AZ86" s="38">
        <f t="shared" si="111"/>
        <v>4</v>
      </c>
      <c r="BA86" s="38">
        <f t="shared" si="142"/>
        <v>29</v>
      </c>
      <c r="BB86" s="37">
        <f t="shared" si="112"/>
        <v>0</v>
      </c>
      <c r="BC86" s="36"/>
      <c r="BD86" s="37">
        <f t="shared" si="143"/>
        <v>0</v>
      </c>
      <c r="BE86" s="38">
        <f t="shared" si="113"/>
        <v>3</v>
      </c>
      <c r="BF86" s="38">
        <f t="shared" si="144"/>
        <v>29</v>
      </c>
      <c r="BG86" s="37">
        <f t="shared" si="114"/>
        <v>0</v>
      </c>
      <c r="BH86" s="36"/>
      <c r="BI86" s="37">
        <f t="shared" si="145"/>
        <v>0</v>
      </c>
      <c r="BJ86" s="38">
        <f t="shared" si="115"/>
        <v>2</v>
      </c>
      <c r="BK86" s="38">
        <f t="shared" si="146"/>
        <v>29</v>
      </c>
      <c r="BL86" s="37">
        <f t="shared" si="116"/>
        <v>0</v>
      </c>
      <c r="BM86" s="36"/>
      <c r="BN86" s="37">
        <f t="shared" si="147"/>
        <v>0</v>
      </c>
      <c r="BO86" s="38">
        <f t="shared" si="117"/>
        <v>2</v>
      </c>
      <c r="BP86" s="42"/>
      <c r="BQ86" s="37">
        <f t="shared" si="118"/>
        <v>0</v>
      </c>
      <c r="BR86" s="36"/>
      <c r="BS86" s="37">
        <f t="shared" si="148"/>
        <v>0</v>
      </c>
      <c r="BT86" s="38">
        <f t="shared" si="119"/>
        <v>0</v>
      </c>
      <c r="BU86" s="38">
        <f t="shared" si="149"/>
        <v>29</v>
      </c>
      <c r="BV86" s="36"/>
      <c r="BW86" s="36"/>
      <c r="BX86" s="40">
        <f t="shared" si="150"/>
        <v>0</v>
      </c>
      <c r="BY86" s="38">
        <f t="shared" si="120"/>
        <v>2</v>
      </c>
      <c r="BZ86" s="38">
        <f t="shared" si="151"/>
        <v>29</v>
      </c>
      <c r="CA86" s="37">
        <f t="shared" si="121"/>
        <v>0</v>
      </c>
      <c r="CB86" s="36"/>
      <c r="CC86" s="37">
        <f t="shared" si="152"/>
        <v>0</v>
      </c>
      <c r="CD86" s="38">
        <f t="shared" si="122"/>
        <v>1</v>
      </c>
      <c r="CE86" s="41">
        <f t="shared" si="153"/>
        <v>29</v>
      </c>
      <c r="CF86" s="35">
        <f t="shared" si="154"/>
        <v>0</v>
      </c>
      <c r="CG86" s="41">
        <f t="shared" si="155"/>
        <v>29</v>
      </c>
      <c r="CH86" s="35">
        <f t="shared" si="156"/>
        <v>7.2280564263322883E-2</v>
      </c>
    </row>
    <row r="87" spans="1:86" x14ac:dyDescent="0.35">
      <c r="A87" s="7" t="s">
        <v>238</v>
      </c>
      <c r="B87" s="8" t="s">
        <v>239</v>
      </c>
      <c r="C87" s="18" t="s">
        <v>227</v>
      </c>
      <c r="D87" s="44"/>
      <c r="E87" s="42"/>
      <c r="F87" s="37">
        <f t="shared" si="123"/>
        <v>0</v>
      </c>
      <c r="G87" s="38">
        <f t="shared" si="95"/>
        <v>1</v>
      </c>
      <c r="H87" s="38">
        <f t="shared" si="124"/>
        <v>28</v>
      </c>
      <c r="I87" s="37">
        <f t="shared" si="96"/>
        <v>0</v>
      </c>
      <c r="J87" s="36"/>
      <c r="K87" s="37">
        <f t="shared" si="125"/>
        <v>0</v>
      </c>
      <c r="L87" s="38">
        <f t="shared" si="97"/>
        <v>2</v>
      </c>
      <c r="M87" s="38">
        <f t="shared" si="126"/>
        <v>29</v>
      </c>
      <c r="N87" s="37">
        <f t="shared" si="98"/>
        <v>0</v>
      </c>
      <c r="O87" s="36"/>
      <c r="P87" s="37">
        <f t="shared" si="127"/>
        <v>0</v>
      </c>
      <c r="Q87" s="38">
        <f t="shared" si="99"/>
        <v>1</v>
      </c>
      <c r="R87" s="38">
        <f t="shared" si="128"/>
        <v>29</v>
      </c>
      <c r="S87" s="37">
        <f t="shared" si="100"/>
        <v>0</v>
      </c>
      <c r="T87" s="36"/>
      <c r="U87" s="37">
        <f t="shared" si="129"/>
        <v>0</v>
      </c>
      <c r="V87" s="42"/>
      <c r="W87" s="38">
        <f t="shared" si="130"/>
        <v>29</v>
      </c>
      <c r="X87" s="37">
        <f t="shared" si="101"/>
        <v>0</v>
      </c>
      <c r="Y87" s="36"/>
      <c r="Z87" s="37">
        <f t="shared" si="131"/>
        <v>0</v>
      </c>
      <c r="AA87" s="38">
        <f t="shared" si="102"/>
        <v>0</v>
      </c>
      <c r="AB87" s="38">
        <f t="shared" si="132"/>
        <v>29</v>
      </c>
      <c r="AC87" s="37">
        <f t="shared" si="103"/>
        <v>0</v>
      </c>
      <c r="AD87" s="36"/>
      <c r="AE87" s="37">
        <f t="shared" si="133"/>
        <v>0</v>
      </c>
      <c r="AF87" s="38">
        <f t="shared" si="104"/>
        <v>2</v>
      </c>
      <c r="AG87" s="38">
        <f t="shared" si="134"/>
        <v>29</v>
      </c>
      <c r="AH87" s="37">
        <f t="shared" si="105"/>
        <v>0</v>
      </c>
      <c r="AI87" s="36"/>
      <c r="AJ87" s="37">
        <f t="shared" si="135"/>
        <v>0</v>
      </c>
      <c r="AK87" s="42"/>
      <c r="AL87" s="38">
        <f t="shared" si="136"/>
        <v>29</v>
      </c>
      <c r="AM87" s="37">
        <f t="shared" si="106"/>
        <v>0</v>
      </c>
      <c r="AN87" s="36"/>
      <c r="AO87" s="37">
        <f t="shared" si="137"/>
        <v>0</v>
      </c>
      <c r="AP87" s="38">
        <f t="shared" si="107"/>
        <v>2</v>
      </c>
      <c r="AQ87" s="38">
        <f t="shared" si="138"/>
        <v>29</v>
      </c>
      <c r="AR87" s="37">
        <f t="shared" si="108"/>
        <v>0</v>
      </c>
      <c r="AS87" s="36"/>
      <c r="AT87" s="37">
        <f t="shared" si="139"/>
        <v>0</v>
      </c>
      <c r="AU87" s="38">
        <f t="shared" si="109"/>
        <v>0</v>
      </c>
      <c r="AV87" s="38">
        <f t="shared" si="140"/>
        <v>29</v>
      </c>
      <c r="AW87" s="37">
        <f t="shared" si="110"/>
        <v>0</v>
      </c>
      <c r="AX87" s="36"/>
      <c r="AY87" s="37">
        <f t="shared" si="141"/>
        <v>0</v>
      </c>
      <c r="AZ87" s="38">
        <f t="shared" si="111"/>
        <v>4</v>
      </c>
      <c r="BA87" s="38">
        <f t="shared" si="142"/>
        <v>29</v>
      </c>
      <c r="BB87" s="37">
        <f t="shared" si="112"/>
        <v>0</v>
      </c>
      <c r="BC87" s="36"/>
      <c r="BD87" s="37">
        <f t="shared" si="143"/>
        <v>0</v>
      </c>
      <c r="BE87" s="38">
        <f t="shared" si="113"/>
        <v>3</v>
      </c>
      <c r="BF87" s="38">
        <f t="shared" si="144"/>
        <v>29</v>
      </c>
      <c r="BG87" s="37">
        <f t="shared" si="114"/>
        <v>0</v>
      </c>
      <c r="BH87" s="36"/>
      <c r="BI87" s="37">
        <f t="shared" si="145"/>
        <v>0</v>
      </c>
      <c r="BJ87" s="38">
        <f t="shared" si="115"/>
        <v>2</v>
      </c>
      <c r="BK87" s="38">
        <f t="shared" si="146"/>
        <v>29</v>
      </c>
      <c r="BL87" s="37">
        <f t="shared" si="116"/>
        <v>0</v>
      </c>
      <c r="BM87" s="36"/>
      <c r="BN87" s="37">
        <f t="shared" si="147"/>
        <v>0</v>
      </c>
      <c r="BO87" s="38">
        <f t="shared" si="117"/>
        <v>2</v>
      </c>
      <c r="BP87" s="42"/>
      <c r="BQ87" s="37">
        <f t="shared" si="118"/>
        <v>0</v>
      </c>
      <c r="BR87" s="36"/>
      <c r="BS87" s="37">
        <f t="shared" si="148"/>
        <v>0</v>
      </c>
      <c r="BT87" s="38">
        <f t="shared" si="119"/>
        <v>0</v>
      </c>
      <c r="BU87" s="38">
        <f t="shared" si="149"/>
        <v>29</v>
      </c>
      <c r="BV87" s="36"/>
      <c r="BW87" s="36"/>
      <c r="BX87" s="40">
        <f t="shared" si="150"/>
        <v>0</v>
      </c>
      <c r="BY87" s="38">
        <f t="shared" si="120"/>
        <v>2</v>
      </c>
      <c r="BZ87" s="38">
        <f t="shared" si="151"/>
        <v>29</v>
      </c>
      <c r="CA87" s="37">
        <f t="shared" si="121"/>
        <v>0</v>
      </c>
      <c r="CB87" s="36"/>
      <c r="CC87" s="37">
        <f t="shared" si="152"/>
        <v>0</v>
      </c>
      <c r="CD87" s="38">
        <f t="shared" si="122"/>
        <v>1</v>
      </c>
      <c r="CE87" s="41">
        <f t="shared" si="153"/>
        <v>29</v>
      </c>
      <c r="CF87" s="35">
        <f t="shared" si="154"/>
        <v>0</v>
      </c>
      <c r="CG87" s="41">
        <f t="shared" si="155"/>
        <v>29</v>
      </c>
      <c r="CH87" s="35">
        <f t="shared" si="156"/>
        <v>7.2280564263322883E-2</v>
      </c>
    </row>
    <row r="88" spans="1:86" x14ac:dyDescent="0.35">
      <c r="A88" s="7" t="s">
        <v>240</v>
      </c>
      <c r="B88" s="8" t="s">
        <v>241</v>
      </c>
      <c r="C88" s="18" t="s">
        <v>227</v>
      </c>
      <c r="D88" s="44"/>
      <c r="E88" s="42"/>
      <c r="F88" s="37">
        <f t="shared" si="123"/>
        <v>0</v>
      </c>
      <c r="G88" s="38">
        <f t="shared" si="95"/>
        <v>1</v>
      </c>
      <c r="H88" s="38">
        <f t="shared" si="124"/>
        <v>28</v>
      </c>
      <c r="I88" s="37">
        <f t="shared" si="96"/>
        <v>0</v>
      </c>
      <c r="J88" s="36"/>
      <c r="K88" s="37">
        <f t="shared" si="125"/>
        <v>0</v>
      </c>
      <c r="L88" s="38">
        <f t="shared" si="97"/>
        <v>2</v>
      </c>
      <c r="M88" s="38">
        <f t="shared" si="126"/>
        <v>29</v>
      </c>
      <c r="N88" s="37">
        <f t="shared" si="98"/>
        <v>0</v>
      </c>
      <c r="O88" s="36"/>
      <c r="P88" s="37">
        <f t="shared" si="127"/>
        <v>0</v>
      </c>
      <c r="Q88" s="38">
        <f t="shared" si="99"/>
        <v>1</v>
      </c>
      <c r="R88" s="38">
        <f t="shared" si="128"/>
        <v>29</v>
      </c>
      <c r="S88" s="37">
        <f t="shared" si="100"/>
        <v>0</v>
      </c>
      <c r="T88" s="36"/>
      <c r="U88" s="37">
        <f t="shared" si="129"/>
        <v>0</v>
      </c>
      <c r="V88" s="42"/>
      <c r="W88" s="38">
        <f t="shared" si="130"/>
        <v>29</v>
      </c>
      <c r="X88" s="37">
        <f t="shared" si="101"/>
        <v>0</v>
      </c>
      <c r="Y88" s="36"/>
      <c r="Z88" s="37">
        <f t="shared" si="131"/>
        <v>0</v>
      </c>
      <c r="AA88" s="38">
        <f t="shared" si="102"/>
        <v>0</v>
      </c>
      <c r="AB88" s="38">
        <f t="shared" si="132"/>
        <v>29</v>
      </c>
      <c r="AC88" s="37">
        <f t="shared" si="103"/>
        <v>0</v>
      </c>
      <c r="AD88" s="36"/>
      <c r="AE88" s="37">
        <f t="shared" si="133"/>
        <v>0</v>
      </c>
      <c r="AF88" s="38">
        <f t="shared" si="104"/>
        <v>2</v>
      </c>
      <c r="AG88" s="38">
        <f t="shared" si="134"/>
        <v>29</v>
      </c>
      <c r="AH88" s="37">
        <f t="shared" si="105"/>
        <v>0</v>
      </c>
      <c r="AI88" s="36"/>
      <c r="AJ88" s="37">
        <f t="shared" si="135"/>
        <v>0</v>
      </c>
      <c r="AK88" s="42"/>
      <c r="AL88" s="38">
        <f t="shared" si="136"/>
        <v>29</v>
      </c>
      <c r="AM88" s="37">
        <f t="shared" si="106"/>
        <v>0</v>
      </c>
      <c r="AN88" s="36"/>
      <c r="AO88" s="37">
        <f t="shared" si="137"/>
        <v>0</v>
      </c>
      <c r="AP88" s="38">
        <f t="shared" si="107"/>
        <v>2</v>
      </c>
      <c r="AQ88" s="38">
        <f t="shared" si="138"/>
        <v>29</v>
      </c>
      <c r="AR88" s="37">
        <f t="shared" si="108"/>
        <v>0</v>
      </c>
      <c r="AS88" s="36"/>
      <c r="AT88" s="37">
        <f t="shared" si="139"/>
        <v>0</v>
      </c>
      <c r="AU88" s="38">
        <f t="shared" si="109"/>
        <v>0</v>
      </c>
      <c r="AV88" s="38">
        <f t="shared" si="140"/>
        <v>29</v>
      </c>
      <c r="AW88" s="37">
        <f t="shared" si="110"/>
        <v>0</v>
      </c>
      <c r="AX88" s="36"/>
      <c r="AY88" s="37">
        <f t="shared" si="141"/>
        <v>0</v>
      </c>
      <c r="AZ88" s="38">
        <f t="shared" si="111"/>
        <v>4</v>
      </c>
      <c r="BA88" s="38">
        <f t="shared" si="142"/>
        <v>29</v>
      </c>
      <c r="BB88" s="37">
        <f t="shared" si="112"/>
        <v>0</v>
      </c>
      <c r="BC88" s="36"/>
      <c r="BD88" s="37">
        <f t="shared" si="143"/>
        <v>0</v>
      </c>
      <c r="BE88" s="38">
        <f t="shared" si="113"/>
        <v>3</v>
      </c>
      <c r="BF88" s="38">
        <f t="shared" si="144"/>
        <v>29</v>
      </c>
      <c r="BG88" s="37">
        <f t="shared" si="114"/>
        <v>0</v>
      </c>
      <c r="BH88" s="36"/>
      <c r="BI88" s="37">
        <f t="shared" si="145"/>
        <v>0</v>
      </c>
      <c r="BJ88" s="38">
        <f t="shared" si="115"/>
        <v>2</v>
      </c>
      <c r="BK88" s="38">
        <f t="shared" si="146"/>
        <v>29</v>
      </c>
      <c r="BL88" s="37">
        <f t="shared" si="116"/>
        <v>0</v>
      </c>
      <c r="BM88" s="36"/>
      <c r="BN88" s="37">
        <f t="shared" si="147"/>
        <v>0</v>
      </c>
      <c r="BO88" s="38">
        <f t="shared" si="117"/>
        <v>2</v>
      </c>
      <c r="BP88" s="42"/>
      <c r="BQ88" s="37">
        <f t="shared" si="118"/>
        <v>0</v>
      </c>
      <c r="BR88" s="36"/>
      <c r="BS88" s="37">
        <f t="shared" si="148"/>
        <v>0</v>
      </c>
      <c r="BT88" s="38">
        <f t="shared" si="119"/>
        <v>0</v>
      </c>
      <c r="BU88" s="38">
        <f t="shared" si="149"/>
        <v>29</v>
      </c>
      <c r="BV88" s="36"/>
      <c r="BW88" s="36"/>
      <c r="BX88" s="40">
        <f t="shared" si="150"/>
        <v>0</v>
      </c>
      <c r="BY88" s="38">
        <f t="shared" si="120"/>
        <v>2</v>
      </c>
      <c r="BZ88" s="38">
        <f t="shared" si="151"/>
        <v>29</v>
      </c>
      <c r="CA88" s="37">
        <f t="shared" si="121"/>
        <v>0</v>
      </c>
      <c r="CB88" s="36"/>
      <c r="CC88" s="37">
        <f t="shared" si="152"/>
        <v>0</v>
      </c>
      <c r="CD88" s="38">
        <f t="shared" si="122"/>
        <v>1</v>
      </c>
      <c r="CE88" s="41">
        <f t="shared" si="153"/>
        <v>29</v>
      </c>
      <c r="CF88" s="35">
        <f t="shared" si="154"/>
        <v>0</v>
      </c>
      <c r="CG88" s="41">
        <f t="shared" si="155"/>
        <v>29</v>
      </c>
      <c r="CH88" s="35">
        <f t="shared" si="156"/>
        <v>7.2280564263322883E-2</v>
      </c>
    </row>
    <row r="89" spans="1:86" x14ac:dyDescent="0.35">
      <c r="A89" s="7" t="s">
        <v>242</v>
      </c>
      <c r="B89" s="8" t="s">
        <v>243</v>
      </c>
      <c r="C89" s="18" t="s">
        <v>227</v>
      </c>
      <c r="D89" s="44"/>
      <c r="E89" s="42"/>
      <c r="F89" s="37">
        <f t="shared" si="123"/>
        <v>0</v>
      </c>
      <c r="G89" s="38">
        <f t="shared" si="95"/>
        <v>1</v>
      </c>
      <c r="H89" s="38">
        <f t="shared" si="124"/>
        <v>28</v>
      </c>
      <c r="I89" s="37">
        <f t="shared" si="96"/>
        <v>0</v>
      </c>
      <c r="J89" s="36"/>
      <c r="K89" s="37">
        <f t="shared" si="125"/>
        <v>0</v>
      </c>
      <c r="L89" s="38">
        <f t="shared" si="97"/>
        <v>2</v>
      </c>
      <c r="M89" s="38">
        <f t="shared" si="126"/>
        <v>29</v>
      </c>
      <c r="N89" s="37">
        <f t="shared" si="98"/>
        <v>0</v>
      </c>
      <c r="O89" s="36"/>
      <c r="P89" s="37">
        <f t="shared" si="127"/>
        <v>0</v>
      </c>
      <c r="Q89" s="38">
        <f t="shared" si="99"/>
        <v>1</v>
      </c>
      <c r="R89" s="38">
        <f t="shared" si="128"/>
        <v>29</v>
      </c>
      <c r="S89" s="37">
        <f t="shared" si="100"/>
        <v>0</v>
      </c>
      <c r="T89" s="36"/>
      <c r="U89" s="37">
        <f t="shared" si="129"/>
        <v>0</v>
      </c>
      <c r="V89" s="42"/>
      <c r="W89" s="38">
        <f t="shared" si="130"/>
        <v>29</v>
      </c>
      <c r="X89" s="37">
        <f t="shared" si="101"/>
        <v>0</v>
      </c>
      <c r="Y89" s="36"/>
      <c r="Z89" s="37">
        <f t="shared" si="131"/>
        <v>0</v>
      </c>
      <c r="AA89" s="38">
        <f t="shared" si="102"/>
        <v>0</v>
      </c>
      <c r="AB89" s="38">
        <f t="shared" si="132"/>
        <v>29</v>
      </c>
      <c r="AC89" s="37">
        <f t="shared" si="103"/>
        <v>0</v>
      </c>
      <c r="AD89" s="36"/>
      <c r="AE89" s="37">
        <f t="shared" si="133"/>
        <v>0</v>
      </c>
      <c r="AF89" s="38">
        <f t="shared" si="104"/>
        <v>2</v>
      </c>
      <c r="AG89" s="38">
        <f t="shared" si="134"/>
        <v>29</v>
      </c>
      <c r="AH89" s="37">
        <f t="shared" si="105"/>
        <v>0</v>
      </c>
      <c r="AI89" s="36"/>
      <c r="AJ89" s="37">
        <f t="shared" si="135"/>
        <v>0</v>
      </c>
      <c r="AK89" s="42"/>
      <c r="AL89" s="38">
        <f t="shared" si="136"/>
        <v>29</v>
      </c>
      <c r="AM89" s="37">
        <f t="shared" si="106"/>
        <v>0</v>
      </c>
      <c r="AN89" s="36"/>
      <c r="AO89" s="37">
        <f t="shared" si="137"/>
        <v>0</v>
      </c>
      <c r="AP89" s="38">
        <f t="shared" si="107"/>
        <v>2</v>
      </c>
      <c r="AQ89" s="38">
        <f t="shared" si="138"/>
        <v>29</v>
      </c>
      <c r="AR89" s="37">
        <f t="shared" si="108"/>
        <v>0</v>
      </c>
      <c r="AS89" s="36"/>
      <c r="AT89" s="37">
        <f t="shared" si="139"/>
        <v>0</v>
      </c>
      <c r="AU89" s="38">
        <f t="shared" si="109"/>
        <v>0</v>
      </c>
      <c r="AV89" s="38">
        <f t="shared" si="140"/>
        <v>29</v>
      </c>
      <c r="AW89" s="37">
        <f t="shared" si="110"/>
        <v>0</v>
      </c>
      <c r="AX89" s="36"/>
      <c r="AY89" s="37">
        <f t="shared" si="141"/>
        <v>0</v>
      </c>
      <c r="AZ89" s="38">
        <f t="shared" si="111"/>
        <v>4</v>
      </c>
      <c r="BA89" s="38">
        <f t="shared" si="142"/>
        <v>29</v>
      </c>
      <c r="BB89" s="37">
        <f t="shared" si="112"/>
        <v>0</v>
      </c>
      <c r="BC89" s="36"/>
      <c r="BD89" s="37">
        <f t="shared" si="143"/>
        <v>0</v>
      </c>
      <c r="BE89" s="38">
        <f t="shared" si="113"/>
        <v>3</v>
      </c>
      <c r="BF89" s="38">
        <f t="shared" si="144"/>
        <v>29</v>
      </c>
      <c r="BG89" s="37">
        <f t="shared" si="114"/>
        <v>0</v>
      </c>
      <c r="BH89" s="36"/>
      <c r="BI89" s="37">
        <f t="shared" si="145"/>
        <v>0</v>
      </c>
      <c r="BJ89" s="38">
        <f t="shared" si="115"/>
        <v>2</v>
      </c>
      <c r="BK89" s="38">
        <f t="shared" si="146"/>
        <v>29</v>
      </c>
      <c r="BL89" s="37">
        <f t="shared" si="116"/>
        <v>0</v>
      </c>
      <c r="BM89" s="36"/>
      <c r="BN89" s="37">
        <f t="shared" si="147"/>
        <v>0</v>
      </c>
      <c r="BO89" s="38">
        <f t="shared" si="117"/>
        <v>2</v>
      </c>
      <c r="BP89" s="42"/>
      <c r="BQ89" s="37">
        <f t="shared" si="118"/>
        <v>0</v>
      </c>
      <c r="BR89" s="36"/>
      <c r="BS89" s="37">
        <f t="shared" si="148"/>
        <v>0</v>
      </c>
      <c r="BT89" s="38">
        <f t="shared" si="119"/>
        <v>0</v>
      </c>
      <c r="BU89" s="38">
        <f t="shared" si="149"/>
        <v>29</v>
      </c>
      <c r="BV89" s="36"/>
      <c r="BW89" s="36"/>
      <c r="BX89" s="40">
        <f t="shared" si="150"/>
        <v>0</v>
      </c>
      <c r="BY89" s="38">
        <f t="shared" si="120"/>
        <v>2</v>
      </c>
      <c r="BZ89" s="38">
        <f t="shared" si="151"/>
        <v>29</v>
      </c>
      <c r="CA89" s="37">
        <f t="shared" si="121"/>
        <v>0</v>
      </c>
      <c r="CB89" s="36"/>
      <c r="CC89" s="37">
        <f t="shared" si="152"/>
        <v>0</v>
      </c>
      <c r="CD89" s="38">
        <f t="shared" si="122"/>
        <v>1</v>
      </c>
      <c r="CE89" s="41">
        <f t="shared" si="153"/>
        <v>29</v>
      </c>
      <c r="CF89" s="35">
        <f t="shared" si="154"/>
        <v>0</v>
      </c>
      <c r="CG89" s="41">
        <f t="shared" si="155"/>
        <v>29</v>
      </c>
      <c r="CH89" s="35">
        <f t="shared" si="156"/>
        <v>7.2280564263322883E-2</v>
      </c>
    </row>
    <row r="90" spans="1:86" x14ac:dyDescent="0.35">
      <c r="A90" s="7" t="s">
        <v>244</v>
      </c>
      <c r="B90" s="8" t="s">
        <v>245</v>
      </c>
      <c r="C90" s="18" t="s">
        <v>227</v>
      </c>
      <c r="D90" s="44"/>
      <c r="E90" s="42"/>
      <c r="F90" s="37">
        <f t="shared" si="123"/>
        <v>0</v>
      </c>
      <c r="G90" s="38">
        <f t="shared" si="95"/>
        <v>1</v>
      </c>
      <c r="H90" s="38">
        <f t="shared" si="124"/>
        <v>28</v>
      </c>
      <c r="I90" s="37">
        <f t="shared" si="96"/>
        <v>0</v>
      </c>
      <c r="J90" s="36"/>
      <c r="K90" s="37">
        <f t="shared" si="125"/>
        <v>0</v>
      </c>
      <c r="L90" s="38">
        <f t="shared" si="97"/>
        <v>2</v>
      </c>
      <c r="M90" s="38">
        <f t="shared" si="126"/>
        <v>29</v>
      </c>
      <c r="N90" s="37">
        <f t="shared" si="98"/>
        <v>0</v>
      </c>
      <c r="O90" s="36"/>
      <c r="P90" s="37">
        <f t="shared" si="127"/>
        <v>0</v>
      </c>
      <c r="Q90" s="38">
        <f t="shared" si="99"/>
        <v>1</v>
      </c>
      <c r="R90" s="38">
        <f t="shared" si="128"/>
        <v>29</v>
      </c>
      <c r="S90" s="37">
        <f t="shared" si="100"/>
        <v>0</v>
      </c>
      <c r="T90" s="36"/>
      <c r="U90" s="37">
        <f t="shared" si="129"/>
        <v>0</v>
      </c>
      <c r="V90" s="42"/>
      <c r="W90" s="38">
        <f t="shared" si="130"/>
        <v>29</v>
      </c>
      <c r="X90" s="37">
        <f t="shared" si="101"/>
        <v>0</v>
      </c>
      <c r="Y90" s="36"/>
      <c r="Z90" s="37">
        <f t="shared" si="131"/>
        <v>0</v>
      </c>
      <c r="AA90" s="38">
        <f t="shared" si="102"/>
        <v>0</v>
      </c>
      <c r="AB90" s="38">
        <f t="shared" si="132"/>
        <v>29</v>
      </c>
      <c r="AC90" s="37">
        <f t="shared" si="103"/>
        <v>0</v>
      </c>
      <c r="AD90" s="36"/>
      <c r="AE90" s="37">
        <f t="shared" si="133"/>
        <v>0</v>
      </c>
      <c r="AF90" s="38">
        <f t="shared" si="104"/>
        <v>2</v>
      </c>
      <c r="AG90" s="38">
        <f t="shared" si="134"/>
        <v>29</v>
      </c>
      <c r="AH90" s="37">
        <f t="shared" si="105"/>
        <v>0</v>
      </c>
      <c r="AI90" s="36"/>
      <c r="AJ90" s="37">
        <f t="shared" si="135"/>
        <v>0</v>
      </c>
      <c r="AK90" s="42"/>
      <c r="AL90" s="38">
        <f t="shared" si="136"/>
        <v>29</v>
      </c>
      <c r="AM90" s="37">
        <f t="shared" si="106"/>
        <v>0</v>
      </c>
      <c r="AN90" s="36"/>
      <c r="AO90" s="37">
        <f t="shared" si="137"/>
        <v>0</v>
      </c>
      <c r="AP90" s="38">
        <f t="shared" si="107"/>
        <v>2</v>
      </c>
      <c r="AQ90" s="38">
        <f t="shared" si="138"/>
        <v>29</v>
      </c>
      <c r="AR90" s="37">
        <f t="shared" si="108"/>
        <v>0</v>
      </c>
      <c r="AS90" s="36"/>
      <c r="AT90" s="37">
        <f t="shared" si="139"/>
        <v>0</v>
      </c>
      <c r="AU90" s="38">
        <f t="shared" si="109"/>
        <v>0</v>
      </c>
      <c r="AV90" s="38">
        <f t="shared" si="140"/>
        <v>29</v>
      </c>
      <c r="AW90" s="37">
        <f t="shared" si="110"/>
        <v>0</v>
      </c>
      <c r="AX90" s="36"/>
      <c r="AY90" s="37">
        <f t="shared" si="141"/>
        <v>0</v>
      </c>
      <c r="AZ90" s="38">
        <f t="shared" si="111"/>
        <v>4</v>
      </c>
      <c r="BA90" s="38">
        <f t="shared" si="142"/>
        <v>29</v>
      </c>
      <c r="BB90" s="37">
        <f t="shared" si="112"/>
        <v>0</v>
      </c>
      <c r="BC90" s="36"/>
      <c r="BD90" s="37">
        <f t="shared" si="143"/>
        <v>0</v>
      </c>
      <c r="BE90" s="38">
        <f t="shared" si="113"/>
        <v>3</v>
      </c>
      <c r="BF90" s="38">
        <f t="shared" si="144"/>
        <v>29</v>
      </c>
      <c r="BG90" s="37">
        <f t="shared" si="114"/>
        <v>0</v>
      </c>
      <c r="BH90" s="36"/>
      <c r="BI90" s="37">
        <f t="shared" si="145"/>
        <v>0</v>
      </c>
      <c r="BJ90" s="38">
        <f t="shared" si="115"/>
        <v>2</v>
      </c>
      <c r="BK90" s="38">
        <f t="shared" si="146"/>
        <v>29</v>
      </c>
      <c r="BL90" s="37">
        <f t="shared" si="116"/>
        <v>0</v>
      </c>
      <c r="BM90" s="36"/>
      <c r="BN90" s="37">
        <f t="shared" si="147"/>
        <v>0</v>
      </c>
      <c r="BO90" s="38">
        <f t="shared" si="117"/>
        <v>2</v>
      </c>
      <c r="BP90" s="42"/>
      <c r="BQ90" s="37">
        <f t="shared" si="118"/>
        <v>0</v>
      </c>
      <c r="BR90" s="36"/>
      <c r="BS90" s="37">
        <f t="shared" si="148"/>
        <v>0</v>
      </c>
      <c r="BT90" s="38">
        <f t="shared" si="119"/>
        <v>0</v>
      </c>
      <c r="BU90" s="38">
        <f t="shared" si="149"/>
        <v>29</v>
      </c>
      <c r="BV90" s="36"/>
      <c r="BW90" s="36"/>
      <c r="BX90" s="40">
        <f t="shared" si="150"/>
        <v>0</v>
      </c>
      <c r="BY90" s="38">
        <f t="shared" si="120"/>
        <v>2</v>
      </c>
      <c r="BZ90" s="38">
        <f t="shared" si="151"/>
        <v>29</v>
      </c>
      <c r="CA90" s="37">
        <f t="shared" si="121"/>
        <v>0</v>
      </c>
      <c r="CB90" s="36"/>
      <c r="CC90" s="37">
        <f t="shared" si="152"/>
        <v>0</v>
      </c>
      <c r="CD90" s="38">
        <f t="shared" si="122"/>
        <v>1</v>
      </c>
      <c r="CE90" s="41">
        <f t="shared" si="153"/>
        <v>29</v>
      </c>
      <c r="CF90" s="35">
        <f t="shared" si="154"/>
        <v>0</v>
      </c>
      <c r="CG90" s="41">
        <f t="shared" si="155"/>
        <v>29</v>
      </c>
      <c r="CH90" s="35">
        <f t="shared" si="156"/>
        <v>7.2280564263322883E-2</v>
      </c>
    </row>
    <row r="91" spans="1:86" x14ac:dyDescent="0.35">
      <c r="A91" s="7" t="s">
        <v>246</v>
      </c>
      <c r="B91" s="8" t="s">
        <v>247</v>
      </c>
      <c r="C91" s="18" t="s">
        <v>227</v>
      </c>
      <c r="D91" s="44"/>
      <c r="E91" s="42"/>
      <c r="F91" s="37">
        <f t="shared" si="123"/>
        <v>0</v>
      </c>
      <c r="G91" s="38">
        <f t="shared" si="95"/>
        <v>1</v>
      </c>
      <c r="H91" s="38">
        <f t="shared" si="124"/>
        <v>28</v>
      </c>
      <c r="I91" s="37">
        <f t="shared" si="96"/>
        <v>0</v>
      </c>
      <c r="J91" s="36"/>
      <c r="K91" s="37">
        <f t="shared" si="125"/>
        <v>0</v>
      </c>
      <c r="L91" s="38">
        <f t="shared" si="97"/>
        <v>2</v>
      </c>
      <c r="M91" s="38">
        <f t="shared" si="126"/>
        <v>29</v>
      </c>
      <c r="N91" s="37">
        <f t="shared" si="98"/>
        <v>0</v>
      </c>
      <c r="O91" s="36"/>
      <c r="P91" s="37">
        <f t="shared" si="127"/>
        <v>0</v>
      </c>
      <c r="Q91" s="38">
        <f t="shared" si="99"/>
        <v>1</v>
      </c>
      <c r="R91" s="38">
        <f t="shared" si="128"/>
        <v>29</v>
      </c>
      <c r="S91" s="37">
        <f t="shared" si="100"/>
        <v>0</v>
      </c>
      <c r="T91" s="36"/>
      <c r="U91" s="37">
        <f t="shared" si="129"/>
        <v>0</v>
      </c>
      <c r="V91" s="42"/>
      <c r="W91" s="38">
        <f t="shared" si="130"/>
        <v>29</v>
      </c>
      <c r="X91" s="37">
        <f t="shared" si="101"/>
        <v>0</v>
      </c>
      <c r="Y91" s="36"/>
      <c r="Z91" s="37">
        <f t="shared" si="131"/>
        <v>0</v>
      </c>
      <c r="AA91" s="38">
        <f t="shared" si="102"/>
        <v>0</v>
      </c>
      <c r="AB91" s="38">
        <f t="shared" si="132"/>
        <v>29</v>
      </c>
      <c r="AC91" s="37">
        <f t="shared" si="103"/>
        <v>0</v>
      </c>
      <c r="AD91" s="36"/>
      <c r="AE91" s="37">
        <f t="shared" si="133"/>
        <v>0</v>
      </c>
      <c r="AF91" s="38">
        <f t="shared" si="104"/>
        <v>2</v>
      </c>
      <c r="AG91" s="38">
        <f t="shared" si="134"/>
        <v>29</v>
      </c>
      <c r="AH91" s="37">
        <f t="shared" si="105"/>
        <v>0</v>
      </c>
      <c r="AI91" s="36"/>
      <c r="AJ91" s="37">
        <f t="shared" si="135"/>
        <v>0</v>
      </c>
      <c r="AK91" s="42"/>
      <c r="AL91" s="38">
        <f t="shared" si="136"/>
        <v>29</v>
      </c>
      <c r="AM91" s="37">
        <f t="shared" si="106"/>
        <v>0</v>
      </c>
      <c r="AN91" s="36"/>
      <c r="AO91" s="37">
        <f t="shared" si="137"/>
        <v>0</v>
      </c>
      <c r="AP91" s="38">
        <f t="shared" si="107"/>
        <v>2</v>
      </c>
      <c r="AQ91" s="38">
        <f t="shared" si="138"/>
        <v>29</v>
      </c>
      <c r="AR91" s="37">
        <f t="shared" si="108"/>
        <v>0</v>
      </c>
      <c r="AS91" s="36"/>
      <c r="AT91" s="37">
        <f t="shared" si="139"/>
        <v>0</v>
      </c>
      <c r="AU91" s="38">
        <f t="shared" si="109"/>
        <v>0</v>
      </c>
      <c r="AV91" s="38">
        <f t="shared" si="140"/>
        <v>29</v>
      </c>
      <c r="AW91" s="37">
        <f t="shared" si="110"/>
        <v>0</v>
      </c>
      <c r="AX91" s="36"/>
      <c r="AY91" s="37">
        <f t="shared" si="141"/>
        <v>0</v>
      </c>
      <c r="AZ91" s="38">
        <f t="shared" si="111"/>
        <v>4</v>
      </c>
      <c r="BA91" s="38">
        <f t="shared" si="142"/>
        <v>29</v>
      </c>
      <c r="BB91" s="37">
        <f t="shared" si="112"/>
        <v>0</v>
      </c>
      <c r="BC91" s="36"/>
      <c r="BD91" s="37">
        <f t="shared" si="143"/>
        <v>0</v>
      </c>
      <c r="BE91" s="38">
        <f t="shared" si="113"/>
        <v>3</v>
      </c>
      <c r="BF91" s="38">
        <f t="shared" si="144"/>
        <v>29</v>
      </c>
      <c r="BG91" s="37">
        <f t="shared" si="114"/>
        <v>0</v>
      </c>
      <c r="BH91" s="36"/>
      <c r="BI91" s="37">
        <f t="shared" si="145"/>
        <v>0</v>
      </c>
      <c r="BJ91" s="38">
        <f t="shared" si="115"/>
        <v>2</v>
      </c>
      <c r="BK91" s="38">
        <f t="shared" si="146"/>
        <v>29</v>
      </c>
      <c r="BL91" s="37">
        <f t="shared" si="116"/>
        <v>0</v>
      </c>
      <c r="BM91" s="36"/>
      <c r="BN91" s="37">
        <f t="shared" si="147"/>
        <v>0</v>
      </c>
      <c r="BO91" s="38">
        <f t="shared" si="117"/>
        <v>2</v>
      </c>
      <c r="BP91" s="42"/>
      <c r="BQ91" s="37">
        <f t="shared" si="118"/>
        <v>0</v>
      </c>
      <c r="BR91" s="36"/>
      <c r="BS91" s="37">
        <f t="shared" si="148"/>
        <v>0</v>
      </c>
      <c r="BT91" s="38">
        <f t="shared" si="119"/>
        <v>0</v>
      </c>
      <c r="BU91" s="38">
        <f t="shared" si="149"/>
        <v>29</v>
      </c>
      <c r="BV91" s="36"/>
      <c r="BW91" s="36"/>
      <c r="BX91" s="40">
        <f t="shared" si="150"/>
        <v>0</v>
      </c>
      <c r="BY91" s="38">
        <f t="shared" si="120"/>
        <v>2</v>
      </c>
      <c r="BZ91" s="38">
        <f t="shared" si="151"/>
        <v>29</v>
      </c>
      <c r="CA91" s="37">
        <f t="shared" si="121"/>
        <v>0</v>
      </c>
      <c r="CB91" s="36"/>
      <c r="CC91" s="37">
        <f t="shared" si="152"/>
        <v>0</v>
      </c>
      <c r="CD91" s="38">
        <f t="shared" si="122"/>
        <v>1</v>
      </c>
      <c r="CE91" s="41">
        <f t="shared" si="153"/>
        <v>29</v>
      </c>
      <c r="CF91" s="35">
        <f t="shared" si="154"/>
        <v>0</v>
      </c>
      <c r="CG91" s="41">
        <f t="shared" si="155"/>
        <v>29</v>
      </c>
      <c r="CH91" s="35">
        <f t="shared" si="156"/>
        <v>7.2280564263322883E-2</v>
      </c>
    </row>
    <row r="92" spans="1:86" x14ac:dyDescent="0.35">
      <c r="A92" s="7" t="s">
        <v>248</v>
      </c>
      <c r="B92" s="8" t="s">
        <v>249</v>
      </c>
      <c r="C92" s="18" t="s">
        <v>227</v>
      </c>
      <c r="D92" s="44"/>
      <c r="E92" s="42"/>
      <c r="F92" s="37">
        <f t="shared" si="123"/>
        <v>0</v>
      </c>
      <c r="G92" s="38">
        <f t="shared" si="95"/>
        <v>1</v>
      </c>
      <c r="H92" s="38">
        <f t="shared" si="124"/>
        <v>28</v>
      </c>
      <c r="I92" s="37">
        <f t="shared" si="96"/>
        <v>0</v>
      </c>
      <c r="J92" s="36"/>
      <c r="K92" s="37">
        <f t="shared" si="125"/>
        <v>0</v>
      </c>
      <c r="L92" s="38">
        <f t="shared" si="97"/>
        <v>2</v>
      </c>
      <c r="M92" s="38">
        <f t="shared" si="126"/>
        <v>29</v>
      </c>
      <c r="N92" s="37">
        <f t="shared" si="98"/>
        <v>0</v>
      </c>
      <c r="O92" s="36"/>
      <c r="P92" s="37">
        <f t="shared" si="127"/>
        <v>0</v>
      </c>
      <c r="Q92" s="38">
        <f t="shared" si="99"/>
        <v>1</v>
      </c>
      <c r="R92" s="38">
        <f t="shared" si="128"/>
        <v>29</v>
      </c>
      <c r="S92" s="37">
        <f t="shared" si="100"/>
        <v>0</v>
      </c>
      <c r="T92" s="36"/>
      <c r="U92" s="37">
        <f t="shared" si="129"/>
        <v>0</v>
      </c>
      <c r="V92" s="42"/>
      <c r="W92" s="38">
        <f t="shared" si="130"/>
        <v>29</v>
      </c>
      <c r="X92" s="37">
        <f t="shared" si="101"/>
        <v>0</v>
      </c>
      <c r="Y92" s="36"/>
      <c r="Z92" s="37">
        <f t="shared" si="131"/>
        <v>0</v>
      </c>
      <c r="AA92" s="38">
        <f t="shared" si="102"/>
        <v>0</v>
      </c>
      <c r="AB92" s="38">
        <f t="shared" si="132"/>
        <v>29</v>
      </c>
      <c r="AC92" s="37">
        <f t="shared" si="103"/>
        <v>0</v>
      </c>
      <c r="AD92" s="36"/>
      <c r="AE92" s="37">
        <f t="shared" si="133"/>
        <v>0</v>
      </c>
      <c r="AF92" s="38">
        <f t="shared" si="104"/>
        <v>2</v>
      </c>
      <c r="AG92" s="38">
        <f t="shared" si="134"/>
        <v>29</v>
      </c>
      <c r="AH92" s="37">
        <f t="shared" si="105"/>
        <v>0</v>
      </c>
      <c r="AI92" s="36"/>
      <c r="AJ92" s="37">
        <f t="shared" si="135"/>
        <v>0</v>
      </c>
      <c r="AK92" s="42"/>
      <c r="AL92" s="38">
        <f t="shared" si="136"/>
        <v>29</v>
      </c>
      <c r="AM92" s="37">
        <f t="shared" si="106"/>
        <v>0</v>
      </c>
      <c r="AN92" s="36"/>
      <c r="AO92" s="37">
        <f t="shared" si="137"/>
        <v>0</v>
      </c>
      <c r="AP92" s="38">
        <f t="shared" si="107"/>
        <v>2</v>
      </c>
      <c r="AQ92" s="38">
        <f t="shared" si="138"/>
        <v>29</v>
      </c>
      <c r="AR92" s="37">
        <f t="shared" si="108"/>
        <v>0</v>
      </c>
      <c r="AS92" s="36"/>
      <c r="AT92" s="37">
        <f t="shared" si="139"/>
        <v>0</v>
      </c>
      <c r="AU92" s="38">
        <f t="shared" si="109"/>
        <v>0</v>
      </c>
      <c r="AV92" s="38">
        <f t="shared" si="140"/>
        <v>29</v>
      </c>
      <c r="AW92" s="37">
        <f t="shared" si="110"/>
        <v>0</v>
      </c>
      <c r="AX92" s="36"/>
      <c r="AY92" s="37">
        <f t="shared" si="141"/>
        <v>0</v>
      </c>
      <c r="AZ92" s="38">
        <f t="shared" si="111"/>
        <v>4</v>
      </c>
      <c r="BA92" s="38">
        <f t="shared" si="142"/>
        <v>29</v>
      </c>
      <c r="BB92" s="37">
        <f t="shared" si="112"/>
        <v>0</v>
      </c>
      <c r="BC92" s="36"/>
      <c r="BD92" s="37">
        <f t="shared" si="143"/>
        <v>0</v>
      </c>
      <c r="BE92" s="38">
        <f t="shared" si="113"/>
        <v>3</v>
      </c>
      <c r="BF92" s="38">
        <f t="shared" si="144"/>
        <v>29</v>
      </c>
      <c r="BG92" s="37">
        <f t="shared" si="114"/>
        <v>0</v>
      </c>
      <c r="BH92" s="36"/>
      <c r="BI92" s="37">
        <f t="shared" si="145"/>
        <v>0</v>
      </c>
      <c r="BJ92" s="38">
        <f t="shared" si="115"/>
        <v>2</v>
      </c>
      <c r="BK92" s="38">
        <f t="shared" si="146"/>
        <v>29</v>
      </c>
      <c r="BL92" s="37">
        <f t="shared" si="116"/>
        <v>0</v>
      </c>
      <c r="BM92" s="36"/>
      <c r="BN92" s="37">
        <f t="shared" si="147"/>
        <v>0</v>
      </c>
      <c r="BO92" s="38">
        <f t="shared" si="117"/>
        <v>2</v>
      </c>
      <c r="BP92" s="42"/>
      <c r="BQ92" s="37">
        <f t="shared" si="118"/>
        <v>0</v>
      </c>
      <c r="BR92" s="36"/>
      <c r="BS92" s="37">
        <f t="shared" si="148"/>
        <v>0</v>
      </c>
      <c r="BT92" s="38">
        <f t="shared" si="119"/>
        <v>0</v>
      </c>
      <c r="BU92" s="38">
        <f t="shared" si="149"/>
        <v>29</v>
      </c>
      <c r="BV92" s="36"/>
      <c r="BW92" s="36"/>
      <c r="BX92" s="40">
        <f t="shared" si="150"/>
        <v>0</v>
      </c>
      <c r="BY92" s="38">
        <f t="shared" si="120"/>
        <v>2</v>
      </c>
      <c r="BZ92" s="38">
        <f t="shared" si="151"/>
        <v>29</v>
      </c>
      <c r="CA92" s="37">
        <f t="shared" si="121"/>
        <v>0</v>
      </c>
      <c r="CB92" s="36"/>
      <c r="CC92" s="37">
        <f t="shared" si="152"/>
        <v>0</v>
      </c>
      <c r="CD92" s="38">
        <f t="shared" si="122"/>
        <v>1</v>
      </c>
      <c r="CE92" s="41">
        <f t="shared" si="153"/>
        <v>29</v>
      </c>
      <c r="CF92" s="35">
        <f t="shared" si="154"/>
        <v>0</v>
      </c>
      <c r="CG92" s="41">
        <f t="shared" si="155"/>
        <v>29</v>
      </c>
      <c r="CH92" s="35">
        <f t="shared" si="156"/>
        <v>7.2280564263322883E-2</v>
      </c>
    </row>
    <row r="93" spans="1:86" x14ac:dyDescent="0.35">
      <c r="A93" s="7" t="s">
        <v>250</v>
      </c>
      <c r="B93" s="8" t="s">
        <v>251</v>
      </c>
      <c r="C93" s="18" t="s">
        <v>227</v>
      </c>
      <c r="D93" s="44"/>
      <c r="E93" s="42"/>
      <c r="F93" s="37">
        <f t="shared" si="123"/>
        <v>0</v>
      </c>
      <c r="G93" s="38">
        <f t="shared" si="95"/>
        <v>1</v>
      </c>
      <c r="H93" s="38">
        <f t="shared" si="124"/>
        <v>28</v>
      </c>
      <c r="I93" s="37">
        <f t="shared" si="96"/>
        <v>0</v>
      </c>
      <c r="J93" s="36"/>
      <c r="K93" s="37">
        <f t="shared" si="125"/>
        <v>0</v>
      </c>
      <c r="L93" s="38">
        <f t="shared" si="97"/>
        <v>2</v>
      </c>
      <c r="M93" s="38">
        <f t="shared" si="126"/>
        <v>29</v>
      </c>
      <c r="N93" s="37">
        <f t="shared" si="98"/>
        <v>0</v>
      </c>
      <c r="O93" s="36"/>
      <c r="P93" s="37">
        <f t="shared" si="127"/>
        <v>0</v>
      </c>
      <c r="Q93" s="38">
        <f t="shared" si="99"/>
        <v>1</v>
      </c>
      <c r="R93" s="38">
        <f t="shared" si="128"/>
        <v>29</v>
      </c>
      <c r="S93" s="37">
        <f t="shared" si="100"/>
        <v>0</v>
      </c>
      <c r="T93" s="36"/>
      <c r="U93" s="37">
        <f t="shared" si="129"/>
        <v>0</v>
      </c>
      <c r="V93" s="42"/>
      <c r="W93" s="38">
        <f t="shared" si="130"/>
        <v>29</v>
      </c>
      <c r="X93" s="37">
        <f t="shared" si="101"/>
        <v>0</v>
      </c>
      <c r="Y93" s="36"/>
      <c r="Z93" s="37">
        <f t="shared" si="131"/>
        <v>0</v>
      </c>
      <c r="AA93" s="38">
        <f t="shared" si="102"/>
        <v>0</v>
      </c>
      <c r="AB93" s="38">
        <f t="shared" si="132"/>
        <v>29</v>
      </c>
      <c r="AC93" s="37">
        <f t="shared" si="103"/>
        <v>0</v>
      </c>
      <c r="AD93" s="36"/>
      <c r="AE93" s="37">
        <f t="shared" si="133"/>
        <v>0</v>
      </c>
      <c r="AF93" s="38">
        <f t="shared" si="104"/>
        <v>2</v>
      </c>
      <c r="AG93" s="38">
        <f t="shared" si="134"/>
        <v>29</v>
      </c>
      <c r="AH93" s="37">
        <f t="shared" si="105"/>
        <v>0</v>
      </c>
      <c r="AI93" s="36"/>
      <c r="AJ93" s="37">
        <f t="shared" si="135"/>
        <v>0</v>
      </c>
      <c r="AK93" s="42"/>
      <c r="AL93" s="38">
        <f t="shared" si="136"/>
        <v>29</v>
      </c>
      <c r="AM93" s="37">
        <f t="shared" si="106"/>
        <v>0</v>
      </c>
      <c r="AN93" s="36"/>
      <c r="AO93" s="37">
        <f t="shared" si="137"/>
        <v>0</v>
      </c>
      <c r="AP93" s="38">
        <f t="shared" si="107"/>
        <v>2</v>
      </c>
      <c r="AQ93" s="38">
        <f t="shared" si="138"/>
        <v>29</v>
      </c>
      <c r="AR93" s="37">
        <f t="shared" si="108"/>
        <v>0</v>
      </c>
      <c r="AS93" s="36"/>
      <c r="AT93" s="37">
        <f t="shared" si="139"/>
        <v>0</v>
      </c>
      <c r="AU93" s="38">
        <f t="shared" si="109"/>
        <v>0</v>
      </c>
      <c r="AV93" s="38">
        <f t="shared" si="140"/>
        <v>29</v>
      </c>
      <c r="AW93" s="37">
        <f t="shared" si="110"/>
        <v>0</v>
      </c>
      <c r="AX93" s="36"/>
      <c r="AY93" s="37">
        <f t="shared" si="141"/>
        <v>0</v>
      </c>
      <c r="AZ93" s="38">
        <f t="shared" si="111"/>
        <v>4</v>
      </c>
      <c r="BA93" s="38">
        <f t="shared" si="142"/>
        <v>29</v>
      </c>
      <c r="BB93" s="37">
        <f t="shared" si="112"/>
        <v>0</v>
      </c>
      <c r="BC93" s="36"/>
      <c r="BD93" s="37">
        <f t="shared" si="143"/>
        <v>0</v>
      </c>
      <c r="BE93" s="38">
        <f t="shared" si="113"/>
        <v>3</v>
      </c>
      <c r="BF93" s="38">
        <f t="shared" si="144"/>
        <v>29</v>
      </c>
      <c r="BG93" s="37">
        <f t="shared" si="114"/>
        <v>0</v>
      </c>
      <c r="BH93" s="36"/>
      <c r="BI93" s="37">
        <f t="shared" si="145"/>
        <v>0</v>
      </c>
      <c r="BJ93" s="38">
        <f t="shared" si="115"/>
        <v>2</v>
      </c>
      <c r="BK93" s="38">
        <f t="shared" si="146"/>
        <v>29</v>
      </c>
      <c r="BL93" s="37">
        <f t="shared" si="116"/>
        <v>0</v>
      </c>
      <c r="BM93" s="36"/>
      <c r="BN93" s="37">
        <f t="shared" si="147"/>
        <v>0</v>
      </c>
      <c r="BO93" s="38">
        <f t="shared" si="117"/>
        <v>2</v>
      </c>
      <c r="BP93" s="42"/>
      <c r="BQ93" s="37">
        <f t="shared" si="118"/>
        <v>0</v>
      </c>
      <c r="BR93" s="36"/>
      <c r="BS93" s="37">
        <f t="shared" si="148"/>
        <v>0</v>
      </c>
      <c r="BT93" s="38">
        <f t="shared" si="119"/>
        <v>0</v>
      </c>
      <c r="BU93" s="38">
        <f t="shared" si="149"/>
        <v>29</v>
      </c>
      <c r="BV93" s="36"/>
      <c r="BW93" s="36"/>
      <c r="BX93" s="40">
        <f t="shared" si="150"/>
        <v>0</v>
      </c>
      <c r="BY93" s="38">
        <f t="shared" si="120"/>
        <v>2</v>
      </c>
      <c r="BZ93" s="38">
        <f t="shared" si="151"/>
        <v>29</v>
      </c>
      <c r="CA93" s="37">
        <f t="shared" si="121"/>
        <v>0</v>
      </c>
      <c r="CB93" s="36"/>
      <c r="CC93" s="37">
        <f t="shared" si="152"/>
        <v>0</v>
      </c>
      <c r="CD93" s="38">
        <f t="shared" si="122"/>
        <v>1</v>
      </c>
      <c r="CE93" s="41">
        <f t="shared" si="153"/>
        <v>29</v>
      </c>
      <c r="CF93" s="35">
        <f t="shared" si="154"/>
        <v>0</v>
      </c>
      <c r="CG93" s="41">
        <f t="shared" si="155"/>
        <v>29</v>
      </c>
      <c r="CH93" s="35">
        <f t="shared" si="156"/>
        <v>7.2280564263322883E-2</v>
      </c>
    </row>
    <row r="94" spans="1:86" x14ac:dyDescent="0.35">
      <c r="A94" s="7" t="s">
        <v>252</v>
      </c>
      <c r="B94" s="8" t="s">
        <v>253</v>
      </c>
      <c r="C94" s="18" t="s">
        <v>227</v>
      </c>
      <c r="D94" s="44"/>
      <c r="E94" s="42"/>
      <c r="F94" s="37">
        <f t="shared" si="123"/>
        <v>0</v>
      </c>
      <c r="G94" s="38">
        <f t="shared" si="95"/>
        <v>1</v>
      </c>
      <c r="H94" s="38">
        <f t="shared" si="124"/>
        <v>28</v>
      </c>
      <c r="I94" s="37">
        <f t="shared" si="96"/>
        <v>0</v>
      </c>
      <c r="J94" s="36"/>
      <c r="K94" s="37">
        <f t="shared" si="125"/>
        <v>0</v>
      </c>
      <c r="L94" s="38">
        <f t="shared" si="97"/>
        <v>2</v>
      </c>
      <c r="M94" s="38">
        <f t="shared" si="126"/>
        <v>29</v>
      </c>
      <c r="N94" s="37">
        <f t="shared" si="98"/>
        <v>0</v>
      </c>
      <c r="O94" s="36"/>
      <c r="P94" s="37">
        <f t="shared" si="127"/>
        <v>0</v>
      </c>
      <c r="Q94" s="38">
        <f t="shared" si="99"/>
        <v>1</v>
      </c>
      <c r="R94" s="38">
        <f t="shared" si="128"/>
        <v>29</v>
      </c>
      <c r="S94" s="37">
        <f t="shared" si="100"/>
        <v>0</v>
      </c>
      <c r="T94" s="36"/>
      <c r="U94" s="37">
        <f t="shared" si="129"/>
        <v>0</v>
      </c>
      <c r="V94" s="42"/>
      <c r="W94" s="38">
        <f t="shared" si="130"/>
        <v>29</v>
      </c>
      <c r="X94" s="37">
        <f t="shared" si="101"/>
        <v>0</v>
      </c>
      <c r="Y94" s="36"/>
      <c r="Z94" s="37">
        <f t="shared" si="131"/>
        <v>0</v>
      </c>
      <c r="AA94" s="38">
        <f t="shared" si="102"/>
        <v>0</v>
      </c>
      <c r="AB94" s="38">
        <f t="shared" si="132"/>
        <v>29</v>
      </c>
      <c r="AC94" s="37">
        <f t="shared" si="103"/>
        <v>0</v>
      </c>
      <c r="AD94" s="36"/>
      <c r="AE94" s="37">
        <f t="shared" si="133"/>
        <v>0</v>
      </c>
      <c r="AF94" s="38">
        <f t="shared" si="104"/>
        <v>2</v>
      </c>
      <c r="AG94" s="38">
        <f t="shared" si="134"/>
        <v>29</v>
      </c>
      <c r="AH94" s="37">
        <f t="shared" si="105"/>
        <v>0</v>
      </c>
      <c r="AI94" s="36"/>
      <c r="AJ94" s="37">
        <f t="shared" si="135"/>
        <v>0</v>
      </c>
      <c r="AK94" s="42"/>
      <c r="AL94" s="38">
        <f t="shared" si="136"/>
        <v>29</v>
      </c>
      <c r="AM94" s="37">
        <f t="shared" si="106"/>
        <v>0</v>
      </c>
      <c r="AN94" s="36"/>
      <c r="AO94" s="37">
        <f t="shared" si="137"/>
        <v>0</v>
      </c>
      <c r="AP94" s="38">
        <f t="shared" si="107"/>
        <v>2</v>
      </c>
      <c r="AQ94" s="38">
        <f t="shared" si="138"/>
        <v>29</v>
      </c>
      <c r="AR94" s="37">
        <f t="shared" si="108"/>
        <v>0</v>
      </c>
      <c r="AS94" s="36"/>
      <c r="AT94" s="37">
        <f t="shared" si="139"/>
        <v>0</v>
      </c>
      <c r="AU94" s="38">
        <f t="shared" si="109"/>
        <v>0</v>
      </c>
      <c r="AV94" s="38">
        <f t="shared" si="140"/>
        <v>29</v>
      </c>
      <c r="AW94" s="37">
        <f t="shared" si="110"/>
        <v>0</v>
      </c>
      <c r="AX94" s="36"/>
      <c r="AY94" s="37">
        <f t="shared" si="141"/>
        <v>0</v>
      </c>
      <c r="AZ94" s="38">
        <f t="shared" si="111"/>
        <v>4</v>
      </c>
      <c r="BA94" s="38">
        <f t="shared" si="142"/>
        <v>29</v>
      </c>
      <c r="BB94" s="37">
        <f t="shared" si="112"/>
        <v>0</v>
      </c>
      <c r="BC94" s="36"/>
      <c r="BD94" s="37">
        <f t="shared" si="143"/>
        <v>0</v>
      </c>
      <c r="BE94" s="38">
        <f t="shared" si="113"/>
        <v>3</v>
      </c>
      <c r="BF94" s="38">
        <f t="shared" si="144"/>
        <v>29</v>
      </c>
      <c r="BG94" s="37">
        <f t="shared" si="114"/>
        <v>0</v>
      </c>
      <c r="BH94" s="36"/>
      <c r="BI94" s="37">
        <f t="shared" si="145"/>
        <v>0</v>
      </c>
      <c r="BJ94" s="38">
        <f t="shared" si="115"/>
        <v>2</v>
      </c>
      <c r="BK94" s="38">
        <f t="shared" si="146"/>
        <v>29</v>
      </c>
      <c r="BL94" s="37">
        <f t="shared" si="116"/>
        <v>0</v>
      </c>
      <c r="BM94" s="36"/>
      <c r="BN94" s="37">
        <f t="shared" si="147"/>
        <v>0</v>
      </c>
      <c r="BO94" s="38">
        <f t="shared" si="117"/>
        <v>2</v>
      </c>
      <c r="BP94" s="42"/>
      <c r="BQ94" s="37">
        <f t="shared" si="118"/>
        <v>0</v>
      </c>
      <c r="BR94" s="36"/>
      <c r="BS94" s="37">
        <f t="shared" si="148"/>
        <v>0</v>
      </c>
      <c r="BT94" s="38">
        <f t="shared" si="119"/>
        <v>0</v>
      </c>
      <c r="BU94" s="38">
        <f t="shared" si="149"/>
        <v>29</v>
      </c>
      <c r="BV94" s="36"/>
      <c r="BW94" s="36"/>
      <c r="BX94" s="40">
        <f t="shared" si="150"/>
        <v>0</v>
      </c>
      <c r="BY94" s="38">
        <f t="shared" si="120"/>
        <v>2</v>
      </c>
      <c r="BZ94" s="38">
        <f t="shared" si="151"/>
        <v>29</v>
      </c>
      <c r="CA94" s="37">
        <f t="shared" si="121"/>
        <v>0</v>
      </c>
      <c r="CB94" s="36"/>
      <c r="CC94" s="37">
        <f t="shared" si="152"/>
        <v>0</v>
      </c>
      <c r="CD94" s="38">
        <f t="shared" si="122"/>
        <v>1</v>
      </c>
      <c r="CE94" s="41">
        <f t="shared" si="153"/>
        <v>29</v>
      </c>
      <c r="CF94" s="35">
        <f t="shared" si="154"/>
        <v>0</v>
      </c>
      <c r="CG94" s="41">
        <f t="shared" si="155"/>
        <v>29</v>
      </c>
      <c r="CH94" s="35">
        <f t="shared" si="156"/>
        <v>7.2280564263322883E-2</v>
      </c>
    </row>
    <row r="95" spans="1:86" x14ac:dyDescent="0.35">
      <c r="A95" s="7" t="s">
        <v>254</v>
      </c>
      <c r="B95" s="8" t="s">
        <v>255</v>
      </c>
      <c r="C95" s="18" t="s">
        <v>227</v>
      </c>
      <c r="D95" s="44"/>
      <c r="E95" s="42"/>
      <c r="F95" s="37">
        <f t="shared" si="123"/>
        <v>0</v>
      </c>
      <c r="G95" s="38">
        <f t="shared" si="95"/>
        <v>1</v>
      </c>
      <c r="H95" s="38">
        <f t="shared" si="124"/>
        <v>28</v>
      </c>
      <c r="I95" s="37">
        <f t="shared" si="96"/>
        <v>0</v>
      </c>
      <c r="J95" s="36"/>
      <c r="K95" s="37">
        <f t="shared" si="125"/>
        <v>0</v>
      </c>
      <c r="L95" s="38">
        <f t="shared" si="97"/>
        <v>2</v>
      </c>
      <c r="M95" s="38">
        <f t="shared" si="126"/>
        <v>29</v>
      </c>
      <c r="N95" s="37">
        <f t="shared" si="98"/>
        <v>0</v>
      </c>
      <c r="O95" s="36"/>
      <c r="P95" s="37">
        <f t="shared" si="127"/>
        <v>0</v>
      </c>
      <c r="Q95" s="38">
        <f t="shared" si="99"/>
        <v>1</v>
      </c>
      <c r="R95" s="38">
        <f t="shared" si="128"/>
        <v>29</v>
      </c>
      <c r="S95" s="37">
        <f t="shared" si="100"/>
        <v>0</v>
      </c>
      <c r="T95" s="36"/>
      <c r="U95" s="37">
        <f t="shared" si="129"/>
        <v>0</v>
      </c>
      <c r="V95" s="42"/>
      <c r="W95" s="38">
        <f t="shared" si="130"/>
        <v>29</v>
      </c>
      <c r="X95" s="37">
        <f t="shared" si="101"/>
        <v>0</v>
      </c>
      <c r="Y95" s="36"/>
      <c r="Z95" s="37">
        <f t="shared" si="131"/>
        <v>0</v>
      </c>
      <c r="AA95" s="38">
        <f t="shared" si="102"/>
        <v>0</v>
      </c>
      <c r="AB95" s="38">
        <f t="shared" si="132"/>
        <v>29</v>
      </c>
      <c r="AC95" s="37">
        <f t="shared" si="103"/>
        <v>0</v>
      </c>
      <c r="AD95" s="36"/>
      <c r="AE95" s="37">
        <f t="shared" si="133"/>
        <v>0</v>
      </c>
      <c r="AF95" s="38">
        <f t="shared" si="104"/>
        <v>2</v>
      </c>
      <c r="AG95" s="38">
        <f t="shared" si="134"/>
        <v>29</v>
      </c>
      <c r="AH95" s="37">
        <f t="shared" si="105"/>
        <v>0</v>
      </c>
      <c r="AI95" s="36"/>
      <c r="AJ95" s="37">
        <f t="shared" si="135"/>
        <v>0</v>
      </c>
      <c r="AK95" s="42"/>
      <c r="AL95" s="38">
        <f t="shared" si="136"/>
        <v>29</v>
      </c>
      <c r="AM95" s="37">
        <f t="shared" si="106"/>
        <v>0</v>
      </c>
      <c r="AN95" s="36"/>
      <c r="AO95" s="37">
        <f t="shared" si="137"/>
        <v>0</v>
      </c>
      <c r="AP95" s="38">
        <f t="shared" si="107"/>
        <v>2</v>
      </c>
      <c r="AQ95" s="38">
        <f t="shared" si="138"/>
        <v>29</v>
      </c>
      <c r="AR95" s="37">
        <f t="shared" si="108"/>
        <v>0</v>
      </c>
      <c r="AS95" s="36"/>
      <c r="AT95" s="37">
        <f t="shared" si="139"/>
        <v>0</v>
      </c>
      <c r="AU95" s="38">
        <f t="shared" si="109"/>
        <v>0</v>
      </c>
      <c r="AV95" s="38">
        <f t="shared" si="140"/>
        <v>29</v>
      </c>
      <c r="AW95" s="37">
        <f t="shared" si="110"/>
        <v>0</v>
      </c>
      <c r="AX95" s="36"/>
      <c r="AY95" s="37">
        <f t="shared" si="141"/>
        <v>0</v>
      </c>
      <c r="AZ95" s="38">
        <f t="shared" si="111"/>
        <v>4</v>
      </c>
      <c r="BA95" s="38">
        <f t="shared" si="142"/>
        <v>29</v>
      </c>
      <c r="BB95" s="37">
        <f t="shared" si="112"/>
        <v>0</v>
      </c>
      <c r="BC95" s="36"/>
      <c r="BD95" s="37">
        <f t="shared" si="143"/>
        <v>0</v>
      </c>
      <c r="BE95" s="38">
        <f t="shared" si="113"/>
        <v>3</v>
      </c>
      <c r="BF95" s="38">
        <f t="shared" si="144"/>
        <v>29</v>
      </c>
      <c r="BG95" s="37">
        <f t="shared" si="114"/>
        <v>0</v>
      </c>
      <c r="BH95" s="36"/>
      <c r="BI95" s="37">
        <f t="shared" si="145"/>
        <v>0</v>
      </c>
      <c r="BJ95" s="38">
        <f t="shared" si="115"/>
        <v>2</v>
      </c>
      <c r="BK95" s="38">
        <f t="shared" si="146"/>
        <v>29</v>
      </c>
      <c r="BL95" s="37">
        <f t="shared" si="116"/>
        <v>0</v>
      </c>
      <c r="BM95" s="36"/>
      <c r="BN95" s="37">
        <f t="shared" si="147"/>
        <v>0</v>
      </c>
      <c r="BO95" s="38">
        <f t="shared" si="117"/>
        <v>2</v>
      </c>
      <c r="BP95" s="42"/>
      <c r="BQ95" s="37">
        <f t="shared" si="118"/>
        <v>0</v>
      </c>
      <c r="BR95" s="36"/>
      <c r="BS95" s="37">
        <f t="shared" si="148"/>
        <v>0</v>
      </c>
      <c r="BT95" s="38">
        <f t="shared" si="119"/>
        <v>0</v>
      </c>
      <c r="BU95" s="38">
        <f t="shared" si="149"/>
        <v>29</v>
      </c>
      <c r="BV95" s="36"/>
      <c r="BW95" s="36"/>
      <c r="BX95" s="40">
        <f t="shared" si="150"/>
        <v>0</v>
      </c>
      <c r="BY95" s="38">
        <f t="shared" si="120"/>
        <v>2</v>
      </c>
      <c r="BZ95" s="38">
        <f t="shared" si="151"/>
        <v>29</v>
      </c>
      <c r="CA95" s="37">
        <f t="shared" si="121"/>
        <v>0</v>
      </c>
      <c r="CB95" s="36"/>
      <c r="CC95" s="37">
        <f t="shared" si="152"/>
        <v>0</v>
      </c>
      <c r="CD95" s="38">
        <f t="shared" si="122"/>
        <v>1</v>
      </c>
      <c r="CE95" s="41">
        <f t="shared" si="153"/>
        <v>29</v>
      </c>
      <c r="CF95" s="35">
        <f t="shared" si="154"/>
        <v>0</v>
      </c>
      <c r="CG95" s="41">
        <f t="shared" si="155"/>
        <v>29</v>
      </c>
      <c r="CH95" s="35">
        <f t="shared" si="156"/>
        <v>7.2280564263322883E-2</v>
      </c>
    </row>
    <row r="96" spans="1:86" x14ac:dyDescent="0.35">
      <c r="A96" s="7" t="s">
        <v>256</v>
      </c>
      <c r="B96" s="8" t="s">
        <v>257</v>
      </c>
      <c r="C96" s="18" t="s">
        <v>227</v>
      </c>
      <c r="D96" s="44"/>
      <c r="E96" s="42"/>
      <c r="F96" s="37">
        <f t="shared" si="123"/>
        <v>0</v>
      </c>
      <c r="G96" s="38">
        <f t="shared" si="95"/>
        <v>1</v>
      </c>
      <c r="H96" s="38">
        <f t="shared" si="124"/>
        <v>28</v>
      </c>
      <c r="I96" s="37">
        <f t="shared" si="96"/>
        <v>0</v>
      </c>
      <c r="J96" s="36"/>
      <c r="K96" s="37">
        <f t="shared" si="125"/>
        <v>0</v>
      </c>
      <c r="L96" s="38">
        <f t="shared" si="97"/>
        <v>2</v>
      </c>
      <c r="M96" s="38">
        <f t="shared" si="126"/>
        <v>29</v>
      </c>
      <c r="N96" s="37">
        <f t="shared" si="98"/>
        <v>0</v>
      </c>
      <c r="O96" s="36"/>
      <c r="P96" s="37">
        <f t="shared" si="127"/>
        <v>0</v>
      </c>
      <c r="Q96" s="38">
        <f t="shared" si="99"/>
        <v>1</v>
      </c>
      <c r="R96" s="38">
        <f t="shared" si="128"/>
        <v>29</v>
      </c>
      <c r="S96" s="37">
        <f t="shared" si="100"/>
        <v>0</v>
      </c>
      <c r="T96" s="36"/>
      <c r="U96" s="37">
        <f t="shared" si="129"/>
        <v>0</v>
      </c>
      <c r="V96" s="42"/>
      <c r="W96" s="38">
        <f t="shared" si="130"/>
        <v>29</v>
      </c>
      <c r="X96" s="37">
        <f t="shared" si="101"/>
        <v>0</v>
      </c>
      <c r="Y96" s="36"/>
      <c r="Z96" s="37">
        <f t="shared" si="131"/>
        <v>0</v>
      </c>
      <c r="AA96" s="38">
        <f t="shared" si="102"/>
        <v>0</v>
      </c>
      <c r="AB96" s="38">
        <f t="shared" si="132"/>
        <v>29</v>
      </c>
      <c r="AC96" s="37">
        <f t="shared" si="103"/>
        <v>0</v>
      </c>
      <c r="AD96" s="36"/>
      <c r="AE96" s="37">
        <f t="shared" si="133"/>
        <v>0</v>
      </c>
      <c r="AF96" s="38">
        <f t="shared" si="104"/>
        <v>2</v>
      </c>
      <c r="AG96" s="38">
        <f t="shared" si="134"/>
        <v>29</v>
      </c>
      <c r="AH96" s="37">
        <f t="shared" si="105"/>
        <v>0</v>
      </c>
      <c r="AI96" s="36"/>
      <c r="AJ96" s="37">
        <f t="shared" si="135"/>
        <v>0</v>
      </c>
      <c r="AK96" s="42"/>
      <c r="AL96" s="38">
        <f t="shared" si="136"/>
        <v>29</v>
      </c>
      <c r="AM96" s="37">
        <f t="shared" si="106"/>
        <v>0</v>
      </c>
      <c r="AN96" s="36"/>
      <c r="AO96" s="37">
        <f t="shared" si="137"/>
        <v>0</v>
      </c>
      <c r="AP96" s="38">
        <f t="shared" si="107"/>
        <v>2</v>
      </c>
      <c r="AQ96" s="38">
        <f t="shared" si="138"/>
        <v>29</v>
      </c>
      <c r="AR96" s="37">
        <f t="shared" si="108"/>
        <v>0</v>
      </c>
      <c r="AS96" s="36"/>
      <c r="AT96" s="37">
        <f t="shared" si="139"/>
        <v>0</v>
      </c>
      <c r="AU96" s="38">
        <f t="shared" si="109"/>
        <v>0</v>
      </c>
      <c r="AV96" s="38">
        <f t="shared" si="140"/>
        <v>29</v>
      </c>
      <c r="AW96" s="37">
        <f t="shared" si="110"/>
        <v>0</v>
      </c>
      <c r="AX96" s="36"/>
      <c r="AY96" s="37">
        <f t="shared" si="141"/>
        <v>0</v>
      </c>
      <c r="AZ96" s="38">
        <f t="shared" si="111"/>
        <v>4</v>
      </c>
      <c r="BA96" s="38">
        <f t="shared" si="142"/>
        <v>29</v>
      </c>
      <c r="BB96" s="37">
        <f t="shared" si="112"/>
        <v>0</v>
      </c>
      <c r="BC96" s="36"/>
      <c r="BD96" s="37">
        <f t="shared" si="143"/>
        <v>0</v>
      </c>
      <c r="BE96" s="38">
        <f t="shared" si="113"/>
        <v>3</v>
      </c>
      <c r="BF96" s="38">
        <f t="shared" si="144"/>
        <v>29</v>
      </c>
      <c r="BG96" s="37">
        <f t="shared" si="114"/>
        <v>0</v>
      </c>
      <c r="BH96" s="36"/>
      <c r="BI96" s="37">
        <f t="shared" si="145"/>
        <v>0</v>
      </c>
      <c r="BJ96" s="38">
        <f t="shared" si="115"/>
        <v>2</v>
      </c>
      <c r="BK96" s="38">
        <f t="shared" si="146"/>
        <v>29</v>
      </c>
      <c r="BL96" s="37">
        <f t="shared" si="116"/>
        <v>0</v>
      </c>
      <c r="BM96" s="36"/>
      <c r="BN96" s="37">
        <f t="shared" si="147"/>
        <v>0</v>
      </c>
      <c r="BO96" s="38">
        <f t="shared" si="117"/>
        <v>2</v>
      </c>
      <c r="BP96" s="42"/>
      <c r="BQ96" s="37">
        <f t="shared" si="118"/>
        <v>0</v>
      </c>
      <c r="BR96" s="36"/>
      <c r="BS96" s="37">
        <f t="shared" si="148"/>
        <v>0</v>
      </c>
      <c r="BT96" s="38">
        <f t="shared" si="119"/>
        <v>0</v>
      </c>
      <c r="BU96" s="38">
        <f t="shared" si="149"/>
        <v>29</v>
      </c>
      <c r="BV96" s="36"/>
      <c r="BW96" s="36"/>
      <c r="BX96" s="40">
        <f t="shared" si="150"/>
        <v>0</v>
      </c>
      <c r="BY96" s="38">
        <f t="shared" si="120"/>
        <v>2</v>
      </c>
      <c r="BZ96" s="38">
        <f t="shared" si="151"/>
        <v>29</v>
      </c>
      <c r="CA96" s="37">
        <f t="shared" si="121"/>
        <v>0</v>
      </c>
      <c r="CB96" s="36"/>
      <c r="CC96" s="37">
        <f t="shared" si="152"/>
        <v>0</v>
      </c>
      <c r="CD96" s="38">
        <f t="shared" si="122"/>
        <v>1</v>
      </c>
      <c r="CE96" s="41">
        <f t="shared" si="153"/>
        <v>29</v>
      </c>
      <c r="CF96" s="35">
        <f t="shared" si="154"/>
        <v>0</v>
      </c>
      <c r="CG96" s="41">
        <f t="shared" si="155"/>
        <v>29</v>
      </c>
      <c r="CH96" s="35">
        <f t="shared" si="156"/>
        <v>7.2280564263322883E-2</v>
      </c>
    </row>
    <row r="97" spans="1:86" x14ac:dyDescent="0.35">
      <c r="A97" s="7" t="s">
        <v>258</v>
      </c>
      <c r="B97" s="8" t="s">
        <v>259</v>
      </c>
      <c r="C97" s="18" t="s">
        <v>227</v>
      </c>
      <c r="D97" s="44"/>
      <c r="E97" s="42"/>
      <c r="F97" s="37">
        <f t="shared" si="123"/>
        <v>0</v>
      </c>
      <c r="G97" s="38">
        <f t="shared" si="95"/>
        <v>1</v>
      </c>
      <c r="H97" s="38">
        <f t="shared" si="124"/>
        <v>28</v>
      </c>
      <c r="I97" s="37">
        <f t="shared" si="96"/>
        <v>0</v>
      </c>
      <c r="J97" s="36"/>
      <c r="K97" s="37">
        <f t="shared" si="125"/>
        <v>0</v>
      </c>
      <c r="L97" s="38">
        <f t="shared" si="97"/>
        <v>2</v>
      </c>
      <c r="M97" s="38">
        <f t="shared" si="126"/>
        <v>29</v>
      </c>
      <c r="N97" s="37">
        <f t="shared" si="98"/>
        <v>0</v>
      </c>
      <c r="O97" s="36"/>
      <c r="P97" s="37">
        <f t="shared" si="127"/>
        <v>0</v>
      </c>
      <c r="Q97" s="38">
        <f t="shared" si="99"/>
        <v>1</v>
      </c>
      <c r="R97" s="38">
        <f t="shared" si="128"/>
        <v>29</v>
      </c>
      <c r="S97" s="37">
        <f t="shared" si="100"/>
        <v>0</v>
      </c>
      <c r="T97" s="36"/>
      <c r="U97" s="37">
        <f t="shared" si="129"/>
        <v>0</v>
      </c>
      <c r="V97" s="42"/>
      <c r="W97" s="38">
        <f t="shared" si="130"/>
        <v>29</v>
      </c>
      <c r="X97" s="37">
        <f t="shared" si="101"/>
        <v>0</v>
      </c>
      <c r="Y97" s="36"/>
      <c r="Z97" s="37">
        <f t="shared" si="131"/>
        <v>0</v>
      </c>
      <c r="AA97" s="38">
        <f t="shared" si="102"/>
        <v>0</v>
      </c>
      <c r="AB97" s="38">
        <f t="shared" si="132"/>
        <v>29</v>
      </c>
      <c r="AC97" s="37">
        <f t="shared" si="103"/>
        <v>0</v>
      </c>
      <c r="AD97" s="36"/>
      <c r="AE97" s="37">
        <f t="shared" si="133"/>
        <v>0</v>
      </c>
      <c r="AF97" s="38">
        <f t="shared" si="104"/>
        <v>2</v>
      </c>
      <c r="AG97" s="38">
        <f t="shared" si="134"/>
        <v>29</v>
      </c>
      <c r="AH97" s="37">
        <f t="shared" si="105"/>
        <v>0</v>
      </c>
      <c r="AI97" s="36"/>
      <c r="AJ97" s="37">
        <f t="shared" si="135"/>
        <v>0</v>
      </c>
      <c r="AK97" s="42"/>
      <c r="AL97" s="38">
        <f t="shared" si="136"/>
        <v>29</v>
      </c>
      <c r="AM97" s="37">
        <f t="shared" si="106"/>
        <v>0</v>
      </c>
      <c r="AN97" s="36"/>
      <c r="AO97" s="37">
        <f t="shared" si="137"/>
        <v>0</v>
      </c>
      <c r="AP97" s="38">
        <f t="shared" si="107"/>
        <v>2</v>
      </c>
      <c r="AQ97" s="38">
        <f t="shared" si="138"/>
        <v>29</v>
      </c>
      <c r="AR97" s="37">
        <f t="shared" si="108"/>
        <v>0</v>
      </c>
      <c r="AS97" s="36"/>
      <c r="AT97" s="37">
        <f t="shared" si="139"/>
        <v>0</v>
      </c>
      <c r="AU97" s="38">
        <f t="shared" si="109"/>
        <v>0</v>
      </c>
      <c r="AV97" s="38">
        <f t="shared" si="140"/>
        <v>29</v>
      </c>
      <c r="AW97" s="37">
        <f t="shared" si="110"/>
        <v>0</v>
      </c>
      <c r="AX97" s="36"/>
      <c r="AY97" s="37">
        <f t="shared" si="141"/>
        <v>0</v>
      </c>
      <c r="AZ97" s="38">
        <f t="shared" si="111"/>
        <v>4</v>
      </c>
      <c r="BA97" s="38">
        <f t="shared" si="142"/>
        <v>29</v>
      </c>
      <c r="BB97" s="37">
        <f t="shared" si="112"/>
        <v>0</v>
      </c>
      <c r="BC97" s="36"/>
      <c r="BD97" s="37">
        <f t="shared" si="143"/>
        <v>0</v>
      </c>
      <c r="BE97" s="38">
        <f t="shared" si="113"/>
        <v>3</v>
      </c>
      <c r="BF97" s="38">
        <f t="shared" si="144"/>
        <v>29</v>
      </c>
      <c r="BG97" s="37">
        <f t="shared" si="114"/>
        <v>0</v>
      </c>
      <c r="BH97" s="36"/>
      <c r="BI97" s="37">
        <f t="shared" si="145"/>
        <v>0</v>
      </c>
      <c r="BJ97" s="38">
        <f t="shared" si="115"/>
        <v>2</v>
      </c>
      <c r="BK97" s="38">
        <f t="shared" si="146"/>
        <v>29</v>
      </c>
      <c r="BL97" s="37">
        <f t="shared" si="116"/>
        <v>0</v>
      </c>
      <c r="BM97" s="36"/>
      <c r="BN97" s="37">
        <f t="shared" si="147"/>
        <v>0</v>
      </c>
      <c r="BO97" s="38">
        <f t="shared" si="117"/>
        <v>2</v>
      </c>
      <c r="BP97" s="42"/>
      <c r="BQ97" s="37">
        <f t="shared" si="118"/>
        <v>0</v>
      </c>
      <c r="BR97" s="36"/>
      <c r="BS97" s="37">
        <f t="shared" si="148"/>
        <v>0</v>
      </c>
      <c r="BT97" s="38">
        <f t="shared" si="119"/>
        <v>0</v>
      </c>
      <c r="BU97" s="38">
        <f t="shared" si="149"/>
        <v>29</v>
      </c>
      <c r="BV97" s="36"/>
      <c r="BW97" s="36"/>
      <c r="BX97" s="40">
        <f t="shared" si="150"/>
        <v>0</v>
      </c>
      <c r="BY97" s="38">
        <f t="shared" si="120"/>
        <v>2</v>
      </c>
      <c r="BZ97" s="38">
        <f t="shared" si="151"/>
        <v>29</v>
      </c>
      <c r="CA97" s="37">
        <f t="shared" si="121"/>
        <v>0</v>
      </c>
      <c r="CB97" s="36"/>
      <c r="CC97" s="37">
        <f t="shared" si="152"/>
        <v>0</v>
      </c>
      <c r="CD97" s="38">
        <f t="shared" si="122"/>
        <v>1</v>
      </c>
      <c r="CE97" s="41">
        <f t="shared" si="153"/>
        <v>29</v>
      </c>
      <c r="CF97" s="35">
        <f t="shared" si="154"/>
        <v>0</v>
      </c>
      <c r="CG97" s="41">
        <f t="shared" si="155"/>
        <v>29</v>
      </c>
      <c r="CH97" s="35">
        <f t="shared" si="156"/>
        <v>7.2280564263322883E-2</v>
      </c>
    </row>
    <row r="98" spans="1:86" x14ac:dyDescent="0.35">
      <c r="A98" s="7" t="s">
        <v>260</v>
      </c>
      <c r="B98" s="8" t="s">
        <v>261</v>
      </c>
      <c r="C98" s="18" t="s">
        <v>227</v>
      </c>
      <c r="D98" s="44"/>
      <c r="E98" s="42"/>
      <c r="F98" s="37">
        <f t="shared" si="123"/>
        <v>0</v>
      </c>
      <c r="G98" s="38">
        <f t="shared" si="95"/>
        <v>1</v>
      </c>
      <c r="H98" s="38">
        <f t="shared" si="124"/>
        <v>28</v>
      </c>
      <c r="I98" s="37">
        <f t="shared" si="96"/>
        <v>0</v>
      </c>
      <c r="J98" s="36"/>
      <c r="K98" s="37">
        <f t="shared" si="125"/>
        <v>0</v>
      </c>
      <c r="L98" s="38">
        <f t="shared" si="97"/>
        <v>2</v>
      </c>
      <c r="M98" s="38">
        <f t="shared" si="126"/>
        <v>29</v>
      </c>
      <c r="N98" s="37">
        <f t="shared" si="98"/>
        <v>0</v>
      </c>
      <c r="O98" s="36"/>
      <c r="P98" s="37">
        <f t="shared" si="127"/>
        <v>0</v>
      </c>
      <c r="Q98" s="38">
        <f t="shared" si="99"/>
        <v>1</v>
      </c>
      <c r="R98" s="38">
        <f t="shared" si="128"/>
        <v>29</v>
      </c>
      <c r="S98" s="37">
        <f t="shared" si="100"/>
        <v>0</v>
      </c>
      <c r="T98" s="36"/>
      <c r="U98" s="37">
        <f t="shared" si="129"/>
        <v>0</v>
      </c>
      <c r="V98" s="42"/>
      <c r="W98" s="38">
        <f t="shared" si="130"/>
        <v>29</v>
      </c>
      <c r="X98" s="37">
        <f t="shared" si="101"/>
        <v>0</v>
      </c>
      <c r="Y98" s="36"/>
      <c r="Z98" s="37">
        <f t="shared" si="131"/>
        <v>0</v>
      </c>
      <c r="AA98" s="38">
        <f t="shared" si="102"/>
        <v>0</v>
      </c>
      <c r="AB98" s="38">
        <f t="shared" si="132"/>
        <v>29</v>
      </c>
      <c r="AC98" s="37">
        <f t="shared" si="103"/>
        <v>0</v>
      </c>
      <c r="AD98" s="36"/>
      <c r="AE98" s="37">
        <f t="shared" si="133"/>
        <v>0</v>
      </c>
      <c r="AF98" s="38">
        <f t="shared" si="104"/>
        <v>2</v>
      </c>
      <c r="AG98" s="38">
        <f t="shared" si="134"/>
        <v>29</v>
      </c>
      <c r="AH98" s="37">
        <f t="shared" si="105"/>
        <v>0</v>
      </c>
      <c r="AI98" s="36"/>
      <c r="AJ98" s="37">
        <f t="shared" si="135"/>
        <v>0</v>
      </c>
      <c r="AK98" s="42"/>
      <c r="AL98" s="38">
        <f t="shared" si="136"/>
        <v>29</v>
      </c>
      <c r="AM98" s="37">
        <f t="shared" si="106"/>
        <v>0</v>
      </c>
      <c r="AN98" s="36"/>
      <c r="AO98" s="37">
        <f t="shared" si="137"/>
        <v>0</v>
      </c>
      <c r="AP98" s="38">
        <f t="shared" si="107"/>
        <v>2</v>
      </c>
      <c r="AQ98" s="38">
        <f t="shared" si="138"/>
        <v>29</v>
      </c>
      <c r="AR98" s="37">
        <f t="shared" si="108"/>
        <v>0</v>
      </c>
      <c r="AS98" s="36"/>
      <c r="AT98" s="37">
        <f t="shared" si="139"/>
        <v>0</v>
      </c>
      <c r="AU98" s="38">
        <f t="shared" si="109"/>
        <v>0</v>
      </c>
      <c r="AV98" s="38">
        <f t="shared" si="140"/>
        <v>29</v>
      </c>
      <c r="AW98" s="37">
        <f t="shared" si="110"/>
        <v>0</v>
      </c>
      <c r="AX98" s="36"/>
      <c r="AY98" s="37">
        <f t="shared" si="141"/>
        <v>0</v>
      </c>
      <c r="AZ98" s="38">
        <f t="shared" si="111"/>
        <v>4</v>
      </c>
      <c r="BA98" s="38">
        <f t="shared" si="142"/>
        <v>29</v>
      </c>
      <c r="BB98" s="37">
        <f t="shared" si="112"/>
        <v>0</v>
      </c>
      <c r="BC98" s="36"/>
      <c r="BD98" s="37">
        <f t="shared" si="143"/>
        <v>0</v>
      </c>
      <c r="BE98" s="38">
        <f t="shared" si="113"/>
        <v>3</v>
      </c>
      <c r="BF98" s="38">
        <f t="shared" si="144"/>
        <v>29</v>
      </c>
      <c r="BG98" s="37">
        <f t="shared" si="114"/>
        <v>0</v>
      </c>
      <c r="BH98" s="36"/>
      <c r="BI98" s="37">
        <f t="shared" si="145"/>
        <v>0</v>
      </c>
      <c r="BJ98" s="38">
        <f t="shared" si="115"/>
        <v>2</v>
      </c>
      <c r="BK98" s="38">
        <f t="shared" si="146"/>
        <v>29</v>
      </c>
      <c r="BL98" s="37">
        <f t="shared" si="116"/>
        <v>0</v>
      </c>
      <c r="BM98" s="36"/>
      <c r="BN98" s="37">
        <f t="shared" si="147"/>
        <v>0</v>
      </c>
      <c r="BO98" s="38">
        <f t="shared" si="117"/>
        <v>2</v>
      </c>
      <c r="BP98" s="42"/>
      <c r="BQ98" s="37">
        <f t="shared" si="118"/>
        <v>0</v>
      </c>
      <c r="BR98" s="36"/>
      <c r="BS98" s="37">
        <f t="shared" si="148"/>
        <v>0</v>
      </c>
      <c r="BT98" s="38">
        <f t="shared" si="119"/>
        <v>0</v>
      </c>
      <c r="BU98" s="38">
        <f t="shared" si="149"/>
        <v>29</v>
      </c>
      <c r="BV98" s="36"/>
      <c r="BW98" s="36"/>
      <c r="BX98" s="40">
        <f t="shared" si="150"/>
        <v>0</v>
      </c>
      <c r="BY98" s="38">
        <f t="shared" si="120"/>
        <v>2</v>
      </c>
      <c r="BZ98" s="38">
        <f t="shared" si="151"/>
        <v>29</v>
      </c>
      <c r="CA98" s="37">
        <f t="shared" si="121"/>
        <v>0</v>
      </c>
      <c r="CB98" s="36"/>
      <c r="CC98" s="37">
        <f t="shared" si="152"/>
        <v>0</v>
      </c>
      <c r="CD98" s="38">
        <f t="shared" si="122"/>
        <v>1</v>
      </c>
      <c r="CE98" s="41">
        <f t="shared" si="153"/>
        <v>29</v>
      </c>
      <c r="CF98" s="35">
        <f t="shared" si="154"/>
        <v>0</v>
      </c>
      <c r="CG98" s="41">
        <f t="shared" si="155"/>
        <v>29</v>
      </c>
      <c r="CH98" s="35">
        <f t="shared" si="156"/>
        <v>7.2280564263322883E-2</v>
      </c>
    </row>
    <row r="99" spans="1:86" x14ac:dyDescent="0.35">
      <c r="A99" s="7" t="s">
        <v>262</v>
      </c>
      <c r="B99" s="8" t="s">
        <v>263</v>
      </c>
      <c r="C99" s="18" t="s">
        <v>227</v>
      </c>
      <c r="D99" s="44"/>
      <c r="E99" s="42"/>
      <c r="F99" s="37">
        <f t="shared" si="123"/>
        <v>0</v>
      </c>
      <c r="G99" s="38">
        <f t="shared" si="95"/>
        <v>1</v>
      </c>
      <c r="H99" s="38">
        <f t="shared" si="124"/>
        <v>28</v>
      </c>
      <c r="I99" s="37">
        <f t="shared" si="96"/>
        <v>0</v>
      </c>
      <c r="J99" s="36"/>
      <c r="K99" s="37">
        <f t="shared" si="125"/>
        <v>0</v>
      </c>
      <c r="L99" s="38">
        <f t="shared" si="97"/>
        <v>2</v>
      </c>
      <c r="M99" s="38">
        <f t="shared" si="126"/>
        <v>29</v>
      </c>
      <c r="N99" s="37">
        <f t="shared" si="98"/>
        <v>0</v>
      </c>
      <c r="O99" s="36"/>
      <c r="P99" s="37">
        <f t="shared" si="127"/>
        <v>0</v>
      </c>
      <c r="Q99" s="38">
        <f t="shared" si="99"/>
        <v>1</v>
      </c>
      <c r="R99" s="38">
        <f t="shared" si="128"/>
        <v>29</v>
      </c>
      <c r="S99" s="37">
        <f t="shared" si="100"/>
        <v>0</v>
      </c>
      <c r="T99" s="36"/>
      <c r="U99" s="37">
        <f t="shared" si="129"/>
        <v>0</v>
      </c>
      <c r="V99" s="42"/>
      <c r="W99" s="38">
        <f t="shared" si="130"/>
        <v>29</v>
      </c>
      <c r="X99" s="37">
        <f t="shared" si="101"/>
        <v>0</v>
      </c>
      <c r="Y99" s="36"/>
      <c r="Z99" s="37">
        <f t="shared" si="131"/>
        <v>0</v>
      </c>
      <c r="AA99" s="38">
        <f t="shared" si="102"/>
        <v>0</v>
      </c>
      <c r="AB99" s="38">
        <f t="shared" si="132"/>
        <v>29</v>
      </c>
      <c r="AC99" s="37">
        <f t="shared" si="103"/>
        <v>0</v>
      </c>
      <c r="AD99" s="36"/>
      <c r="AE99" s="37">
        <f t="shared" si="133"/>
        <v>0</v>
      </c>
      <c r="AF99" s="38">
        <f t="shared" si="104"/>
        <v>2</v>
      </c>
      <c r="AG99" s="38">
        <f t="shared" si="134"/>
        <v>29</v>
      </c>
      <c r="AH99" s="37">
        <f t="shared" si="105"/>
        <v>0</v>
      </c>
      <c r="AI99" s="36"/>
      <c r="AJ99" s="37">
        <f t="shared" si="135"/>
        <v>0</v>
      </c>
      <c r="AK99" s="42"/>
      <c r="AL99" s="38">
        <f t="shared" si="136"/>
        <v>29</v>
      </c>
      <c r="AM99" s="37">
        <f t="shared" si="106"/>
        <v>0</v>
      </c>
      <c r="AN99" s="36"/>
      <c r="AO99" s="37">
        <f t="shared" si="137"/>
        <v>0</v>
      </c>
      <c r="AP99" s="38">
        <f t="shared" si="107"/>
        <v>2</v>
      </c>
      <c r="AQ99" s="38">
        <f t="shared" si="138"/>
        <v>29</v>
      </c>
      <c r="AR99" s="37">
        <f t="shared" si="108"/>
        <v>0</v>
      </c>
      <c r="AS99" s="36"/>
      <c r="AT99" s="37">
        <f t="shared" si="139"/>
        <v>0</v>
      </c>
      <c r="AU99" s="38">
        <f t="shared" si="109"/>
        <v>0</v>
      </c>
      <c r="AV99" s="38">
        <f t="shared" si="140"/>
        <v>29</v>
      </c>
      <c r="AW99" s="37">
        <f t="shared" si="110"/>
        <v>0</v>
      </c>
      <c r="AX99" s="36"/>
      <c r="AY99" s="37">
        <f t="shared" si="141"/>
        <v>0</v>
      </c>
      <c r="AZ99" s="38">
        <f t="shared" si="111"/>
        <v>4</v>
      </c>
      <c r="BA99" s="38">
        <f t="shared" si="142"/>
        <v>29</v>
      </c>
      <c r="BB99" s="37">
        <f t="shared" si="112"/>
        <v>0</v>
      </c>
      <c r="BC99" s="36"/>
      <c r="BD99" s="37">
        <f t="shared" si="143"/>
        <v>0</v>
      </c>
      <c r="BE99" s="38">
        <f t="shared" si="113"/>
        <v>3</v>
      </c>
      <c r="BF99" s="38">
        <f t="shared" si="144"/>
        <v>29</v>
      </c>
      <c r="BG99" s="37">
        <f t="shared" si="114"/>
        <v>0</v>
      </c>
      <c r="BH99" s="36"/>
      <c r="BI99" s="37">
        <f t="shared" si="145"/>
        <v>0</v>
      </c>
      <c r="BJ99" s="38">
        <f t="shared" si="115"/>
        <v>2</v>
      </c>
      <c r="BK99" s="38">
        <f t="shared" si="146"/>
        <v>29</v>
      </c>
      <c r="BL99" s="37">
        <f t="shared" si="116"/>
        <v>0</v>
      </c>
      <c r="BM99" s="36"/>
      <c r="BN99" s="37">
        <f t="shared" si="147"/>
        <v>0</v>
      </c>
      <c r="BO99" s="38">
        <f t="shared" si="117"/>
        <v>2</v>
      </c>
      <c r="BP99" s="42"/>
      <c r="BQ99" s="37">
        <f t="shared" si="118"/>
        <v>0</v>
      </c>
      <c r="BR99" s="36"/>
      <c r="BS99" s="37">
        <f t="shared" si="148"/>
        <v>0</v>
      </c>
      <c r="BT99" s="38">
        <f t="shared" si="119"/>
        <v>0</v>
      </c>
      <c r="BU99" s="38">
        <f t="shared" si="149"/>
        <v>29</v>
      </c>
      <c r="BV99" s="36"/>
      <c r="BW99" s="36"/>
      <c r="BX99" s="40">
        <f t="shared" si="150"/>
        <v>0</v>
      </c>
      <c r="BY99" s="38">
        <f t="shared" si="120"/>
        <v>2</v>
      </c>
      <c r="BZ99" s="38">
        <f t="shared" si="151"/>
        <v>29</v>
      </c>
      <c r="CA99" s="37">
        <f t="shared" si="121"/>
        <v>0</v>
      </c>
      <c r="CB99" s="36"/>
      <c r="CC99" s="37">
        <f t="shared" si="152"/>
        <v>0</v>
      </c>
      <c r="CD99" s="38">
        <f t="shared" si="122"/>
        <v>1</v>
      </c>
      <c r="CE99" s="41">
        <f t="shared" si="153"/>
        <v>29</v>
      </c>
      <c r="CF99" s="35">
        <f t="shared" si="154"/>
        <v>0</v>
      </c>
      <c r="CG99" s="41">
        <f t="shared" si="155"/>
        <v>29</v>
      </c>
      <c r="CH99" s="35">
        <f t="shared" si="156"/>
        <v>7.2280564263322883E-2</v>
      </c>
    </row>
    <row r="100" spans="1:86" x14ac:dyDescent="0.35">
      <c r="A100" s="7" t="s">
        <v>264</v>
      </c>
      <c r="B100" s="8" t="s">
        <v>265</v>
      </c>
      <c r="C100" s="18" t="s">
        <v>227</v>
      </c>
      <c r="D100" s="44"/>
      <c r="E100" s="42"/>
      <c r="F100" s="37">
        <f t="shared" si="123"/>
        <v>0</v>
      </c>
      <c r="G100" s="38">
        <f t="shared" si="95"/>
        <v>1</v>
      </c>
      <c r="H100" s="38">
        <f t="shared" si="124"/>
        <v>28</v>
      </c>
      <c r="I100" s="37">
        <f t="shared" si="96"/>
        <v>0</v>
      </c>
      <c r="J100" s="36"/>
      <c r="K100" s="37">
        <f t="shared" si="125"/>
        <v>0</v>
      </c>
      <c r="L100" s="38">
        <f t="shared" si="97"/>
        <v>2</v>
      </c>
      <c r="M100" s="38">
        <f t="shared" si="126"/>
        <v>29</v>
      </c>
      <c r="N100" s="37">
        <f t="shared" si="98"/>
        <v>0</v>
      </c>
      <c r="O100" s="36"/>
      <c r="P100" s="37">
        <f t="shared" si="127"/>
        <v>0</v>
      </c>
      <c r="Q100" s="38">
        <f t="shared" si="99"/>
        <v>1</v>
      </c>
      <c r="R100" s="38">
        <f t="shared" si="128"/>
        <v>29</v>
      </c>
      <c r="S100" s="37">
        <f t="shared" si="100"/>
        <v>0</v>
      </c>
      <c r="T100" s="36"/>
      <c r="U100" s="37">
        <f t="shared" si="129"/>
        <v>0</v>
      </c>
      <c r="V100" s="42"/>
      <c r="W100" s="38">
        <f t="shared" si="130"/>
        <v>29</v>
      </c>
      <c r="X100" s="37">
        <f t="shared" si="101"/>
        <v>0</v>
      </c>
      <c r="Y100" s="36"/>
      <c r="Z100" s="37">
        <f t="shared" si="131"/>
        <v>0</v>
      </c>
      <c r="AA100" s="38">
        <f t="shared" si="102"/>
        <v>0</v>
      </c>
      <c r="AB100" s="38">
        <f t="shared" si="132"/>
        <v>29</v>
      </c>
      <c r="AC100" s="37">
        <f t="shared" si="103"/>
        <v>0</v>
      </c>
      <c r="AD100" s="36"/>
      <c r="AE100" s="37">
        <f t="shared" si="133"/>
        <v>0</v>
      </c>
      <c r="AF100" s="38">
        <f t="shared" si="104"/>
        <v>2</v>
      </c>
      <c r="AG100" s="38">
        <f t="shared" si="134"/>
        <v>29</v>
      </c>
      <c r="AH100" s="37">
        <f t="shared" si="105"/>
        <v>0</v>
      </c>
      <c r="AI100" s="36"/>
      <c r="AJ100" s="37">
        <f t="shared" si="135"/>
        <v>0</v>
      </c>
      <c r="AK100" s="42"/>
      <c r="AL100" s="38">
        <f t="shared" si="136"/>
        <v>29</v>
      </c>
      <c r="AM100" s="37">
        <f t="shared" si="106"/>
        <v>0</v>
      </c>
      <c r="AN100" s="36"/>
      <c r="AO100" s="37">
        <f t="shared" si="137"/>
        <v>0</v>
      </c>
      <c r="AP100" s="38">
        <f t="shared" si="107"/>
        <v>2</v>
      </c>
      <c r="AQ100" s="38">
        <f t="shared" si="138"/>
        <v>29</v>
      </c>
      <c r="AR100" s="37">
        <f t="shared" si="108"/>
        <v>0</v>
      </c>
      <c r="AS100" s="36"/>
      <c r="AT100" s="37">
        <f t="shared" si="139"/>
        <v>0</v>
      </c>
      <c r="AU100" s="38">
        <f t="shared" si="109"/>
        <v>0</v>
      </c>
      <c r="AV100" s="38">
        <f t="shared" si="140"/>
        <v>29</v>
      </c>
      <c r="AW100" s="37">
        <f t="shared" si="110"/>
        <v>0</v>
      </c>
      <c r="AX100" s="36"/>
      <c r="AY100" s="37">
        <f t="shared" si="141"/>
        <v>0</v>
      </c>
      <c r="AZ100" s="38">
        <f t="shared" si="111"/>
        <v>4</v>
      </c>
      <c r="BA100" s="38">
        <f t="shared" si="142"/>
        <v>29</v>
      </c>
      <c r="BB100" s="37">
        <f t="shared" si="112"/>
        <v>0</v>
      </c>
      <c r="BC100" s="36"/>
      <c r="BD100" s="37">
        <f t="shared" si="143"/>
        <v>0</v>
      </c>
      <c r="BE100" s="38">
        <f t="shared" si="113"/>
        <v>3</v>
      </c>
      <c r="BF100" s="38">
        <f t="shared" si="144"/>
        <v>29</v>
      </c>
      <c r="BG100" s="37">
        <f t="shared" si="114"/>
        <v>0</v>
      </c>
      <c r="BH100" s="36"/>
      <c r="BI100" s="37">
        <f t="shared" si="145"/>
        <v>0</v>
      </c>
      <c r="BJ100" s="38">
        <f t="shared" si="115"/>
        <v>2</v>
      </c>
      <c r="BK100" s="38">
        <f t="shared" si="146"/>
        <v>29</v>
      </c>
      <c r="BL100" s="37">
        <f t="shared" si="116"/>
        <v>0</v>
      </c>
      <c r="BM100" s="36"/>
      <c r="BN100" s="37">
        <f t="shared" si="147"/>
        <v>0</v>
      </c>
      <c r="BO100" s="38">
        <f t="shared" si="117"/>
        <v>2</v>
      </c>
      <c r="BP100" s="42"/>
      <c r="BQ100" s="37">
        <f t="shared" si="118"/>
        <v>0</v>
      </c>
      <c r="BR100" s="36"/>
      <c r="BS100" s="37">
        <f t="shared" si="148"/>
        <v>0</v>
      </c>
      <c r="BT100" s="38">
        <f t="shared" si="119"/>
        <v>0</v>
      </c>
      <c r="BU100" s="38">
        <f t="shared" si="149"/>
        <v>29</v>
      </c>
      <c r="BV100" s="36"/>
      <c r="BW100" s="36"/>
      <c r="BX100" s="40">
        <f t="shared" si="150"/>
        <v>0</v>
      </c>
      <c r="BY100" s="38">
        <f t="shared" si="120"/>
        <v>2</v>
      </c>
      <c r="BZ100" s="38">
        <f t="shared" si="151"/>
        <v>29</v>
      </c>
      <c r="CA100" s="37">
        <f t="shared" si="121"/>
        <v>0</v>
      </c>
      <c r="CB100" s="36"/>
      <c r="CC100" s="37">
        <f t="shared" si="152"/>
        <v>0</v>
      </c>
      <c r="CD100" s="38">
        <f t="shared" si="122"/>
        <v>1</v>
      </c>
      <c r="CE100" s="41">
        <f t="shared" si="153"/>
        <v>29</v>
      </c>
      <c r="CF100" s="35">
        <f t="shared" si="154"/>
        <v>0</v>
      </c>
      <c r="CG100" s="41">
        <f t="shared" si="155"/>
        <v>29</v>
      </c>
      <c r="CH100" s="35">
        <f t="shared" si="156"/>
        <v>7.2280564263322883E-2</v>
      </c>
    </row>
    <row r="101" spans="1:86" x14ac:dyDescent="0.35">
      <c r="A101" s="7" t="s">
        <v>266</v>
      </c>
      <c r="B101" s="8" t="s">
        <v>267</v>
      </c>
      <c r="C101" s="18" t="s">
        <v>227</v>
      </c>
      <c r="D101" s="44"/>
      <c r="E101" s="42"/>
      <c r="F101" s="37">
        <f t="shared" si="123"/>
        <v>0</v>
      </c>
      <c r="G101" s="38">
        <f t="shared" si="95"/>
        <v>1</v>
      </c>
      <c r="H101" s="38">
        <f t="shared" si="124"/>
        <v>28</v>
      </c>
      <c r="I101" s="37">
        <f t="shared" si="96"/>
        <v>0</v>
      </c>
      <c r="J101" s="36"/>
      <c r="K101" s="37">
        <f t="shared" si="125"/>
        <v>0</v>
      </c>
      <c r="L101" s="38">
        <f t="shared" si="97"/>
        <v>2</v>
      </c>
      <c r="M101" s="38">
        <f t="shared" si="126"/>
        <v>29</v>
      </c>
      <c r="N101" s="37">
        <f t="shared" si="98"/>
        <v>0</v>
      </c>
      <c r="O101" s="36"/>
      <c r="P101" s="37">
        <f t="shared" si="127"/>
        <v>0</v>
      </c>
      <c r="Q101" s="38">
        <f t="shared" si="99"/>
        <v>1</v>
      </c>
      <c r="R101" s="38">
        <f t="shared" si="128"/>
        <v>29</v>
      </c>
      <c r="S101" s="37">
        <f t="shared" si="100"/>
        <v>0</v>
      </c>
      <c r="T101" s="36"/>
      <c r="U101" s="37">
        <f t="shared" si="129"/>
        <v>0</v>
      </c>
      <c r="V101" s="42"/>
      <c r="W101" s="38">
        <f t="shared" si="130"/>
        <v>29</v>
      </c>
      <c r="X101" s="37">
        <f t="shared" si="101"/>
        <v>0</v>
      </c>
      <c r="Y101" s="36"/>
      <c r="Z101" s="37">
        <f t="shared" si="131"/>
        <v>0</v>
      </c>
      <c r="AA101" s="38">
        <f t="shared" si="102"/>
        <v>0</v>
      </c>
      <c r="AB101" s="38">
        <f t="shared" si="132"/>
        <v>29</v>
      </c>
      <c r="AC101" s="37">
        <f t="shared" si="103"/>
        <v>0</v>
      </c>
      <c r="AD101" s="36"/>
      <c r="AE101" s="37">
        <f t="shared" si="133"/>
        <v>0</v>
      </c>
      <c r="AF101" s="38">
        <f t="shared" si="104"/>
        <v>2</v>
      </c>
      <c r="AG101" s="38">
        <f t="shared" si="134"/>
        <v>29</v>
      </c>
      <c r="AH101" s="37">
        <f t="shared" si="105"/>
        <v>0</v>
      </c>
      <c r="AI101" s="36"/>
      <c r="AJ101" s="37">
        <f t="shared" si="135"/>
        <v>0</v>
      </c>
      <c r="AK101" s="42"/>
      <c r="AL101" s="38">
        <f t="shared" si="136"/>
        <v>29</v>
      </c>
      <c r="AM101" s="37">
        <f t="shared" si="106"/>
        <v>0</v>
      </c>
      <c r="AN101" s="36"/>
      <c r="AO101" s="37">
        <f t="shared" si="137"/>
        <v>0</v>
      </c>
      <c r="AP101" s="38">
        <f t="shared" si="107"/>
        <v>2</v>
      </c>
      <c r="AQ101" s="38">
        <f t="shared" si="138"/>
        <v>29</v>
      </c>
      <c r="AR101" s="37">
        <f t="shared" si="108"/>
        <v>0</v>
      </c>
      <c r="AS101" s="36"/>
      <c r="AT101" s="37">
        <f t="shared" si="139"/>
        <v>0</v>
      </c>
      <c r="AU101" s="38">
        <f t="shared" si="109"/>
        <v>0</v>
      </c>
      <c r="AV101" s="38">
        <f t="shared" si="140"/>
        <v>29</v>
      </c>
      <c r="AW101" s="37">
        <f t="shared" si="110"/>
        <v>0</v>
      </c>
      <c r="AX101" s="36"/>
      <c r="AY101" s="37">
        <f t="shared" si="141"/>
        <v>0</v>
      </c>
      <c r="AZ101" s="38">
        <f t="shared" si="111"/>
        <v>4</v>
      </c>
      <c r="BA101" s="38">
        <f t="shared" si="142"/>
        <v>29</v>
      </c>
      <c r="BB101" s="37">
        <f t="shared" si="112"/>
        <v>0</v>
      </c>
      <c r="BC101" s="36"/>
      <c r="BD101" s="37">
        <f t="shared" si="143"/>
        <v>0</v>
      </c>
      <c r="BE101" s="38">
        <f t="shared" si="113"/>
        <v>3</v>
      </c>
      <c r="BF101" s="38">
        <f t="shared" si="144"/>
        <v>29</v>
      </c>
      <c r="BG101" s="37">
        <f t="shared" si="114"/>
        <v>0</v>
      </c>
      <c r="BH101" s="36"/>
      <c r="BI101" s="37">
        <f t="shared" si="145"/>
        <v>0</v>
      </c>
      <c r="BJ101" s="38">
        <f t="shared" si="115"/>
        <v>2</v>
      </c>
      <c r="BK101" s="38">
        <f t="shared" si="146"/>
        <v>29</v>
      </c>
      <c r="BL101" s="37">
        <f t="shared" si="116"/>
        <v>0</v>
      </c>
      <c r="BM101" s="36"/>
      <c r="BN101" s="37">
        <f t="shared" si="147"/>
        <v>0</v>
      </c>
      <c r="BO101" s="38">
        <f t="shared" si="117"/>
        <v>2</v>
      </c>
      <c r="BP101" s="42"/>
      <c r="BQ101" s="37">
        <f t="shared" si="118"/>
        <v>0</v>
      </c>
      <c r="BR101" s="36"/>
      <c r="BS101" s="37">
        <f t="shared" si="148"/>
        <v>0</v>
      </c>
      <c r="BT101" s="38">
        <f t="shared" si="119"/>
        <v>0</v>
      </c>
      <c r="BU101" s="38">
        <f t="shared" si="149"/>
        <v>29</v>
      </c>
      <c r="BV101" s="36"/>
      <c r="BW101" s="36"/>
      <c r="BX101" s="40">
        <f t="shared" si="150"/>
        <v>0</v>
      </c>
      <c r="BY101" s="38">
        <f t="shared" si="120"/>
        <v>2</v>
      </c>
      <c r="BZ101" s="38">
        <f t="shared" si="151"/>
        <v>29</v>
      </c>
      <c r="CA101" s="37">
        <f t="shared" si="121"/>
        <v>0</v>
      </c>
      <c r="CB101" s="36"/>
      <c r="CC101" s="37">
        <f t="shared" si="152"/>
        <v>0</v>
      </c>
      <c r="CD101" s="38">
        <f t="shared" si="122"/>
        <v>1</v>
      </c>
      <c r="CE101" s="41">
        <f t="shared" si="153"/>
        <v>29</v>
      </c>
      <c r="CF101" s="35">
        <f t="shared" si="154"/>
        <v>0</v>
      </c>
      <c r="CG101" s="41">
        <f t="shared" si="155"/>
        <v>29</v>
      </c>
      <c r="CH101" s="35">
        <f t="shared" si="156"/>
        <v>7.2280564263322883E-2</v>
      </c>
    </row>
    <row r="102" spans="1:86" x14ac:dyDescent="0.35">
      <c r="A102" s="7" t="s">
        <v>268</v>
      </c>
      <c r="B102" s="8" t="s">
        <v>269</v>
      </c>
      <c r="C102" s="18" t="s">
        <v>227</v>
      </c>
      <c r="D102" s="44"/>
      <c r="E102" s="42"/>
      <c r="F102" s="37">
        <f t="shared" si="123"/>
        <v>0</v>
      </c>
      <c r="G102" s="38">
        <f t="shared" si="95"/>
        <v>1</v>
      </c>
      <c r="H102" s="38">
        <f t="shared" si="124"/>
        <v>28</v>
      </c>
      <c r="I102" s="37">
        <f t="shared" si="96"/>
        <v>0</v>
      </c>
      <c r="J102" s="36"/>
      <c r="K102" s="37">
        <f t="shared" si="125"/>
        <v>0</v>
      </c>
      <c r="L102" s="38">
        <f t="shared" si="97"/>
        <v>2</v>
      </c>
      <c r="M102" s="38">
        <f t="shared" si="126"/>
        <v>29</v>
      </c>
      <c r="N102" s="37">
        <f t="shared" si="98"/>
        <v>0</v>
      </c>
      <c r="O102" s="36"/>
      <c r="P102" s="37">
        <f t="shared" si="127"/>
        <v>0</v>
      </c>
      <c r="Q102" s="38">
        <f t="shared" si="99"/>
        <v>1</v>
      </c>
      <c r="R102" s="38">
        <f t="shared" si="128"/>
        <v>29</v>
      </c>
      <c r="S102" s="37">
        <f t="shared" si="100"/>
        <v>0</v>
      </c>
      <c r="T102" s="36"/>
      <c r="U102" s="37">
        <f t="shared" si="129"/>
        <v>0</v>
      </c>
      <c r="V102" s="42"/>
      <c r="W102" s="38">
        <f t="shared" si="130"/>
        <v>29</v>
      </c>
      <c r="X102" s="37">
        <f t="shared" si="101"/>
        <v>0</v>
      </c>
      <c r="Y102" s="36"/>
      <c r="Z102" s="37">
        <f t="shared" si="131"/>
        <v>0</v>
      </c>
      <c r="AA102" s="38">
        <f t="shared" si="102"/>
        <v>0</v>
      </c>
      <c r="AB102" s="38">
        <f t="shared" si="132"/>
        <v>29</v>
      </c>
      <c r="AC102" s="37">
        <f t="shared" si="103"/>
        <v>0</v>
      </c>
      <c r="AD102" s="36"/>
      <c r="AE102" s="37">
        <f t="shared" si="133"/>
        <v>0</v>
      </c>
      <c r="AF102" s="38">
        <f t="shared" si="104"/>
        <v>2</v>
      </c>
      <c r="AG102" s="38">
        <f t="shared" si="134"/>
        <v>29</v>
      </c>
      <c r="AH102" s="37">
        <f t="shared" si="105"/>
        <v>0</v>
      </c>
      <c r="AI102" s="36"/>
      <c r="AJ102" s="37">
        <f t="shared" si="135"/>
        <v>0</v>
      </c>
      <c r="AK102" s="42"/>
      <c r="AL102" s="38">
        <f t="shared" si="136"/>
        <v>29</v>
      </c>
      <c r="AM102" s="37">
        <f t="shared" si="106"/>
        <v>0</v>
      </c>
      <c r="AN102" s="36"/>
      <c r="AO102" s="37">
        <f t="shared" si="137"/>
        <v>0</v>
      </c>
      <c r="AP102" s="38">
        <f t="shared" si="107"/>
        <v>2</v>
      </c>
      <c r="AQ102" s="38">
        <f t="shared" si="138"/>
        <v>29</v>
      </c>
      <c r="AR102" s="37">
        <f t="shared" si="108"/>
        <v>0</v>
      </c>
      <c r="AS102" s="36"/>
      <c r="AT102" s="37">
        <f t="shared" si="139"/>
        <v>0</v>
      </c>
      <c r="AU102" s="38">
        <f t="shared" si="109"/>
        <v>0</v>
      </c>
      <c r="AV102" s="38">
        <f t="shared" si="140"/>
        <v>29</v>
      </c>
      <c r="AW102" s="37">
        <f t="shared" si="110"/>
        <v>0</v>
      </c>
      <c r="AX102" s="36"/>
      <c r="AY102" s="37">
        <f t="shared" si="141"/>
        <v>0</v>
      </c>
      <c r="AZ102" s="38">
        <f t="shared" si="111"/>
        <v>4</v>
      </c>
      <c r="BA102" s="38">
        <f t="shared" si="142"/>
        <v>29</v>
      </c>
      <c r="BB102" s="37">
        <f t="shared" si="112"/>
        <v>0</v>
      </c>
      <c r="BC102" s="36"/>
      <c r="BD102" s="37">
        <f t="shared" si="143"/>
        <v>0</v>
      </c>
      <c r="BE102" s="38">
        <f t="shared" si="113"/>
        <v>3</v>
      </c>
      <c r="BF102" s="38">
        <f t="shared" si="144"/>
        <v>29</v>
      </c>
      <c r="BG102" s="37">
        <f t="shared" si="114"/>
        <v>0</v>
      </c>
      <c r="BH102" s="36"/>
      <c r="BI102" s="37">
        <f t="shared" si="145"/>
        <v>0</v>
      </c>
      <c r="BJ102" s="38">
        <f t="shared" si="115"/>
        <v>2</v>
      </c>
      <c r="BK102" s="38">
        <f t="shared" si="146"/>
        <v>29</v>
      </c>
      <c r="BL102" s="37">
        <f t="shared" si="116"/>
        <v>0</v>
      </c>
      <c r="BM102" s="36"/>
      <c r="BN102" s="37">
        <f t="shared" si="147"/>
        <v>0</v>
      </c>
      <c r="BO102" s="38">
        <f t="shared" si="117"/>
        <v>2</v>
      </c>
      <c r="BP102" s="42"/>
      <c r="BQ102" s="37">
        <f t="shared" si="118"/>
        <v>0</v>
      </c>
      <c r="BR102" s="36"/>
      <c r="BS102" s="37">
        <f t="shared" si="148"/>
        <v>0</v>
      </c>
      <c r="BT102" s="38">
        <f t="shared" si="119"/>
        <v>0</v>
      </c>
      <c r="BU102" s="38">
        <f t="shared" si="149"/>
        <v>29</v>
      </c>
      <c r="BV102" s="36"/>
      <c r="BW102" s="36"/>
      <c r="BX102" s="40">
        <f t="shared" si="150"/>
        <v>0</v>
      </c>
      <c r="BY102" s="38">
        <f t="shared" si="120"/>
        <v>2</v>
      </c>
      <c r="BZ102" s="38">
        <f t="shared" si="151"/>
        <v>29</v>
      </c>
      <c r="CA102" s="37">
        <f t="shared" si="121"/>
        <v>0</v>
      </c>
      <c r="CB102" s="36"/>
      <c r="CC102" s="37">
        <f t="shared" si="152"/>
        <v>0</v>
      </c>
      <c r="CD102" s="38">
        <f t="shared" si="122"/>
        <v>1</v>
      </c>
      <c r="CE102" s="41">
        <f t="shared" si="153"/>
        <v>29</v>
      </c>
      <c r="CF102" s="35">
        <f t="shared" si="154"/>
        <v>0</v>
      </c>
      <c r="CG102" s="41">
        <f t="shared" si="155"/>
        <v>29</v>
      </c>
      <c r="CH102" s="35">
        <f t="shared" si="156"/>
        <v>7.2280564263322883E-2</v>
      </c>
    </row>
    <row r="103" spans="1:86" x14ac:dyDescent="0.35">
      <c r="A103" s="7" t="s">
        <v>270</v>
      </c>
      <c r="B103" s="8" t="s">
        <v>271</v>
      </c>
      <c r="C103" s="18" t="s">
        <v>227</v>
      </c>
      <c r="D103" s="44"/>
      <c r="E103" s="42"/>
      <c r="F103" s="37">
        <f t="shared" si="123"/>
        <v>0</v>
      </c>
      <c r="G103" s="38">
        <f t="shared" ref="G103:G134" si="157">INDEX(mat_coef,MATCH($D$5,mat_cycle1,0),MATCH(C103,Cycle1,0))</f>
        <v>1</v>
      </c>
      <c r="H103" s="38">
        <f t="shared" si="124"/>
        <v>28</v>
      </c>
      <c r="I103" s="37">
        <f t="shared" ref="I103:I134" si="158">VLOOKUP(A103,Cycle1_Seq1,5,FALSE)</f>
        <v>0</v>
      </c>
      <c r="J103" s="36"/>
      <c r="K103" s="37">
        <f t="shared" si="125"/>
        <v>0</v>
      </c>
      <c r="L103" s="38">
        <f t="shared" ref="L103:L134" si="159">INDEX(mat_coef,MATCH($I$5,mat_cycle1,0),MATCH(C103,Cycle1,0))</f>
        <v>2</v>
      </c>
      <c r="M103" s="38">
        <f t="shared" si="126"/>
        <v>29</v>
      </c>
      <c r="N103" s="37">
        <f t="shared" ref="N103:N134" si="160">VLOOKUP(A103,Cycle1_Seq1,6,FALSE)</f>
        <v>0</v>
      </c>
      <c r="O103" s="36"/>
      <c r="P103" s="37">
        <f t="shared" si="127"/>
        <v>0</v>
      </c>
      <c r="Q103" s="38">
        <f t="shared" ref="Q103:Q134" si="161">INDEX(mat_coef,MATCH($N$5,mat_cycle1,0),MATCH(C103,Cycle1,0))</f>
        <v>1</v>
      </c>
      <c r="R103" s="38">
        <f t="shared" si="128"/>
        <v>29</v>
      </c>
      <c r="S103" s="37">
        <f t="shared" ref="S103:S134" si="162">VLOOKUP(A103,Cycle1_Seq1,7,FALSE)</f>
        <v>0</v>
      </c>
      <c r="T103" s="36"/>
      <c r="U103" s="37">
        <f t="shared" si="129"/>
        <v>0</v>
      </c>
      <c r="V103" s="42"/>
      <c r="W103" s="38">
        <f t="shared" si="130"/>
        <v>29</v>
      </c>
      <c r="X103" s="37">
        <f t="shared" ref="X103:X134" si="163">VLOOKUP(A103,Cycle1_Seq1,8,FALSE)</f>
        <v>0</v>
      </c>
      <c r="Y103" s="36"/>
      <c r="Z103" s="37">
        <f t="shared" si="131"/>
        <v>0</v>
      </c>
      <c r="AA103" s="38">
        <f t="shared" ref="AA103:AA134" si="164">INDEX(mat_coef,MATCH($X$5,mat_cycle1,0),MATCH(C103,Cycle1,0))</f>
        <v>0</v>
      </c>
      <c r="AB103" s="38">
        <f t="shared" si="132"/>
        <v>29</v>
      </c>
      <c r="AC103" s="37">
        <f t="shared" ref="AC103:AC134" si="165">VLOOKUP(A103,Cycle1_Seq1,9,FALSE)</f>
        <v>0</v>
      </c>
      <c r="AD103" s="36"/>
      <c r="AE103" s="37">
        <f t="shared" si="133"/>
        <v>0</v>
      </c>
      <c r="AF103" s="38">
        <f t="shared" ref="AF103:AF134" si="166">INDEX(mat_coef,MATCH($AC$5,mat_cycle1,0),MATCH(C103,Cycle1,0))</f>
        <v>2</v>
      </c>
      <c r="AG103" s="38">
        <f t="shared" si="134"/>
        <v>29</v>
      </c>
      <c r="AH103" s="37">
        <f t="shared" ref="AH103:AH134" si="167">VLOOKUP(A103,Cycle1_Seq1,10,FALSE)</f>
        <v>0</v>
      </c>
      <c r="AI103" s="36"/>
      <c r="AJ103" s="37">
        <f t="shared" si="135"/>
        <v>0</v>
      </c>
      <c r="AK103" s="42"/>
      <c r="AL103" s="38">
        <f t="shared" si="136"/>
        <v>29</v>
      </c>
      <c r="AM103" s="37">
        <f t="shared" ref="AM103:AM134" si="168">VLOOKUP(A103,Cycle1_Seq1,11,FALSE)</f>
        <v>0</v>
      </c>
      <c r="AN103" s="36"/>
      <c r="AO103" s="37">
        <f t="shared" si="137"/>
        <v>0</v>
      </c>
      <c r="AP103" s="38">
        <f t="shared" ref="AP103:AP134" si="169">INDEX(mat_coef,MATCH($AM$5,mat_cycle1,0),MATCH(C103,Cycle1,0))</f>
        <v>2</v>
      </c>
      <c r="AQ103" s="38">
        <f t="shared" si="138"/>
        <v>29</v>
      </c>
      <c r="AR103" s="37">
        <f t="shared" ref="AR103:AR134" si="170">+VLOOKUP(A103,Cycle1_Seq1,12,FALSE)</f>
        <v>0</v>
      </c>
      <c r="AS103" s="36"/>
      <c r="AT103" s="37">
        <f t="shared" si="139"/>
        <v>0</v>
      </c>
      <c r="AU103" s="38">
        <f t="shared" ref="AU103:AU134" si="171">INDEX(mat_coef,MATCH($AR$5,mat_cycle1,0),MATCH(C103,Cycle1,0))</f>
        <v>0</v>
      </c>
      <c r="AV103" s="38">
        <f t="shared" si="140"/>
        <v>29</v>
      </c>
      <c r="AW103" s="37">
        <f t="shared" ref="AW103:AW134" si="172">VLOOKUP(A103,Cycle1_Seq1,13,FALSE)</f>
        <v>0</v>
      </c>
      <c r="AX103" s="36"/>
      <c r="AY103" s="37">
        <f t="shared" si="141"/>
        <v>0</v>
      </c>
      <c r="AZ103" s="38">
        <f t="shared" si="111"/>
        <v>4</v>
      </c>
      <c r="BA103" s="38">
        <f t="shared" si="142"/>
        <v>29</v>
      </c>
      <c r="BB103" s="37">
        <f t="shared" ref="BB103:BB134" si="173">+VLOOKUP(A103,Cycle1_Seq1,14,FALSE)</f>
        <v>0</v>
      </c>
      <c r="BC103" s="36"/>
      <c r="BD103" s="37">
        <f t="shared" si="143"/>
        <v>0</v>
      </c>
      <c r="BE103" s="38">
        <f t="shared" ref="BE103:BE134" si="174">+INDEX(mat_coef,MATCH($BB$5,mat_cycle1,0),MATCH(C103,Cycle1,0))</f>
        <v>3</v>
      </c>
      <c r="BF103" s="38">
        <f t="shared" si="144"/>
        <v>29</v>
      </c>
      <c r="BG103" s="37">
        <f t="shared" ref="BG103:BG134" si="175">+VLOOKUP(A103,Cycle1_Seq1,15,FALSE)</f>
        <v>0</v>
      </c>
      <c r="BH103" s="36"/>
      <c r="BI103" s="37">
        <f t="shared" si="145"/>
        <v>0</v>
      </c>
      <c r="BJ103" s="38">
        <f t="shared" ref="BJ103:BJ134" si="176">+INDEX(mat_coef,MATCH($BG$5,mat_cycle1,0),MATCH(C103,Cycle1,0))</f>
        <v>2</v>
      </c>
      <c r="BK103" s="38">
        <f t="shared" si="146"/>
        <v>29</v>
      </c>
      <c r="BL103" s="37">
        <f t="shared" ref="BL103:BL134" si="177">+VLOOKUP(A103,Cycle1_Seq1,16,FALSE)</f>
        <v>0</v>
      </c>
      <c r="BM103" s="36"/>
      <c r="BN103" s="37">
        <f t="shared" si="147"/>
        <v>0</v>
      </c>
      <c r="BO103" s="38">
        <f t="shared" ref="BO103:BO134" si="178">+INDEX(mat_coef,MATCH($BL$5,mat_cycle1,0),MATCH(C103,Cycle1,0))</f>
        <v>2</v>
      </c>
      <c r="BP103" s="42"/>
      <c r="BQ103" s="37">
        <f t="shared" ref="BQ103:BQ134" si="179">VLOOKUP(A103,Cycle1_Seq1,17,FALSE)</f>
        <v>0</v>
      </c>
      <c r="BR103" s="36"/>
      <c r="BS103" s="37">
        <f t="shared" si="148"/>
        <v>0</v>
      </c>
      <c r="BT103" s="38">
        <f t="shared" ref="BT103:BT134" si="180">+INDEX(mat_coef,MATCH($BQ$5,mat_cycle1,0),MATCH(C103,Cycle1,0))</f>
        <v>0</v>
      </c>
      <c r="BU103" s="38">
        <f t="shared" si="149"/>
        <v>29</v>
      </c>
      <c r="BV103" s="36"/>
      <c r="BW103" s="36"/>
      <c r="BX103" s="40">
        <f t="shared" si="150"/>
        <v>0</v>
      </c>
      <c r="BY103" s="38">
        <f t="shared" ref="BY103:BY134" si="181">+INDEX(mat_coef,MATCH($BV$5,mat_cycle1,0),MATCH(C103,Cycle1,0))</f>
        <v>2</v>
      </c>
      <c r="BZ103" s="38">
        <f t="shared" si="151"/>
        <v>29</v>
      </c>
      <c r="CA103" s="37">
        <f t="shared" ref="CA103:CA134" si="182">+++VLOOKUP(A103,Cycle1_Seq1,19,FALSE)</f>
        <v>0</v>
      </c>
      <c r="CB103" s="36"/>
      <c r="CC103" s="37">
        <f t="shared" si="152"/>
        <v>0</v>
      </c>
      <c r="CD103" s="38">
        <f t="shared" ref="CD103:CD134" si="183">INDEX(mat_coef,MATCH($CA$5,mat_cycle1,0),MATCH(C103,Cycle1,0))</f>
        <v>1</v>
      </c>
      <c r="CE103" s="41">
        <f t="shared" si="153"/>
        <v>29</v>
      </c>
      <c r="CF103" s="35">
        <f t="shared" si="154"/>
        <v>0</v>
      </c>
      <c r="CG103" s="41">
        <f t="shared" si="155"/>
        <v>29</v>
      </c>
      <c r="CH103" s="35">
        <f t="shared" si="156"/>
        <v>7.2280564263322883E-2</v>
      </c>
    </row>
    <row r="104" spans="1:86" x14ac:dyDescent="0.35">
      <c r="A104" s="7" t="s">
        <v>272</v>
      </c>
      <c r="B104" s="8" t="s">
        <v>273</v>
      </c>
      <c r="C104" s="18" t="s">
        <v>227</v>
      </c>
      <c r="D104" s="44"/>
      <c r="E104" s="42"/>
      <c r="F104" s="37">
        <f t="shared" si="123"/>
        <v>0</v>
      </c>
      <c r="G104" s="38">
        <f t="shared" si="157"/>
        <v>1</v>
      </c>
      <c r="H104" s="38">
        <f t="shared" si="124"/>
        <v>28</v>
      </c>
      <c r="I104" s="37">
        <f t="shared" si="158"/>
        <v>0</v>
      </c>
      <c r="J104" s="36"/>
      <c r="K104" s="37">
        <f t="shared" si="125"/>
        <v>0</v>
      </c>
      <c r="L104" s="38">
        <f t="shared" si="159"/>
        <v>2</v>
      </c>
      <c r="M104" s="38">
        <f t="shared" si="126"/>
        <v>29</v>
      </c>
      <c r="N104" s="37">
        <f t="shared" si="160"/>
        <v>0</v>
      </c>
      <c r="O104" s="36"/>
      <c r="P104" s="37">
        <f t="shared" si="127"/>
        <v>0</v>
      </c>
      <c r="Q104" s="38">
        <f t="shared" si="161"/>
        <v>1</v>
      </c>
      <c r="R104" s="38">
        <f t="shared" si="128"/>
        <v>29</v>
      </c>
      <c r="S104" s="37">
        <f t="shared" si="162"/>
        <v>0</v>
      </c>
      <c r="T104" s="36"/>
      <c r="U104" s="37">
        <f t="shared" si="129"/>
        <v>0</v>
      </c>
      <c r="V104" s="42"/>
      <c r="W104" s="38">
        <f t="shared" si="130"/>
        <v>29</v>
      </c>
      <c r="X104" s="37">
        <f t="shared" si="163"/>
        <v>0</v>
      </c>
      <c r="Y104" s="36"/>
      <c r="Z104" s="37">
        <f t="shared" si="131"/>
        <v>0</v>
      </c>
      <c r="AA104" s="38">
        <f t="shared" si="164"/>
        <v>0</v>
      </c>
      <c r="AB104" s="38">
        <f t="shared" si="132"/>
        <v>29</v>
      </c>
      <c r="AC104" s="37">
        <f t="shared" si="165"/>
        <v>0</v>
      </c>
      <c r="AD104" s="36"/>
      <c r="AE104" s="37">
        <f t="shared" si="133"/>
        <v>0</v>
      </c>
      <c r="AF104" s="38">
        <f t="shared" si="166"/>
        <v>2</v>
      </c>
      <c r="AG104" s="38">
        <f t="shared" si="134"/>
        <v>29</v>
      </c>
      <c r="AH104" s="37">
        <f t="shared" si="167"/>
        <v>0</v>
      </c>
      <c r="AI104" s="36"/>
      <c r="AJ104" s="37">
        <f t="shared" si="135"/>
        <v>0</v>
      </c>
      <c r="AK104" s="42"/>
      <c r="AL104" s="38">
        <f t="shared" si="136"/>
        <v>29</v>
      </c>
      <c r="AM104" s="37">
        <f t="shared" si="168"/>
        <v>0</v>
      </c>
      <c r="AN104" s="36"/>
      <c r="AO104" s="37">
        <f t="shared" si="137"/>
        <v>0</v>
      </c>
      <c r="AP104" s="38">
        <f t="shared" si="169"/>
        <v>2</v>
      </c>
      <c r="AQ104" s="38">
        <f t="shared" si="138"/>
        <v>29</v>
      </c>
      <c r="AR104" s="37">
        <f t="shared" si="170"/>
        <v>0</v>
      </c>
      <c r="AS104" s="36"/>
      <c r="AT104" s="37">
        <f t="shared" si="139"/>
        <v>0</v>
      </c>
      <c r="AU104" s="38">
        <f t="shared" si="171"/>
        <v>0</v>
      </c>
      <c r="AV104" s="38">
        <f t="shared" si="140"/>
        <v>29</v>
      </c>
      <c r="AW104" s="37">
        <f t="shared" si="172"/>
        <v>0</v>
      </c>
      <c r="AX104" s="36"/>
      <c r="AY104" s="37">
        <f t="shared" si="141"/>
        <v>0</v>
      </c>
      <c r="AZ104" s="38">
        <f t="shared" si="111"/>
        <v>4</v>
      </c>
      <c r="BA104" s="38">
        <f t="shared" si="142"/>
        <v>29</v>
      </c>
      <c r="BB104" s="37">
        <f t="shared" si="173"/>
        <v>0</v>
      </c>
      <c r="BC104" s="36"/>
      <c r="BD104" s="37">
        <f t="shared" si="143"/>
        <v>0</v>
      </c>
      <c r="BE104" s="38">
        <f t="shared" si="174"/>
        <v>3</v>
      </c>
      <c r="BF104" s="38">
        <f t="shared" si="144"/>
        <v>29</v>
      </c>
      <c r="BG104" s="37">
        <f t="shared" si="175"/>
        <v>0</v>
      </c>
      <c r="BH104" s="36"/>
      <c r="BI104" s="37">
        <f t="shared" si="145"/>
        <v>0</v>
      </c>
      <c r="BJ104" s="38">
        <f t="shared" si="176"/>
        <v>2</v>
      </c>
      <c r="BK104" s="38">
        <f t="shared" si="146"/>
        <v>29</v>
      </c>
      <c r="BL104" s="37">
        <f t="shared" si="177"/>
        <v>0</v>
      </c>
      <c r="BM104" s="36"/>
      <c r="BN104" s="37">
        <f t="shared" si="147"/>
        <v>0</v>
      </c>
      <c r="BO104" s="38">
        <f t="shared" si="178"/>
        <v>2</v>
      </c>
      <c r="BP104" s="42"/>
      <c r="BQ104" s="37">
        <f t="shared" si="179"/>
        <v>0</v>
      </c>
      <c r="BR104" s="36"/>
      <c r="BS104" s="37">
        <f t="shared" si="148"/>
        <v>0</v>
      </c>
      <c r="BT104" s="38">
        <f t="shared" si="180"/>
        <v>0</v>
      </c>
      <c r="BU104" s="38">
        <f t="shared" si="149"/>
        <v>29</v>
      </c>
      <c r="BV104" s="36"/>
      <c r="BW104" s="36"/>
      <c r="BX104" s="40">
        <f t="shared" si="150"/>
        <v>0</v>
      </c>
      <c r="BY104" s="38">
        <f t="shared" si="181"/>
        <v>2</v>
      </c>
      <c r="BZ104" s="38">
        <f t="shared" si="151"/>
        <v>29</v>
      </c>
      <c r="CA104" s="37">
        <f t="shared" si="182"/>
        <v>0</v>
      </c>
      <c r="CB104" s="36"/>
      <c r="CC104" s="37">
        <f t="shared" si="152"/>
        <v>0</v>
      </c>
      <c r="CD104" s="38">
        <f t="shared" si="183"/>
        <v>1</v>
      </c>
      <c r="CE104" s="41">
        <f t="shared" si="153"/>
        <v>29</v>
      </c>
      <c r="CF104" s="35">
        <f t="shared" si="154"/>
        <v>0</v>
      </c>
      <c r="CG104" s="41">
        <f t="shared" si="155"/>
        <v>29</v>
      </c>
      <c r="CH104" s="35">
        <f t="shared" si="156"/>
        <v>7.2280564263322883E-2</v>
      </c>
    </row>
    <row r="105" spans="1:86" x14ac:dyDescent="0.35">
      <c r="A105" s="7" t="s">
        <v>274</v>
      </c>
      <c r="B105" s="8" t="s">
        <v>275</v>
      </c>
      <c r="C105" s="18" t="s">
        <v>227</v>
      </c>
      <c r="D105" s="44"/>
      <c r="E105" s="42"/>
      <c r="F105" s="37">
        <f t="shared" si="123"/>
        <v>0</v>
      </c>
      <c r="G105" s="38">
        <f t="shared" si="157"/>
        <v>1</v>
      </c>
      <c r="H105" s="38">
        <f t="shared" si="124"/>
        <v>28</v>
      </c>
      <c r="I105" s="37">
        <f t="shared" si="158"/>
        <v>0</v>
      </c>
      <c r="J105" s="36"/>
      <c r="K105" s="37">
        <f t="shared" si="125"/>
        <v>0</v>
      </c>
      <c r="L105" s="38">
        <f t="shared" si="159"/>
        <v>2</v>
      </c>
      <c r="M105" s="38">
        <f t="shared" si="126"/>
        <v>29</v>
      </c>
      <c r="N105" s="37">
        <f t="shared" si="160"/>
        <v>0</v>
      </c>
      <c r="O105" s="36"/>
      <c r="P105" s="37">
        <f t="shared" si="127"/>
        <v>0</v>
      </c>
      <c r="Q105" s="38">
        <f t="shared" si="161"/>
        <v>1</v>
      </c>
      <c r="R105" s="38">
        <f t="shared" si="128"/>
        <v>29</v>
      </c>
      <c r="S105" s="37">
        <f t="shared" si="162"/>
        <v>0</v>
      </c>
      <c r="T105" s="36"/>
      <c r="U105" s="37">
        <f t="shared" si="129"/>
        <v>0</v>
      </c>
      <c r="V105" s="42"/>
      <c r="W105" s="38">
        <f t="shared" si="130"/>
        <v>29</v>
      </c>
      <c r="X105" s="37">
        <f t="shared" si="163"/>
        <v>0</v>
      </c>
      <c r="Y105" s="36"/>
      <c r="Z105" s="37">
        <f t="shared" si="131"/>
        <v>0</v>
      </c>
      <c r="AA105" s="38">
        <f t="shared" si="164"/>
        <v>0</v>
      </c>
      <c r="AB105" s="38">
        <f t="shared" si="132"/>
        <v>29</v>
      </c>
      <c r="AC105" s="37">
        <f t="shared" si="165"/>
        <v>0</v>
      </c>
      <c r="AD105" s="36"/>
      <c r="AE105" s="37">
        <f t="shared" si="133"/>
        <v>0</v>
      </c>
      <c r="AF105" s="38">
        <f t="shared" si="166"/>
        <v>2</v>
      </c>
      <c r="AG105" s="38">
        <f t="shared" si="134"/>
        <v>29</v>
      </c>
      <c r="AH105" s="37">
        <f t="shared" si="167"/>
        <v>0</v>
      </c>
      <c r="AI105" s="36"/>
      <c r="AJ105" s="37">
        <f t="shared" si="135"/>
        <v>0</v>
      </c>
      <c r="AK105" s="42"/>
      <c r="AL105" s="38">
        <f t="shared" si="136"/>
        <v>29</v>
      </c>
      <c r="AM105" s="37">
        <f t="shared" si="168"/>
        <v>0</v>
      </c>
      <c r="AN105" s="36"/>
      <c r="AO105" s="37">
        <f t="shared" si="137"/>
        <v>0</v>
      </c>
      <c r="AP105" s="38">
        <f t="shared" si="169"/>
        <v>2</v>
      </c>
      <c r="AQ105" s="38">
        <f t="shared" si="138"/>
        <v>29</v>
      </c>
      <c r="AR105" s="37">
        <f t="shared" si="170"/>
        <v>0</v>
      </c>
      <c r="AS105" s="36"/>
      <c r="AT105" s="37">
        <f t="shared" si="139"/>
        <v>0</v>
      </c>
      <c r="AU105" s="38">
        <f t="shared" si="171"/>
        <v>0</v>
      </c>
      <c r="AV105" s="38">
        <f t="shared" si="140"/>
        <v>29</v>
      </c>
      <c r="AW105" s="37">
        <f t="shared" si="172"/>
        <v>0</v>
      </c>
      <c r="AX105" s="36"/>
      <c r="AY105" s="37">
        <f t="shared" si="141"/>
        <v>0</v>
      </c>
      <c r="AZ105" s="38">
        <f t="shared" si="111"/>
        <v>4</v>
      </c>
      <c r="BA105" s="38">
        <f t="shared" si="142"/>
        <v>29</v>
      </c>
      <c r="BB105" s="37">
        <f t="shared" si="173"/>
        <v>0</v>
      </c>
      <c r="BC105" s="36"/>
      <c r="BD105" s="37">
        <f t="shared" si="143"/>
        <v>0</v>
      </c>
      <c r="BE105" s="38">
        <f t="shared" si="174"/>
        <v>3</v>
      </c>
      <c r="BF105" s="38">
        <f t="shared" si="144"/>
        <v>29</v>
      </c>
      <c r="BG105" s="37">
        <f t="shared" si="175"/>
        <v>0</v>
      </c>
      <c r="BH105" s="36"/>
      <c r="BI105" s="37">
        <f t="shared" si="145"/>
        <v>0</v>
      </c>
      <c r="BJ105" s="38">
        <f t="shared" si="176"/>
        <v>2</v>
      </c>
      <c r="BK105" s="38">
        <f t="shared" si="146"/>
        <v>29</v>
      </c>
      <c r="BL105" s="37">
        <f t="shared" si="177"/>
        <v>0</v>
      </c>
      <c r="BM105" s="36"/>
      <c r="BN105" s="37">
        <f t="shared" si="147"/>
        <v>0</v>
      </c>
      <c r="BO105" s="38">
        <f t="shared" si="178"/>
        <v>2</v>
      </c>
      <c r="BP105" s="42"/>
      <c r="BQ105" s="37">
        <f t="shared" si="179"/>
        <v>0</v>
      </c>
      <c r="BR105" s="36"/>
      <c r="BS105" s="37">
        <f t="shared" si="148"/>
        <v>0</v>
      </c>
      <c r="BT105" s="38">
        <f t="shared" si="180"/>
        <v>0</v>
      </c>
      <c r="BU105" s="38">
        <f t="shared" si="149"/>
        <v>29</v>
      </c>
      <c r="BV105" s="36"/>
      <c r="BW105" s="36"/>
      <c r="BX105" s="40">
        <f t="shared" si="150"/>
        <v>0</v>
      </c>
      <c r="BY105" s="38">
        <f t="shared" si="181"/>
        <v>2</v>
      </c>
      <c r="BZ105" s="38">
        <f t="shared" si="151"/>
        <v>29</v>
      </c>
      <c r="CA105" s="37">
        <f t="shared" si="182"/>
        <v>0</v>
      </c>
      <c r="CB105" s="36"/>
      <c r="CC105" s="37">
        <f t="shared" si="152"/>
        <v>0</v>
      </c>
      <c r="CD105" s="38">
        <f t="shared" si="183"/>
        <v>1</v>
      </c>
      <c r="CE105" s="41">
        <f t="shared" si="153"/>
        <v>29</v>
      </c>
      <c r="CF105" s="35">
        <f t="shared" si="154"/>
        <v>0</v>
      </c>
      <c r="CG105" s="41">
        <f t="shared" si="155"/>
        <v>29</v>
      </c>
      <c r="CH105" s="35">
        <f t="shared" si="156"/>
        <v>7.2280564263322883E-2</v>
      </c>
    </row>
    <row r="106" spans="1:86" x14ac:dyDescent="0.35">
      <c r="A106" s="7" t="s">
        <v>276</v>
      </c>
      <c r="B106" s="8" t="s">
        <v>277</v>
      </c>
      <c r="C106" s="18" t="s">
        <v>227</v>
      </c>
      <c r="D106" s="44"/>
      <c r="E106" s="42"/>
      <c r="F106" s="37">
        <f t="shared" si="123"/>
        <v>0</v>
      </c>
      <c r="G106" s="38">
        <f t="shared" si="157"/>
        <v>1</v>
      </c>
      <c r="H106" s="38">
        <f t="shared" si="124"/>
        <v>28</v>
      </c>
      <c r="I106" s="37">
        <f t="shared" si="158"/>
        <v>0</v>
      </c>
      <c r="J106" s="36"/>
      <c r="K106" s="37">
        <f t="shared" si="125"/>
        <v>0</v>
      </c>
      <c r="L106" s="38">
        <f t="shared" si="159"/>
        <v>2</v>
      </c>
      <c r="M106" s="38">
        <f t="shared" si="126"/>
        <v>29</v>
      </c>
      <c r="N106" s="37">
        <f t="shared" si="160"/>
        <v>0</v>
      </c>
      <c r="O106" s="36"/>
      <c r="P106" s="37">
        <f t="shared" si="127"/>
        <v>0</v>
      </c>
      <c r="Q106" s="38">
        <f t="shared" si="161"/>
        <v>1</v>
      </c>
      <c r="R106" s="38">
        <f t="shared" si="128"/>
        <v>29</v>
      </c>
      <c r="S106" s="37">
        <f t="shared" si="162"/>
        <v>0</v>
      </c>
      <c r="T106" s="36"/>
      <c r="U106" s="37">
        <f t="shared" si="129"/>
        <v>0</v>
      </c>
      <c r="V106" s="42"/>
      <c r="W106" s="38">
        <f t="shared" si="130"/>
        <v>29</v>
      </c>
      <c r="X106" s="37">
        <f t="shared" si="163"/>
        <v>0</v>
      </c>
      <c r="Y106" s="36"/>
      <c r="Z106" s="37">
        <f t="shared" si="131"/>
        <v>0</v>
      </c>
      <c r="AA106" s="38">
        <f t="shared" si="164"/>
        <v>0</v>
      </c>
      <c r="AB106" s="38">
        <f t="shared" si="132"/>
        <v>29</v>
      </c>
      <c r="AC106" s="37">
        <f t="shared" si="165"/>
        <v>0</v>
      </c>
      <c r="AD106" s="36"/>
      <c r="AE106" s="37">
        <f t="shared" si="133"/>
        <v>0</v>
      </c>
      <c r="AF106" s="38">
        <f t="shared" si="166"/>
        <v>2</v>
      </c>
      <c r="AG106" s="38">
        <f t="shared" si="134"/>
        <v>29</v>
      </c>
      <c r="AH106" s="37">
        <f t="shared" si="167"/>
        <v>0</v>
      </c>
      <c r="AI106" s="36"/>
      <c r="AJ106" s="37">
        <f t="shared" si="135"/>
        <v>0</v>
      </c>
      <c r="AK106" s="42"/>
      <c r="AL106" s="38">
        <f t="shared" si="136"/>
        <v>29</v>
      </c>
      <c r="AM106" s="37">
        <f t="shared" si="168"/>
        <v>0</v>
      </c>
      <c r="AN106" s="36"/>
      <c r="AO106" s="37">
        <f t="shared" si="137"/>
        <v>0</v>
      </c>
      <c r="AP106" s="38">
        <f t="shared" si="169"/>
        <v>2</v>
      </c>
      <c r="AQ106" s="38">
        <f t="shared" si="138"/>
        <v>29</v>
      </c>
      <c r="AR106" s="37">
        <f t="shared" si="170"/>
        <v>0</v>
      </c>
      <c r="AS106" s="36"/>
      <c r="AT106" s="37">
        <f t="shared" si="139"/>
        <v>0</v>
      </c>
      <c r="AU106" s="38">
        <f t="shared" si="171"/>
        <v>0</v>
      </c>
      <c r="AV106" s="38">
        <f t="shared" si="140"/>
        <v>29</v>
      </c>
      <c r="AW106" s="37">
        <f t="shared" si="172"/>
        <v>0</v>
      </c>
      <c r="AX106" s="36"/>
      <c r="AY106" s="37">
        <f t="shared" si="141"/>
        <v>0</v>
      </c>
      <c r="AZ106" s="38">
        <f t="shared" si="111"/>
        <v>4</v>
      </c>
      <c r="BA106" s="38">
        <f t="shared" si="142"/>
        <v>29</v>
      </c>
      <c r="BB106" s="37">
        <f t="shared" si="173"/>
        <v>0</v>
      </c>
      <c r="BC106" s="36"/>
      <c r="BD106" s="37">
        <f t="shared" si="143"/>
        <v>0</v>
      </c>
      <c r="BE106" s="38">
        <f t="shared" si="174"/>
        <v>3</v>
      </c>
      <c r="BF106" s="38">
        <f t="shared" si="144"/>
        <v>29</v>
      </c>
      <c r="BG106" s="37">
        <f t="shared" si="175"/>
        <v>0</v>
      </c>
      <c r="BH106" s="36"/>
      <c r="BI106" s="37">
        <f t="shared" si="145"/>
        <v>0</v>
      </c>
      <c r="BJ106" s="38">
        <f t="shared" si="176"/>
        <v>2</v>
      </c>
      <c r="BK106" s="38">
        <f t="shared" si="146"/>
        <v>29</v>
      </c>
      <c r="BL106" s="37">
        <f t="shared" si="177"/>
        <v>0</v>
      </c>
      <c r="BM106" s="36"/>
      <c r="BN106" s="37">
        <f t="shared" si="147"/>
        <v>0</v>
      </c>
      <c r="BO106" s="38">
        <f t="shared" si="178"/>
        <v>2</v>
      </c>
      <c r="BP106" s="42"/>
      <c r="BQ106" s="37">
        <f t="shared" si="179"/>
        <v>0</v>
      </c>
      <c r="BR106" s="36"/>
      <c r="BS106" s="37">
        <f t="shared" si="148"/>
        <v>0</v>
      </c>
      <c r="BT106" s="38">
        <f t="shared" si="180"/>
        <v>0</v>
      </c>
      <c r="BU106" s="38">
        <f t="shared" si="149"/>
        <v>29</v>
      </c>
      <c r="BV106" s="36"/>
      <c r="BW106" s="36"/>
      <c r="BX106" s="40">
        <f t="shared" si="150"/>
        <v>0</v>
      </c>
      <c r="BY106" s="38">
        <f t="shared" si="181"/>
        <v>2</v>
      </c>
      <c r="BZ106" s="38">
        <f t="shared" si="151"/>
        <v>29</v>
      </c>
      <c r="CA106" s="37">
        <f t="shared" si="182"/>
        <v>0</v>
      </c>
      <c r="CB106" s="36"/>
      <c r="CC106" s="37">
        <f t="shared" si="152"/>
        <v>0</v>
      </c>
      <c r="CD106" s="38">
        <f t="shared" si="183"/>
        <v>1</v>
      </c>
      <c r="CE106" s="41">
        <f t="shared" si="153"/>
        <v>29</v>
      </c>
      <c r="CF106" s="35">
        <f t="shared" si="154"/>
        <v>0</v>
      </c>
      <c r="CG106" s="41">
        <f t="shared" si="155"/>
        <v>29</v>
      </c>
      <c r="CH106" s="35">
        <f t="shared" si="156"/>
        <v>7.2280564263322883E-2</v>
      </c>
    </row>
    <row r="107" spans="1:86" x14ac:dyDescent="0.35">
      <c r="A107" s="7" t="s">
        <v>278</v>
      </c>
      <c r="B107" s="8" t="s">
        <v>279</v>
      </c>
      <c r="C107" s="18" t="s">
        <v>227</v>
      </c>
      <c r="D107" s="44"/>
      <c r="E107" s="42"/>
      <c r="F107" s="37">
        <f t="shared" si="123"/>
        <v>0</v>
      </c>
      <c r="G107" s="38">
        <f t="shared" si="157"/>
        <v>1</v>
      </c>
      <c r="H107" s="38">
        <f t="shared" si="124"/>
        <v>28</v>
      </c>
      <c r="I107" s="37">
        <f t="shared" si="158"/>
        <v>0</v>
      </c>
      <c r="J107" s="36"/>
      <c r="K107" s="37">
        <f t="shared" si="125"/>
        <v>0</v>
      </c>
      <c r="L107" s="38">
        <f t="shared" si="159"/>
        <v>2</v>
      </c>
      <c r="M107" s="38">
        <f t="shared" si="126"/>
        <v>29</v>
      </c>
      <c r="N107" s="37">
        <f t="shared" si="160"/>
        <v>0</v>
      </c>
      <c r="O107" s="36"/>
      <c r="P107" s="37">
        <f t="shared" si="127"/>
        <v>0</v>
      </c>
      <c r="Q107" s="38">
        <f t="shared" si="161"/>
        <v>1</v>
      </c>
      <c r="R107" s="38">
        <f t="shared" si="128"/>
        <v>29</v>
      </c>
      <c r="S107" s="37">
        <f t="shared" si="162"/>
        <v>0</v>
      </c>
      <c r="T107" s="36"/>
      <c r="U107" s="37">
        <f t="shared" si="129"/>
        <v>0</v>
      </c>
      <c r="V107" s="42"/>
      <c r="W107" s="38">
        <f t="shared" si="130"/>
        <v>29</v>
      </c>
      <c r="X107" s="37">
        <f t="shared" si="163"/>
        <v>0</v>
      </c>
      <c r="Y107" s="36"/>
      <c r="Z107" s="37">
        <f t="shared" si="131"/>
        <v>0</v>
      </c>
      <c r="AA107" s="38">
        <f t="shared" si="164"/>
        <v>0</v>
      </c>
      <c r="AB107" s="38">
        <f t="shared" si="132"/>
        <v>29</v>
      </c>
      <c r="AC107" s="37">
        <f t="shared" si="165"/>
        <v>0</v>
      </c>
      <c r="AD107" s="36"/>
      <c r="AE107" s="37">
        <f t="shared" si="133"/>
        <v>0</v>
      </c>
      <c r="AF107" s="38">
        <f t="shared" si="166"/>
        <v>2</v>
      </c>
      <c r="AG107" s="38">
        <f t="shared" si="134"/>
        <v>29</v>
      </c>
      <c r="AH107" s="37">
        <f t="shared" si="167"/>
        <v>0</v>
      </c>
      <c r="AI107" s="36"/>
      <c r="AJ107" s="37">
        <f t="shared" si="135"/>
        <v>0</v>
      </c>
      <c r="AK107" s="42"/>
      <c r="AL107" s="38">
        <f t="shared" si="136"/>
        <v>29</v>
      </c>
      <c r="AM107" s="37">
        <f t="shared" si="168"/>
        <v>0</v>
      </c>
      <c r="AN107" s="36"/>
      <c r="AO107" s="37">
        <f t="shared" si="137"/>
        <v>0</v>
      </c>
      <c r="AP107" s="38">
        <f t="shared" si="169"/>
        <v>2</v>
      </c>
      <c r="AQ107" s="38">
        <f t="shared" si="138"/>
        <v>29</v>
      </c>
      <c r="AR107" s="37">
        <f t="shared" si="170"/>
        <v>0</v>
      </c>
      <c r="AS107" s="36"/>
      <c r="AT107" s="37">
        <f t="shared" si="139"/>
        <v>0</v>
      </c>
      <c r="AU107" s="38">
        <f t="shared" si="171"/>
        <v>0</v>
      </c>
      <c r="AV107" s="38">
        <f t="shared" si="140"/>
        <v>29</v>
      </c>
      <c r="AW107" s="37">
        <f t="shared" si="172"/>
        <v>0</v>
      </c>
      <c r="AX107" s="36"/>
      <c r="AY107" s="37">
        <f t="shared" si="141"/>
        <v>0</v>
      </c>
      <c r="AZ107" s="38">
        <f t="shared" si="111"/>
        <v>4</v>
      </c>
      <c r="BA107" s="38">
        <f t="shared" si="142"/>
        <v>29</v>
      </c>
      <c r="BB107" s="37">
        <f t="shared" si="173"/>
        <v>0</v>
      </c>
      <c r="BC107" s="36"/>
      <c r="BD107" s="37">
        <f t="shared" si="143"/>
        <v>0</v>
      </c>
      <c r="BE107" s="38">
        <f t="shared" si="174"/>
        <v>3</v>
      </c>
      <c r="BF107" s="38">
        <f t="shared" si="144"/>
        <v>29</v>
      </c>
      <c r="BG107" s="37">
        <f t="shared" si="175"/>
        <v>0</v>
      </c>
      <c r="BH107" s="36"/>
      <c r="BI107" s="37">
        <f t="shared" si="145"/>
        <v>0</v>
      </c>
      <c r="BJ107" s="38">
        <f t="shared" si="176"/>
        <v>2</v>
      </c>
      <c r="BK107" s="38">
        <f t="shared" si="146"/>
        <v>29</v>
      </c>
      <c r="BL107" s="37">
        <f t="shared" si="177"/>
        <v>0</v>
      </c>
      <c r="BM107" s="36"/>
      <c r="BN107" s="37">
        <f t="shared" si="147"/>
        <v>0</v>
      </c>
      <c r="BO107" s="38">
        <f t="shared" si="178"/>
        <v>2</v>
      </c>
      <c r="BP107" s="42"/>
      <c r="BQ107" s="37">
        <f t="shared" si="179"/>
        <v>0</v>
      </c>
      <c r="BR107" s="36"/>
      <c r="BS107" s="37">
        <f t="shared" si="148"/>
        <v>0</v>
      </c>
      <c r="BT107" s="38">
        <f t="shared" si="180"/>
        <v>0</v>
      </c>
      <c r="BU107" s="38">
        <f t="shared" si="149"/>
        <v>29</v>
      </c>
      <c r="BV107" s="36"/>
      <c r="BW107" s="36"/>
      <c r="BX107" s="40">
        <f t="shared" si="150"/>
        <v>0</v>
      </c>
      <c r="BY107" s="38">
        <f t="shared" si="181"/>
        <v>2</v>
      </c>
      <c r="BZ107" s="38">
        <f t="shared" si="151"/>
        <v>29</v>
      </c>
      <c r="CA107" s="37">
        <f t="shared" si="182"/>
        <v>0</v>
      </c>
      <c r="CB107" s="36"/>
      <c r="CC107" s="37">
        <f t="shared" si="152"/>
        <v>0</v>
      </c>
      <c r="CD107" s="38">
        <f t="shared" si="183"/>
        <v>1</v>
      </c>
      <c r="CE107" s="41">
        <f t="shared" si="153"/>
        <v>29</v>
      </c>
      <c r="CF107" s="35">
        <f t="shared" si="154"/>
        <v>0</v>
      </c>
      <c r="CG107" s="41">
        <f t="shared" si="155"/>
        <v>29</v>
      </c>
      <c r="CH107" s="35">
        <f t="shared" si="156"/>
        <v>7.2280564263322883E-2</v>
      </c>
    </row>
    <row r="108" spans="1:86" x14ac:dyDescent="0.35">
      <c r="A108" s="7" t="s">
        <v>280</v>
      </c>
      <c r="B108" s="8" t="s">
        <v>281</v>
      </c>
      <c r="C108" s="18" t="s">
        <v>227</v>
      </c>
      <c r="D108" s="44"/>
      <c r="E108" s="42">
        <v>20</v>
      </c>
      <c r="F108" s="37">
        <f t="shared" si="123"/>
        <v>10</v>
      </c>
      <c r="G108" s="38">
        <f t="shared" si="157"/>
        <v>1</v>
      </c>
      <c r="H108" s="38">
        <f t="shared" si="124"/>
        <v>2</v>
      </c>
      <c r="I108" s="37">
        <f t="shared" si="158"/>
        <v>0</v>
      </c>
      <c r="J108" s="36"/>
      <c r="K108" s="37">
        <f t="shared" si="125"/>
        <v>0</v>
      </c>
      <c r="L108" s="38">
        <f t="shared" si="159"/>
        <v>2</v>
      </c>
      <c r="M108" s="38">
        <f t="shared" si="126"/>
        <v>29</v>
      </c>
      <c r="N108" s="37">
        <f t="shared" si="160"/>
        <v>0</v>
      </c>
      <c r="O108" s="36"/>
      <c r="P108" s="37">
        <f t="shared" si="127"/>
        <v>0</v>
      </c>
      <c r="Q108" s="38">
        <f t="shared" si="161"/>
        <v>1</v>
      </c>
      <c r="R108" s="38">
        <f t="shared" si="128"/>
        <v>29</v>
      </c>
      <c r="S108" s="37">
        <f t="shared" si="162"/>
        <v>0</v>
      </c>
      <c r="T108" s="36"/>
      <c r="U108" s="37">
        <f t="shared" si="129"/>
        <v>0</v>
      </c>
      <c r="V108" s="42"/>
      <c r="W108" s="38">
        <f t="shared" si="130"/>
        <v>29</v>
      </c>
      <c r="X108" s="37">
        <f t="shared" si="163"/>
        <v>0</v>
      </c>
      <c r="Y108" s="36"/>
      <c r="Z108" s="37">
        <f t="shared" si="131"/>
        <v>0</v>
      </c>
      <c r="AA108" s="38">
        <f t="shared" si="164"/>
        <v>0</v>
      </c>
      <c r="AB108" s="38">
        <f t="shared" si="132"/>
        <v>29</v>
      </c>
      <c r="AC108" s="37">
        <f t="shared" si="165"/>
        <v>0</v>
      </c>
      <c r="AD108" s="36"/>
      <c r="AE108" s="37">
        <f t="shared" si="133"/>
        <v>0</v>
      </c>
      <c r="AF108" s="38">
        <f t="shared" si="166"/>
        <v>2</v>
      </c>
      <c r="AG108" s="38">
        <f t="shared" si="134"/>
        <v>29</v>
      </c>
      <c r="AH108" s="37">
        <f t="shared" si="167"/>
        <v>0</v>
      </c>
      <c r="AI108" s="36"/>
      <c r="AJ108" s="37">
        <f t="shared" si="135"/>
        <v>0</v>
      </c>
      <c r="AK108" s="42"/>
      <c r="AL108" s="38">
        <f t="shared" si="136"/>
        <v>29</v>
      </c>
      <c r="AM108" s="37">
        <f t="shared" si="168"/>
        <v>0</v>
      </c>
      <c r="AN108" s="36"/>
      <c r="AO108" s="37">
        <f t="shared" si="137"/>
        <v>0</v>
      </c>
      <c r="AP108" s="38">
        <f t="shared" si="169"/>
        <v>2</v>
      </c>
      <c r="AQ108" s="38">
        <f t="shared" si="138"/>
        <v>29</v>
      </c>
      <c r="AR108" s="37">
        <f t="shared" si="170"/>
        <v>0</v>
      </c>
      <c r="AS108" s="36"/>
      <c r="AT108" s="37">
        <f t="shared" si="139"/>
        <v>0</v>
      </c>
      <c r="AU108" s="38">
        <f t="shared" si="171"/>
        <v>0</v>
      </c>
      <c r="AV108" s="38">
        <f t="shared" si="140"/>
        <v>29</v>
      </c>
      <c r="AW108" s="37">
        <f t="shared" si="172"/>
        <v>0</v>
      </c>
      <c r="AX108" s="36"/>
      <c r="AY108" s="37">
        <f t="shared" si="141"/>
        <v>0</v>
      </c>
      <c r="AZ108" s="38">
        <f t="shared" si="111"/>
        <v>4</v>
      </c>
      <c r="BA108" s="38">
        <f t="shared" si="142"/>
        <v>29</v>
      </c>
      <c r="BB108" s="37">
        <f t="shared" si="173"/>
        <v>0</v>
      </c>
      <c r="BC108" s="36"/>
      <c r="BD108" s="37">
        <f t="shared" si="143"/>
        <v>0</v>
      </c>
      <c r="BE108" s="38">
        <f t="shared" si="174"/>
        <v>3</v>
      </c>
      <c r="BF108" s="38">
        <f t="shared" si="144"/>
        <v>29</v>
      </c>
      <c r="BG108" s="37">
        <f t="shared" si="175"/>
        <v>0</v>
      </c>
      <c r="BH108" s="36"/>
      <c r="BI108" s="37">
        <f t="shared" si="145"/>
        <v>0</v>
      </c>
      <c r="BJ108" s="38">
        <f t="shared" si="176"/>
        <v>2</v>
      </c>
      <c r="BK108" s="38">
        <f t="shared" si="146"/>
        <v>29</v>
      </c>
      <c r="BL108" s="37">
        <f t="shared" si="177"/>
        <v>0</v>
      </c>
      <c r="BM108" s="36"/>
      <c r="BN108" s="37">
        <f t="shared" si="147"/>
        <v>0</v>
      </c>
      <c r="BO108" s="38">
        <f t="shared" si="178"/>
        <v>2</v>
      </c>
      <c r="BP108" s="42"/>
      <c r="BQ108" s="37">
        <f t="shared" si="179"/>
        <v>0</v>
      </c>
      <c r="BR108" s="36"/>
      <c r="BS108" s="37">
        <f t="shared" si="148"/>
        <v>0</v>
      </c>
      <c r="BT108" s="38">
        <f t="shared" si="180"/>
        <v>0</v>
      </c>
      <c r="BU108" s="38">
        <f t="shared" si="149"/>
        <v>29</v>
      </c>
      <c r="BV108" s="36"/>
      <c r="BW108" s="36"/>
      <c r="BX108" s="40">
        <f t="shared" si="150"/>
        <v>0</v>
      </c>
      <c r="BY108" s="38">
        <f t="shared" si="181"/>
        <v>2</v>
      </c>
      <c r="BZ108" s="38">
        <f t="shared" si="151"/>
        <v>29</v>
      </c>
      <c r="CA108" s="37">
        <f t="shared" si="182"/>
        <v>0</v>
      </c>
      <c r="CB108" s="36"/>
      <c r="CC108" s="37">
        <f t="shared" si="152"/>
        <v>0</v>
      </c>
      <c r="CD108" s="38">
        <f t="shared" si="183"/>
        <v>1</v>
      </c>
      <c r="CE108" s="41">
        <f t="shared" si="153"/>
        <v>29</v>
      </c>
      <c r="CF108" s="35">
        <f t="shared" si="154"/>
        <v>0.45454545454545453</v>
      </c>
      <c r="CG108" s="41">
        <f t="shared" si="155"/>
        <v>3</v>
      </c>
      <c r="CH108" s="35">
        <f t="shared" si="156"/>
        <v>7.2280564263322883E-2</v>
      </c>
    </row>
    <row r="109" spans="1:86" x14ac:dyDescent="0.35">
      <c r="A109" s="7" t="s">
        <v>282</v>
      </c>
      <c r="B109" s="8" t="s">
        <v>283</v>
      </c>
      <c r="C109" s="18" t="s">
        <v>227</v>
      </c>
      <c r="D109" s="44"/>
      <c r="E109" s="42"/>
      <c r="F109" s="37">
        <f t="shared" si="123"/>
        <v>0</v>
      </c>
      <c r="G109" s="38">
        <f t="shared" si="157"/>
        <v>1</v>
      </c>
      <c r="H109" s="38">
        <f t="shared" si="124"/>
        <v>28</v>
      </c>
      <c r="I109" s="37">
        <f t="shared" si="158"/>
        <v>0</v>
      </c>
      <c r="J109" s="36"/>
      <c r="K109" s="37">
        <f t="shared" si="125"/>
        <v>0</v>
      </c>
      <c r="L109" s="38">
        <f t="shared" si="159"/>
        <v>2</v>
      </c>
      <c r="M109" s="38">
        <f t="shared" si="126"/>
        <v>29</v>
      </c>
      <c r="N109" s="37">
        <f t="shared" si="160"/>
        <v>0</v>
      </c>
      <c r="O109" s="36"/>
      <c r="P109" s="37">
        <f t="shared" si="127"/>
        <v>0</v>
      </c>
      <c r="Q109" s="38">
        <f t="shared" si="161"/>
        <v>1</v>
      </c>
      <c r="R109" s="38">
        <f t="shared" si="128"/>
        <v>29</v>
      </c>
      <c r="S109" s="37">
        <f t="shared" si="162"/>
        <v>0</v>
      </c>
      <c r="T109" s="36"/>
      <c r="U109" s="37">
        <f t="shared" si="129"/>
        <v>0</v>
      </c>
      <c r="V109" s="42"/>
      <c r="W109" s="38">
        <f t="shared" si="130"/>
        <v>29</v>
      </c>
      <c r="X109" s="37">
        <f t="shared" si="163"/>
        <v>0</v>
      </c>
      <c r="Y109" s="36"/>
      <c r="Z109" s="37">
        <f t="shared" si="131"/>
        <v>0</v>
      </c>
      <c r="AA109" s="38">
        <f t="shared" si="164"/>
        <v>0</v>
      </c>
      <c r="AB109" s="38">
        <f t="shared" si="132"/>
        <v>29</v>
      </c>
      <c r="AC109" s="37">
        <f t="shared" si="165"/>
        <v>0</v>
      </c>
      <c r="AD109" s="36"/>
      <c r="AE109" s="37">
        <f t="shared" si="133"/>
        <v>0</v>
      </c>
      <c r="AF109" s="38">
        <f t="shared" si="166"/>
        <v>2</v>
      </c>
      <c r="AG109" s="38">
        <f t="shared" si="134"/>
        <v>29</v>
      </c>
      <c r="AH109" s="37">
        <f t="shared" si="167"/>
        <v>0</v>
      </c>
      <c r="AI109" s="36"/>
      <c r="AJ109" s="37">
        <f t="shared" si="135"/>
        <v>0</v>
      </c>
      <c r="AK109" s="42"/>
      <c r="AL109" s="38">
        <f t="shared" si="136"/>
        <v>29</v>
      </c>
      <c r="AM109" s="37">
        <f t="shared" si="168"/>
        <v>0</v>
      </c>
      <c r="AN109" s="36"/>
      <c r="AO109" s="37">
        <f t="shared" si="137"/>
        <v>0</v>
      </c>
      <c r="AP109" s="38">
        <f t="shared" si="169"/>
        <v>2</v>
      </c>
      <c r="AQ109" s="38">
        <f t="shared" si="138"/>
        <v>29</v>
      </c>
      <c r="AR109" s="37">
        <f t="shared" si="170"/>
        <v>0</v>
      </c>
      <c r="AS109" s="36"/>
      <c r="AT109" s="37">
        <f t="shared" si="139"/>
        <v>0</v>
      </c>
      <c r="AU109" s="38">
        <f t="shared" si="171"/>
        <v>0</v>
      </c>
      <c r="AV109" s="38">
        <f t="shared" si="140"/>
        <v>29</v>
      </c>
      <c r="AW109" s="37">
        <f t="shared" si="172"/>
        <v>0</v>
      </c>
      <c r="AX109" s="36"/>
      <c r="AY109" s="37">
        <f t="shared" si="141"/>
        <v>0</v>
      </c>
      <c r="AZ109" s="38">
        <f t="shared" si="111"/>
        <v>4</v>
      </c>
      <c r="BA109" s="38">
        <f t="shared" si="142"/>
        <v>29</v>
      </c>
      <c r="BB109" s="37">
        <f t="shared" si="173"/>
        <v>0</v>
      </c>
      <c r="BC109" s="36"/>
      <c r="BD109" s="37">
        <f t="shared" si="143"/>
        <v>0</v>
      </c>
      <c r="BE109" s="38">
        <f t="shared" si="174"/>
        <v>3</v>
      </c>
      <c r="BF109" s="38">
        <f t="shared" si="144"/>
        <v>29</v>
      </c>
      <c r="BG109" s="37">
        <f t="shared" si="175"/>
        <v>0</v>
      </c>
      <c r="BH109" s="36"/>
      <c r="BI109" s="37">
        <f t="shared" si="145"/>
        <v>0</v>
      </c>
      <c r="BJ109" s="38">
        <f t="shared" si="176"/>
        <v>2</v>
      </c>
      <c r="BK109" s="38">
        <f t="shared" si="146"/>
        <v>29</v>
      </c>
      <c r="BL109" s="37">
        <f t="shared" si="177"/>
        <v>0</v>
      </c>
      <c r="BM109" s="36"/>
      <c r="BN109" s="37">
        <f t="shared" si="147"/>
        <v>0</v>
      </c>
      <c r="BO109" s="38">
        <f t="shared" si="178"/>
        <v>2</v>
      </c>
      <c r="BP109" s="42"/>
      <c r="BQ109" s="37">
        <f t="shared" si="179"/>
        <v>0</v>
      </c>
      <c r="BR109" s="36"/>
      <c r="BS109" s="37">
        <f t="shared" si="148"/>
        <v>0</v>
      </c>
      <c r="BT109" s="38">
        <f t="shared" si="180"/>
        <v>0</v>
      </c>
      <c r="BU109" s="38">
        <f t="shared" si="149"/>
        <v>29</v>
      </c>
      <c r="BV109" s="36"/>
      <c r="BW109" s="36"/>
      <c r="BX109" s="40">
        <f t="shared" si="150"/>
        <v>0</v>
      </c>
      <c r="BY109" s="38">
        <f t="shared" si="181"/>
        <v>2</v>
      </c>
      <c r="BZ109" s="38">
        <f t="shared" si="151"/>
        <v>29</v>
      </c>
      <c r="CA109" s="37">
        <f t="shared" si="182"/>
        <v>0</v>
      </c>
      <c r="CB109" s="36"/>
      <c r="CC109" s="37">
        <f t="shared" si="152"/>
        <v>0</v>
      </c>
      <c r="CD109" s="38">
        <f t="shared" si="183"/>
        <v>1</v>
      </c>
      <c r="CE109" s="41">
        <f t="shared" si="153"/>
        <v>29</v>
      </c>
      <c r="CF109" s="35">
        <f t="shared" si="154"/>
        <v>0</v>
      </c>
      <c r="CG109" s="41">
        <f t="shared" si="155"/>
        <v>29</v>
      </c>
      <c r="CH109" s="35">
        <f t="shared" si="156"/>
        <v>7.2280564263322883E-2</v>
      </c>
    </row>
    <row r="110" spans="1:86" x14ac:dyDescent="0.35">
      <c r="A110" s="7" t="s">
        <v>284</v>
      </c>
      <c r="B110" s="8" t="s">
        <v>285</v>
      </c>
      <c r="C110" s="21" t="s">
        <v>157</v>
      </c>
      <c r="D110" s="43"/>
      <c r="E110" s="42"/>
      <c r="F110" s="37">
        <f t="shared" si="123"/>
        <v>0</v>
      </c>
      <c r="G110" s="38">
        <f t="shared" si="157"/>
        <v>1</v>
      </c>
      <c r="H110" s="38">
        <f t="shared" si="124"/>
        <v>32</v>
      </c>
      <c r="I110" s="37">
        <f t="shared" si="158"/>
        <v>0</v>
      </c>
      <c r="J110" s="36"/>
      <c r="K110" s="37">
        <f t="shared" si="125"/>
        <v>0</v>
      </c>
      <c r="L110" s="38">
        <f t="shared" si="159"/>
        <v>1</v>
      </c>
      <c r="M110" s="38">
        <f t="shared" si="126"/>
        <v>39</v>
      </c>
      <c r="N110" s="37">
        <f t="shared" si="160"/>
        <v>0</v>
      </c>
      <c r="O110" s="36"/>
      <c r="P110" s="37">
        <f t="shared" si="127"/>
        <v>0</v>
      </c>
      <c r="Q110" s="38">
        <f t="shared" si="161"/>
        <v>1</v>
      </c>
      <c r="R110" s="38">
        <f t="shared" si="128"/>
        <v>39</v>
      </c>
      <c r="S110" s="37">
        <f t="shared" si="162"/>
        <v>0</v>
      </c>
      <c r="T110" s="36"/>
      <c r="U110" s="37">
        <f t="shared" si="129"/>
        <v>0</v>
      </c>
      <c r="V110" s="42"/>
      <c r="W110" s="38">
        <f t="shared" si="130"/>
        <v>39</v>
      </c>
      <c r="X110" s="37">
        <f t="shared" si="163"/>
        <v>0</v>
      </c>
      <c r="Y110" s="36"/>
      <c r="Z110" s="37">
        <f t="shared" si="131"/>
        <v>0</v>
      </c>
      <c r="AA110" s="38">
        <f t="shared" si="164"/>
        <v>3</v>
      </c>
      <c r="AB110" s="38">
        <f t="shared" si="132"/>
        <v>39</v>
      </c>
      <c r="AC110" s="37">
        <f t="shared" si="165"/>
        <v>0</v>
      </c>
      <c r="AD110" s="36"/>
      <c r="AE110" s="37">
        <f t="shared" si="133"/>
        <v>0</v>
      </c>
      <c r="AF110" s="38">
        <f t="shared" si="166"/>
        <v>2</v>
      </c>
      <c r="AG110" s="38">
        <f t="shared" si="134"/>
        <v>39</v>
      </c>
      <c r="AH110" s="37">
        <f t="shared" si="167"/>
        <v>0</v>
      </c>
      <c r="AI110" s="36"/>
      <c r="AJ110" s="37">
        <f t="shared" si="135"/>
        <v>0</v>
      </c>
      <c r="AK110" s="42"/>
      <c r="AL110" s="38">
        <f t="shared" si="136"/>
        <v>39</v>
      </c>
      <c r="AM110" s="37">
        <f t="shared" si="168"/>
        <v>0</v>
      </c>
      <c r="AN110" s="36"/>
      <c r="AO110" s="37">
        <f t="shared" si="137"/>
        <v>0</v>
      </c>
      <c r="AP110" s="38">
        <f t="shared" si="169"/>
        <v>2</v>
      </c>
      <c r="AQ110" s="38">
        <f t="shared" si="138"/>
        <v>39</v>
      </c>
      <c r="AR110" s="37">
        <f t="shared" si="170"/>
        <v>0</v>
      </c>
      <c r="AS110" s="36"/>
      <c r="AT110" s="37">
        <f t="shared" si="139"/>
        <v>0</v>
      </c>
      <c r="AU110" s="38">
        <f t="shared" si="171"/>
        <v>2</v>
      </c>
      <c r="AV110" s="38">
        <f t="shared" si="140"/>
        <v>39</v>
      </c>
      <c r="AW110" s="37">
        <f t="shared" si="172"/>
        <v>0</v>
      </c>
      <c r="AX110" s="36"/>
      <c r="AY110" s="37">
        <f t="shared" si="141"/>
        <v>0</v>
      </c>
      <c r="AZ110" s="38">
        <f t="shared" si="111"/>
        <v>4</v>
      </c>
      <c r="BA110" s="38">
        <f t="shared" si="142"/>
        <v>39</v>
      </c>
      <c r="BB110" s="37">
        <f t="shared" si="173"/>
        <v>0</v>
      </c>
      <c r="BC110" s="36"/>
      <c r="BD110" s="37">
        <f t="shared" si="143"/>
        <v>0</v>
      </c>
      <c r="BE110" s="38">
        <f t="shared" si="174"/>
        <v>3</v>
      </c>
      <c r="BF110" s="38">
        <f t="shared" si="144"/>
        <v>39</v>
      </c>
      <c r="BG110" s="37">
        <f t="shared" si="175"/>
        <v>0</v>
      </c>
      <c r="BH110" s="36"/>
      <c r="BI110" s="37">
        <f t="shared" si="145"/>
        <v>0</v>
      </c>
      <c r="BJ110" s="38">
        <f t="shared" si="176"/>
        <v>2</v>
      </c>
      <c r="BK110" s="38">
        <f t="shared" si="146"/>
        <v>39</v>
      </c>
      <c r="BL110" s="37">
        <f t="shared" si="177"/>
        <v>0</v>
      </c>
      <c r="BM110" s="36"/>
      <c r="BN110" s="37">
        <f t="shared" si="147"/>
        <v>0</v>
      </c>
      <c r="BO110" s="38">
        <f t="shared" si="178"/>
        <v>0</v>
      </c>
      <c r="BP110" s="42"/>
      <c r="BQ110" s="37">
        <f t="shared" si="179"/>
        <v>0</v>
      </c>
      <c r="BR110" s="36"/>
      <c r="BS110" s="37">
        <f t="shared" si="148"/>
        <v>0</v>
      </c>
      <c r="BT110" s="38">
        <f t="shared" si="180"/>
        <v>3</v>
      </c>
      <c r="BU110" s="38">
        <f t="shared" si="149"/>
        <v>39</v>
      </c>
      <c r="BV110" s="36"/>
      <c r="BW110" s="36"/>
      <c r="BX110" s="40">
        <f t="shared" si="150"/>
        <v>0</v>
      </c>
      <c r="BY110" s="38">
        <f t="shared" si="181"/>
        <v>2</v>
      </c>
      <c r="BZ110" s="38">
        <f t="shared" si="151"/>
        <v>39</v>
      </c>
      <c r="CA110" s="37">
        <f t="shared" si="182"/>
        <v>0</v>
      </c>
      <c r="CB110" s="36"/>
      <c r="CC110" s="37">
        <f t="shared" si="152"/>
        <v>0</v>
      </c>
      <c r="CD110" s="38">
        <f t="shared" si="183"/>
        <v>1</v>
      </c>
      <c r="CE110" s="41">
        <f t="shared" si="153"/>
        <v>39</v>
      </c>
      <c r="CF110" s="35">
        <f t="shared" si="154"/>
        <v>0</v>
      </c>
      <c r="CG110" s="41">
        <f t="shared" si="155"/>
        <v>39</v>
      </c>
      <c r="CH110" s="35">
        <f t="shared" si="156"/>
        <v>5.8879392212725548E-2</v>
      </c>
    </row>
    <row r="111" spans="1:86" x14ac:dyDescent="0.35">
      <c r="A111" s="7" t="s">
        <v>286</v>
      </c>
      <c r="B111" s="8" t="s">
        <v>287</v>
      </c>
      <c r="C111" s="21" t="s">
        <v>157</v>
      </c>
      <c r="D111" s="43"/>
      <c r="E111" s="42"/>
      <c r="F111" s="37">
        <f t="shared" si="123"/>
        <v>0</v>
      </c>
      <c r="G111" s="38">
        <f t="shared" si="157"/>
        <v>1</v>
      </c>
      <c r="H111" s="38">
        <f t="shared" si="124"/>
        <v>32</v>
      </c>
      <c r="I111" s="37">
        <f t="shared" si="158"/>
        <v>0</v>
      </c>
      <c r="J111" s="36"/>
      <c r="K111" s="37">
        <f t="shared" si="125"/>
        <v>0</v>
      </c>
      <c r="L111" s="38">
        <f t="shared" si="159"/>
        <v>1</v>
      </c>
      <c r="M111" s="38">
        <f t="shared" si="126"/>
        <v>39</v>
      </c>
      <c r="N111" s="37">
        <f t="shared" si="160"/>
        <v>0</v>
      </c>
      <c r="O111" s="36"/>
      <c r="P111" s="37">
        <f t="shared" si="127"/>
        <v>0</v>
      </c>
      <c r="Q111" s="38">
        <f t="shared" si="161"/>
        <v>1</v>
      </c>
      <c r="R111" s="38">
        <f t="shared" si="128"/>
        <v>39</v>
      </c>
      <c r="S111" s="37">
        <f t="shared" si="162"/>
        <v>0</v>
      </c>
      <c r="T111" s="36"/>
      <c r="U111" s="37">
        <f t="shared" si="129"/>
        <v>0</v>
      </c>
      <c r="V111" s="42"/>
      <c r="W111" s="38">
        <f t="shared" si="130"/>
        <v>39</v>
      </c>
      <c r="X111" s="37">
        <f t="shared" si="163"/>
        <v>0</v>
      </c>
      <c r="Y111" s="36"/>
      <c r="Z111" s="37">
        <f t="shared" si="131"/>
        <v>0</v>
      </c>
      <c r="AA111" s="38">
        <f t="shared" si="164"/>
        <v>3</v>
      </c>
      <c r="AB111" s="38">
        <f t="shared" si="132"/>
        <v>39</v>
      </c>
      <c r="AC111" s="37">
        <f t="shared" si="165"/>
        <v>0</v>
      </c>
      <c r="AD111" s="36"/>
      <c r="AE111" s="37">
        <f t="shared" si="133"/>
        <v>0</v>
      </c>
      <c r="AF111" s="38">
        <f t="shared" si="166"/>
        <v>2</v>
      </c>
      <c r="AG111" s="38">
        <f t="shared" si="134"/>
        <v>39</v>
      </c>
      <c r="AH111" s="37">
        <f t="shared" si="167"/>
        <v>0</v>
      </c>
      <c r="AI111" s="36"/>
      <c r="AJ111" s="37">
        <f t="shared" si="135"/>
        <v>0</v>
      </c>
      <c r="AK111" s="42"/>
      <c r="AL111" s="38">
        <f t="shared" si="136"/>
        <v>39</v>
      </c>
      <c r="AM111" s="37">
        <f t="shared" si="168"/>
        <v>0</v>
      </c>
      <c r="AN111" s="36"/>
      <c r="AO111" s="37">
        <f t="shared" si="137"/>
        <v>0</v>
      </c>
      <c r="AP111" s="38">
        <f t="shared" si="169"/>
        <v>2</v>
      </c>
      <c r="AQ111" s="38">
        <f t="shared" si="138"/>
        <v>39</v>
      </c>
      <c r="AR111" s="37">
        <f t="shared" si="170"/>
        <v>0</v>
      </c>
      <c r="AS111" s="36"/>
      <c r="AT111" s="37">
        <f t="shared" si="139"/>
        <v>0</v>
      </c>
      <c r="AU111" s="38">
        <f t="shared" si="171"/>
        <v>2</v>
      </c>
      <c r="AV111" s="38">
        <f t="shared" si="140"/>
        <v>39</v>
      </c>
      <c r="AW111" s="37">
        <f t="shared" si="172"/>
        <v>0</v>
      </c>
      <c r="AX111" s="36"/>
      <c r="AY111" s="37">
        <f t="shared" si="141"/>
        <v>0</v>
      </c>
      <c r="AZ111" s="38">
        <f t="shared" si="111"/>
        <v>4</v>
      </c>
      <c r="BA111" s="38">
        <f t="shared" si="142"/>
        <v>39</v>
      </c>
      <c r="BB111" s="37">
        <f t="shared" si="173"/>
        <v>0</v>
      </c>
      <c r="BC111" s="36"/>
      <c r="BD111" s="37">
        <f t="shared" si="143"/>
        <v>0</v>
      </c>
      <c r="BE111" s="38">
        <f t="shared" si="174"/>
        <v>3</v>
      </c>
      <c r="BF111" s="38">
        <f t="shared" si="144"/>
        <v>39</v>
      </c>
      <c r="BG111" s="37">
        <f t="shared" si="175"/>
        <v>0</v>
      </c>
      <c r="BH111" s="36"/>
      <c r="BI111" s="37">
        <f t="shared" si="145"/>
        <v>0</v>
      </c>
      <c r="BJ111" s="38">
        <f t="shared" si="176"/>
        <v>2</v>
      </c>
      <c r="BK111" s="38">
        <f t="shared" si="146"/>
        <v>39</v>
      </c>
      <c r="BL111" s="37">
        <f t="shared" si="177"/>
        <v>0</v>
      </c>
      <c r="BM111" s="36"/>
      <c r="BN111" s="37">
        <f t="shared" si="147"/>
        <v>0</v>
      </c>
      <c r="BO111" s="38">
        <f t="shared" si="178"/>
        <v>0</v>
      </c>
      <c r="BP111" s="42"/>
      <c r="BQ111" s="37">
        <f t="shared" si="179"/>
        <v>0</v>
      </c>
      <c r="BR111" s="36"/>
      <c r="BS111" s="37">
        <f t="shared" si="148"/>
        <v>0</v>
      </c>
      <c r="BT111" s="38">
        <f t="shared" si="180"/>
        <v>3</v>
      </c>
      <c r="BU111" s="38">
        <f t="shared" si="149"/>
        <v>39</v>
      </c>
      <c r="BV111" s="36"/>
      <c r="BW111" s="36"/>
      <c r="BX111" s="40">
        <f t="shared" si="150"/>
        <v>0</v>
      </c>
      <c r="BY111" s="38">
        <f t="shared" si="181"/>
        <v>2</v>
      </c>
      <c r="BZ111" s="38">
        <f t="shared" si="151"/>
        <v>39</v>
      </c>
      <c r="CA111" s="37">
        <f t="shared" si="182"/>
        <v>0</v>
      </c>
      <c r="CB111" s="36"/>
      <c r="CC111" s="37">
        <f t="shared" si="152"/>
        <v>0</v>
      </c>
      <c r="CD111" s="38">
        <f t="shared" si="183"/>
        <v>1</v>
      </c>
      <c r="CE111" s="41">
        <f t="shared" si="153"/>
        <v>39</v>
      </c>
      <c r="CF111" s="35">
        <f t="shared" si="154"/>
        <v>0</v>
      </c>
      <c r="CG111" s="41">
        <f t="shared" si="155"/>
        <v>39</v>
      </c>
      <c r="CH111" s="35">
        <f t="shared" si="156"/>
        <v>5.8879392212725548E-2</v>
      </c>
    </row>
    <row r="112" spans="1:86" x14ac:dyDescent="0.35">
      <c r="A112" s="7" t="s">
        <v>288</v>
      </c>
      <c r="B112" s="8" t="s">
        <v>289</v>
      </c>
      <c r="C112" s="21" t="s">
        <v>157</v>
      </c>
      <c r="D112" s="43"/>
      <c r="E112" s="42"/>
      <c r="F112" s="37">
        <f t="shared" si="123"/>
        <v>0</v>
      </c>
      <c r="G112" s="38">
        <f t="shared" si="157"/>
        <v>1</v>
      </c>
      <c r="H112" s="38">
        <f t="shared" si="124"/>
        <v>32</v>
      </c>
      <c r="I112" s="37">
        <f t="shared" si="158"/>
        <v>0</v>
      </c>
      <c r="J112" s="36"/>
      <c r="K112" s="37">
        <f t="shared" si="125"/>
        <v>0</v>
      </c>
      <c r="L112" s="38">
        <f t="shared" si="159"/>
        <v>1</v>
      </c>
      <c r="M112" s="38">
        <f t="shared" si="126"/>
        <v>39</v>
      </c>
      <c r="N112" s="37">
        <f t="shared" si="160"/>
        <v>0</v>
      </c>
      <c r="O112" s="36"/>
      <c r="P112" s="37">
        <f t="shared" si="127"/>
        <v>0</v>
      </c>
      <c r="Q112" s="38">
        <f t="shared" si="161"/>
        <v>1</v>
      </c>
      <c r="R112" s="38">
        <f t="shared" si="128"/>
        <v>39</v>
      </c>
      <c r="S112" s="37">
        <f t="shared" si="162"/>
        <v>0</v>
      </c>
      <c r="T112" s="36"/>
      <c r="U112" s="37">
        <f t="shared" si="129"/>
        <v>0</v>
      </c>
      <c r="V112" s="42"/>
      <c r="W112" s="38">
        <f t="shared" si="130"/>
        <v>39</v>
      </c>
      <c r="X112" s="37">
        <f t="shared" si="163"/>
        <v>0</v>
      </c>
      <c r="Y112" s="36"/>
      <c r="Z112" s="37">
        <f t="shared" si="131"/>
        <v>0</v>
      </c>
      <c r="AA112" s="38">
        <f t="shared" si="164"/>
        <v>3</v>
      </c>
      <c r="AB112" s="38">
        <f t="shared" si="132"/>
        <v>39</v>
      </c>
      <c r="AC112" s="37">
        <f t="shared" si="165"/>
        <v>0</v>
      </c>
      <c r="AD112" s="36"/>
      <c r="AE112" s="37">
        <f t="shared" si="133"/>
        <v>0</v>
      </c>
      <c r="AF112" s="38">
        <f t="shared" si="166"/>
        <v>2</v>
      </c>
      <c r="AG112" s="38">
        <f t="shared" si="134"/>
        <v>39</v>
      </c>
      <c r="AH112" s="37">
        <f t="shared" si="167"/>
        <v>0</v>
      </c>
      <c r="AI112" s="36"/>
      <c r="AJ112" s="37">
        <f t="shared" si="135"/>
        <v>0</v>
      </c>
      <c r="AK112" s="42"/>
      <c r="AL112" s="38">
        <f t="shared" si="136"/>
        <v>39</v>
      </c>
      <c r="AM112" s="37">
        <f t="shared" si="168"/>
        <v>0</v>
      </c>
      <c r="AN112" s="36"/>
      <c r="AO112" s="37">
        <f t="shared" si="137"/>
        <v>0</v>
      </c>
      <c r="AP112" s="38">
        <f t="shared" si="169"/>
        <v>2</v>
      </c>
      <c r="AQ112" s="38">
        <f t="shared" si="138"/>
        <v>39</v>
      </c>
      <c r="AR112" s="37">
        <f t="shared" si="170"/>
        <v>0</v>
      </c>
      <c r="AS112" s="36"/>
      <c r="AT112" s="37">
        <f t="shared" si="139"/>
        <v>0</v>
      </c>
      <c r="AU112" s="38">
        <f t="shared" si="171"/>
        <v>2</v>
      </c>
      <c r="AV112" s="38">
        <f t="shared" si="140"/>
        <v>39</v>
      </c>
      <c r="AW112" s="37">
        <f t="shared" si="172"/>
        <v>0</v>
      </c>
      <c r="AX112" s="36"/>
      <c r="AY112" s="37">
        <f t="shared" si="141"/>
        <v>0</v>
      </c>
      <c r="AZ112" s="38">
        <f t="shared" si="111"/>
        <v>4</v>
      </c>
      <c r="BA112" s="38">
        <f t="shared" si="142"/>
        <v>39</v>
      </c>
      <c r="BB112" s="37">
        <f t="shared" si="173"/>
        <v>0</v>
      </c>
      <c r="BC112" s="36"/>
      <c r="BD112" s="37">
        <f t="shared" si="143"/>
        <v>0</v>
      </c>
      <c r="BE112" s="38">
        <f t="shared" si="174"/>
        <v>3</v>
      </c>
      <c r="BF112" s="38">
        <f t="shared" si="144"/>
        <v>39</v>
      </c>
      <c r="BG112" s="37">
        <f t="shared" si="175"/>
        <v>0</v>
      </c>
      <c r="BH112" s="36"/>
      <c r="BI112" s="37">
        <f t="shared" si="145"/>
        <v>0</v>
      </c>
      <c r="BJ112" s="38">
        <f t="shared" si="176"/>
        <v>2</v>
      </c>
      <c r="BK112" s="38">
        <f t="shared" si="146"/>
        <v>39</v>
      </c>
      <c r="BL112" s="37">
        <f t="shared" si="177"/>
        <v>0</v>
      </c>
      <c r="BM112" s="36"/>
      <c r="BN112" s="37">
        <f t="shared" si="147"/>
        <v>0</v>
      </c>
      <c r="BO112" s="38">
        <f t="shared" si="178"/>
        <v>0</v>
      </c>
      <c r="BP112" s="42"/>
      <c r="BQ112" s="37">
        <f t="shared" si="179"/>
        <v>0</v>
      </c>
      <c r="BR112" s="36"/>
      <c r="BS112" s="37">
        <f t="shared" si="148"/>
        <v>0</v>
      </c>
      <c r="BT112" s="38">
        <f t="shared" si="180"/>
        <v>3</v>
      </c>
      <c r="BU112" s="38">
        <f t="shared" si="149"/>
        <v>39</v>
      </c>
      <c r="BV112" s="36"/>
      <c r="BW112" s="36"/>
      <c r="BX112" s="40">
        <f t="shared" si="150"/>
        <v>0</v>
      </c>
      <c r="BY112" s="38">
        <f t="shared" si="181"/>
        <v>2</v>
      </c>
      <c r="BZ112" s="38">
        <f t="shared" si="151"/>
        <v>39</v>
      </c>
      <c r="CA112" s="37">
        <f t="shared" si="182"/>
        <v>0</v>
      </c>
      <c r="CB112" s="36"/>
      <c r="CC112" s="37">
        <f t="shared" si="152"/>
        <v>0</v>
      </c>
      <c r="CD112" s="38">
        <f t="shared" si="183"/>
        <v>1</v>
      </c>
      <c r="CE112" s="41">
        <f t="shared" si="153"/>
        <v>39</v>
      </c>
      <c r="CF112" s="35">
        <f t="shared" si="154"/>
        <v>0</v>
      </c>
      <c r="CG112" s="41">
        <f t="shared" si="155"/>
        <v>39</v>
      </c>
      <c r="CH112" s="35">
        <f t="shared" si="156"/>
        <v>5.8879392212725548E-2</v>
      </c>
    </row>
    <row r="113" spans="1:86" x14ac:dyDescent="0.35">
      <c r="A113" s="7" t="s">
        <v>290</v>
      </c>
      <c r="B113" s="8" t="s">
        <v>291</v>
      </c>
      <c r="C113" s="21" t="s">
        <v>157</v>
      </c>
      <c r="D113" s="43"/>
      <c r="E113" s="42"/>
      <c r="F113" s="37">
        <f t="shared" si="123"/>
        <v>0</v>
      </c>
      <c r="G113" s="38">
        <f t="shared" si="157"/>
        <v>1</v>
      </c>
      <c r="H113" s="38">
        <f t="shared" si="124"/>
        <v>32</v>
      </c>
      <c r="I113" s="37">
        <f t="shared" si="158"/>
        <v>0</v>
      </c>
      <c r="J113" s="36"/>
      <c r="K113" s="37">
        <f t="shared" si="125"/>
        <v>0</v>
      </c>
      <c r="L113" s="38">
        <f t="shared" si="159"/>
        <v>1</v>
      </c>
      <c r="M113" s="38">
        <f t="shared" si="126"/>
        <v>39</v>
      </c>
      <c r="N113" s="37">
        <f t="shared" si="160"/>
        <v>0</v>
      </c>
      <c r="O113" s="36"/>
      <c r="P113" s="37">
        <f t="shared" si="127"/>
        <v>0</v>
      </c>
      <c r="Q113" s="38">
        <f t="shared" si="161"/>
        <v>1</v>
      </c>
      <c r="R113" s="38">
        <f t="shared" si="128"/>
        <v>39</v>
      </c>
      <c r="S113" s="37">
        <f t="shared" si="162"/>
        <v>0</v>
      </c>
      <c r="T113" s="36"/>
      <c r="U113" s="37">
        <f t="shared" si="129"/>
        <v>0</v>
      </c>
      <c r="V113" s="42"/>
      <c r="W113" s="38">
        <f t="shared" si="130"/>
        <v>39</v>
      </c>
      <c r="X113" s="37">
        <f t="shared" si="163"/>
        <v>0</v>
      </c>
      <c r="Y113" s="36"/>
      <c r="Z113" s="37">
        <f t="shared" si="131"/>
        <v>0</v>
      </c>
      <c r="AA113" s="38">
        <f t="shared" si="164"/>
        <v>3</v>
      </c>
      <c r="AB113" s="38">
        <f t="shared" si="132"/>
        <v>39</v>
      </c>
      <c r="AC113" s="37">
        <f t="shared" si="165"/>
        <v>0</v>
      </c>
      <c r="AD113" s="36"/>
      <c r="AE113" s="37">
        <f t="shared" si="133"/>
        <v>0</v>
      </c>
      <c r="AF113" s="38">
        <f t="shared" si="166"/>
        <v>2</v>
      </c>
      <c r="AG113" s="38">
        <f t="shared" si="134"/>
        <v>39</v>
      </c>
      <c r="AH113" s="37">
        <f t="shared" si="167"/>
        <v>0</v>
      </c>
      <c r="AI113" s="36"/>
      <c r="AJ113" s="37">
        <f t="shared" si="135"/>
        <v>0</v>
      </c>
      <c r="AK113" s="42"/>
      <c r="AL113" s="38">
        <f t="shared" si="136"/>
        <v>39</v>
      </c>
      <c r="AM113" s="37">
        <f t="shared" si="168"/>
        <v>0</v>
      </c>
      <c r="AN113" s="36"/>
      <c r="AO113" s="37">
        <f t="shared" si="137"/>
        <v>0</v>
      </c>
      <c r="AP113" s="38">
        <f t="shared" si="169"/>
        <v>2</v>
      </c>
      <c r="AQ113" s="38">
        <f t="shared" si="138"/>
        <v>39</v>
      </c>
      <c r="AR113" s="37">
        <f t="shared" si="170"/>
        <v>0</v>
      </c>
      <c r="AS113" s="36"/>
      <c r="AT113" s="37">
        <f t="shared" si="139"/>
        <v>0</v>
      </c>
      <c r="AU113" s="38">
        <f t="shared" si="171"/>
        <v>2</v>
      </c>
      <c r="AV113" s="38">
        <f t="shared" si="140"/>
        <v>39</v>
      </c>
      <c r="AW113" s="37">
        <f t="shared" si="172"/>
        <v>0</v>
      </c>
      <c r="AX113" s="36"/>
      <c r="AY113" s="37">
        <f t="shared" si="141"/>
        <v>0</v>
      </c>
      <c r="AZ113" s="38">
        <f t="shared" si="111"/>
        <v>4</v>
      </c>
      <c r="BA113" s="38">
        <f t="shared" si="142"/>
        <v>39</v>
      </c>
      <c r="BB113" s="37">
        <f t="shared" si="173"/>
        <v>0</v>
      </c>
      <c r="BC113" s="36"/>
      <c r="BD113" s="37">
        <f t="shared" si="143"/>
        <v>0</v>
      </c>
      <c r="BE113" s="38">
        <f t="shared" si="174"/>
        <v>3</v>
      </c>
      <c r="BF113" s="38">
        <f t="shared" si="144"/>
        <v>39</v>
      </c>
      <c r="BG113" s="37">
        <f t="shared" si="175"/>
        <v>0</v>
      </c>
      <c r="BH113" s="36"/>
      <c r="BI113" s="37">
        <f t="shared" si="145"/>
        <v>0</v>
      </c>
      <c r="BJ113" s="38">
        <f t="shared" si="176"/>
        <v>2</v>
      </c>
      <c r="BK113" s="38">
        <f t="shared" si="146"/>
        <v>39</v>
      </c>
      <c r="BL113" s="37">
        <f t="shared" si="177"/>
        <v>0</v>
      </c>
      <c r="BM113" s="36"/>
      <c r="BN113" s="37">
        <f t="shared" si="147"/>
        <v>0</v>
      </c>
      <c r="BO113" s="38">
        <f t="shared" si="178"/>
        <v>0</v>
      </c>
      <c r="BP113" s="42"/>
      <c r="BQ113" s="37">
        <f t="shared" si="179"/>
        <v>0</v>
      </c>
      <c r="BR113" s="36"/>
      <c r="BS113" s="37">
        <f t="shared" si="148"/>
        <v>0</v>
      </c>
      <c r="BT113" s="38">
        <f t="shared" si="180"/>
        <v>3</v>
      </c>
      <c r="BU113" s="38">
        <f t="shared" si="149"/>
        <v>39</v>
      </c>
      <c r="BV113" s="36"/>
      <c r="BW113" s="36"/>
      <c r="BX113" s="40">
        <f t="shared" si="150"/>
        <v>0</v>
      </c>
      <c r="BY113" s="38">
        <f t="shared" si="181"/>
        <v>2</v>
      </c>
      <c r="BZ113" s="38">
        <f t="shared" si="151"/>
        <v>39</v>
      </c>
      <c r="CA113" s="37">
        <f t="shared" si="182"/>
        <v>0</v>
      </c>
      <c r="CB113" s="36"/>
      <c r="CC113" s="37">
        <f t="shared" si="152"/>
        <v>0</v>
      </c>
      <c r="CD113" s="38">
        <f t="shared" si="183"/>
        <v>1</v>
      </c>
      <c r="CE113" s="41">
        <f t="shared" si="153"/>
        <v>39</v>
      </c>
      <c r="CF113" s="35">
        <f t="shared" si="154"/>
        <v>0</v>
      </c>
      <c r="CG113" s="41">
        <f t="shared" si="155"/>
        <v>39</v>
      </c>
      <c r="CH113" s="35">
        <f t="shared" si="156"/>
        <v>5.8879392212725548E-2</v>
      </c>
    </row>
    <row r="114" spans="1:86" x14ac:dyDescent="0.35">
      <c r="A114" s="7" t="s">
        <v>292</v>
      </c>
      <c r="B114" s="8" t="s">
        <v>293</v>
      </c>
      <c r="C114" s="21" t="s">
        <v>157</v>
      </c>
      <c r="D114" s="43"/>
      <c r="E114" s="42"/>
      <c r="F114" s="37">
        <f t="shared" si="123"/>
        <v>0</v>
      </c>
      <c r="G114" s="38">
        <f t="shared" si="157"/>
        <v>1</v>
      </c>
      <c r="H114" s="38">
        <f t="shared" si="124"/>
        <v>32</v>
      </c>
      <c r="I114" s="37">
        <f t="shared" si="158"/>
        <v>0</v>
      </c>
      <c r="J114" s="36"/>
      <c r="K114" s="37">
        <f t="shared" si="125"/>
        <v>0</v>
      </c>
      <c r="L114" s="38">
        <f t="shared" si="159"/>
        <v>1</v>
      </c>
      <c r="M114" s="38">
        <f t="shared" si="126"/>
        <v>39</v>
      </c>
      <c r="N114" s="37">
        <f t="shared" si="160"/>
        <v>0</v>
      </c>
      <c r="O114" s="36"/>
      <c r="P114" s="37">
        <f t="shared" si="127"/>
        <v>0</v>
      </c>
      <c r="Q114" s="38">
        <f t="shared" si="161"/>
        <v>1</v>
      </c>
      <c r="R114" s="38">
        <f t="shared" si="128"/>
        <v>39</v>
      </c>
      <c r="S114" s="37">
        <f t="shared" si="162"/>
        <v>0</v>
      </c>
      <c r="T114" s="36"/>
      <c r="U114" s="37">
        <f t="shared" si="129"/>
        <v>0</v>
      </c>
      <c r="V114" s="42"/>
      <c r="W114" s="38">
        <f t="shared" si="130"/>
        <v>39</v>
      </c>
      <c r="X114" s="37">
        <f t="shared" si="163"/>
        <v>0</v>
      </c>
      <c r="Y114" s="36"/>
      <c r="Z114" s="37">
        <f t="shared" si="131"/>
        <v>0</v>
      </c>
      <c r="AA114" s="38">
        <f t="shared" si="164"/>
        <v>3</v>
      </c>
      <c r="AB114" s="38">
        <f t="shared" si="132"/>
        <v>39</v>
      </c>
      <c r="AC114" s="37">
        <f t="shared" si="165"/>
        <v>0</v>
      </c>
      <c r="AD114" s="36"/>
      <c r="AE114" s="37">
        <f t="shared" si="133"/>
        <v>0</v>
      </c>
      <c r="AF114" s="38">
        <f t="shared" si="166"/>
        <v>2</v>
      </c>
      <c r="AG114" s="38">
        <f t="shared" si="134"/>
        <v>39</v>
      </c>
      <c r="AH114" s="37">
        <f t="shared" si="167"/>
        <v>0</v>
      </c>
      <c r="AI114" s="36"/>
      <c r="AJ114" s="37">
        <f t="shared" si="135"/>
        <v>0</v>
      </c>
      <c r="AK114" s="42"/>
      <c r="AL114" s="38">
        <f t="shared" si="136"/>
        <v>39</v>
      </c>
      <c r="AM114" s="37">
        <f t="shared" si="168"/>
        <v>0</v>
      </c>
      <c r="AN114" s="36"/>
      <c r="AO114" s="37">
        <f t="shared" si="137"/>
        <v>0</v>
      </c>
      <c r="AP114" s="38">
        <f t="shared" si="169"/>
        <v>2</v>
      </c>
      <c r="AQ114" s="38">
        <f t="shared" si="138"/>
        <v>39</v>
      </c>
      <c r="AR114" s="37">
        <f t="shared" si="170"/>
        <v>0</v>
      </c>
      <c r="AS114" s="36"/>
      <c r="AT114" s="37">
        <f t="shared" si="139"/>
        <v>0</v>
      </c>
      <c r="AU114" s="38">
        <f t="shared" si="171"/>
        <v>2</v>
      </c>
      <c r="AV114" s="38">
        <f t="shared" si="140"/>
        <v>39</v>
      </c>
      <c r="AW114" s="37">
        <f t="shared" si="172"/>
        <v>0</v>
      </c>
      <c r="AX114" s="36"/>
      <c r="AY114" s="37">
        <f t="shared" si="141"/>
        <v>0</v>
      </c>
      <c r="AZ114" s="38">
        <f t="shared" si="111"/>
        <v>4</v>
      </c>
      <c r="BA114" s="38">
        <f t="shared" si="142"/>
        <v>39</v>
      </c>
      <c r="BB114" s="37">
        <f t="shared" si="173"/>
        <v>0</v>
      </c>
      <c r="BC114" s="36"/>
      <c r="BD114" s="37">
        <f t="shared" si="143"/>
        <v>0</v>
      </c>
      <c r="BE114" s="38">
        <f t="shared" si="174"/>
        <v>3</v>
      </c>
      <c r="BF114" s="38">
        <f t="shared" si="144"/>
        <v>39</v>
      </c>
      <c r="BG114" s="37">
        <f t="shared" si="175"/>
        <v>0</v>
      </c>
      <c r="BH114" s="36"/>
      <c r="BI114" s="37">
        <f t="shared" si="145"/>
        <v>0</v>
      </c>
      <c r="BJ114" s="38">
        <f t="shared" si="176"/>
        <v>2</v>
      </c>
      <c r="BK114" s="38">
        <f t="shared" si="146"/>
        <v>39</v>
      </c>
      <c r="BL114" s="37">
        <f t="shared" si="177"/>
        <v>0</v>
      </c>
      <c r="BM114" s="36"/>
      <c r="BN114" s="37">
        <f t="shared" si="147"/>
        <v>0</v>
      </c>
      <c r="BO114" s="38">
        <f t="shared" si="178"/>
        <v>0</v>
      </c>
      <c r="BP114" s="42"/>
      <c r="BQ114" s="37">
        <f t="shared" si="179"/>
        <v>0</v>
      </c>
      <c r="BR114" s="36"/>
      <c r="BS114" s="37">
        <f t="shared" si="148"/>
        <v>0</v>
      </c>
      <c r="BT114" s="38">
        <f t="shared" si="180"/>
        <v>3</v>
      </c>
      <c r="BU114" s="38">
        <f t="shared" si="149"/>
        <v>39</v>
      </c>
      <c r="BV114" s="36"/>
      <c r="BW114" s="36"/>
      <c r="BX114" s="40">
        <f t="shared" si="150"/>
        <v>0</v>
      </c>
      <c r="BY114" s="38">
        <f t="shared" si="181"/>
        <v>2</v>
      </c>
      <c r="BZ114" s="38">
        <f t="shared" si="151"/>
        <v>39</v>
      </c>
      <c r="CA114" s="37">
        <f t="shared" si="182"/>
        <v>0</v>
      </c>
      <c r="CB114" s="36"/>
      <c r="CC114" s="37">
        <f t="shared" si="152"/>
        <v>0</v>
      </c>
      <c r="CD114" s="38">
        <f t="shared" si="183"/>
        <v>1</v>
      </c>
      <c r="CE114" s="41">
        <f t="shared" si="153"/>
        <v>39</v>
      </c>
      <c r="CF114" s="35">
        <f t="shared" si="154"/>
        <v>0</v>
      </c>
      <c r="CG114" s="41">
        <f t="shared" si="155"/>
        <v>39</v>
      </c>
      <c r="CH114" s="35">
        <f t="shared" si="156"/>
        <v>5.8879392212725548E-2</v>
      </c>
    </row>
    <row r="115" spans="1:86" x14ac:dyDescent="0.35">
      <c r="A115" s="7" t="s">
        <v>294</v>
      </c>
      <c r="B115" s="8" t="s">
        <v>295</v>
      </c>
      <c r="C115" s="21" t="s">
        <v>157</v>
      </c>
      <c r="D115" s="43"/>
      <c r="E115" s="42"/>
      <c r="F115" s="37">
        <f t="shared" si="123"/>
        <v>0</v>
      </c>
      <c r="G115" s="38">
        <f t="shared" si="157"/>
        <v>1</v>
      </c>
      <c r="H115" s="38">
        <f t="shared" si="124"/>
        <v>32</v>
      </c>
      <c r="I115" s="37">
        <f t="shared" si="158"/>
        <v>0</v>
      </c>
      <c r="J115" s="36"/>
      <c r="K115" s="37">
        <f t="shared" si="125"/>
        <v>0</v>
      </c>
      <c r="L115" s="38">
        <f t="shared" si="159"/>
        <v>1</v>
      </c>
      <c r="M115" s="38">
        <f t="shared" si="126"/>
        <v>39</v>
      </c>
      <c r="N115" s="37">
        <f t="shared" si="160"/>
        <v>0</v>
      </c>
      <c r="O115" s="36"/>
      <c r="P115" s="37">
        <f t="shared" si="127"/>
        <v>0</v>
      </c>
      <c r="Q115" s="38">
        <f t="shared" si="161"/>
        <v>1</v>
      </c>
      <c r="R115" s="38">
        <f t="shared" si="128"/>
        <v>39</v>
      </c>
      <c r="S115" s="37">
        <f t="shared" si="162"/>
        <v>0</v>
      </c>
      <c r="T115" s="36"/>
      <c r="U115" s="37">
        <f t="shared" si="129"/>
        <v>0</v>
      </c>
      <c r="V115" s="42"/>
      <c r="W115" s="38">
        <f t="shared" si="130"/>
        <v>39</v>
      </c>
      <c r="X115" s="37">
        <f t="shared" si="163"/>
        <v>0</v>
      </c>
      <c r="Y115" s="36"/>
      <c r="Z115" s="37">
        <f t="shared" si="131"/>
        <v>0</v>
      </c>
      <c r="AA115" s="38">
        <f t="shared" si="164"/>
        <v>3</v>
      </c>
      <c r="AB115" s="38">
        <f t="shared" si="132"/>
        <v>39</v>
      </c>
      <c r="AC115" s="37">
        <f t="shared" si="165"/>
        <v>0</v>
      </c>
      <c r="AD115" s="36"/>
      <c r="AE115" s="37">
        <f t="shared" si="133"/>
        <v>0</v>
      </c>
      <c r="AF115" s="38">
        <f t="shared" si="166"/>
        <v>2</v>
      </c>
      <c r="AG115" s="38">
        <f t="shared" si="134"/>
        <v>39</v>
      </c>
      <c r="AH115" s="37">
        <f t="shared" si="167"/>
        <v>0</v>
      </c>
      <c r="AI115" s="36"/>
      <c r="AJ115" s="37">
        <f t="shared" si="135"/>
        <v>0</v>
      </c>
      <c r="AK115" s="42"/>
      <c r="AL115" s="38">
        <f t="shared" si="136"/>
        <v>39</v>
      </c>
      <c r="AM115" s="37">
        <f t="shared" si="168"/>
        <v>0</v>
      </c>
      <c r="AN115" s="36"/>
      <c r="AO115" s="37">
        <f t="shared" si="137"/>
        <v>0</v>
      </c>
      <c r="AP115" s="38">
        <f t="shared" si="169"/>
        <v>2</v>
      </c>
      <c r="AQ115" s="38">
        <f t="shared" si="138"/>
        <v>39</v>
      </c>
      <c r="AR115" s="37">
        <f t="shared" si="170"/>
        <v>0</v>
      </c>
      <c r="AS115" s="36"/>
      <c r="AT115" s="37">
        <f t="shared" si="139"/>
        <v>0</v>
      </c>
      <c r="AU115" s="38">
        <f t="shared" si="171"/>
        <v>2</v>
      </c>
      <c r="AV115" s="38">
        <f t="shared" si="140"/>
        <v>39</v>
      </c>
      <c r="AW115" s="37">
        <f t="shared" si="172"/>
        <v>0</v>
      </c>
      <c r="AX115" s="36"/>
      <c r="AY115" s="37">
        <f t="shared" si="141"/>
        <v>0</v>
      </c>
      <c r="AZ115" s="38">
        <f t="shared" si="111"/>
        <v>4</v>
      </c>
      <c r="BA115" s="38">
        <f t="shared" si="142"/>
        <v>39</v>
      </c>
      <c r="BB115" s="37">
        <f t="shared" si="173"/>
        <v>0</v>
      </c>
      <c r="BC115" s="36"/>
      <c r="BD115" s="37">
        <f t="shared" si="143"/>
        <v>0</v>
      </c>
      <c r="BE115" s="38">
        <f t="shared" si="174"/>
        <v>3</v>
      </c>
      <c r="BF115" s="38">
        <f t="shared" si="144"/>
        <v>39</v>
      </c>
      <c r="BG115" s="37">
        <f t="shared" si="175"/>
        <v>0</v>
      </c>
      <c r="BH115" s="36"/>
      <c r="BI115" s="37">
        <f t="shared" si="145"/>
        <v>0</v>
      </c>
      <c r="BJ115" s="38">
        <f t="shared" si="176"/>
        <v>2</v>
      </c>
      <c r="BK115" s="38">
        <f t="shared" si="146"/>
        <v>39</v>
      </c>
      <c r="BL115" s="37">
        <f t="shared" si="177"/>
        <v>0</v>
      </c>
      <c r="BM115" s="36"/>
      <c r="BN115" s="37">
        <f t="shared" si="147"/>
        <v>0</v>
      </c>
      <c r="BO115" s="38">
        <f t="shared" si="178"/>
        <v>0</v>
      </c>
      <c r="BP115" s="42"/>
      <c r="BQ115" s="37">
        <f t="shared" si="179"/>
        <v>0</v>
      </c>
      <c r="BR115" s="36"/>
      <c r="BS115" s="37">
        <f t="shared" si="148"/>
        <v>0</v>
      </c>
      <c r="BT115" s="38">
        <f t="shared" si="180"/>
        <v>3</v>
      </c>
      <c r="BU115" s="38">
        <f t="shared" si="149"/>
        <v>39</v>
      </c>
      <c r="BV115" s="36"/>
      <c r="BW115" s="36"/>
      <c r="BX115" s="40">
        <f t="shared" si="150"/>
        <v>0</v>
      </c>
      <c r="BY115" s="38">
        <f t="shared" si="181"/>
        <v>2</v>
      </c>
      <c r="BZ115" s="38">
        <f t="shared" si="151"/>
        <v>39</v>
      </c>
      <c r="CA115" s="37">
        <f t="shared" si="182"/>
        <v>0</v>
      </c>
      <c r="CB115" s="36"/>
      <c r="CC115" s="37">
        <f t="shared" si="152"/>
        <v>0</v>
      </c>
      <c r="CD115" s="38">
        <f t="shared" si="183"/>
        <v>1</v>
      </c>
      <c r="CE115" s="41">
        <f t="shared" si="153"/>
        <v>39</v>
      </c>
      <c r="CF115" s="35">
        <f t="shared" si="154"/>
        <v>0</v>
      </c>
      <c r="CG115" s="41">
        <f t="shared" si="155"/>
        <v>39</v>
      </c>
      <c r="CH115" s="35">
        <f t="shared" si="156"/>
        <v>5.8879392212725548E-2</v>
      </c>
    </row>
    <row r="116" spans="1:86" x14ac:dyDescent="0.35">
      <c r="A116" s="7" t="s">
        <v>296</v>
      </c>
      <c r="B116" s="8" t="s">
        <v>297</v>
      </c>
      <c r="C116" s="21" t="s">
        <v>157</v>
      </c>
      <c r="D116" s="43"/>
      <c r="E116" s="42"/>
      <c r="F116" s="37">
        <f t="shared" si="123"/>
        <v>0</v>
      </c>
      <c r="G116" s="38">
        <f t="shared" si="157"/>
        <v>1</v>
      </c>
      <c r="H116" s="38">
        <f t="shared" si="124"/>
        <v>32</v>
      </c>
      <c r="I116" s="37">
        <f t="shared" si="158"/>
        <v>0</v>
      </c>
      <c r="J116" s="36"/>
      <c r="K116" s="37">
        <f t="shared" si="125"/>
        <v>0</v>
      </c>
      <c r="L116" s="38">
        <f t="shared" si="159"/>
        <v>1</v>
      </c>
      <c r="M116" s="38">
        <f t="shared" si="126"/>
        <v>39</v>
      </c>
      <c r="N116" s="37">
        <f t="shared" si="160"/>
        <v>0</v>
      </c>
      <c r="O116" s="36"/>
      <c r="P116" s="37">
        <f t="shared" si="127"/>
        <v>0</v>
      </c>
      <c r="Q116" s="38">
        <f t="shared" si="161"/>
        <v>1</v>
      </c>
      <c r="R116" s="38">
        <f t="shared" si="128"/>
        <v>39</v>
      </c>
      <c r="S116" s="37">
        <f t="shared" si="162"/>
        <v>0</v>
      </c>
      <c r="T116" s="36"/>
      <c r="U116" s="37">
        <f t="shared" si="129"/>
        <v>0</v>
      </c>
      <c r="V116" s="42"/>
      <c r="W116" s="38">
        <f t="shared" si="130"/>
        <v>39</v>
      </c>
      <c r="X116" s="37">
        <f t="shared" si="163"/>
        <v>0</v>
      </c>
      <c r="Y116" s="36"/>
      <c r="Z116" s="37">
        <f t="shared" si="131"/>
        <v>0</v>
      </c>
      <c r="AA116" s="38">
        <f t="shared" si="164"/>
        <v>3</v>
      </c>
      <c r="AB116" s="38">
        <f t="shared" si="132"/>
        <v>39</v>
      </c>
      <c r="AC116" s="37">
        <f t="shared" si="165"/>
        <v>0</v>
      </c>
      <c r="AD116" s="36"/>
      <c r="AE116" s="37">
        <f t="shared" si="133"/>
        <v>0</v>
      </c>
      <c r="AF116" s="38">
        <f t="shared" si="166"/>
        <v>2</v>
      </c>
      <c r="AG116" s="38">
        <f t="shared" si="134"/>
        <v>39</v>
      </c>
      <c r="AH116" s="37">
        <f t="shared" si="167"/>
        <v>0</v>
      </c>
      <c r="AI116" s="36"/>
      <c r="AJ116" s="37">
        <f t="shared" si="135"/>
        <v>0</v>
      </c>
      <c r="AK116" s="42"/>
      <c r="AL116" s="38">
        <f t="shared" si="136"/>
        <v>39</v>
      </c>
      <c r="AM116" s="37">
        <f t="shared" si="168"/>
        <v>0</v>
      </c>
      <c r="AN116" s="36"/>
      <c r="AO116" s="37">
        <f t="shared" si="137"/>
        <v>0</v>
      </c>
      <c r="AP116" s="38">
        <f t="shared" si="169"/>
        <v>2</v>
      </c>
      <c r="AQ116" s="38">
        <f t="shared" si="138"/>
        <v>39</v>
      </c>
      <c r="AR116" s="37">
        <f t="shared" si="170"/>
        <v>0</v>
      </c>
      <c r="AS116" s="36"/>
      <c r="AT116" s="37">
        <f t="shared" si="139"/>
        <v>0</v>
      </c>
      <c r="AU116" s="38">
        <f t="shared" si="171"/>
        <v>2</v>
      </c>
      <c r="AV116" s="38">
        <f t="shared" si="140"/>
        <v>39</v>
      </c>
      <c r="AW116" s="37">
        <f t="shared" si="172"/>
        <v>0</v>
      </c>
      <c r="AX116" s="36"/>
      <c r="AY116" s="37">
        <f t="shared" si="141"/>
        <v>0</v>
      </c>
      <c r="AZ116" s="38">
        <f t="shared" si="111"/>
        <v>4</v>
      </c>
      <c r="BA116" s="38">
        <f t="shared" si="142"/>
        <v>39</v>
      </c>
      <c r="BB116" s="37">
        <f t="shared" si="173"/>
        <v>0</v>
      </c>
      <c r="BC116" s="36"/>
      <c r="BD116" s="37">
        <f t="shared" si="143"/>
        <v>0</v>
      </c>
      <c r="BE116" s="38">
        <f t="shared" si="174"/>
        <v>3</v>
      </c>
      <c r="BF116" s="38">
        <f t="shared" si="144"/>
        <v>39</v>
      </c>
      <c r="BG116" s="37">
        <f t="shared" si="175"/>
        <v>0</v>
      </c>
      <c r="BH116" s="36"/>
      <c r="BI116" s="37">
        <f t="shared" si="145"/>
        <v>0</v>
      </c>
      <c r="BJ116" s="38">
        <f t="shared" si="176"/>
        <v>2</v>
      </c>
      <c r="BK116" s="38">
        <f t="shared" si="146"/>
        <v>39</v>
      </c>
      <c r="BL116" s="37">
        <f t="shared" si="177"/>
        <v>0</v>
      </c>
      <c r="BM116" s="36"/>
      <c r="BN116" s="37">
        <f t="shared" si="147"/>
        <v>0</v>
      </c>
      <c r="BO116" s="38">
        <f t="shared" si="178"/>
        <v>0</v>
      </c>
      <c r="BP116" s="42"/>
      <c r="BQ116" s="37">
        <f t="shared" si="179"/>
        <v>0</v>
      </c>
      <c r="BR116" s="36"/>
      <c r="BS116" s="37">
        <f t="shared" si="148"/>
        <v>0</v>
      </c>
      <c r="BT116" s="38">
        <f t="shared" si="180"/>
        <v>3</v>
      </c>
      <c r="BU116" s="38">
        <f t="shared" si="149"/>
        <v>39</v>
      </c>
      <c r="BV116" s="36"/>
      <c r="BW116" s="36"/>
      <c r="BX116" s="40">
        <f t="shared" si="150"/>
        <v>0</v>
      </c>
      <c r="BY116" s="38">
        <f t="shared" si="181"/>
        <v>2</v>
      </c>
      <c r="BZ116" s="38">
        <f t="shared" si="151"/>
        <v>39</v>
      </c>
      <c r="CA116" s="37">
        <f t="shared" si="182"/>
        <v>0</v>
      </c>
      <c r="CB116" s="36"/>
      <c r="CC116" s="37">
        <f t="shared" si="152"/>
        <v>0</v>
      </c>
      <c r="CD116" s="38">
        <f t="shared" si="183"/>
        <v>1</v>
      </c>
      <c r="CE116" s="41">
        <f t="shared" si="153"/>
        <v>39</v>
      </c>
      <c r="CF116" s="35">
        <f t="shared" si="154"/>
        <v>0</v>
      </c>
      <c r="CG116" s="41">
        <f t="shared" si="155"/>
        <v>39</v>
      </c>
      <c r="CH116" s="35">
        <f t="shared" si="156"/>
        <v>5.8879392212725548E-2</v>
      </c>
    </row>
    <row r="117" spans="1:86" x14ac:dyDescent="0.35">
      <c r="A117" s="7" t="s">
        <v>298</v>
      </c>
      <c r="B117" s="8" t="s">
        <v>299</v>
      </c>
      <c r="C117" s="21" t="s">
        <v>157</v>
      </c>
      <c r="D117" s="43"/>
      <c r="E117" s="42"/>
      <c r="F117" s="37">
        <f t="shared" si="123"/>
        <v>0</v>
      </c>
      <c r="G117" s="38">
        <f t="shared" si="157"/>
        <v>1</v>
      </c>
      <c r="H117" s="38">
        <f t="shared" si="124"/>
        <v>32</v>
      </c>
      <c r="I117" s="37">
        <f t="shared" si="158"/>
        <v>0</v>
      </c>
      <c r="J117" s="36"/>
      <c r="K117" s="37">
        <f t="shared" si="125"/>
        <v>0</v>
      </c>
      <c r="L117" s="38">
        <f t="shared" si="159"/>
        <v>1</v>
      </c>
      <c r="M117" s="38">
        <f t="shared" si="126"/>
        <v>39</v>
      </c>
      <c r="N117" s="37">
        <f t="shared" si="160"/>
        <v>0</v>
      </c>
      <c r="O117" s="36"/>
      <c r="P117" s="37">
        <f t="shared" si="127"/>
        <v>0</v>
      </c>
      <c r="Q117" s="38">
        <f t="shared" si="161"/>
        <v>1</v>
      </c>
      <c r="R117" s="38">
        <f t="shared" si="128"/>
        <v>39</v>
      </c>
      <c r="S117" s="37">
        <f t="shared" si="162"/>
        <v>0</v>
      </c>
      <c r="T117" s="36"/>
      <c r="U117" s="37">
        <f t="shared" si="129"/>
        <v>0</v>
      </c>
      <c r="V117" s="42"/>
      <c r="W117" s="38">
        <f t="shared" si="130"/>
        <v>39</v>
      </c>
      <c r="X117" s="37">
        <f t="shared" si="163"/>
        <v>0</v>
      </c>
      <c r="Y117" s="36"/>
      <c r="Z117" s="37">
        <f t="shared" si="131"/>
        <v>0</v>
      </c>
      <c r="AA117" s="38">
        <f t="shared" si="164"/>
        <v>3</v>
      </c>
      <c r="AB117" s="38">
        <f t="shared" si="132"/>
        <v>39</v>
      </c>
      <c r="AC117" s="37">
        <f t="shared" si="165"/>
        <v>0</v>
      </c>
      <c r="AD117" s="36"/>
      <c r="AE117" s="37">
        <f t="shared" si="133"/>
        <v>0</v>
      </c>
      <c r="AF117" s="38">
        <f t="shared" si="166"/>
        <v>2</v>
      </c>
      <c r="AG117" s="38">
        <f t="shared" si="134"/>
        <v>39</v>
      </c>
      <c r="AH117" s="37">
        <f t="shared" si="167"/>
        <v>0</v>
      </c>
      <c r="AI117" s="36"/>
      <c r="AJ117" s="37">
        <f t="shared" si="135"/>
        <v>0</v>
      </c>
      <c r="AK117" s="42"/>
      <c r="AL117" s="38">
        <f t="shared" si="136"/>
        <v>39</v>
      </c>
      <c r="AM117" s="37">
        <f t="shared" si="168"/>
        <v>0</v>
      </c>
      <c r="AN117" s="36"/>
      <c r="AO117" s="37">
        <f t="shared" si="137"/>
        <v>0</v>
      </c>
      <c r="AP117" s="38">
        <f t="shared" si="169"/>
        <v>2</v>
      </c>
      <c r="AQ117" s="38">
        <f t="shared" si="138"/>
        <v>39</v>
      </c>
      <c r="AR117" s="37">
        <f t="shared" si="170"/>
        <v>0</v>
      </c>
      <c r="AS117" s="36"/>
      <c r="AT117" s="37">
        <f t="shared" si="139"/>
        <v>0</v>
      </c>
      <c r="AU117" s="38">
        <f t="shared" si="171"/>
        <v>2</v>
      </c>
      <c r="AV117" s="38">
        <f t="shared" si="140"/>
        <v>39</v>
      </c>
      <c r="AW117" s="37">
        <f t="shared" si="172"/>
        <v>0</v>
      </c>
      <c r="AX117" s="36"/>
      <c r="AY117" s="37">
        <f t="shared" si="141"/>
        <v>0</v>
      </c>
      <c r="AZ117" s="38">
        <f t="shared" si="111"/>
        <v>4</v>
      </c>
      <c r="BA117" s="38">
        <f t="shared" si="142"/>
        <v>39</v>
      </c>
      <c r="BB117" s="37">
        <f t="shared" si="173"/>
        <v>0</v>
      </c>
      <c r="BC117" s="36"/>
      <c r="BD117" s="37">
        <f t="shared" si="143"/>
        <v>0</v>
      </c>
      <c r="BE117" s="38">
        <f t="shared" si="174"/>
        <v>3</v>
      </c>
      <c r="BF117" s="38">
        <f t="shared" si="144"/>
        <v>39</v>
      </c>
      <c r="BG117" s="37">
        <f t="shared" si="175"/>
        <v>0</v>
      </c>
      <c r="BH117" s="36"/>
      <c r="BI117" s="37">
        <f t="shared" si="145"/>
        <v>0</v>
      </c>
      <c r="BJ117" s="38">
        <f t="shared" si="176"/>
        <v>2</v>
      </c>
      <c r="BK117" s="38">
        <f t="shared" si="146"/>
        <v>39</v>
      </c>
      <c r="BL117" s="37">
        <f t="shared" si="177"/>
        <v>0</v>
      </c>
      <c r="BM117" s="36"/>
      <c r="BN117" s="37">
        <f t="shared" si="147"/>
        <v>0</v>
      </c>
      <c r="BO117" s="38">
        <f t="shared" si="178"/>
        <v>0</v>
      </c>
      <c r="BP117" s="42"/>
      <c r="BQ117" s="37">
        <f t="shared" si="179"/>
        <v>0</v>
      </c>
      <c r="BR117" s="36"/>
      <c r="BS117" s="37">
        <f t="shared" si="148"/>
        <v>0</v>
      </c>
      <c r="BT117" s="38">
        <f t="shared" si="180"/>
        <v>3</v>
      </c>
      <c r="BU117" s="38">
        <f t="shared" si="149"/>
        <v>39</v>
      </c>
      <c r="BV117" s="36"/>
      <c r="BW117" s="36"/>
      <c r="BX117" s="40">
        <f t="shared" si="150"/>
        <v>0</v>
      </c>
      <c r="BY117" s="38">
        <f t="shared" si="181"/>
        <v>2</v>
      </c>
      <c r="BZ117" s="38">
        <f t="shared" si="151"/>
        <v>39</v>
      </c>
      <c r="CA117" s="37">
        <f t="shared" si="182"/>
        <v>0</v>
      </c>
      <c r="CB117" s="36"/>
      <c r="CC117" s="37">
        <f t="shared" si="152"/>
        <v>0</v>
      </c>
      <c r="CD117" s="38">
        <f t="shared" si="183"/>
        <v>1</v>
      </c>
      <c r="CE117" s="41">
        <f t="shared" si="153"/>
        <v>39</v>
      </c>
      <c r="CF117" s="35">
        <f t="shared" si="154"/>
        <v>0</v>
      </c>
      <c r="CG117" s="41">
        <f t="shared" si="155"/>
        <v>39</v>
      </c>
      <c r="CH117" s="35">
        <f t="shared" si="156"/>
        <v>5.8879392212725548E-2</v>
      </c>
    </row>
    <row r="118" spans="1:86" x14ac:dyDescent="0.35">
      <c r="A118" s="7" t="s">
        <v>300</v>
      </c>
      <c r="B118" s="8" t="s">
        <v>301</v>
      </c>
      <c r="C118" s="21" t="s">
        <v>157</v>
      </c>
      <c r="D118" s="43"/>
      <c r="E118" s="42"/>
      <c r="F118" s="37">
        <f t="shared" si="123"/>
        <v>0</v>
      </c>
      <c r="G118" s="38">
        <f t="shared" si="157"/>
        <v>1</v>
      </c>
      <c r="H118" s="38">
        <f t="shared" si="124"/>
        <v>32</v>
      </c>
      <c r="I118" s="37">
        <f t="shared" si="158"/>
        <v>0</v>
      </c>
      <c r="J118" s="36"/>
      <c r="K118" s="37">
        <f t="shared" si="125"/>
        <v>0</v>
      </c>
      <c r="L118" s="38">
        <f t="shared" si="159"/>
        <v>1</v>
      </c>
      <c r="M118" s="38">
        <f t="shared" si="126"/>
        <v>39</v>
      </c>
      <c r="N118" s="37">
        <f t="shared" si="160"/>
        <v>0</v>
      </c>
      <c r="O118" s="36"/>
      <c r="P118" s="37">
        <f t="shared" si="127"/>
        <v>0</v>
      </c>
      <c r="Q118" s="38">
        <f t="shared" si="161"/>
        <v>1</v>
      </c>
      <c r="R118" s="38">
        <f t="shared" si="128"/>
        <v>39</v>
      </c>
      <c r="S118" s="37">
        <f t="shared" si="162"/>
        <v>0</v>
      </c>
      <c r="T118" s="36"/>
      <c r="U118" s="37">
        <f t="shared" si="129"/>
        <v>0</v>
      </c>
      <c r="V118" s="42"/>
      <c r="W118" s="38">
        <f t="shared" si="130"/>
        <v>39</v>
      </c>
      <c r="X118" s="37">
        <f t="shared" si="163"/>
        <v>0</v>
      </c>
      <c r="Y118" s="36"/>
      <c r="Z118" s="37">
        <f t="shared" si="131"/>
        <v>0</v>
      </c>
      <c r="AA118" s="38">
        <f t="shared" si="164"/>
        <v>3</v>
      </c>
      <c r="AB118" s="38">
        <f t="shared" si="132"/>
        <v>39</v>
      </c>
      <c r="AC118" s="37">
        <f t="shared" si="165"/>
        <v>0</v>
      </c>
      <c r="AD118" s="36"/>
      <c r="AE118" s="37">
        <f t="shared" si="133"/>
        <v>0</v>
      </c>
      <c r="AF118" s="38">
        <f t="shared" si="166"/>
        <v>2</v>
      </c>
      <c r="AG118" s="38">
        <f t="shared" si="134"/>
        <v>39</v>
      </c>
      <c r="AH118" s="37">
        <f t="shared" si="167"/>
        <v>0</v>
      </c>
      <c r="AI118" s="36"/>
      <c r="AJ118" s="37">
        <f t="shared" si="135"/>
        <v>0</v>
      </c>
      <c r="AK118" s="42"/>
      <c r="AL118" s="38">
        <f t="shared" si="136"/>
        <v>39</v>
      </c>
      <c r="AM118" s="37">
        <f t="shared" si="168"/>
        <v>0</v>
      </c>
      <c r="AN118" s="36"/>
      <c r="AO118" s="37">
        <f t="shared" si="137"/>
        <v>0</v>
      </c>
      <c r="AP118" s="38">
        <f t="shared" si="169"/>
        <v>2</v>
      </c>
      <c r="AQ118" s="38">
        <f t="shared" si="138"/>
        <v>39</v>
      </c>
      <c r="AR118" s="37">
        <f t="shared" si="170"/>
        <v>0</v>
      </c>
      <c r="AS118" s="36"/>
      <c r="AT118" s="37">
        <f t="shared" si="139"/>
        <v>0</v>
      </c>
      <c r="AU118" s="38">
        <f t="shared" si="171"/>
        <v>2</v>
      </c>
      <c r="AV118" s="38">
        <f t="shared" si="140"/>
        <v>39</v>
      </c>
      <c r="AW118" s="37">
        <f t="shared" si="172"/>
        <v>0</v>
      </c>
      <c r="AX118" s="36"/>
      <c r="AY118" s="37">
        <f t="shared" si="141"/>
        <v>0</v>
      </c>
      <c r="AZ118" s="38">
        <f t="shared" si="111"/>
        <v>4</v>
      </c>
      <c r="BA118" s="38">
        <f t="shared" si="142"/>
        <v>39</v>
      </c>
      <c r="BB118" s="37">
        <f t="shared" si="173"/>
        <v>0</v>
      </c>
      <c r="BC118" s="36"/>
      <c r="BD118" s="37">
        <f t="shared" si="143"/>
        <v>0</v>
      </c>
      <c r="BE118" s="38">
        <f t="shared" si="174"/>
        <v>3</v>
      </c>
      <c r="BF118" s="38">
        <f t="shared" si="144"/>
        <v>39</v>
      </c>
      <c r="BG118" s="37">
        <f t="shared" si="175"/>
        <v>0</v>
      </c>
      <c r="BH118" s="36"/>
      <c r="BI118" s="37">
        <f t="shared" si="145"/>
        <v>0</v>
      </c>
      <c r="BJ118" s="38">
        <f t="shared" si="176"/>
        <v>2</v>
      </c>
      <c r="BK118" s="38">
        <f t="shared" si="146"/>
        <v>39</v>
      </c>
      <c r="BL118" s="37">
        <f t="shared" si="177"/>
        <v>0</v>
      </c>
      <c r="BM118" s="36"/>
      <c r="BN118" s="37">
        <f t="shared" si="147"/>
        <v>0</v>
      </c>
      <c r="BO118" s="38">
        <f t="shared" si="178"/>
        <v>0</v>
      </c>
      <c r="BP118" s="42"/>
      <c r="BQ118" s="37">
        <f t="shared" si="179"/>
        <v>0</v>
      </c>
      <c r="BR118" s="36"/>
      <c r="BS118" s="37">
        <f t="shared" si="148"/>
        <v>0</v>
      </c>
      <c r="BT118" s="38">
        <f t="shared" si="180"/>
        <v>3</v>
      </c>
      <c r="BU118" s="38">
        <f t="shared" si="149"/>
        <v>39</v>
      </c>
      <c r="BV118" s="36"/>
      <c r="BW118" s="36"/>
      <c r="BX118" s="40">
        <f t="shared" si="150"/>
        <v>0</v>
      </c>
      <c r="BY118" s="38">
        <f t="shared" si="181"/>
        <v>2</v>
      </c>
      <c r="BZ118" s="38">
        <f t="shared" si="151"/>
        <v>39</v>
      </c>
      <c r="CA118" s="37">
        <f t="shared" si="182"/>
        <v>0</v>
      </c>
      <c r="CB118" s="36"/>
      <c r="CC118" s="37">
        <f t="shared" si="152"/>
        <v>0</v>
      </c>
      <c r="CD118" s="38">
        <f t="shared" si="183"/>
        <v>1</v>
      </c>
      <c r="CE118" s="41">
        <f t="shared" si="153"/>
        <v>39</v>
      </c>
      <c r="CF118" s="35">
        <f t="shared" si="154"/>
        <v>0</v>
      </c>
      <c r="CG118" s="41">
        <f t="shared" si="155"/>
        <v>39</v>
      </c>
      <c r="CH118" s="35">
        <f t="shared" si="156"/>
        <v>5.8879392212725548E-2</v>
      </c>
    </row>
    <row r="119" spans="1:86" x14ac:dyDescent="0.35">
      <c r="A119" s="7" t="s">
        <v>302</v>
      </c>
      <c r="B119" s="8" t="s">
        <v>303</v>
      </c>
      <c r="C119" s="21" t="s">
        <v>157</v>
      </c>
      <c r="D119" s="43"/>
      <c r="E119" s="42"/>
      <c r="F119" s="37">
        <f t="shared" si="123"/>
        <v>0</v>
      </c>
      <c r="G119" s="38">
        <f t="shared" si="157"/>
        <v>1</v>
      </c>
      <c r="H119" s="38">
        <f t="shared" si="124"/>
        <v>32</v>
      </c>
      <c r="I119" s="37">
        <f t="shared" si="158"/>
        <v>0</v>
      </c>
      <c r="J119" s="36"/>
      <c r="K119" s="37">
        <f t="shared" si="125"/>
        <v>0</v>
      </c>
      <c r="L119" s="38">
        <f t="shared" si="159"/>
        <v>1</v>
      </c>
      <c r="M119" s="38">
        <f t="shared" si="126"/>
        <v>39</v>
      </c>
      <c r="N119" s="37">
        <f t="shared" si="160"/>
        <v>0</v>
      </c>
      <c r="O119" s="36"/>
      <c r="P119" s="37">
        <f t="shared" si="127"/>
        <v>0</v>
      </c>
      <c r="Q119" s="38">
        <f t="shared" si="161"/>
        <v>1</v>
      </c>
      <c r="R119" s="38">
        <f t="shared" si="128"/>
        <v>39</v>
      </c>
      <c r="S119" s="37">
        <f t="shared" si="162"/>
        <v>0</v>
      </c>
      <c r="T119" s="36"/>
      <c r="U119" s="37">
        <f t="shared" si="129"/>
        <v>0</v>
      </c>
      <c r="V119" s="42"/>
      <c r="W119" s="38">
        <f t="shared" si="130"/>
        <v>39</v>
      </c>
      <c r="X119" s="37">
        <f t="shared" si="163"/>
        <v>0</v>
      </c>
      <c r="Y119" s="36"/>
      <c r="Z119" s="37">
        <f t="shared" si="131"/>
        <v>0</v>
      </c>
      <c r="AA119" s="38">
        <f t="shared" si="164"/>
        <v>3</v>
      </c>
      <c r="AB119" s="38">
        <f t="shared" si="132"/>
        <v>39</v>
      </c>
      <c r="AC119" s="37">
        <f t="shared" si="165"/>
        <v>0</v>
      </c>
      <c r="AD119" s="36"/>
      <c r="AE119" s="37">
        <f t="shared" si="133"/>
        <v>0</v>
      </c>
      <c r="AF119" s="38">
        <f t="shared" si="166"/>
        <v>2</v>
      </c>
      <c r="AG119" s="38">
        <f t="shared" si="134"/>
        <v>39</v>
      </c>
      <c r="AH119" s="37">
        <f t="shared" si="167"/>
        <v>0</v>
      </c>
      <c r="AI119" s="36"/>
      <c r="AJ119" s="37">
        <f t="shared" si="135"/>
        <v>0</v>
      </c>
      <c r="AK119" s="42"/>
      <c r="AL119" s="38">
        <f t="shared" si="136"/>
        <v>39</v>
      </c>
      <c r="AM119" s="37">
        <f t="shared" si="168"/>
        <v>0</v>
      </c>
      <c r="AN119" s="36"/>
      <c r="AO119" s="37">
        <f t="shared" si="137"/>
        <v>0</v>
      </c>
      <c r="AP119" s="38">
        <f t="shared" si="169"/>
        <v>2</v>
      </c>
      <c r="AQ119" s="38">
        <f t="shared" si="138"/>
        <v>39</v>
      </c>
      <c r="AR119" s="37">
        <f t="shared" si="170"/>
        <v>0</v>
      </c>
      <c r="AS119" s="36"/>
      <c r="AT119" s="37">
        <f t="shared" si="139"/>
        <v>0</v>
      </c>
      <c r="AU119" s="38">
        <f t="shared" si="171"/>
        <v>2</v>
      </c>
      <c r="AV119" s="38">
        <f t="shared" si="140"/>
        <v>39</v>
      </c>
      <c r="AW119" s="37">
        <f t="shared" si="172"/>
        <v>0</v>
      </c>
      <c r="AX119" s="36"/>
      <c r="AY119" s="37">
        <f t="shared" si="141"/>
        <v>0</v>
      </c>
      <c r="AZ119" s="38">
        <f t="shared" si="111"/>
        <v>4</v>
      </c>
      <c r="BA119" s="38">
        <f t="shared" si="142"/>
        <v>39</v>
      </c>
      <c r="BB119" s="37">
        <f t="shared" si="173"/>
        <v>0</v>
      </c>
      <c r="BC119" s="36"/>
      <c r="BD119" s="37">
        <f t="shared" si="143"/>
        <v>0</v>
      </c>
      <c r="BE119" s="38">
        <f t="shared" si="174"/>
        <v>3</v>
      </c>
      <c r="BF119" s="38">
        <f t="shared" si="144"/>
        <v>39</v>
      </c>
      <c r="BG119" s="37">
        <f t="shared" si="175"/>
        <v>0</v>
      </c>
      <c r="BH119" s="36"/>
      <c r="BI119" s="37">
        <f t="shared" si="145"/>
        <v>0</v>
      </c>
      <c r="BJ119" s="38">
        <f t="shared" si="176"/>
        <v>2</v>
      </c>
      <c r="BK119" s="38">
        <f t="shared" si="146"/>
        <v>39</v>
      </c>
      <c r="BL119" s="37">
        <f t="shared" si="177"/>
        <v>0</v>
      </c>
      <c r="BM119" s="36"/>
      <c r="BN119" s="37">
        <f t="shared" si="147"/>
        <v>0</v>
      </c>
      <c r="BO119" s="38">
        <f t="shared" si="178"/>
        <v>0</v>
      </c>
      <c r="BP119" s="42"/>
      <c r="BQ119" s="37">
        <f t="shared" si="179"/>
        <v>0</v>
      </c>
      <c r="BR119" s="36"/>
      <c r="BS119" s="37">
        <f t="shared" si="148"/>
        <v>0</v>
      </c>
      <c r="BT119" s="38">
        <f t="shared" si="180"/>
        <v>3</v>
      </c>
      <c r="BU119" s="38">
        <f t="shared" si="149"/>
        <v>39</v>
      </c>
      <c r="BV119" s="36"/>
      <c r="BW119" s="36"/>
      <c r="BX119" s="40">
        <f t="shared" si="150"/>
        <v>0</v>
      </c>
      <c r="BY119" s="38">
        <f t="shared" si="181"/>
        <v>2</v>
      </c>
      <c r="BZ119" s="38">
        <f t="shared" si="151"/>
        <v>39</v>
      </c>
      <c r="CA119" s="37">
        <f t="shared" si="182"/>
        <v>0</v>
      </c>
      <c r="CB119" s="36"/>
      <c r="CC119" s="37">
        <f t="shared" si="152"/>
        <v>0</v>
      </c>
      <c r="CD119" s="38">
        <f t="shared" si="183"/>
        <v>1</v>
      </c>
      <c r="CE119" s="41">
        <f t="shared" si="153"/>
        <v>39</v>
      </c>
      <c r="CF119" s="35">
        <f t="shared" si="154"/>
        <v>0</v>
      </c>
      <c r="CG119" s="41">
        <f t="shared" si="155"/>
        <v>39</v>
      </c>
      <c r="CH119" s="35">
        <f t="shared" si="156"/>
        <v>5.8879392212725548E-2</v>
      </c>
    </row>
    <row r="120" spans="1:86" x14ac:dyDescent="0.35">
      <c r="A120" s="7" t="s">
        <v>304</v>
      </c>
      <c r="B120" s="8" t="s">
        <v>305</v>
      </c>
      <c r="C120" s="21" t="s">
        <v>157</v>
      </c>
      <c r="D120" s="43"/>
      <c r="E120" s="42"/>
      <c r="F120" s="37">
        <f t="shared" si="123"/>
        <v>0</v>
      </c>
      <c r="G120" s="38">
        <f t="shared" si="157"/>
        <v>1</v>
      </c>
      <c r="H120" s="38">
        <f t="shared" si="124"/>
        <v>32</v>
      </c>
      <c r="I120" s="37">
        <f t="shared" si="158"/>
        <v>0</v>
      </c>
      <c r="J120" s="36"/>
      <c r="K120" s="37">
        <f t="shared" si="125"/>
        <v>0</v>
      </c>
      <c r="L120" s="38">
        <f t="shared" si="159"/>
        <v>1</v>
      </c>
      <c r="M120" s="38">
        <f t="shared" si="126"/>
        <v>39</v>
      </c>
      <c r="N120" s="37">
        <f t="shared" si="160"/>
        <v>0</v>
      </c>
      <c r="O120" s="36"/>
      <c r="P120" s="37">
        <f t="shared" si="127"/>
        <v>0</v>
      </c>
      <c r="Q120" s="38">
        <f t="shared" si="161"/>
        <v>1</v>
      </c>
      <c r="R120" s="38">
        <f t="shared" si="128"/>
        <v>39</v>
      </c>
      <c r="S120" s="37">
        <f t="shared" si="162"/>
        <v>0</v>
      </c>
      <c r="T120" s="36"/>
      <c r="U120" s="37">
        <f t="shared" si="129"/>
        <v>0</v>
      </c>
      <c r="V120" s="42"/>
      <c r="W120" s="38">
        <f t="shared" si="130"/>
        <v>39</v>
      </c>
      <c r="X120" s="37">
        <f t="shared" si="163"/>
        <v>0</v>
      </c>
      <c r="Y120" s="36"/>
      <c r="Z120" s="37">
        <f t="shared" si="131"/>
        <v>0</v>
      </c>
      <c r="AA120" s="38">
        <f t="shared" si="164"/>
        <v>3</v>
      </c>
      <c r="AB120" s="38">
        <f t="shared" si="132"/>
        <v>39</v>
      </c>
      <c r="AC120" s="37">
        <f t="shared" si="165"/>
        <v>0</v>
      </c>
      <c r="AD120" s="36"/>
      <c r="AE120" s="37">
        <f t="shared" si="133"/>
        <v>0</v>
      </c>
      <c r="AF120" s="38">
        <f t="shared" si="166"/>
        <v>2</v>
      </c>
      <c r="AG120" s="38">
        <f t="shared" si="134"/>
        <v>39</v>
      </c>
      <c r="AH120" s="37">
        <f t="shared" si="167"/>
        <v>0</v>
      </c>
      <c r="AI120" s="36"/>
      <c r="AJ120" s="37">
        <f t="shared" si="135"/>
        <v>0</v>
      </c>
      <c r="AK120" s="42"/>
      <c r="AL120" s="38">
        <f t="shared" si="136"/>
        <v>39</v>
      </c>
      <c r="AM120" s="37">
        <f t="shared" si="168"/>
        <v>0</v>
      </c>
      <c r="AN120" s="36"/>
      <c r="AO120" s="37">
        <f t="shared" si="137"/>
        <v>0</v>
      </c>
      <c r="AP120" s="38">
        <f t="shared" si="169"/>
        <v>2</v>
      </c>
      <c r="AQ120" s="38">
        <f t="shared" si="138"/>
        <v>39</v>
      </c>
      <c r="AR120" s="37">
        <f t="shared" si="170"/>
        <v>0</v>
      </c>
      <c r="AS120" s="36"/>
      <c r="AT120" s="37">
        <f t="shared" si="139"/>
        <v>0</v>
      </c>
      <c r="AU120" s="38">
        <f t="shared" si="171"/>
        <v>2</v>
      </c>
      <c r="AV120" s="38">
        <f t="shared" si="140"/>
        <v>39</v>
      </c>
      <c r="AW120" s="37">
        <f t="shared" si="172"/>
        <v>0</v>
      </c>
      <c r="AX120" s="36"/>
      <c r="AY120" s="37">
        <f t="shared" si="141"/>
        <v>0</v>
      </c>
      <c r="AZ120" s="38">
        <f t="shared" si="111"/>
        <v>4</v>
      </c>
      <c r="BA120" s="38">
        <f t="shared" si="142"/>
        <v>39</v>
      </c>
      <c r="BB120" s="37">
        <f t="shared" si="173"/>
        <v>0</v>
      </c>
      <c r="BC120" s="36"/>
      <c r="BD120" s="37">
        <f t="shared" si="143"/>
        <v>0</v>
      </c>
      <c r="BE120" s="38">
        <f t="shared" si="174"/>
        <v>3</v>
      </c>
      <c r="BF120" s="38">
        <f t="shared" si="144"/>
        <v>39</v>
      </c>
      <c r="BG120" s="37">
        <f t="shared" si="175"/>
        <v>0</v>
      </c>
      <c r="BH120" s="36"/>
      <c r="BI120" s="37">
        <f t="shared" si="145"/>
        <v>0</v>
      </c>
      <c r="BJ120" s="38">
        <f t="shared" si="176"/>
        <v>2</v>
      </c>
      <c r="BK120" s="38">
        <f t="shared" si="146"/>
        <v>39</v>
      </c>
      <c r="BL120" s="37">
        <f t="shared" si="177"/>
        <v>0</v>
      </c>
      <c r="BM120" s="36"/>
      <c r="BN120" s="37">
        <f t="shared" si="147"/>
        <v>0</v>
      </c>
      <c r="BO120" s="38">
        <f t="shared" si="178"/>
        <v>0</v>
      </c>
      <c r="BP120" s="42"/>
      <c r="BQ120" s="37">
        <f t="shared" si="179"/>
        <v>0</v>
      </c>
      <c r="BR120" s="36"/>
      <c r="BS120" s="37">
        <f t="shared" si="148"/>
        <v>0</v>
      </c>
      <c r="BT120" s="38">
        <f t="shared" si="180"/>
        <v>3</v>
      </c>
      <c r="BU120" s="38">
        <f t="shared" si="149"/>
        <v>39</v>
      </c>
      <c r="BV120" s="36"/>
      <c r="BW120" s="36"/>
      <c r="BX120" s="40">
        <f t="shared" si="150"/>
        <v>0</v>
      </c>
      <c r="BY120" s="38">
        <f t="shared" si="181"/>
        <v>2</v>
      </c>
      <c r="BZ120" s="38">
        <f t="shared" si="151"/>
        <v>39</v>
      </c>
      <c r="CA120" s="37">
        <f t="shared" si="182"/>
        <v>0</v>
      </c>
      <c r="CB120" s="36"/>
      <c r="CC120" s="37">
        <f t="shared" si="152"/>
        <v>0</v>
      </c>
      <c r="CD120" s="38">
        <f t="shared" si="183"/>
        <v>1</v>
      </c>
      <c r="CE120" s="41">
        <f t="shared" si="153"/>
        <v>39</v>
      </c>
      <c r="CF120" s="35">
        <f t="shared" si="154"/>
        <v>0</v>
      </c>
      <c r="CG120" s="41">
        <f t="shared" si="155"/>
        <v>39</v>
      </c>
      <c r="CH120" s="35">
        <f t="shared" si="156"/>
        <v>5.8879392212725548E-2</v>
      </c>
    </row>
    <row r="121" spans="1:86" x14ac:dyDescent="0.35">
      <c r="A121" s="7" t="s">
        <v>306</v>
      </c>
      <c r="B121" s="8" t="s">
        <v>307</v>
      </c>
      <c r="C121" s="21" t="s">
        <v>157</v>
      </c>
      <c r="D121" s="43"/>
      <c r="E121" s="42"/>
      <c r="F121" s="37">
        <f t="shared" si="123"/>
        <v>0</v>
      </c>
      <c r="G121" s="38">
        <f t="shared" si="157"/>
        <v>1</v>
      </c>
      <c r="H121" s="38">
        <f t="shared" si="124"/>
        <v>32</v>
      </c>
      <c r="I121" s="37">
        <f t="shared" si="158"/>
        <v>0</v>
      </c>
      <c r="J121" s="36"/>
      <c r="K121" s="37">
        <f t="shared" si="125"/>
        <v>0</v>
      </c>
      <c r="L121" s="38">
        <f t="shared" si="159"/>
        <v>1</v>
      </c>
      <c r="M121" s="38">
        <f t="shared" si="126"/>
        <v>39</v>
      </c>
      <c r="N121" s="37">
        <f t="shared" si="160"/>
        <v>0</v>
      </c>
      <c r="O121" s="36"/>
      <c r="P121" s="37">
        <f t="shared" si="127"/>
        <v>0</v>
      </c>
      <c r="Q121" s="38">
        <f t="shared" si="161"/>
        <v>1</v>
      </c>
      <c r="R121" s="38">
        <f t="shared" si="128"/>
        <v>39</v>
      </c>
      <c r="S121" s="37">
        <f t="shared" si="162"/>
        <v>0</v>
      </c>
      <c r="T121" s="36"/>
      <c r="U121" s="37">
        <f t="shared" si="129"/>
        <v>0</v>
      </c>
      <c r="V121" s="42"/>
      <c r="W121" s="38">
        <f t="shared" si="130"/>
        <v>39</v>
      </c>
      <c r="X121" s="37">
        <f t="shared" si="163"/>
        <v>0</v>
      </c>
      <c r="Y121" s="36"/>
      <c r="Z121" s="37">
        <f t="shared" si="131"/>
        <v>0</v>
      </c>
      <c r="AA121" s="38">
        <f t="shared" si="164"/>
        <v>3</v>
      </c>
      <c r="AB121" s="38">
        <f t="shared" si="132"/>
        <v>39</v>
      </c>
      <c r="AC121" s="37">
        <f t="shared" si="165"/>
        <v>0</v>
      </c>
      <c r="AD121" s="36"/>
      <c r="AE121" s="37">
        <f t="shared" si="133"/>
        <v>0</v>
      </c>
      <c r="AF121" s="38">
        <f t="shared" si="166"/>
        <v>2</v>
      </c>
      <c r="AG121" s="38">
        <f t="shared" si="134"/>
        <v>39</v>
      </c>
      <c r="AH121" s="37">
        <f t="shared" si="167"/>
        <v>0</v>
      </c>
      <c r="AI121" s="36"/>
      <c r="AJ121" s="37">
        <f t="shared" si="135"/>
        <v>0</v>
      </c>
      <c r="AK121" s="42"/>
      <c r="AL121" s="38">
        <f t="shared" si="136"/>
        <v>39</v>
      </c>
      <c r="AM121" s="37">
        <f t="shared" si="168"/>
        <v>0</v>
      </c>
      <c r="AN121" s="36"/>
      <c r="AO121" s="37">
        <f t="shared" si="137"/>
        <v>0</v>
      </c>
      <c r="AP121" s="38">
        <f t="shared" si="169"/>
        <v>2</v>
      </c>
      <c r="AQ121" s="38">
        <f t="shared" si="138"/>
        <v>39</v>
      </c>
      <c r="AR121" s="37">
        <f t="shared" si="170"/>
        <v>0</v>
      </c>
      <c r="AS121" s="36"/>
      <c r="AT121" s="37">
        <f t="shared" si="139"/>
        <v>0</v>
      </c>
      <c r="AU121" s="38">
        <f t="shared" si="171"/>
        <v>2</v>
      </c>
      <c r="AV121" s="38">
        <f t="shared" si="140"/>
        <v>39</v>
      </c>
      <c r="AW121" s="37">
        <f t="shared" si="172"/>
        <v>0</v>
      </c>
      <c r="AX121" s="36"/>
      <c r="AY121" s="37">
        <f t="shared" si="141"/>
        <v>0</v>
      </c>
      <c r="AZ121" s="38">
        <f t="shared" si="111"/>
        <v>4</v>
      </c>
      <c r="BA121" s="38">
        <f t="shared" si="142"/>
        <v>39</v>
      </c>
      <c r="BB121" s="37">
        <f t="shared" si="173"/>
        <v>0</v>
      </c>
      <c r="BC121" s="36"/>
      <c r="BD121" s="37">
        <f t="shared" si="143"/>
        <v>0</v>
      </c>
      <c r="BE121" s="38">
        <f t="shared" si="174"/>
        <v>3</v>
      </c>
      <c r="BF121" s="38">
        <f t="shared" si="144"/>
        <v>39</v>
      </c>
      <c r="BG121" s="37">
        <f t="shared" si="175"/>
        <v>0</v>
      </c>
      <c r="BH121" s="36"/>
      <c r="BI121" s="37">
        <f t="shared" si="145"/>
        <v>0</v>
      </c>
      <c r="BJ121" s="38">
        <f t="shared" si="176"/>
        <v>2</v>
      </c>
      <c r="BK121" s="38">
        <f t="shared" si="146"/>
        <v>39</v>
      </c>
      <c r="BL121" s="37">
        <f t="shared" si="177"/>
        <v>0</v>
      </c>
      <c r="BM121" s="36"/>
      <c r="BN121" s="37">
        <f t="shared" si="147"/>
        <v>0</v>
      </c>
      <c r="BO121" s="38">
        <f t="shared" si="178"/>
        <v>0</v>
      </c>
      <c r="BP121" s="42"/>
      <c r="BQ121" s="37">
        <f t="shared" si="179"/>
        <v>0</v>
      </c>
      <c r="BR121" s="36"/>
      <c r="BS121" s="37">
        <f t="shared" si="148"/>
        <v>0</v>
      </c>
      <c r="BT121" s="38">
        <f t="shared" si="180"/>
        <v>3</v>
      </c>
      <c r="BU121" s="38">
        <f t="shared" si="149"/>
        <v>39</v>
      </c>
      <c r="BV121" s="36"/>
      <c r="BW121" s="36"/>
      <c r="BX121" s="40">
        <f t="shared" si="150"/>
        <v>0</v>
      </c>
      <c r="BY121" s="38">
        <f t="shared" si="181"/>
        <v>2</v>
      </c>
      <c r="BZ121" s="38">
        <f t="shared" si="151"/>
        <v>39</v>
      </c>
      <c r="CA121" s="37">
        <f t="shared" si="182"/>
        <v>0</v>
      </c>
      <c r="CB121" s="36"/>
      <c r="CC121" s="37">
        <f t="shared" si="152"/>
        <v>0</v>
      </c>
      <c r="CD121" s="38">
        <f t="shared" si="183"/>
        <v>1</v>
      </c>
      <c r="CE121" s="41">
        <f t="shared" si="153"/>
        <v>39</v>
      </c>
      <c r="CF121" s="35">
        <f t="shared" si="154"/>
        <v>0</v>
      </c>
      <c r="CG121" s="41">
        <f t="shared" si="155"/>
        <v>39</v>
      </c>
      <c r="CH121" s="35">
        <f t="shared" si="156"/>
        <v>5.8879392212725548E-2</v>
      </c>
    </row>
    <row r="122" spans="1:86" x14ac:dyDescent="0.35">
      <c r="A122" s="7" t="s">
        <v>308</v>
      </c>
      <c r="B122" s="8" t="s">
        <v>309</v>
      </c>
      <c r="C122" s="21" t="s">
        <v>157</v>
      </c>
      <c r="D122" s="43"/>
      <c r="E122" s="42"/>
      <c r="F122" s="37">
        <f t="shared" si="123"/>
        <v>0</v>
      </c>
      <c r="G122" s="38">
        <f t="shared" si="157"/>
        <v>1</v>
      </c>
      <c r="H122" s="38">
        <f t="shared" si="124"/>
        <v>32</v>
      </c>
      <c r="I122" s="37">
        <f t="shared" si="158"/>
        <v>0</v>
      </c>
      <c r="J122" s="36"/>
      <c r="K122" s="37">
        <f t="shared" si="125"/>
        <v>0</v>
      </c>
      <c r="L122" s="38">
        <f t="shared" si="159"/>
        <v>1</v>
      </c>
      <c r="M122" s="38">
        <f t="shared" si="126"/>
        <v>39</v>
      </c>
      <c r="N122" s="37">
        <f t="shared" si="160"/>
        <v>0</v>
      </c>
      <c r="O122" s="36"/>
      <c r="P122" s="37">
        <f t="shared" si="127"/>
        <v>0</v>
      </c>
      <c r="Q122" s="38">
        <f t="shared" si="161"/>
        <v>1</v>
      </c>
      <c r="R122" s="38">
        <f t="shared" si="128"/>
        <v>39</v>
      </c>
      <c r="S122" s="37">
        <f t="shared" si="162"/>
        <v>0</v>
      </c>
      <c r="T122" s="36"/>
      <c r="U122" s="37">
        <f t="shared" si="129"/>
        <v>0</v>
      </c>
      <c r="V122" s="42"/>
      <c r="W122" s="38">
        <f t="shared" si="130"/>
        <v>39</v>
      </c>
      <c r="X122" s="37">
        <f t="shared" si="163"/>
        <v>0</v>
      </c>
      <c r="Y122" s="36"/>
      <c r="Z122" s="37">
        <f t="shared" si="131"/>
        <v>0</v>
      </c>
      <c r="AA122" s="38">
        <f t="shared" si="164"/>
        <v>3</v>
      </c>
      <c r="AB122" s="38">
        <f t="shared" si="132"/>
        <v>39</v>
      </c>
      <c r="AC122" s="37">
        <f t="shared" si="165"/>
        <v>0</v>
      </c>
      <c r="AD122" s="36"/>
      <c r="AE122" s="37">
        <f t="shared" si="133"/>
        <v>0</v>
      </c>
      <c r="AF122" s="38">
        <f t="shared" si="166"/>
        <v>2</v>
      </c>
      <c r="AG122" s="38">
        <f t="shared" si="134"/>
        <v>39</v>
      </c>
      <c r="AH122" s="37">
        <f t="shared" si="167"/>
        <v>0</v>
      </c>
      <c r="AI122" s="36"/>
      <c r="AJ122" s="37">
        <f t="shared" si="135"/>
        <v>0</v>
      </c>
      <c r="AK122" s="42"/>
      <c r="AL122" s="38">
        <f t="shared" si="136"/>
        <v>39</v>
      </c>
      <c r="AM122" s="37">
        <f t="shared" si="168"/>
        <v>0</v>
      </c>
      <c r="AN122" s="36"/>
      <c r="AO122" s="37">
        <f t="shared" si="137"/>
        <v>0</v>
      </c>
      <c r="AP122" s="38">
        <f t="shared" si="169"/>
        <v>2</v>
      </c>
      <c r="AQ122" s="38">
        <f t="shared" si="138"/>
        <v>39</v>
      </c>
      <c r="AR122" s="37">
        <f t="shared" si="170"/>
        <v>0</v>
      </c>
      <c r="AS122" s="36"/>
      <c r="AT122" s="37">
        <f t="shared" si="139"/>
        <v>0</v>
      </c>
      <c r="AU122" s="38">
        <f t="shared" si="171"/>
        <v>2</v>
      </c>
      <c r="AV122" s="38">
        <f t="shared" si="140"/>
        <v>39</v>
      </c>
      <c r="AW122" s="37">
        <f t="shared" si="172"/>
        <v>0</v>
      </c>
      <c r="AX122" s="36"/>
      <c r="AY122" s="37">
        <f t="shared" si="141"/>
        <v>0</v>
      </c>
      <c r="AZ122" s="38">
        <f t="shared" si="111"/>
        <v>4</v>
      </c>
      <c r="BA122" s="38">
        <f t="shared" si="142"/>
        <v>39</v>
      </c>
      <c r="BB122" s="37">
        <f t="shared" si="173"/>
        <v>0</v>
      </c>
      <c r="BC122" s="36"/>
      <c r="BD122" s="37">
        <f t="shared" si="143"/>
        <v>0</v>
      </c>
      <c r="BE122" s="38">
        <f t="shared" si="174"/>
        <v>3</v>
      </c>
      <c r="BF122" s="38">
        <f t="shared" si="144"/>
        <v>39</v>
      </c>
      <c r="BG122" s="37">
        <f t="shared" si="175"/>
        <v>0</v>
      </c>
      <c r="BH122" s="36"/>
      <c r="BI122" s="37">
        <f t="shared" si="145"/>
        <v>0</v>
      </c>
      <c r="BJ122" s="38">
        <f t="shared" si="176"/>
        <v>2</v>
      </c>
      <c r="BK122" s="38">
        <f t="shared" si="146"/>
        <v>39</v>
      </c>
      <c r="BL122" s="37">
        <f t="shared" si="177"/>
        <v>0</v>
      </c>
      <c r="BM122" s="36"/>
      <c r="BN122" s="37">
        <f t="shared" si="147"/>
        <v>0</v>
      </c>
      <c r="BO122" s="38">
        <f t="shared" si="178"/>
        <v>0</v>
      </c>
      <c r="BP122" s="42"/>
      <c r="BQ122" s="37">
        <f t="shared" si="179"/>
        <v>0</v>
      </c>
      <c r="BR122" s="36"/>
      <c r="BS122" s="37">
        <f t="shared" si="148"/>
        <v>0</v>
      </c>
      <c r="BT122" s="38">
        <f t="shared" si="180"/>
        <v>3</v>
      </c>
      <c r="BU122" s="38">
        <f t="shared" si="149"/>
        <v>39</v>
      </c>
      <c r="BV122" s="36"/>
      <c r="BW122" s="36"/>
      <c r="BX122" s="40">
        <f t="shared" si="150"/>
        <v>0</v>
      </c>
      <c r="BY122" s="38">
        <f t="shared" si="181"/>
        <v>2</v>
      </c>
      <c r="BZ122" s="38">
        <f t="shared" si="151"/>
        <v>39</v>
      </c>
      <c r="CA122" s="37">
        <f t="shared" si="182"/>
        <v>0</v>
      </c>
      <c r="CB122" s="36"/>
      <c r="CC122" s="37">
        <f t="shared" si="152"/>
        <v>0</v>
      </c>
      <c r="CD122" s="38">
        <f t="shared" si="183"/>
        <v>1</v>
      </c>
      <c r="CE122" s="41">
        <f t="shared" si="153"/>
        <v>39</v>
      </c>
      <c r="CF122" s="35">
        <f t="shared" si="154"/>
        <v>0</v>
      </c>
      <c r="CG122" s="41">
        <f t="shared" si="155"/>
        <v>39</v>
      </c>
      <c r="CH122" s="35">
        <f t="shared" si="156"/>
        <v>5.8879392212725548E-2</v>
      </c>
    </row>
    <row r="123" spans="1:86" x14ac:dyDescent="0.35">
      <c r="A123" s="7" t="s">
        <v>310</v>
      </c>
      <c r="B123" s="8" t="s">
        <v>311</v>
      </c>
      <c r="C123" s="21" t="s">
        <v>157</v>
      </c>
      <c r="D123" s="43"/>
      <c r="E123" s="42"/>
      <c r="F123" s="37">
        <f t="shared" si="123"/>
        <v>0</v>
      </c>
      <c r="G123" s="38">
        <f t="shared" si="157"/>
        <v>1</v>
      </c>
      <c r="H123" s="38">
        <f t="shared" si="124"/>
        <v>32</v>
      </c>
      <c r="I123" s="37">
        <f t="shared" si="158"/>
        <v>0</v>
      </c>
      <c r="J123" s="36"/>
      <c r="K123" s="37">
        <f t="shared" si="125"/>
        <v>0</v>
      </c>
      <c r="L123" s="38">
        <f t="shared" si="159"/>
        <v>1</v>
      </c>
      <c r="M123" s="38">
        <f t="shared" si="126"/>
        <v>39</v>
      </c>
      <c r="N123" s="37">
        <f t="shared" si="160"/>
        <v>0</v>
      </c>
      <c r="O123" s="36"/>
      <c r="P123" s="37">
        <f t="shared" si="127"/>
        <v>0</v>
      </c>
      <c r="Q123" s="38">
        <f t="shared" si="161"/>
        <v>1</v>
      </c>
      <c r="R123" s="38">
        <f t="shared" si="128"/>
        <v>39</v>
      </c>
      <c r="S123" s="37">
        <f t="shared" si="162"/>
        <v>0</v>
      </c>
      <c r="T123" s="36"/>
      <c r="U123" s="37">
        <f t="shared" si="129"/>
        <v>0</v>
      </c>
      <c r="V123" s="42"/>
      <c r="W123" s="38">
        <f t="shared" si="130"/>
        <v>39</v>
      </c>
      <c r="X123" s="37">
        <f t="shared" si="163"/>
        <v>0</v>
      </c>
      <c r="Y123" s="36"/>
      <c r="Z123" s="37">
        <f t="shared" si="131"/>
        <v>0</v>
      </c>
      <c r="AA123" s="38">
        <f t="shared" si="164"/>
        <v>3</v>
      </c>
      <c r="AB123" s="38">
        <f t="shared" si="132"/>
        <v>39</v>
      </c>
      <c r="AC123" s="37">
        <f t="shared" si="165"/>
        <v>0</v>
      </c>
      <c r="AD123" s="36"/>
      <c r="AE123" s="37">
        <f t="shared" si="133"/>
        <v>0</v>
      </c>
      <c r="AF123" s="38">
        <f t="shared" si="166"/>
        <v>2</v>
      </c>
      <c r="AG123" s="38">
        <f t="shared" si="134"/>
        <v>39</v>
      </c>
      <c r="AH123" s="37">
        <f t="shared" si="167"/>
        <v>0</v>
      </c>
      <c r="AI123" s="36"/>
      <c r="AJ123" s="37">
        <f t="shared" si="135"/>
        <v>0</v>
      </c>
      <c r="AK123" s="42"/>
      <c r="AL123" s="38">
        <f t="shared" si="136"/>
        <v>39</v>
      </c>
      <c r="AM123" s="37">
        <f t="shared" si="168"/>
        <v>0</v>
      </c>
      <c r="AN123" s="36"/>
      <c r="AO123" s="37">
        <f t="shared" si="137"/>
        <v>0</v>
      </c>
      <c r="AP123" s="38">
        <f t="shared" si="169"/>
        <v>2</v>
      </c>
      <c r="AQ123" s="38">
        <f t="shared" si="138"/>
        <v>39</v>
      </c>
      <c r="AR123" s="37">
        <f t="shared" si="170"/>
        <v>0</v>
      </c>
      <c r="AS123" s="36"/>
      <c r="AT123" s="37">
        <f t="shared" si="139"/>
        <v>0</v>
      </c>
      <c r="AU123" s="38">
        <f t="shared" si="171"/>
        <v>2</v>
      </c>
      <c r="AV123" s="38">
        <f t="shared" si="140"/>
        <v>39</v>
      </c>
      <c r="AW123" s="37">
        <f t="shared" si="172"/>
        <v>0</v>
      </c>
      <c r="AX123" s="36"/>
      <c r="AY123" s="37">
        <f t="shared" si="141"/>
        <v>0</v>
      </c>
      <c r="AZ123" s="38">
        <f t="shared" si="111"/>
        <v>4</v>
      </c>
      <c r="BA123" s="38">
        <f t="shared" si="142"/>
        <v>39</v>
      </c>
      <c r="BB123" s="37">
        <f t="shared" si="173"/>
        <v>0</v>
      </c>
      <c r="BC123" s="36"/>
      <c r="BD123" s="37">
        <f t="shared" si="143"/>
        <v>0</v>
      </c>
      <c r="BE123" s="38">
        <f t="shared" si="174"/>
        <v>3</v>
      </c>
      <c r="BF123" s="38">
        <f t="shared" si="144"/>
        <v>39</v>
      </c>
      <c r="BG123" s="37">
        <f t="shared" si="175"/>
        <v>0</v>
      </c>
      <c r="BH123" s="36"/>
      <c r="BI123" s="37">
        <f t="shared" si="145"/>
        <v>0</v>
      </c>
      <c r="BJ123" s="38">
        <f t="shared" si="176"/>
        <v>2</v>
      </c>
      <c r="BK123" s="38">
        <f t="shared" si="146"/>
        <v>39</v>
      </c>
      <c r="BL123" s="37">
        <f t="shared" si="177"/>
        <v>0</v>
      </c>
      <c r="BM123" s="36"/>
      <c r="BN123" s="37">
        <f t="shared" si="147"/>
        <v>0</v>
      </c>
      <c r="BO123" s="38">
        <f t="shared" si="178"/>
        <v>0</v>
      </c>
      <c r="BP123" s="42"/>
      <c r="BQ123" s="37">
        <f t="shared" si="179"/>
        <v>0</v>
      </c>
      <c r="BR123" s="36"/>
      <c r="BS123" s="37">
        <f t="shared" si="148"/>
        <v>0</v>
      </c>
      <c r="BT123" s="38">
        <f t="shared" si="180"/>
        <v>3</v>
      </c>
      <c r="BU123" s="38">
        <f t="shared" si="149"/>
        <v>39</v>
      </c>
      <c r="BV123" s="36"/>
      <c r="BW123" s="36"/>
      <c r="BX123" s="40">
        <f t="shared" si="150"/>
        <v>0</v>
      </c>
      <c r="BY123" s="38">
        <f t="shared" si="181"/>
        <v>2</v>
      </c>
      <c r="BZ123" s="38">
        <f t="shared" si="151"/>
        <v>39</v>
      </c>
      <c r="CA123" s="37">
        <f t="shared" si="182"/>
        <v>0</v>
      </c>
      <c r="CB123" s="36"/>
      <c r="CC123" s="37">
        <f t="shared" si="152"/>
        <v>0</v>
      </c>
      <c r="CD123" s="38">
        <f t="shared" si="183"/>
        <v>1</v>
      </c>
      <c r="CE123" s="41">
        <f t="shared" si="153"/>
        <v>39</v>
      </c>
      <c r="CF123" s="35">
        <f t="shared" si="154"/>
        <v>0</v>
      </c>
      <c r="CG123" s="41">
        <f t="shared" si="155"/>
        <v>39</v>
      </c>
      <c r="CH123" s="35">
        <f t="shared" si="156"/>
        <v>5.8879392212725548E-2</v>
      </c>
    </row>
    <row r="124" spans="1:86" x14ac:dyDescent="0.35">
      <c r="A124" s="7" t="s">
        <v>312</v>
      </c>
      <c r="B124" s="8" t="s">
        <v>313</v>
      </c>
      <c r="C124" s="21" t="s">
        <v>157</v>
      </c>
      <c r="D124" s="43"/>
      <c r="E124" s="42"/>
      <c r="F124" s="37">
        <f t="shared" si="123"/>
        <v>0</v>
      </c>
      <c r="G124" s="38">
        <f t="shared" si="157"/>
        <v>1</v>
      </c>
      <c r="H124" s="38">
        <f t="shared" si="124"/>
        <v>32</v>
      </c>
      <c r="I124" s="37">
        <f t="shared" si="158"/>
        <v>0</v>
      </c>
      <c r="J124" s="36"/>
      <c r="K124" s="37">
        <f t="shared" si="125"/>
        <v>0</v>
      </c>
      <c r="L124" s="38">
        <f t="shared" si="159"/>
        <v>1</v>
      </c>
      <c r="M124" s="38">
        <f t="shared" si="126"/>
        <v>39</v>
      </c>
      <c r="N124" s="37">
        <f t="shared" si="160"/>
        <v>0</v>
      </c>
      <c r="O124" s="36"/>
      <c r="P124" s="37">
        <f t="shared" si="127"/>
        <v>0</v>
      </c>
      <c r="Q124" s="38">
        <f t="shared" si="161"/>
        <v>1</v>
      </c>
      <c r="R124" s="38">
        <f t="shared" si="128"/>
        <v>39</v>
      </c>
      <c r="S124" s="37">
        <f t="shared" si="162"/>
        <v>0</v>
      </c>
      <c r="T124" s="36"/>
      <c r="U124" s="37">
        <f t="shared" si="129"/>
        <v>0</v>
      </c>
      <c r="V124" s="42"/>
      <c r="W124" s="38">
        <f t="shared" si="130"/>
        <v>39</v>
      </c>
      <c r="X124" s="37">
        <f t="shared" si="163"/>
        <v>0</v>
      </c>
      <c r="Y124" s="36"/>
      <c r="Z124" s="37">
        <f t="shared" si="131"/>
        <v>0</v>
      </c>
      <c r="AA124" s="38">
        <f t="shared" si="164"/>
        <v>3</v>
      </c>
      <c r="AB124" s="38">
        <f t="shared" si="132"/>
        <v>39</v>
      </c>
      <c r="AC124" s="37">
        <f t="shared" si="165"/>
        <v>0</v>
      </c>
      <c r="AD124" s="36"/>
      <c r="AE124" s="37">
        <f t="shared" si="133"/>
        <v>0</v>
      </c>
      <c r="AF124" s="38">
        <f t="shared" si="166"/>
        <v>2</v>
      </c>
      <c r="AG124" s="38">
        <f t="shared" si="134"/>
        <v>39</v>
      </c>
      <c r="AH124" s="37">
        <f t="shared" si="167"/>
        <v>0</v>
      </c>
      <c r="AI124" s="36"/>
      <c r="AJ124" s="37">
        <f t="shared" si="135"/>
        <v>0</v>
      </c>
      <c r="AK124" s="42"/>
      <c r="AL124" s="38">
        <f t="shared" si="136"/>
        <v>39</v>
      </c>
      <c r="AM124" s="37">
        <f t="shared" si="168"/>
        <v>0</v>
      </c>
      <c r="AN124" s="36"/>
      <c r="AO124" s="37">
        <f t="shared" si="137"/>
        <v>0</v>
      </c>
      <c r="AP124" s="38">
        <f t="shared" si="169"/>
        <v>2</v>
      </c>
      <c r="AQ124" s="38">
        <f t="shared" si="138"/>
        <v>39</v>
      </c>
      <c r="AR124" s="37">
        <f t="shared" si="170"/>
        <v>0</v>
      </c>
      <c r="AS124" s="36"/>
      <c r="AT124" s="37">
        <f t="shared" si="139"/>
        <v>0</v>
      </c>
      <c r="AU124" s="38">
        <f t="shared" si="171"/>
        <v>2</v>
      </c>
      <c r="AV124" s="38">
        <f t="shared" si="140"/>
        <v>39</v>
      </c>
      <c r="AW124" s="37">
        <f t="shared" si="172"/>
        <v>0</v>
      </c>
      <c r="AX124" s="36"/>
      <c r="AY124" s="37">
        <f t="shared" si="141"/>
        <v>0</v>
      </c>
      <c r="AZ124" s="38">
        <f t="shared" si="111"/>
        <v>4</v>
      </c>
      <c r="BA124" s="38">
        <f t="shared" si="142"/>
        <v>39</v>
      </c>
      <c r="BB124" s="37">
        <f t="shared" si="173"/>
        <v>0</v>
      </c>
      <c r="BC124" s="36"/>
      <c r="BD124" s="37">
        <f t="shared" si="143"/>
        <v>0</v>
      </c>
      <c r="BE124" s="38">
        <f t="shared" si="174"/>
        <v>3</v>
      </c>
      <c r="BF124" s="38">
        <f t="shared" si="144"/>
        <v>39</v>
      </c>
      <c r="BG124" s="37">
        <f t="shared" si="175"/>
        <v>0</v>
      </c>
      <c r="BH124" s="36"/>
      <c r="BI124" s="37">
        <f t="shared" si="145"/>
        <v>0</v>
      </c>
      <c r="BJ124" s="38">
        <f t="shared" si="176"/>
        <v>2</v>
      </c>
      <c r="BK124" s="38">
        <f t="shared" si="146"/>
        <v>39</v>
      </c>
      <c r="BL124" s="37">
        <f t="shared" si="177"/>
        <v>0</v>
      </c>
      <c r="BM124" s="36"/>
      <c r="BN124" s="37">
        <f t="shared" si="147"/>
        <v>0</v>
      </c>
      <c r="BO124" s="38">
        <f t="shared" si="178"/>
        <v>0</v>
      </c>
      <c r="BP124" s="42"/>
      <c r="BQ124" s="37">
        <f t="shared" si="179"/>
        <v>0</v>
      </c>
      <c r="BR124" s="36"/>
      <c r="BS124" s="37">
        <f t="shared" si="148"/>
        <v>0</v>
      </c>
      <c r="BT124" s="38">
        <f t="shared" si="180"/>
        <v>3</v>
      </c>
      <c r="BU124" s="38">
        <f t="shared" si="149"/>
        <v>39</v>
      </c>
      <c r="BV124" s="36"/>
      <c r="BW124" s="36"/>
      <c r="BX124" s="40">
        <f t="shared" si="150"/>
        <v>0</v>
      </c>
      <c r="BY124" s="38">
        <f t="shared" si="181"/>
        <v>2</v>
      </c>
      <c r="BZ124" s="38">
        <f t="shared" si="151"/>
        <v>39</v>
      </c>
      <c r="CA124" s="37">
        <f t="shared" si="182"/>
        <v>0</v>
      </c>
      <c r="CB124" s="36"/>
      <c r="CC124" s="37">
        <f t="shared" si="152"/>
        <v>0</v>
      </c>
      <c r="CD124" s="38">
        <f t="shared" si="183"/>
        <v>1</v>
      </c>
      <c r="CE124" s="41">
        <f t="shared" si="153"/>
        <v>39</v>
      </c>
      <c r="CF124" s="35">
        <f t="shared" si="154"/>
        <v>0</v>
      </c>
      <c r="CG124" s="41">
        <f t="shared" si="155"/>
        <v>39</v>
      </c>
      <c r="CH124" s="35">
        <f t="shared" si="156"/>
        <v>5.8879392212725548E-2</v>
      </c>
    </row>
    <row r="125" spans="1:86" x14ac:dyDescent="0.35">
      <c r="A125" s="7" t="s">
        <v>314</v>
      </c>
      <c r="B125" s="8" t="s">
        <v>315</v>
      </c>
      <c r="C125" s="21" t="s">
        <v>157</v>
      </c>
      <c r="D125" s="43"/>
      <c r="E125" s="42"/>
      <c r="F125" s="37">
        <f t="shared" si="123"/>
        <v>0</v>
      </c>
      <c r="G125" s="38">
        <f t="shared" si="157"/>
        <v>1</v>
      </c>
      <c r="H125" s="38">
        <f t="shared" si="124"/>
        <v>32</v>
      </c>
      <c r="I125" s="37">
        <f t="shared" si="158"/>
        <v>0</v>
      </c>
      <c r="J125" s="36"/>
      <c r="K125" s="37">
        <f t="shared" si="125"/>
        <v>0</v>
      </c>
      <c r="L125" s="38">
        <f t="shared" si="159"/>
        <v>1</v>
      </c>
      <c r="M125" s="38">
        <f t="shared" si="126"/>
        <v>39</v>
      </c>
      <c r="N125" s="37">
        <f t="shared" si="160"/>
        <v>0</v>
      </c>
      <c r="O125" s="36"/>
      <c r="P125" s="37">
        <f t="shared" si="127"/>
        <v>0</v>
      </c>
      <c r="Q125" s="38">
        <f t="shared" si="161"/>
        <v>1</v>
      </c>
      <c r="R125" s="38">
        <f t="shared" si="128"/>
        <v>39</v>
      </c>
      <c r="S125" s="37">
        <f t="shared" si="162"/>
        <v>0</v>
      </c>
      <c r="T125" s="36"/>
      <c r="U125" s="37">
        <f t="shared" si="129"/>
        <v>0</v>
      </c>
      <c r="V125" s="42"/>
      <c r="W125" s="38">
        <f t="shared" si="130"/>
        <v>39</v>
      </c>
      <c r="X125" s="37">
        <f t="shared" si="163"/>
        <v>0</v>
      </c>
      <c r="Y125" s="36"/>
      <c r="Z125" s="37">
        <f t="shared" si="131"/>
        <v>0</v>
      </c>
      <c r="AA125" s="38">
        <f t="shared" si="164"/>
        <v>3</v>
      </c>
      <c r="AB125" s="38">
        <f t="shared" si="132"/>
        <v>39</v>
      </c>
      <c r="AC125" s="37">
        <f t="shared" si="165"/>
        <v>0</v>
      </c>
      <c r="AD125" s="36"/>
      <c r="AE125" s="37">
        <f t="shared" si="133"/>
        <v>0</v>
      </c>
      <c r="AF125" s="38">
        <f t="shared" si="166"/>
        <v>2</v>
      </c>
      <c r="AG125" s="38">
        <f t="shared" si="134"/>
        <v>39</v>
      </c>
      <c r="AH125" s="37">
        <f t="shared" si="167"/>
        <v>0</v>
      </c>
      <c r="AI125" s="36"/>
      <c r="AJ125" s="37">
        <f t="shared" si="135"/>
        <v>0</v>
      </c>
      <c r="AK125" s="42"/>
      <c r="AL125" s="38">
        <f t="shared" si="136"/>
        <v>39</v>
      </c>
      <c r="AM125" s="37">
        <f t="shared" si="168"/>
        <v>0</v>
      </c>
      <c r="AN125" s="36"/>
      <c r="AO125" s="37">
        <f t="shared" si="137"/>
        <v>0</v>
      </c>
      <c r="AP125" s="38">
        <f t="shared" si="169"/>
        <v>2</v>
      </c>
      <c r="AQ125" s="38">
        <f t="shared" si="138"/>
        <v>39</v>
      </c>
      <c r="AR125" s="37">
        <f t="shared" si="170"/>
        <v>0</v>
      </c>
      <c r="AS125" s="36"/>
      <c r="AT125" s="37">
        <f t="shared" si="139"/>
        <v>0</v>
      </c>
      <c r="AU125" s="38">
        <f t="shared" si="171"/>
        <v>2</v>
      </c>
      <c r="AV125" s="38">
        <f t="shared" si="140"/>
        <v>39</v>
      </c>
      <c r="AW125" s="37">
        <f t="shared" si="172"/>
        <v>0</v>
      </c>
      <c r="AX125" s="36"/>
      <c r="AY125" s="37">
        <f t="shared" si="141"/>
        <v>0</v>
      </c>
      <c r="AZ125" s="38">
        <f t="shared" si="111"/>
        <v>4</v>
      </c>
      <c r="BA125" s="38">
        <f t="shared" si="142"/>
        <v>39</v>
      </c>
      <c r="BB125" s="37">
        <f t="shared" si="173"/>
        <v>0</v>
      </c>
      <c r="BC125" s="36"/>
      <c r="BD125" s="37">
        <f t="shared" si="143"/>
        <v>0</v>
      </c>
      <c r="BE125" s="38">
        <f t="shared" si="174"/>
        <v>3</v>
      </c>
      <c r="BF125" s="38">
        <f t="shared" si="144"/>
        <v>39</v>
      </c>
      <c r="BG125" s="37">
        <f t="shared" si="175"/>
        <v>0</v>
      </c>
      <c r="BH125" s="36"/>
      <c r="BI125" s="37">
        <f t="shared" si="145"/>
        <v>0</v>
      </c>
      <c r="BJ125" s="38">
        <f t="shared" si="176"/>
        <v>2</v>
      </c>
      <c r="BK125" s="38">
        <f t="shared" si="146"/>
        <v>39</v>
      </c>
      <c r="BL125" s="37">
        <f t="shared" si="177"/>
        <v>0</v>
      </c>
      <c r="BM125" s="36"/>
      <c r="BN125" s="37">
        <f t="shared" si="147"/>
        <v>0</v>
      </c>
      <c r="BO125" s="38">
        <f t="shared" si="178"/>
        <v>0</v>
      </c>
      <c r="BP125" s="42"/>
      <c r="BQ125" s="37">
        <f t="shared" si="179"/>
        <v>0</v>
      </c>
      <c r="BR125" s="36"/>
      <c r="BS125" s="37">
        <f t="shared" si="148"/>
        <v>0</v>
      </c>
      <c r="BT125" s="38">
        <f t="shared" si="180"/>
        <v>3</v>
      </c>
      <c r="BU125" s="38">
        <f t="shared" si="149"/>
        <v>39</v>
      </c>
      <c r="BV125" s="36"/>
      <c r="BW125" s="36"/>
      <c r="BX125" s="40">
        <f t="shared" si="150"/>
        <v>0</v>
      </c>
      <c r="BY125" s="38">
        <f t="shared" si="181"/>
        <v>2</v>
      </c>
      <c r="BZ125" s="38">
        <f t="shared" si="151"/>
        <v>39</v>
      </c>
      <c r="CA125" s="37">
        <f t="shared" si="182"/>
        <v>0</v>
      </c>
      <c r="CB125" s="36"/>
      <c r="CC125" s="37">
        <f t="shared" si="152"/>
        <v>0</v>
      </c>
      <c r="CD125" s="38">
        <f t="shared" si="183"/>
        <v>1</v>
      </c>
      <c r="CE125" s="41">
        <f t="shared" si="153"/>
        <v>39</v>
      </c>
      <c r="CF125" s="35">
        <f t="shared" si="154"/>
        <v>0</v>
      </c>
      <c r="CG125" s="41">
        <f t="shared" si="155"/>
        <v>39</v>
      </c>
      <c r="CH125" s="35">
        <f t="shared" si="156"/>
        <v>5.8879392212725548E-2</v>
      </c>
    </row>
    <row r="126" spans="1:86" x14ac:dyDescent="0.35">
      <c r="A126" s="7" t="s">
        <v>316</v>
      </c>
      <c r="B126" s="8" t="s">
        <v>317</v>
      </c>
      <c r="C126" s="21" t="s">
        <v>157</v>
      </c>
      <c r="D126" s="43"/>
      <c r="E126" s="42"/>
      <c r="F126" s="37">
        <f t="shared" si="123"/>
        <v>0</v>
      </c>
      <c r="G126" s="38">
        <f t="shared" si="157"/>
        <v>1</v>
      </c>
      <c r="H126" s="38">
        <f t="shared" si="124"/>
        <v>32</v>
      </c>
      <c r="I126" s="37">
        <f t="shared" si="158"/>
        <v>0</v>
      </c>
      <c r="J126" s="36"/>
      <c r="K126" s="37">
        <f t="shared" si="125"/>
        <v>0</v>
      </c>
      <c r="L126" s="38">
        <f t="shared" si="159"/>
        <v>1</v>
      </c>
      <c r="M126" s="38">
        <f t="shared" si="126"/>
        <v>39</v>
      </c>
      <c r="N126" s="37">
        <f t="shared" si="160"/>
        <v>0</v>
      </c>
      <c r="O126" s="36"/>
      <c r="P126" s="37">
        <f t="shared" si="127"/>
        <v>0</v>
      </c>
      <c r="Q126" s="38">
        <f t="shared" si="161"/>
        <v>1</v>
      </c>
      <c r="R126" s="38">
        <f t="shared" si="128"/>
        <v>39</v>
      </c>
      <c r="S126" s="37">
        <f t="shared" si="162"/>
        <v>0</v>
      </c>
      <c r="T126" s="36"/>
      <c r="U126" s="37">
        <f t="shared" si="129"/>
        <v>0</v>
      </c>
      <c r="V126" s="42"/>
      <c r="W126" s="38">
        <f t="shared" si="130"/>
        <v>39</v>
      </c>
      <c r="X126" s="37">
        <f t="shared" si="163"/>
        <v>0</v>
      </c>
      <c r="Y126" s="36"/>
      <c r="Z126" s="37">
        <f t="shared" si="131"/>
        <v>0</v>
      </c>
      <c r="AA126" s="38">
        <f t="shared" si="164"/>
        <v>3</v>
      </c>
      <c r="AB126" s="38">
        <f t="shared" si="132"/>
        <v>39</v>
      </c>
      <c r="AC126" s="37">
        <f t="shared" si="165"/>
        <v>0</v>
      </c>
      <c r="AD126" s="36"/>
      <c r="AE126" s="37">
        <f t="shared" si="133"/>
        <v>0</v>
      </c>
      <c r="AF126" s="38">
        <f t="shared" si="166"/>
        <v>2</v>
      </c>
      <c r="AG126" s="38">
        <f t="shared" si="134"/>
        <v>39</v>
      </c>
      <c r="AH126" s="37">
        <f t="shared" si="167"/>
        <v>0</v>
      </c>
      <c r="AI126" s="36"/>
      <c r="AJ126" s="37">
        <f t="shared" si="135"/>
        <v>0</v>
      </c>
      <c r="AK126" s="42"/>
      <c r="AL126" s="38">
        <f t="shared" si="136"/>
        <v>39</v>
      </c>
      <c r="AM126" s="37">
        <f t="shared" si="168"/>
        <v>0</v>
      </c>
      <c r="AN126" s="36"/>
      <c r="AO126" s="37">
        <f t="shared" si="137"/>
        <v>0</v>
      </c>
      <c r="AP126" s="38">
        <f t="shared" si="169"/>
        <v>2</v>
      </c>
      <c r="AQ126" s="38">
        <f t="shared" si="138"/>
        <v>39</v>
      </c>
      <c r="AR126" s="37">
        <f t="shared" si="170"/>
        <v>0</v>
      </c>
      <c r="AS126" s="36"/>
      <c r="AT126" s="37">
        <f t="shared" si="139"/>
        <v>0</v>
      </c>
      <c r="AU126" s="38">
        <f t="shared" si="171"/>
        <v>2</v>
      </c>
      <c r="AV126" s="38">
        <f t="shared" si="140"/>
        <v>39</v>
      </c>
      <c r="AW126" s="37">
        <f t="shared" si="172"/>
        <v>0</v>
      </c>
      <c r="AX126" s="36"/>
      <c r="AY126" s="37">
        <f t="shared" si="141"/>
        <v>0</v>
      </c>
      <c r="AZ126" s="38">
        <f t="shared" si="111"/>
        <v>4</v>
      </c>
      <c r="BA126" s="38">
        <f t="shared" si="142"/>
        <v>39</v>
      </c>
      <c r="BB126" s="37">
        <f t="shared" si="173"/>
        <v>0</v>
      </c>
      <c r="BC126" s="36"/>
      <c r="BD126" s="37">
        <f t="shared" si="143"/>
        <v>0</v>
      </c>
      <c r="BE126" s="38">
        <f t="shared" si="174"/>
        <v>3</v>
      </c>
      <c r="BF126" s="38">
        <f t="shared" si="144"/>
        <v>39</v>
      </c>
      <c r="BG126" s="37">
        <f t="shared" si="175"/>
        <v>0</v>
      </c>
      <c r="BH126" s="36"/>
      <c r="BI126" s="37">
        <f t="shared" si="145"/>
        <v>0</v>
      </c>
      <c r="BJ126" s="38">
        <f t="shared" si="176"/>
        <v>2</v>
      </c>
      <c r="BK126" s="38">
        <f t="shared" si="146"/>
        <v>39</v>
      </c>
      <c r="BL126" s="37">
        <f t="shared" si="177"/>
        <v>0</v>
      </c>
      <c r="BM126" s="36"/>
      <c r="BN126" s="37">
        <f t="shared" si="147"/>
        <v>0</v>
      </c>
      <c r="BO126" s="38">
        <f t="shared" si="178"/>
        <v>0</v>
      </c>
      <c r="BP126" s="42"/>
      <c r="BQ126" s="37">
        <f t="shared" si="179"/>
        <v>0</v>
      </c>
      <c r="BR126" s="36"/>
      <c r="BS126" s="37">
        <f t="shared" si="148"/>
        <v>0</v>
      </c>
      <c r="BT126" s="38">
        <f t="shared" si="180"/>
        <v>3</v>
      </c>
      <c r="BU126" s="38">
        <f t="shared" si="149"/>
        <v>39</v>
      </c>
      <c r="BV126" s="36"/>
      <c r="BW126" s="36"/>
      <c r="BX126" s="40">
        <f t="shared" si="150"/>
        <v>0</v>
      </c>
      <c r="BY126" s="38">
        <f t="shared" si="181"/>
        <v>2</v>
      </c>
      <c r="BZ126" s="38">
        <f t="shared" si="151"/>
        <v>39</v>
      </c>
      <c r="CA126" s="37">
        <f t="shared" si="182"/>
        <v>0</v>
      </c>
      <c r="CB126" s="36"/>
      <c r="CC126" s="37">
        <f t="shared" si="152"/>
        <v>0</v>
      </c>
      <c r="CD126" s="38">
        <f t="shared" si="183"/>
        <v>1</v>
      </c>
      <c r="CE126" s="41">
        <f t="shared" si="153"/>
        <v>39</v>
      </c>
      <c r="CF126" s="35">
        <f t="shared" si="154"/>
        <v>0</v>
      </c>
      <c r="CG126" s="41">
        <f t="shared" si="155"/>
        <v>39</v>
      </c>
      <c r="CH126" s="35">
        <f t="shared" si="156"/>
        <v>5.8879392212725548E-2</v>
      </c>
    </row>
    <row r="127" spans="1:86" x14ac:dyDescent="0.35">
      <c r="A127" s="7" t="s">
        <v>318</v>
      </c>
      <c r="B127" s="8" t="s">
        <v>319</v>
      </c>
      <c r="C127" s="21" t="s">
        <v>157</v>
      </c>
      <c r="D127" s="43"/>
      <c r="E127" s="42"/>
      <c r="F127" s="37">
        <f t="shared" si="123"/>
        <v>0</v>
      </c>
      <c r="G127" s="38">
        <f t="shared" si="157"/>
        <v>1</v>
      </c>
      <c r="H127" s="38">
        <f t="shared" si="124"/>
        <v>32</v>
      </c>
      <c r="I127" s="37">
        <f t="shared" si="158"/>
        <v>0</v>
      </c>
      <c r="J127" s="36"/>
      <c r="K127" s="37">
        <f t="shared" si="125"/>
        <v>0</v>
      </c>
      <c r="L127" s="38">
        <f t="shared" si="159"/>
        <v>1</v>
      </c>
      <c r="M127" s="38">
        <f t="shared" si="126"/>
        <v>39</v>
      </c>
      <c r="N127" s="37">
        <f t="shared" si="160"/>
        <v>0</v>
      </c>
      <c r="O127" s="36"/>
      <c r="P127" s="37">
        <f t="shared" si="127"/>
        <v>0</v>
      </c>
      <c r="Q127" s="38">
        <f t="shared" si="161"/>
        <v>1</v>
      </c>
      <c r="R127" s="38">
        <f t="shared" si="128"/>
        <v>39</v>
      </c>
      <c r="S127" s="37">
        <f t="shared" si="162"/>
        <v>0</v>
      </c>
      <c r="T127" s="36"/>
      <c r="U127" s="37">
        <f t="shared" si="129"/>
        <v>0</v>
      </c>
      <c r="V127" s="42"/>
      <c r="W127" s="38">
        <f t="shared" si="130"/>
        <v>39</v>
      </c>
      <c r="X127" s="37">
        <f t="shared" si="163"/>
        <v>0</v>
      </c>
      <c r="Y127" s="36"/>
      <c r="Z127" s="37">
        <f t="shared" si="131"/>
        <v>0</v>
      </c>
      <c r="AA127" s="38">
        <f t="shared" si="164"/>
        <v>3</v>
      </c>
      <c r="AB127" s="38">
        <f t="shared" si="132"/>
        <v>39</v>
      </c>
      <c r="AC127" s="37">
        <f t="shared" si="165"/>
        <v>0</v>
      </c>
      <c r="AD127" s="36"/>
      <c r="AE127" s="37">
        <f t="shared" si="133"/>
        <v>0</v>
      </c>
      <c r="AF127" s="38">
        <f t="shared" si="166"/>
        <v>2</v>
      </c>
      <c r="AG127" s="38">
        <f t="shared" si="134"/>
        <v>39</v>
      </c>
      <c r="AH127" s="37">
        <f t="shared" si="167"/>
        <v>0</v>
      </c>
      <c r="AI127" s="36"/>
      <c r="AJ127" s="37">
        <f t="shared" si="135"/>
        <v>0</v>
      </c>
      <c r="AK127" s="42"/>
      <c r="AL127" s="38">
        <f t="shared" si="136"/>
        <v>39</v>
      </c>
      <c r="AM127" s="37">
        <f t="shared" si="168"/>
        <v>0</v>
      </c>
      <c r="AN127" s="36"/>
      <c r="AO127" s="37">
        <f t="shared" si="137"/>
        <v>0</v>
      </c>
      <c r="AP127" s="38">
        <f t="shared" si="169"/>
        <v>2</v>
      </c>
      <c r="AQ127" s="38">
        <f t="shared" si="138"/>
        <v>39</v>
      </c>
      <c r="AR127" s="37">
        <f t="shared" si="170"/>
        <v>0</v>
      </c>
      <c r="AS127" s="36"/>
      <c r="AT127" s="37">
        <f t="shared" si="139"/>
        <v>0</v>
      </c>
      <c r="AU127" s="38">
        <f t="shared" si="171"/>
        <v>2</v>
      </c>
      <c r="AV127" s="38">
        <f t="shared" si="140"/>
        <v>39</v>
      </c>
      <c r="AW127" s="37">
        <f t="shared" si="172"/>
        <v>0</v>
      </c>
      <c r="AX127" s="36"/>
      <c r="AY127" s="37">
        <f t="shared" si="141"/>
        <v>0</v>
      </c>
      <c r="AZ127" s="38">
        <f t="shared" si="111"/>
        <v>4</v>
      </c>
      <c r="BA127" s="38">
        <f t="shared" si="142"/>
        <v>39</v>
      </c>
      <c r="BB127" s="37">
        <f t="shared" si="173"/>
        <v>0</v>
      </c>
      <c r="BC127" s="36"/>
      <c r="BD127" s="37">
        <f t="shared" si="143"/>
        <v>0</v>
      </c>
      <c r="BE127" s="38">
        <f t="shared" si="174"/>
        <v>3</v>
      </c>
      <c r="BF127" s="38">
        <f t="shared" si="144"/>
        <v>39</v>
      </c>
      <c r="BG127" s="37">
        <f t="shared" si="175"/>
        <v>0</v>
      </c>
      <c r="BH127" s="36"/>
      <c r="BI127" s="37">
        <f t="shared" si="145"/>
        <v>0</v>
      </c>
      <c r="BJ127" s="38">
        <f t="shared" si="176"/>
        <v>2</v>
      </c>
      <c r="BK127" s="38">
        <f t="shared" si="146"/>
        <v>39</v>
      </c>
      <c r="BL127" s="37">
        <f t="shared" si="177"/>
        <v>0</v>
      </c>
      <c r="BM127" s="36"/>
      <c r="BN127" s="37">
        <f t="shared" si="147"/>
        <v>0</v>
      </c>
      <c r="BO127" s="38">
        <f t="shared" si="178"/>
        <v>0</v>
      </c>
      <c r="BP127" s="42"/>
      <c r="BQ127" s="37">
        <f t="shared" si="179"/>
        <v>0</v>
      </c>
      <c r="BR127" s="36"/>
      <c r="BS127" s="37">
        <f t="shared" si="148"/>
        <v>0</v>
      </c>
      <c r="BT127" s="38">
        <f t="shared" si="180"/>
        <v>3</v>
      </c>
      <c r="BU127" s="38">
        <f t="shared" si="149"/>
        <v>39</v>
      </c>
      <c r="BV127" s="36"/>
      <c r="BW127" s="36"/>
      <c r="BX127" s="40">
        <f t="shared" si="150"/>
        <v>0</v>
      </c>
      <c r="BY127" s="38">
        <f t="shared" si="181"/>
        <v>2</v>
      </c>
      <c r="BZ127" s="38">
        <f t="shared" si="151"/>
        <v>39</v>
      </c>
      <c r="CA127" s="37">
        <f t="shared" si="182"/>
        <v>0</v>
      </c>
      <c r="CB127" s="36"/>
      <c r="CC127" s="37">
        <f t="shared" si="152"/>
        <v>0</v>
      </c>
      <c r="CD127" s="38">
        <f t="shared" si="183"/>
        <v>1</v>
      </c>
      <c r="CE127" s="41">
        <f t="shared" si="153"/>
        <v>39</v>
      </c>
      <c r="CF127" s="35">
        <f t="shared" si="154"/>
        <v>0</v>
      </c>
      <c r="CG127" s="41">
        <f t="shared" si="155"/>
        <v>39</v>
      </c>
      <c r="CH127" s="35">
        <f t="shared" si="156"/>
        <v>5.8879392212725548E-2</v>
      </c>
    </row>
    <row r="128" spans="1:86" x14ac:dyDescent="0.35">
      <c r="A128" s="7" t="s">
        <v>320</v>
      </c>
      <c r="B128" s="8" t="s">
        <v>321</v>
      </c>
      <c r="C128" s="21" t="s">
        <v>157</v>
      </c>
      <c r="D128" s="43"/>
      <c r="E128" s="42"/>
      <c r="F128" s="37">
        <f t="shared" si="123"/>
        <v>0</v>
      </c>
      <c r="G128" s="38">
        <f t="shared" si="157"/>
        <v>1</v>
      </c>
      <c r="H128" s="38">
        <f t="shared" si="124"/>
        <v>32</v>
      </c>
      <c r="I128" s="37">
        <f t="shared" si="158"/>
        <v>0</v>
      </c>
      <c r="J128" s="36"/>
      <c r="K128" s="37">
        <f t="shared" si="125"/>
        <v>0</v>
      </c>
      <c r="L128" s="38">
        <f t="shared" si="159"/>
        <v>1</v>
      </c>
      <c r="M128" s="38">
        <f t="shared" si="126"/>
        <v>39</v>
      </c>
      <c r="N128" s="37">
        <f t="shared" si="160"/>
        <v>0</v>
      </c>
      <c r="O128" s="36"/>
      <c r="P128" s="37">
        <f t="shared" si="127"/>
        <v>0</v>
      </c>
      <c r="Q128" s="38">
        <f t="shared" si="161"/>
        <v>1</v>
      </c>
      <c r="R128" s="38">
        <f t="shared" si="128"/>
        <v>39</v>
      </c>
      <c r="S128" s="37">
        <f t="shared" si="162"/>
        <v>0</v>
      </c>
      <c r="T128" s="36"/>
      <c r="U128" s="37">
        <f t="shared" si="129"/>
        <v>0</v>
      </c>
      <c r="V128" s="42"/>
      <c r="W128" s="38">
        <f t="shared" si="130"/>
        <v>39</v>
      </c>
      <c r="X128" s="37">
        <f t="shared" si="163"/>
        <v>0</v>
      </c>
      <c r="Y128" s="36"/>
      <c r="Z128" s="37">
        <f t="shared" si="131"/>
        <v>0</v>
      </c>
      <c r="AA128" s="38">
        <f t="shared" si="164"/>
        <v>3</v>
      </c>
      <c r="AB128" s="38">
        <f t="shared" si="132"/>
        <v>39</v>
      </c>
      <c r="AC128" s="37">
        <f t="shared" si="165"/>
        <v>0</v>
      </c>
      <c r="AD128" s="36"/>
      <c r="AE128" s="37">
        <f t="shared" si="133"/>
        <v>0</v>
      </c>
      <c r="AF128" s="38">
        <f t="shared" si="166"/>
        <v>2</v>
      </c>
      <c r="AG128" s="38">
        <f t="shared" si="134"/>
        <v>39</v>
      </c>
      <c r="AH128" s="37">
        <f t="shared" si="167"/>
        <v>0</v>
      </c>
      <c r="AI128" s="36"/>
      <c r="AJ128" s="37">
        <f t="shared" si="135"/>
        <v>0</v>
      </c>
      <c r="AK128" s="42"/>
      <c r="AL128" s="38">
        <f t="shared" si="136"/>
        <v>39</v>
      </c>
      <c r="AM128" s="37">
        <f t="shared" si="168"/>
        <v>0</v>
      </c>
      <c r="AN128" s="36"/>
      <c r="AO128" s="37">
        <f t="shared" si="137"/>
        <v>0</v>
      </c>
      <c r="AP128" s="38">
        <f t="shared" si="169"/>
        <v>2</v>
      </c>
      <c r="AQ128" s="38">
        <f t="shared" si="138"/>
        <v>39</v>
      </c>
      <c r="AR128" s="37">
        <f t="shared" si="170"/>
        <v>0</v>
      </c>
      <c r="AS128" s="36"/>
      <c r="AT128" s="37">
        <f t="shared" si="139"/>
        <v>0</v>
      </c>
      <c r="AU128" s="38">
        <f t="shared" si="171"/>
        <v>2</v>
      </c>
      <c r="AV128" s="38">
        <f t="shared" si="140"/>
        <v>39</v>
      </c>
      <c r="AW128" s="37">
        <f t="shared" si="172"/>
        <v>0</v>
      </c>
      <c r="AX128" s="36"/>
      <c r="AY128" s="37">
        <f t="shared" si="141"/>
        <v>0</v>
      </c>
      <c r="AZ128" s="38">
        <f t="shared" si="111"/>
        <v>4</v>
      </c>
      <c r="BA128" s="38">
        <f t="shared" si="142"/>
        <v>39</v>
      </c>
      <c r="BB128" s="37">
        <f t="shared" si="173"/>
        <v>0</v>
      </c>
      <c r="BC128" s="36"/>
      <c r="BD128" s="37">
        <f t="shared" si="143"/>
        <v>0</v>
      </c>
      <c r="BE128" s="38">
        <f t="shared" si="174"/>
        <v>3</v>
      </c>
      <c r="BF128" s="38">
        <f t="shared" si="144"/>
        <v>39</v>
      </c>
      <c r="BG128" s="37">
        <f t="shared" si="175"/>
        <v>0</v>
      </c>
      <c r="BH128" s="36"/>
      <c r="BI128" s="37">
        <f t="shared" si="145"/>
        <v>0</v>
      </c>
      <c r="BJ128" s="38">
        <f t="shared" si="176"/>
        <v>2</v>
      </c>
      <c r="BK128" s="38">
        <f t="shared" si="146"/>
        <v>39</v>
      </c>
      <c r="BL128" s="37">
        <f t="shared" si="177"/>
        <v>0</v>
      </c>
      <c r="BM128" s="36"/>
      <c r="BN128" s="37">
        <f t="shared" si="147"/>
        <v>0</v>
      </c>
      <c r="BO128" s="38">
        <f t="shared" si="178"/>
        <v>0</v>
      </c>
      <c r="BP128" s="42"/>
      <c r="BQ128" s="37">
        <f t="shared" si="179"/>
        <v>0</v>
      </c>
      <c r="BR128" s="36"/>
      <c r="BS128" s="37">
        <f t="shared" si="148"/>
        <v>0</v>
      </c>
      <c r="BT128" s="38">
        <f t="shared" si="180"/>
        <v>3</v>
      </c>
      <c r="BU128" s="38">
        <f t="shared" si="149"/>
        <v>39</v>
      </c>
      <c r="BV128" s="36"/>
      <c r="BW128" s="36"/>
      <c r="BX128" s="40">
        <f t="shared" si="150"/>
        <v>0</v>
      </c>
      <c r="BY128" s="38">
        <f t="shared" si="181"/>
        <v>2</v>
      </c>
      <c r="BZ128" s="38">
        <f t="shared" si="151"/>
        <v>39</v>
      </c>
      <c r="CA128" s="37">
        <f t="shared" si="182"/>
        <v>0</v>
      </c>
      <c r="CB128" s="36"/>
      <c r="CC128" s="37">
        <f t="shared" si="152"/>
        <v>0</v>
      </c>
      <c r="CD128" s="38">
        <f t="shared" si="183"/>
        <v>1</v>
      </c>
      <c r="CE128" s="41">
        <f t="shared" si="153"/>
        <v>39</v>
      </c>
      <c r="CF128" s="35">
        <f t="shared" si="154"/>
        <v>0</v>
      </c>
      <c r="CG128" s="41">
        <f t="shared" si="155"/>
        <v>39</v>
      </c>
      <c r="CH128" s="35">
        <f t="shared" si="156"/>
        <v>5.8879392212725548E-2</v>
      </c>
    </row>
    <row r="129" spans="1:86" x14ac:dyDescent="0.35">
      <c r="A129" s="7" t="s">
        <v>322</v>
      </c>
      <c r="B129" s="22" t="s">
        <v>323</v>
      </c>
      <c r="C129" s="21" t="s">
        <v>157</v>
      </c>
      <c r="D129" s="43"/>
      <c r="E129" s="42"/>
      <c r="F129" s="37">
        <f t="shared" si="123"/>
        <v>0</v>
      </c>
      <c r="G129" s="38">
        <f t="shared" si="157"/>
        <v>1</v>
      </c>
      <c r="H129" s="38">
        <f t="shared" si="124"/>
        <v>32</v>
      </c>
      <c r="I129" s="37">
        <f t="shared" si="158"/>
        <v>0</v>
      </c>
      <c r="J129" s="36"/>
      <c r="K129" s="37">
        <f t="shared" si="125"/>
        <v>0</v>
      </c>
      <c r="L129" s="38">
        <f t="shared" si="159"/>
        <v>1</v>
      </c>
      <c r="M129" s="38">
        <f t="shared" si="126"/>
        <v>39</v>
      </c>
      <c r="N129" s="37">
        <f t="shared" si="160"/>
        <v>0</v>
      </c>
      <c r="O129" s="36"/>
      <c r="P129" s="37">
        <f t="shared" si="127"/>
        <v>0</v>
      </c>
      <c r="Q129" s="38">
        <f t="shared" si="161"/>
        <v>1</v>
      </c>
      <c r="R129" s="38">
        <f t="shared" si="128"/>
        <v>39</v>
      </c>
      <c r="S129" s="37">
        <f t="shared" si="162"/>
        <v>0</v>
      </c>
      <c r="T129" s="36"/>
      <c r="U129" s="37">
        <f t="shared" si="129"/>
        <v>0</v>
      </c>
      <c r="V129" s="42"/>
      <c r="W129" s="38">
        <f t="shared" si="130"/>
        <v>39</v>
      </c>
      <c r="X129" s="37">
        <f t="shared" si="163"/>
        <v>0</v>
      </c>
      <c r="Y129" s="36"/>
      <c r="Z129" s="37">
        <f t="shared" si="131"/>
        <v>0</v>
      </c>
      <c r="AA129" s="38">
        <f t="shared" si="164"/>
        <v>3</v>
      </c>
      <c r="AB129" s="38">
        <f t="shared" si="132"/>
        <v>39</v>
      </c>
      <c r="AC129" s="37">
        <f t="shared" si="165"/>
        <v>0</v>
      </c>
      <c r="AD129" s="36"/>
      <c r="AE129" s="37">
        <f t="shared" si="133"/>
        <v>0</v>
      </c>
      <c r="AF129" s="38">
        <f t="shared" si="166"/>
        <v>2</v>
      </c>
      <c r="AG129" s="38">
        <f t="shared" si="134"/>
        <v>39</v>
      </c>
      <c r="AH129" s="37">
        <f t="shared" si="167"/>
        <v>0</v>
      </c>
      <c r="AI129" s="36"/>
      <c r="AJ129" s="37">
        <f t="shared" si="135"/>
        <v>0</v>
      </c>
      <c r="AK129" s="42"/>
      <c r="AL129" s="38">
        <f t="shared" si="136"/>
        <v>39</v>
      </c>
      <c r="AM129" s="37">
        <f t="shared" si="168"/>
        <v>0</v>
      </c>
      <c r="AN129" s="36"/>
      <c r="AO129" s="37">
        <f t="shared" si="137"/>
        <v>0</v>
      </c>
      <c r="AP129" s="38">
        <f t="shared" si="169"/>
        <v>2</v>
      </c>
      <c r="AQ129" s="38">
        <f t="shared" si="138"/>
        <v>39</v>
      </c>
      <c r="AR129" s="37">
        <f t="shared" si="170"/>
        <v>0</v>
      </c>
      <c r="AS129" s="36"/>
      <c r="AT129" s="37">
        <f t="shared" si="139"/>
        <v>0</v>
      </c>
      <c r="AU129" s="38">
        <f t="shared" si="171"/>
        <v>2</v>
      </c>
      <c r="AV129" s="38">
        <f t="shared" si="140"/>
        <v>39</v>
      </c>
      <c r="AW129" s="37">
        <f t="shared" si="172"/>
        <v>0</v>
      </c>
      <c r="AX129" s="36"/>
      <c r="AY129" s="37">
        <f t="shared" si="141"/>
        <v>0</v>
      </c>
      <c r="AZ129" s="38">
        <f t="shared" si="111"/>
        <v>4</v>
      </c>
      <c r="BA129" s="38">
        <f t="shared" si="142"/>
        <v>39</v>
      </c>
      <c r="BB129" s="37">
        <f t="shared" si="173"/>
        <v>0</v>
      </c>
      <c r="BC129" s="36"/>
      <c r="BD129" s="37">
        <f t="shared" si="143"/>
        <v>0</v>
      </c>
      <c r="BE129" s="38">
        <f t="shared" si="174"/>
        <v>3</v>
      </c>
      <c r="BF129" s="38">
        <f t="shared" si="144"/>
        <v>39</v>
      </c>
      <c r="BG129" s="37">
        <f t="shared" si="175"/>
        <v>0</v>
      </c>
      <c r="BH129" s="36"/>
      <c r="BI129" s="37">
        <f t="shared" si="145"/>
        <v>0</v>
      </c>
      <c r="BJ129" s="38">
        <f t="shared" si="176"/>
        <v>2</v>
      </c>
      <c r="BK129" s="38">
        <f t="shared" si="146"/>
        <v>39</v>
      </c>
      <c r="BL129" s="37">
        <f t="shared" si="177"/>
        <v>0</v>
      </c>
      <c r="BM129" s="36"/>
      <c r="BN129" s="37">
        <f t="shared" si="147"/>
        <v>0</v>
      </c>
      <c r="BO129" s="38">
        <f t="shared" si="178"/>
        <v>0</v>
      </c>
      <c r="BP129" s="42"/>
      <c r="BQ129" s="37">
        <f t="shared" si="179"/>
        <v>0</v>
      </c>
      <c r="BR129" s="36"/>
      <c r="BS129" s="37">
        <f t="shared" si="148"/>
        <v>0</v>
      </c>
      <c r="BT129" s="38">
        <f t="shared" si="180"/>
        <v>3</v>
      </c>
      <c r="BU129" s="38">
        <f t="shared" si="149"/>
        <v>39</v>
      </c>
      <c r="BV129" s="36"/>
      <c r="BW129" s="36"/>
      <c r="BX129" s="40">
        <f t="shared" si="150"/>
        <v>0</v>
      </c>
      <c r="BY129" s="38">
        <f t="shared" si="181"/>
        <v>2</v>
      </c>
      <c r="BZ129" s="38">
        <f t="shared" si="151"/>
        <v>39</v>
      </c>
      <c r="CA129" s="37">
        <f t="shared" si="182"/>
        <v>0</v>
      </c>
      <c r="CB129" s="36"/>
      <c r="CC129" s="37">
        <f t="shared" si="152"/>
        <v>0</v>
      </c>
      <c r="CD129" s="38">
        <f t="shared" si="183"/>
        <v>1</v>
      </c>
      <c r="CE129" s="41">
        <f t="shared" si="153"/>
        <v>39</v>
      </c>
      <c r="CF129" s="35">
        <f t="shared" si="154"/>
        <v>0</v>
      </c>
      <c r="CG129" s="41">
        <f t="shared" si="155"/>
        <v>39</v>
      </c>
      <c r="CH129" s="35">
        <f t="shared" si="156"/>
        <v>5.8879392212725548E-2</v>
      </c>
    </row>
    <row r="130" spans="1:86" x14ac:dyDescent="0.35">
      <c r="A130" s="7" t="s">
        <v>324</v>
      </c>
      <c r="B130" s="8" t="s">
        <v>325</v>
      </c>
      <c r="C130" s="21" t="s">
        <v>157</v>
      </c>
      <c r="D130" s="43"/>
      <c r="E130" s="42"/>
      <c r="F130" s="37">
        <f t="shared" si="123"/>
        <v>0</v>
      </c>
      <c r="G130" s="38">
        <f t="shared" si="157"/>
        <v>1</v>
      </c>
      <c r="H130" s="38">
        <f t="shared" si="124"/>
        <v>32</v>
      </c>
      <c r="I130" s="37">
        <f t="shared" si="158"/>
        <v>0</v>
      </c>
      <c r="J130" s="36"/>
      <c r="K130" s="37">
        <f t="shared" si="125"/>
        <v>0</v>
      </c>
      <c r="L130" s="38">
        <f t="shared" si="159"/>
        <v>1</v>
      </c>
      <c r="M130" s="38">
        <f t="shared" si="126"/>
        <v>39</v>
      </c>
      <c r="N130" s="37">
        <f t="shared" si="160"/>
        <v>0</v>
      </c>
      <c r="O130" s="36"/>
      <c r="P130" s="37">
        <f t="shared" si="127"/>
        <v>0</v>
      </c>
      <c r="Q130" s="38">
        <f t="shared" si="161"/>
        <v>1</v>
      </c>
      <c r="R130" s="38">
        <f t="shared" si="128"/>
        <v>39</v>
      </c>
      <c r="S130" s="37">
        <f t="shared" si="162"/>
        <v>0</v>
      </c>
      <c r="T130" s="36"/>
      <c r="U130" s="37">
        <f t="shared" si="129"/>
        <v>0</v>
      </c>
      <c r="V130" s="42"/>
      <c r="W130" s="38">
        <f t="shared" si="130"/>
        <v>39</v>
      </c>
      <c r="X130" s="37">
        <f t="shared" si="163"/>
        <v>0</v>
      </c>
      <c r="Y130" s="36"/>
      <c r="Z130" s="37">
        <f t="shared" si="131"/>
        <v>0</v>
      </c>
      <c r="AA130" s="38">
        <f t="shared" si="164"/>
        <v>3</v>
      </c>
      <c r="AB130" s="38">
        <f t="shared" si="132"/>
        <v>39</v>
      </c>
      <c r="AC130" s="37">
        <f t="shared" si="165"/>
        <v>0</v>
      </c>
      <c r="AD130" s="36"/>
      <c r="AE130" s="37">
        <f t="shared" si="133"/>
        <v>0</v>
      </c>
      <c r="AF130" s="38">
        <f t="shared" si="166"/>
        <v>2</v>
      </c>
      <c r="AG130" s="38">
        <f t="shared" si="134"/>
        <v>39</v>
      </c>
      <c r="AH130" s="37">
        <f t="shared" si="167"/>
        <v>0</v>
      </c>
      <c r="AI130" s="36"/>
      <c r="AJ130" s="37">
        <f t="shared" si="135"/>
        <v>0</v>
      </c>
      <c r="AK130" s="42"/>
      <c r="AL130" s="38">
        <f t="shared" si="136"/>
        <v>39</v>
      </c>
      <c r="AM130" s="37">
        <f t="shared" si="168"/>
        <v>0</v>
      </c>
      <c r="AN130" s="36"/>
      <c r="AO130" s="37">
        <f t="shared" si="137"/>
        <v>0</v>
      </c>
      <c r="AP130" s="38">
        <f t="shared" si="169"/>
        <v>2</v>
      </c>
      <c r="AQ130" s="38">
        <f t="shared" si="138"/>
        <v>39</v>
      </c>
      <c r="AR130" s="37">
        <f t="shared" si="170"/>
        <v>0</v>
      </c>
      <c r="AS130" s="36"/>
      <c r="AT130" s="37">
        <f t="shared" si="139"/>
        <v>0</v>
      </c>
      <c r="AU130" s="38">
        <f t="shared" si="171"/>
        <v>2</v>
      </c>
      <c r="AV130" s="38">
        <f t="shared" si="140"/>
        <v>39</v>
      </c>
      <c r="AW130" s="37">
        <f t="shared" si="172"/>
        <v>0</v>
      </c>
      <c r="AX130" s="36"/>
      <c r="AY130" s="37">
        <f t="shared" si="141"/>
        <v>0</v>
      </c>
      <c r="AZ130" s="38">
        <f t="shared" si="111"/>
        <v>4</v>
      </c>
      <c r="BA130" s="38">
        <f t="shared" si="142"/>
        <v>39</v>
      </c>
      <c r="BB130" s="37">
        <f t="shared" si="173"/>
        <v>0</v>
      </c>
      <c r="BC130" s="36"/>
      <c r="BD130" s="37">
        <f t="shared" si="143"/>
        <v>0</v>
      </c>
      <c r="BE130" s="38">
        <f t="shared" si="174"/>
        <v>3</v>
      </c>
      <c r="BF130" s="38">
        <f t="shared" si="144"/>
        <v>39</v>
      </c>
      <c r="BG130" s="37">
        <f t="shared" si="175"/>
        <v>0</v>
      </c>
      <c r="BH130" s="36"/>
      <c r="BI130" s="37">
        <f t="shared" si="145"/>
        <v>0</v>
      </c>
      <c r="BJ130" s="38">
        <f t="shared" si="176"/>
        <v>2</v>
      </c>
      <c r="BK130" s="38">
        <f t="shared" si="146"/>
        <v>39</v>
      </c>
      <c r="BL130" s="37">
        <f t="shared" si="177"/>
        <v>0</v>
      </c>
      <c r="BM130" s="36"/>
      <c r="BN130" s="37">
        <f t="shared" si="147"/>
        <v>0</v>
      </c>
      <c r="BO130" s="38">
        <f t="shared" si="178"/>
        <v>0</v>
      </c>
      <c r="BP130" s="42"/>
      <c r="BQ130" s="37">
        <f t="shared" si="179"/>
        <v>0</v>
      </c>
      <c r="BR130" s="36"/>
      <c r="BS130" s="37">
        <f t="shared" si="148"/>
        <v>0</v>
      </c>
      <c r="BT130" s="38">
        <f t="shared" si="180"/>
        <v>3</v>
      </c>
      <c r="BU130" s="38">
        <f t="shared" si="149"/>
        <v>39</v>
      </c>
      <c r="BV130" s="36"/>
      <c r="BW130" s="36"/>
      <c r="BX130" s="40">
        <f t="shared" si="150"/>
        <v>0</v>
      </c>
      <c r="BY130" s="38">
        <f t="shared" si="181"/>
        <v>2</v>
      </c>
      <c r="BZ130" s="38">
        <f t="shared" si="151"/>
        <v>39</v>
      </c>
      <c r="CA130" s="37">
        <f t="shared" si="182"/>
        <v>0</v>
      </c>
      <c r="CB130" s="36"/>
      <c r="CC130" s="37">
        <f t="shared" si="152"/>
        <v>0</v>
      </c>
      <c r="CD130" s="38">
        <f t="shared" si="183"/>
        <v>1</v>
      </c>
      <c r="CE130" s="41">
        <f t="shared" si="153"/>
        <v>39</v>
      </c>
      <c r="CF130" s="35">
        <f t="shared" si="154"/>
        <v>0</v>
      </c>
      <c r="CG130" s="41">
        <f t="shared" si="155"/>
        <v>39</v>
      </c>
      <c r="CH130" s="35">
        <f t="shared" si="156"/>
        <v>5.8879392212725548E-2</v>
      </c>
    </row>
    <row r="131" spans="1:86" x14ac:dyDescent="0.35">
      <c r="A131" s="7" t="s">
        <v>326</v>
      </c>
      <c r="B131" s="8" t="s">
        <v>327</v>
      </c>
      <c r="C131" s="21" t="s">
        <v>157</v>
      </c>
      <c r="D131" s="43"/>
      <c r="E131" s="42"/>
      <c r="F131" s="37">
        <f t="shared" si="123"/>
        <v>0</v>
      </c>
      <c r="G131" s="38">
        <f t="shared" si="157"/>
        <v>1</v>
      </c>
      <c r="H131" s="38">
        <f t="shared" si="124"/>
        <v>32</v>
      </c>
      <c r="I131" s="37">
        <f t="shared" si="158"/>
        <v>0</v>
      </c>
      <c r="J131" s="36"/>
      <c r="K131" s="37">
        <f t="shared" si="125"/>
        <v>0</v>
      </c>
      <c r="L131" s="38">
        <f t="shared" si="159"/>
        <v>1</v>
      </c>
      <c r="M131" s="38">
        <f t="shared" si="126"/>
        <v>39</v>
      </c>
      <c r="N131" s="37">
        <f t="shared" si="160"/>
        <v>0</v>
      </c>
      <c r="O131" s="36"/>
      <c r="P131" s="37">
        <f t="shared" si="127"/>
        <v>0</v>
      </c>
      <c r="Q131" s="38">
        <f t="shared" si="161"/>
        <v>1</v>
      </c>
      <c r="R131" s="38">
        <f t="shared" si="128"/>
        <v>39</v>
      </c>
      <c r="S131" s="37">
        <f t="shared" si="162"/>
        <v>0</v>
      </c>
      <c r="T131" s="36"/>
      <c r="U131" s="37">
        <f t="shared" si="129"/>
        <v>0</v>
      </c>
      <c r="V131" s="42"/>
      <c r="W131" s="38">
        <f t="shared" si="130"/>
        <v>39</v>
      </c>
      <c r="X131" s="37">
        <f t="shared" si="163"/>
        <v>0</v>
      </c>
      <c r="Y131" s="36"/>
      <c r="Z131" s="37">
        <f t="shared" si="131"/>
        <v>0</v>
      </c>
      <c r="AA131" s="38">
        <f t="shared" si="164"/>
        <v>3</v>
      </c>
      <c r="AB131" s="38">
        <f t="shared" si="132"/>
        <v>39</v>
      </c>
      <c r="AC131" s="37">
        <f t="shared" si="165"/>
        <v>0</v>
      </c>
      <c r="AD131" s="36"/>
      <c r="AE131" s="37">
        <f t="shared" si="133"/>
        <v>0</v>
      </c>
      <c r="AF131" s="38">
        <f t="shared" si="166"/>
        <v>2</v>
      </c>
      <c r="AG131" s="38">
        <f t="shared" si="134"/>
        <v>39</v>
      </c>
      <c r="AH131" s="37">
        <f t="shared" si="167"/>
        <v>0</v>
      </c>
      <c r="AI131" s="36"/>
      <c r="AJ131" s="37">
        <f t="shared" si="135"/>
        <v>0</v>
      </c>
      <c r="AK131" s="42"/>
      <c r="AL131" s="38">
        <f t="shared" si="136"/>
        <v>39</v>
      </c>
      <c r="AM131" s="37">
        <f t="shared" si="168"/>
        <v>0</v>
      </c>
      <c r="AN131" s="36"/>
      <c r="AO131" s="37">
        <f t="shared" si="137"/>
        <v>0</v>
      </c>
      <c r="AP131" s="38">
        <f t="shared" si="169"/>
        <v>2</v>
      </c>
      <c r="AQ131" s="38">
        <f t="shared" si="138"/>
        <v>39</v>
      </c>
      <c r="AR131" s="37">
        <f t="shared" si="170"/>
        <v>0</v>
      </c>
      <c r="AS131" s="36"/>
      <c r="AT131" s="37">
        <f t="shared" si="139"/>
        <v>0</v>
      </c>
      <c r="AU131" s="38">
        <f t="shared" si="171"/>
        <v>2</v>
      </c>
      <c r="AV131" s="38">
        <f t="shared" si="140"/>
        <v>39</v>
      </c>
      <c r="AW131" s="37">
        <f t="shared" si="172"/>
        <v>0</v>
      </c>
      <c r="AX131" s="36"/>
      <c r="AY131" s="37">
        <f t="shared" si="141"/>
        <v>0</v>
      </c>
      <c r="AZ131" s="38">
        <f t="shared" si="111"/>
        <v>4</v>
      </c>
      <c r="BA131" s="38">
        <f t="shared" si="142"/>
        <v>39</v>
      </c>
      <c r="BB131" s="37">
        <f t="shared" si="173"/>
        <v>0</v>
      </c>
      <c r="BC131" s="36"/>
      <c r="BD131" s="37">
        <f t="shared" si="143"/>
        <v>0</v>
      </c>
      <c r="BE131" s="38">
        <f t="shared" si="174"/>
        <v>3</v>
      </c>
      <c r="BF131" s="38">
        <f t="shared" si="144"/>
        <v>39</v>
      </c>
      <c r="BG131" s="37">
        <f t="shared" si="175"/>
        <v>0</v>
      </c>
      <c r="BH131" s="36"/>
      <c r="BI131" s="37">
        <f t="shared" si="145"/>
        <v>0</v>
      </c>
      <c r="BJ131" s="38">
        <f t="shared" si="176"/>
        <v>2</v>
      </c>
      <c r="BK131" s="38">
        <f t="shared" si="146"/>
        <v>39</v>
      </c>
      <c r="BL131" s="37">
        <f t="shared" si="177"/>
        <v>0</v>
      </c>
      <c r="BM131" s="36"/>
      <c r="BN131" s="37">
        <f t="shared" si="147"/>
        <v>0</v>
      </c>
      <c r="BO131" s="38">
        <f t="shared" si="178"/>
        <v>0</v>
      </c>
      <c r="BP131" s="42"/>
      <c r="BQ131" s="37">
        <f t="shared" si="179"/>
        <v>0</v>
      </c>
      <c r="BR131" s="36"/>
      <c r="BS131" s="37">
        <f t="shared" si="148"/>
        <v>0</v>
      </c>
      <c r="BT131" s="38">
        <f t="shared" si="180"/>
        <v>3</v>
      </c>
      <c r="BU131" s="38">
        <f t="shared" si="149"/>
        <v>39</v>
      </c>
      <c r="BV131" s="36"/>
      <c r="BW131" s="36"/>
      <c r="BX131" s="40">
        <f t="shared" si="150"/>
        <v>0</v>
      </c>
      <c r="BY131" s="38">
        <f t="shared" si="181"/>
        <v>2</v>
      </c>
      <c r="BZ131" s="38">
        <f t="shared" si="151"/>
        <v>39</v>
      </c>
      <c r="CA131" s="37">
        <f t="shared" si="182"/>
        <v>0</v>
      </c>
      <c r="CB131" s="36"/>
      <c r="CC131" s="37">
        <f t="shared" si="152"/>
        <v>0</v>
      </c>
      <c r="CD131" s="38">
        <f t="shared" si="183"/>
        <v>1</v>
      </c>
      <c r="CE131" s="41">
        <f t="shared" si="153"/>
        <v>39</v>
      </c>
      <c r="CF131" s="35">
        <f t="shared" si="154"/>
        <v>0</v>
      </c>
      <c r="CG131" s="41">
        <f t="shared" si="155"/>
        <v>39</v>
      </c>
      <c r="CH131" s="35">
        <f t="shared" si="156"/>
        <v>5.8879392212725548E-2</v>
      </c>
    </row>
    <row r="132" spans="1:86" x14ac:dyDescent="0.35">
      <c r="A132" s="7" t="s">
        <v>328</v>
      </c>
      <c r="B132" s="8" t="s">
        <v>329</v>
      </c>
      <c r="C132" s="21" t="s">
        <v>157</v>
      </c>
      <c r="D132" s="43"/>
      <c r="E132" s="42"/>
      <c r="F132" s="37">
        <f t="shared" si="123"/>
        <v>0</v>
      </c>
      <c r="G132" s="38">
        <f t="shared" si="157"/>
        <v>1</v>
      </c>
      <c r="H132" s="38">
        <f t="shared" si="124"/>
        <v>32</v>
      </c>
      <c r="I132" s="37">
        <f t="shared" si="158"/>
        <v>0</v>
      </c>
      <c r="J132" s="36"/>
      <c r="K132" s="37">
        <f t="shared" si="125"/>
        <v>0</v>
      </c>
      <c r="L132" s="38">
        <f t="shared" si="159"/>
        <v>1</v>
      </c>
      <c r="M132" s="38">
        <f t="shared" si="126"/>
        <v>39</v>
      </c>
      <c r="N132" s="37">
        <f t="shared" si="160"/>
        <v>0</v>
      </c>
      <c r="O132" s="36"/>
      <c r="P132" s="37">
        <f t="shared" si="127"/>
        <v>0</v>
      </c>
      <c r="Q132" s="38">
        <f t="shared" si="161"/>
        <v>1</v>
      </c>
      <c r="R132" s="38">
        <f t="shared" si="128"/>
        <v>39</v>
      </c>
      <c r="S132" s="37">
        <f t="shared" si="162"/>
        <v>0</v>
      </c>
      <c r="T132" s="36"/>
      <c r="U132" s="37">
        <f t="shared" si="129"/>
        <v>0</v>
      </c>
      <c r="V132" s="42"/>
      <c r="W132" s="38">
        <f t="shared" si="130"/>
        <v>39</v>
      </c>
      <c r="X132" s="37">
        <f t="shared" si="163"/>
        <v>0</v>
      </c>
      <c r="Y132" s="36"/>
      <c r="Z132" s="37">
        <f t="shared" si="131"/>
        <v>0</v>
      </c>
      <c r="AA132" s="38">
        <f t="shared" si="164"/>
        <v>3</v>
      </c>
      <c r="AB132" s="38">
        <f t="shared" si="132"/>
        <v>39</v>
      </c>
      <c r="AC132" s="37">
        <f t="shared" si="165"/>
        <v>0</v>
      </c>
      <c r="AD132" s="36"/>
      <c r="AE132" s="37">
        <f t="shared" si="133"/>
        <v>0</v>
      </c>
      <c r="AF132" s="38">
        <f t="shared" si="166"/>
        <v>2</v>
      </c>
      <c r="AG132" s="38">
        <f t="shared" si="134"/>
        <v>39</v>
      </c>
      <c r="AH132" s="37">
        <f t="shared" si="167"/>
        <v>0</v>
      </c>
      <c r="AI132" s="36"/>
      <c r="AJ132" s="37">
        <f t="shared" si="135"/>
        <v>0</v>
      </c>
      <c r="AK132" s="42"/>
      <c r="AL132" s="38">
        <f t="shared" si="136"/>
        <v>39</v>
      </c>
      <c r="AM132" s="37">
        <f t="shared" si="168"/>
        <v>0</v>
      </c>
      <c r="AN132" s="36"/>
      <c r="AO132" s="37">
        <f t="shared" si="137"/>
        <v>0</v>
      </c>
      <c r="AP132" s="38">
        <f t="shared" si="169"/>
        <v>2</v>
      </c>
      <c r="AQ132" s="38">
        <f t="shared" si="138"/>
        <v>39</v>
      </c>
      <c r="AR132" s="37">
        <f t="shared" si="170"/>
        <v>0</v>
      </c>
      <c r="AS132" s="36"/>
      <c r="AT132" s="37">
        <f t="shared" si="139"/>
        <v>0</v>
      </c>
      <c r="AU132" s="38">
        <f t="shared" si="171"/>
        <v>2</v>
      </c>
      <c r="AV132" s="38">
        <f t="shared" si="140"/>
        <v>39</v>
      </c>
      <c r="AW132" s="37">
        <f t="shared" si="172"/>
        <v>0</v>
      </c>
      <c r="AX132" s="36"/>
      <c r="AY132" s="37">
        <f t="shared" si="141"/>
        <v>0</v>
      </c>
      <c r="AZ132" s="38">
        <f t="shared" si="111"/>
        <v>4</v>
      </c>
      <c r="BA132" s="38">
        <f t="shared" si="142"/>
        <v>39</v>
      </c>
      <c r="BB132" s="37">
        <f t="shared" si="173"/>
        <v>0</v>
      </c>
      <c r="BC132" s="36"/>
      <c r="BD132" s="37">
        <f t="shared" si="143"/>
        <v>0</v>
      </c>
      <c r="BE132" s="38">
        <f t="shared" si="174"/>
        <v>3</v>
      </c>
      <c r="BF132" s="38">
        <f t="shared" si="144"/>
        <v>39</v>
      </c>
      <c r="BG132" s="37">
        <f t="shared" si="175"/>
        <v>0</v>
      </c>
      <c r="BH132" s="36"/>
      <c r="BI132" s="37">
        <f t="shared" si="145"/>
        <v>0</v>
      </c>
      <c r="BJ132" s="38">
        <f t="shared" si="176"/>
        <v>2</v>
      </c>
      <c r="BK132" s="38">
        <f t="shared" si="146"/>
        <v>39</v>
      </c>
      <c r="BL132" s="37">
        <f t="shared" si="177"/>
        <v>0</v>
      </c>
      <c r="BM132" s="36"/>
      <c r="BN132" s="37">
        <f t="shared" si="147"/>
        <v>0</v>
      </c>
      <c r="BO132" s="38">
        <f t="shared" si="178"/>
        <v>0</v>
      </c>
      <c r="BP132" s="42"/>
      <c r="BQ132" s="37">
        <f t="shared" si="179"/>
        <v>0</v>
      </c>
      <c r="BR132" s="36"/>
      <c r="BS132" s="37">
        <f t="shared" si="148"/>
        <v>0</v>
      </c>
      <c r="BT132" s="38">
        <f t="shared" si="180"/>
        <v>3</v>
      </c>
      <c r="BU132" s="38">
        <f t="shared" si="149"/>
        <v>39</v>
      </c>
      <c r="BV132" s="36"/>
      <c r="BW132" s="36"/>
      <c r="BX132" s="40">
        <f t="shared" si="150"/>
        <v>0</v>
      </c>
      <c r="BY132" s="38">
        <f t="shared" si="181"/>
        <v>2</v>
      </c>
      <c r="BZ132" s="38">
        <f t="shared" si="151"/>
        <v>39</v>
      </c>
      <c r="CA132" s="37">
        <f t="shared" si="182"/>
        <v>0</v>
      </c>
      <c r="CB132" s="36"/>
      <c r="CC132" s="37">
        <f t="shared" si="152"/>
        <v>0</v>
      </c>
      <c r="CD132" s="38">
        <f t="shared" si="183"/>
        <v>1</v>
      </c>
      <c r="CE132" s="41">
        <f t="shared" si="153"/>
        <v>39</v>
      </c>
      <c r="CF132" s="35">
        <f t="shared" si="154"/>
        <v>0</v>
      </c>
      <c r="CG132" s="41">
        <f t="shared" si="155"/>
        <v>39</v>
      </c>
      <c r="CH132" s="35">
        <f t="shared" si="156"/>
        <v>5.8879392212725548E-2</v>
      </c>
    </row>
    <row r="133" spans="1:86" x14ac:dyDescent="0.35">
      <c r="A133" s="7" t="s">
        <v>330</v>
      </c>
      <c r="B133" s="8" t="s">
        <v>331</v>
      </c>
      <c r="C133" s="21" t="s">
        <v>157</v>
      </c>
      <c r="D133" s="43"/>
      <c r="E133" s="42"/>
      <c r="F133" s="37">
        <f t="shared" si="123"/>
        <v>0</v>
      </c>
      <c r="G133" s="38">
        <f t="shared" si="157"/>
        <v>1</v>
      </c>
      <c r="H133" s="38">
        <f t="shared" si="124"/>
        <v>32</v>
      </c>
      <c r="I133" s="37">
        <f t="shared" si="158"/>
        <v>0</v>
      </c>
      <c r="J133" s="36"/>
      <c r="K133" s="37">
        <f t="shared" si="125"/>
        <v>0</v>
      </c>
      <c r="L133" s="38">
        <f t="shared" si="159"/>
        <v>1</v>
      </c>
      <c r="M133" s="38">
        <f t="shared" si="126"/>
        <v>39</v>
      </c>
      <c r="N133" s="37">
        <f t="shared" si="160"/>
        <v>0</v>
      </c>
      <c r="O133" s="36"/>
      <c r="P133" s="37">
        <f t="shared" si="127"/>
        <v>0</v>
      </c>
      <c r="Q133" s="38">
        <f t="shared" si="161"/>
        <v>1</v>
      </c>
      <c r="R133" s="38">
        <f t="shared" si="128"/>
        <v>39</v>
      </c>
      <c r="S133" s="37">
        <f t="shared" si="162"/>
        <v>0</v>
      </c>
      <c r="T133" s="36"/>
      <c r="U133" s="37">
        <f t="shared" si="129"/>
        <v>0</v>
      </c>
      <c r="V133" s="42"/>
      <c r="W133" s="38">
        <f t="shared" si="130"/>
        <v>39</v>
      </c>
      <c r="X133" s="37">
        <f t="shared" si="163"/>
        <v>0</v>
      </c>
      <c r="Y133" s="36"/>
      <c r="Z133" s="37">
        <f t="shared" si="131"/>
        <v>0</v>
      </c>
      <c r="AA133" s="38">
        <f t="shared" si="164"/>
        <v>3</v>
      </c>
      <c r="AB133" s="38">
        <f t="shared" si="132"/>
        <v>39</v>
      </c>
      <c r="AC133" s="37">
        <f t="shared" si="165"/>
        <v>0</v>
      </c>
      <c r="AD133" s="36"/>
      <c r="AE133" s="37">
        <f t="shared" si="133"/>
        <v>0</v>
      </c>
      <c r="AF133" s="38">
        <f t="shared" si="166"/>
        <v>2</v>
      </c>
      <c r="AG133" s="38">
        <f t="shared" si="134"/>
        <v>39</v>
      </c>
      <c r="AH133" s="37">
        <f t="shared" si="167"/>
        <v>0</v>
      </c>
      <c r="AI133" s="36"/>
      <c r="AJ133" s="37">
        <f t="shared" si="135"/>
        <v>0</v>
      </c>
      <c r="AK133" s="42"/>
      <c r="AL133" s="38">
        <f t="shared" si="136"/>
        <v>39</v>
      </c>
      <c r="AM133" s="37">
        <f t="shared" si="168"/>
        <v>0</v>
      </c>
      <c r="AN133" s="36"/>
      <c r="AO133" s="37">
        <f t="shared" si="137"/>
        <v>0</v>
      </c>
      <c r="AP133" s="38">
        <f t="shared" si="169"/>
        <v>2</v>
      </c>
      <c r="AQ133" s="38">
        <f t="shared" si="138"/>
        <v>39</v>
      </c>
      <c r="AR133" s="37">
        <f t="shared" si="170"/>
        <v>0</v>
      </c>
      <c r="AS133" s="36"/>
      <c r="AT133" s="37">
        <f t="shared" si="139"/>
        <v>0</v>
      </c>
      <c r="AU133" s="38">
        <f t="shared" si="171"/>
        <v>2</v>
      </c>
      <c r="AV133" s="38">
        <f t="shared" si="140"/>
        <v>39</v>
      </c>
      <c r="AW133" s="37">
        <f t="shared" si="172"/>
        <v>0</v>
      </c>
      <c r="AX133" s="36"/>
      <c r="AY133" s="37">
        <f t="shared" si="141"/>
        <v>0</v>
      </c>
      <c r="AZ133" s="38">
        <f t="shared" si="111"/>
        <v>4</v>
      </c>
      <c r="BA133" s="38">
        <f t="shared" si="142"/>
        <v>39</v>
      </c>
      <c r="BB133" s="37">
        <f t="shared" si="173"/>
        <v>0</v>
      </c>
      <c r="BC133" s="36"/>
      <c r="BD133" s="37">
        <f t="shared" si="143"/>
        <v>0</v>
      </c>
      <c r="BE133" s="38">
        <f t="shared" si="174"/>
        <v>3</v>
      </c>
      <c r="BF133" s="38">
        <f t="shared" si="144"/>
        <v>39</v>
      </c>
      <c r="BG133" s="37">
        <f t="shared" si="175"/>
        <v>0</v>
      </c>
      <c r="BH133" s="36"/>
      <c r="BI133" s="37">
        <f t="shared" si="145"/>
        <v>0</v>
      </c>
      <c r="BJ133" s="38">
        <f t="shared" si="176"/>
        <v>2</v>
      </c>
      <c r="BK133" s="38">
        <f t="shared" si="146"/>
        <v>39</v>
      </c>
      <c r="BL133" s="37">
        <f t="shared" si="177"/>
        <v>0</v>
      </c>
      <c r="BM133" s="36"/>
      <c r="BN133" s="37">
        <f t="shared" si="147"/>
        <v>0</v>
      </c>
      <c r="BO133" s="38">
        <f t="shared" si="178"/>
        <v>0</v>
      </c>
      <c r="BP133" s="42"/>
      <c r="BQ133" s="37">
        <f t="shared" si="179"/>
        <v>0</v>
      </c>
      <c r="BR133" s="36"/>
      <c r="BS133" s="37">
        <f t="shared" si="148"/>
        <v>0</v>
      </c>
      <c r="BT133" s="38">
        <f t="shared" si="180"/>
        <v>3</v>
      </c>
      <c r="BU133" s="38">
        <f t="shared" si="149"/>
        <v>39</v>
      </c>
      <c r="BV133" s="36"/>
      <c r="BW133" s="36"/>
      <c r="BX133" s="40">
        <f t="shared" si="150"/>
        <v>0</v>
      </c>
      <c r="BY133" s="38">
        <f t="shared" si="181"/>
        <v>2</v>
      </c>
      <c r="BZ133" s="38">
        <f t="shared" si="151"/>
        <v>39</v>
      </c>
      <c r="CA133" s="37">
        <f t="shared" si="182"/>
        <v>0</v>
      </c>
      <c r="CB133" s="36"/>
      <c r="CC133" s="37">
        <f t="shared" si="152"/>
        <v>0</v>
      </c>
      <c r="CD133" s="38">
        <f t="shared" si="183"/>
        <v>1</v>
      </c>
      <c r="CE133" s="41">
        <f t="shared" si="153"/>
        <v>39</v>
      </c>
      <c r="CF133" s="35">
        <f t="shared" si="154"/>
        <v>0</v>
      </c>
      <c r="CG133" s="41">
        <f t="shared" si="155"/>
        <v>39</v>
      </c>
      <c r="CH133" s="35">
        <f t="shared" si="156"/>
        <v>5.8879392212725548E-2</v>
      </c>
    </row>
    <row r="134" spans="1:86" x14ac:dyDescent="0.35">
      <c r="A134" s="7" t="s">
        <v>332</v>
      </c>
      <c r="B134" s="8" t="s">
        <v>333</v>
      </c>
      <c r="C134" s="21" t="s">
        <v>157</v>
      </c>
      <c r="D134" s="43"/>
      <c r="E134" s="42"/>
      <c r="F134" s="37">
        <f t="shared" si="123"/>
        <v>0</v>
      </c>
      <c r="G134" s="38">
        <f t="shared" si="157"/>
        <v>1</v>
      </c>
      <c r="H134" s="38">
        <f t="shared" si="124"/>
        <v>32</v>
      </c>
      <c r="I134" s="37">
        <f t="shared" si="158"/>
        <v>0</v>
      </c>
      <c r="J134" s="36"/>
      <c r="K134" s="37">
        <f t="shared" si="125"/>
        <v>0</v>
      </c>
      <c r="L134" s="38">
        <f t="shared" si="159"/>
        <v>1</v>
      </c>
      <c r="M134" s="38">
        <f t="shared" si="126"/>
        <v>39</v>
      </c>
      <c r="N134" s="37">
        <f t="shared" si="160"/>
        <v>0</v>
      </c>
      <c r="O134" s="36"/>
      <c r="P134" s="37">
        <f t="shared" si="127"/>
        <v>0</v>
      </c>
      <c r="Q134" s="38">
        <f t="shared" si="161"/>
        <v>1</v>
      </c>
      <c r="R134" s="38">
        <f t="shared" si="128"/>
        <v>39</v>
      </c>
      <c r="S134" s="37">
        <f t="shared" si="162"/>
        <v>0</v>
      </c>
      <c r="T134" s="36"/>
      <c r="U134" s="37">
        <f t="shared" si="129"/>
        <v>0</v>
      </c>
      <c r="V134" s="42"/>
      <c r="W134" s="38">
        <f t="shared" si="130"/>
        <v>39</v>
      </c>
      <c r="X134" s="37">
        <f t="shared" si="163"/>
        <v>0</v>
      </c>
      <c r="Y134" s="36"/>
      <c r="Z134" s="37">
        <f t="shared" si="131"/>
        <v>0</v>
      </c>
      <c r="AA134" s="38">
        <f t="shared" si="164"/>
        <v>3</v>
      </c>
      <c r="AB134" s="38">
        <f t="shared" si="132"/>
        <v>39</v>
      </c>
      <c r="AC134" s="37">
        <f t="shared" si="165"/>
        <v>0</v>
      </c>
      <c r="AD134" s="36"/>
      <c r="AE134" s="37">
        <f t="shared" si="133"/>
        <v>0</v>
      </c>
      <c r="AF134" s="38">
        <f t="shared" si="166"/>
        <v>2</v>
      </c>
      <c r="AG134" s="38">
        <f t="shared" si="134"/>
        <v>39</v>
      </c>
      <c r="AH134" s="37">
        <f t="shared" si="167"/>
        <v>0</v>
      </c>
      <c r="AI134" s="36"/>
      <c r="AJ134" s="37">
        <f t="shared" si="135"/>
        <v>0</v>
      </c>
      <c r="AK134" s="42"/>
      <c r="AL134" s="38">
        <f t="shared" si="136"/>
        <v>39</v>
      </c>
      <c r="AM134" s="37">
        <f t="shared" si="168"/>
        <v>0</v>
      </c>
      <c r="AN134" s="36"/>
      <c r="AO134" s="37">
        <f t="shared" si="137"/>
        <v>0</v>
      </c>
      <c r="AP134" s="38">
        <f t="shared" si="169"/>
        <v>2</v>
      </c>
      <c r="AQ134" s="38">
        <f t="shared" si="138"/>
        <v>39</v>
      </c>
      <c r="AR134" s="37">
        <f t="shared" si="170"/>
        <v>0</v>
      </c>
      <c r="AS134" s="36"/>
      <c r="AT134" s="37">
        <f t="shared" si="139"/>
        <v>0</v>
      </c>
      <c r="AU134" s="38">
        <f t="shared" si="171"/>
        <v>2</v>
      </c>
      <c r="AV134" s="38">
        <f t="shared" si="140"/>
        <v>39</v>
      </c>
      <c r="AW134" s="37">
        <f t="shared" si="172"/>
        <v>0</v>
      </c>
      <c r="AX134" s="36"/>
      <c r="AY134" s="37">
        <f t="shared" si="141"/>
        <v>0</v>
      </c>
      <c r="AZ134" s="38">
        <f t="shared" si="111"/>
        <v>4</v>
      </c>
      <c r="BA134" s="38">
        <f t="shared" si="142"/>
        <v>39</v>
      </c>
      <c r="BB134" s="37">
        <f t="shared" si="173"/>
        <v>0</v>
      </c>
      <c r="BC134" s="36"/>
      <c r="BD134" s="37">
        <f t="shared" si="143"/>
        <v>0</v>
      </c>
      <c r="BE134" s="38">
        <f t="shared" si="174"/>
        <v>3</v>
      </c>
      <c r="BF134" s="38">
        <f t="shared" si="144"/>
        <v>39</v>
      </c>
      <c r="BG134" s="37">
        <f t="shared" si="175"/>
        <v>0</v>
      </c>
      <c r="BH134" s="36"/>
      <c r="BI134" s="37">
        <f t="shared" si="145"/>
        <v>0</v>
      </c>
      <c r="BJ134" s="38">
        <f t="shared" si="176"/>
        <v>2</v>
      </c>
      <c r="BK134" s="38">
        <f t="shared" si="146"/>
        <v>39</v>
      </c>
      <c r="BL134" s="37">
        <f t="shared" si="177"/>
        <v>0</v>
      </c>
      <c r="BM134" s="36"/>
      <c r="BN134" s="37">
        <f t="shared" si="147"/>
        <v>0</v>
      </c>
      <c r="BO134" s="38">
        <f t="shared" si="178"/>
        <v>0</v>
      </c>
      <c r="BP134" s="42"/>
      <c r="BQ134" s="37">
        <f t="shared" si="179"/>
        <v>0</v>
      </c>
      <c r="BR134" s="36"/>
      <c r="BS134" s="37">
        <f t="shared" si="148"/>
        <v>0</v>
      </c>
      <c r="BT134" s="38">
        <f t="shared" si="180"/>
        <v>3</v>
      </c>
      <c r="BU134" s="38">
        <f t="shared" si="149"/>
        <v>39</v>
      </c>
      <c r="BV134" s="36"/>
      <c r="BW134" s="36"/>
      <c r="BX134" s="40">
        <f t="shared" si="150"/>
        <v>0</v>
      </c>
      <c r="BY134" s="38">
        <f t="shared" si="181"/>
        <v>2</v>
      </c>
      <c r="BZ134" s="38">
        <f t="shared" si="151"/>
        <v>39</v>
      </c>
      <c r="CA134" s="37">
        <f t="shared" si="182"/>
        <v>0</v>
      </c>
      <c r="CB134" s="36"/>
      <c r="CC134" s="37">
        <f t="shared" si="152"/>
        <v>0</v>
      </c>
      <c r="CD134" s="38">
        <f t="shared" si="183"/>
        <v>1</v>
      </c>
      <c r="CE134" s="41">
        <f t="shared" si="153"/>
        <v>39</v>
      </c>
      <c r="CF134" s="35">
        <f t="shared" si="154"/>
        <v>0</v>
      </c>
      <c r="CG134" s="41">
        <f t="shared" si="155"/>
        <v>39</v>
      </c>
      <c r="CH134" s="35">
        <f t="shared" si="156"/>
        <v>5.8879392212725548E-2</v>
      </c>
    </row>
    <row r="135" spans="1:86" x14ac:dyDescent="0.35">
      <c r="A135" s="7" t="s">
        <v>334</v>
      </c>
      <c r="B135" s="8" t="s">
        <v>335</v>
      </c>
      <c r="C135" s="21" t="s">
        <v>157</v>
      </c>
      <c r="D135" s="43"/>
      <c r="E135" s="42"/>
      <c r="F135" s="37">
        <f t="shared" si="123"/>
        <v>0</v>
      </c>
      <c r="G135" s="38">
        <f t="shared" ref="G135:G144" si="184">INDEX(mat_coef,MATCH($D$5,mat_cycle1,0),MATCH(C135,Cycle1,0))</f>
        <v>1</v>
      </c>
      <c r="H135" s="38">
        <f t="shared" si="124"/>
        <v>32</v>
      </c>
      <c r="I135" s="37">
        <f t="shared" ref="I135:I147" si="185">VLOOKUP(A135,Cycle1_Seq1,5,FALSE)</f>
        <v>0</v>
      </c>
      <c r="J135" s="36"/>
      <c r="K135" s="37">
        <f t="shared" si="125"/>
        <v>0</v>
      </c>
      <c r="L135" s="38">
        <f t="shared" ref="L135:L147" si="186">INDEX(mat_coef,MATCH($I$5,mat_cycle1,0),MATCH(C135,Cycle1,0))</f>
        <v>1</v>
      </c>
      <c r="M135" s="38">
        <f t="shared" si="126"/>
        <v>39</v>
      </c>
      <c r="N135" s="37">
        <f t="shared" ref="N135:N147" si="187">VLOOKUP(A135,Cycle1_Seq1,6,FALSE)</f>
        <v>0</v>
      </c>
      <c r="O135" s="36"/>
      <c r="P135" s="37">
        <f t="shared" si="127"/>
        <v>0</v>
      </c>
      <c r="Q135" s="38">
        <f t="shared" ref="Q135:Q147" si="188">INDEX(mat_coef,MATCH($N$5,mat_cycle1,0),MATCH(C135,Cycle1,0))</f>
        <v>1</v>
      </c>
      <c r="R135" s="38">
        <f t="shared" si="128"/>
        <v>39</v>
      </c>
      <c r="S135" s="37">
        <f t="shared" ref="S135:S147" si="189">VLOOKUP(A135,Cycle1_Seq1,7,FALSE)</f>
        <v>0</v>
      </c>
      <c r="T135" s="36"/>
      <c r="U135" s="37">
        <f t="shared" si="129"/>
        <v>0</v>
      </c>
      <c r="V135" s="42"/>
      <c r="W135" s="38">
        <f t="shared" si="130"/>
        <v>39</v>
      </c>
      <c r="X135" s="37">
        <f t="shared" ref="X135:X147" si="190">VLOOKUP(A135,Cycle1_Seq1,8,FALSE)</f>
        <v>0</v>
      </c>
      <c r="Y135" s="36"/>
      <c r="Z135" s="37">
        <f t="shared" si="131"/>
        <v>0</v>
      </c>
      <c r="AA135" s="38">
        <f t="shared" ref="AA135:AA147" si="191">INDEX(mat_coef,MATCH($X$5,mat_cycle1,0),MATCH(C135,Cycle1,0))</f>
        <v>3</v>
      </c>
      <c r="AB135" s="38">
        <f t="shared" si="132"/>
        <v>39</v>
      </c>
      <c r="AC135" s="37">
        <f t="shared" ref="AC135:AC147" si="192">VLOOKUP(A135,Cycle1_Seq1,9,FALSE)</f>
        <v>0</v>
      </c>
      <c r="AD135" s="36"/>
      <c r="AE135" s="37">
        <f t="shared" si="133"/>
        <v>0</v>
      </c>
      <c r="AF135" s="38">
        <f t="shared" ref="AF135:AF147" si="193">INDEX(mat_coef,MATCH($AC$5,mat_cycle1,0),MATCH(C135,Cycle1,0))</f>
        <v>2</v>
      </c>
      <c r="AG135" s="38">
        <f t="shared" si="134"/>
        <v>39</v>
      </c>
      <c r="AH135" s="37">
        <f t="shared" ref="AH135:AH147" si="194">VLOOKUP(A135,Cycle1_Seq1,10,FALSE)</f>
        <v>0</v>
      </c>
      <c r="AI135" s="36"/>
      <c r="AJ135" s="37">
        <f t="shared" si="135"/>
        <v>0</v>
      </c>
      <c r="AK135" s="42"/>
      <c r="AL135" s="38">
        <f t="shared" si="136"/>
        <v>39</v>
      </c>
      <c r="AM135" s="37">
        <f t="shared" ref="AM135:AM147" si="195">VLOOKUP(A135,Cycle1_Seq1,11,FALSE)</f>
        <v>0</v>
      </c>
      <c r="AN135" s="36"/>
      <c r="AO135" s="37">
        <f t="shared" si="137"/>
        <v>0</v>
      </c>
      <c r="AP135" s="38">
        <f t="shared" ref="AP135:AP147" si="196">INDEX(mat_coef,MATCH($AM$5,mat_cycle1,0),MATCH(C135,Cycle1,0))</f>
        <v>2</v>
      </c>
      <c r="AQ135" s="38">
        <f t="shared" si="138"/>
        <v>39</v>
      </c>
      <c r="AR135" s="37">
        <f t="shared" ref="AR135:AR147" si="197">+VLOOKUP(A135,Cycle1_Seq1,12,FALSE)</f>
        <v>0</v>
      </c>
      <c r="AS135" s="36"/>
      <c r="AT135" s="37">
        <f t="shared" si="139"/>
        <v>0</v>
      </c>
      <c r="AU135" s="38">
        <f t="shared" ref="AU135:AU147" si="198">INDEX(mat_coef,MATCH($AR$5,mat_cycle1,0),MATCH(C135,Cycle1,0))</f>
        <v>2</v>
      </c>
      <c r="AV135" s="38">
        <f t="shared" si="140"/>
        <v>39</v>
      </c>
      <c r="AW135" s="37">
        <f t="shared" ref="AW135:AW147" si="199">VLOOKUP(A135,Cycle1_Seq1,13,FALSE)</f>
        <v>0</v>
      </c>
      <c r="AX135" s="36"/>
      <c r="AY135" s="37">
        <f t="shared" si="141"/>
        <v>0</v>
      </c>
      <c r="AZ135" s="38">
        <f t="shared" ref="AZ135:AZ147" si="200">+INDEX(mat_coef,MATCH($AW$5,mat_cycle1,0),MATCH(C135,Cycle1,0))</f>
        <v>4</v>
      </c>
      <c r="BA135" s="38">
        <f t="shared" si="142"/>
        <v>39</v>
      </c>
      <c r="BB135" s="37">
        <f t="shared" ref="BB135:BB147" si="201">+VLOOKUP(A135,Cycle1_Seq1,14,FALSE)</f>
        <v>0</v>
      </c>
      <c r="BC135" s="36"/>
      <c r="BD135" s="37">
        <f t="shared" si="143"/>
        <v>0</v>
      </c>
      <c r="BE135" s="38">
        <f t="shared" ref="BE135:BE147" si="202">+INDEX(mat_coef,MATCH($BB$5,mat_cycle1,0),MATCH(C135,Cycle1,0))</f>
        <v>3</v>
      </c>
      <c r="BF135" s="38">
        <f t="shared" si="144"/>
        <v>39</v>
      </c>
      <c r="BG135" s="37">
        <f t="shared" ref="BG135:BG147" si="203">+VLOOKUP(A135,Cycle1_Seq1,15,FALSE)</f>
        <v>0</v>
      </c>
      <c r="BH135" s="36"/>
      <c r="BI135" s="37">
        <f t="shared" si="145"/>
        <v>0</v>
      </c>
      <c r="BJ135" s="38">
        <f t="shared" ref="BJ135:BJ147" si="204">+INDEX(mat_coef,MATCH($BG$5,mat_cycle1,0),MATCH(C135,Cycle1,0))</f>
        <v>2</v>
      </c>
      <c r="BK135" s="38">
        <f t="shared" si="146"/>
        <v>39</v>
      </c>
      <c r="BL135" s="37">
        <f t="shared" ref="BL135:BL147" si="205">+VLOOKUP(A135,Cycle1_Seq1,16,FALSE)</f>
        <v>0</v>
      </c>
      <c r="BM135" s="36"/>
      <c r="BN135" s="37">
        <f t="shared" si="147"/>
        <v>0</v>
      </c>
      <c r="BO135" s="38">
        <f t="shared" ref="BO135:BO147" si="206">+INDEX(mat_coef,MATCH($BL$5,mat_cycle1,0),MATCH(C135,Cycle1,0))</f>
        <v>0</v>
      </c>
      <c r="BP135" s="42"/>
      <c r="BQ135" s="37">
        <f t="shared" ref="BQ135:BQ147" si="207">VLOOKUP(A135,Cycle1_Seq1,17,FALSE)</f>
        <v>0</v>
      </c>
      <c r="BR135" s="36"/>
      <c r="BS135" s="37">
        <f t="shared" si="148"/>
        <v>0</v>
      </c>
      <c r="BT135" s="38">
        <f t="shared" ref="BT135:BT147" si="208">+INDEX(mat_coef,MATCH($BQ$5,mat_cycle1,0),MATCH(C135,Cycle1,0))</f>
        <v>3</v>
      </c>
      <c r="BU135" s="38">
        <f t="shared" si="149"/>
        <v>39</v>
      </c>
      <c r="BV135" s="36"/>
      <c r="BW135" s="36"/>
      <c r="BX135" s="40">
        <f t="shared" si="150"/>
        <v>0</v>
      </c>
      <c r="BY135" s="38">
        <f t="shared" ref="BY135:BY147" si="209">+INDEX(mat_coef,MATCH($BV$5,mat_cycle1,0),MATCH(C135,Cycle1,0))</f>
        <v>2</v>
      </c>
      <c r="BZ135" s="38">
        <f t="shared" si="151"/>
        <v>39</v>
      </c>
      <c r="CA135" s="37">
        <f t="shared" ref="CA135:CA147" si="210">+++VLOOKUP(A135,Cycle1_Seq1,19,FALSE)</f>
        <v>0</v>
      </c>
      <c r="CB135" s="36"/>
      <c r="CC135" s="37">
        <f t="shared" si="152"/>
        <v>0</v>
      </c>
      <c r="CD135" s="38">
        <f t="shared" ref="CD135:CD147" si="211">INDEX(mat_coef,MATCH($CA$5,mat_cycle1,0),MATCH(C135,Cycle1,0))</f>
        <v>1</v>
      </c>
      <c r="CE135" s="41">
        <f t="shared" si="153"/>
        <v>39</v>
      </c>
      <c r="CF135" s="35">
        <f t="shared" si="154"/>
        <v>0</v>
      </c>
      <c r="CG135" s="41">
        <f t="shared" si="155"/>
        <v>39</v>
      </c>
      <c r="CH135" s="35">
        <f t="shared" si="156"/>
        <v>5.8879392212725548E-2</v>
      </c>
    </row>
    <row r="136" spans="1:86" x14ac:dyDescent="0.35">
      <c r="A136" s="7" t="s">
        <v>336</v>
      </c>
      <c r="B136" s="8" t="s">
        <v>337</v>
      </c>
      <c r="C136" s="21" t="s">
        <v>157</v>
      </c>
      <c r="D136" s="43"/>
      <c r="E136" s="42"/>
      <c r="F136" s="37">
        <f t="shared" ref="F136:F147" si="212">(D136+E136)/2</f>
        <v>0</v>
      </c>
      <c r="G136" s="38">
        <f t="shared" si="184"/>
        <v>1</v>
      </c>
      <c r="H136" s="38">
        <f t="shared" ref="H136:H147" si="213">SUMPRODUCT(($C$7:$C$147=C136)*($F$7:$F$147=F136))+1</f>
        <v>32</v>
      </c>
      <c r="I136" s="37">
        <f t="shared" si="185"/>
        <v>0</v>
      </c>
      <c r="J136" s="36"/>
      <c r="K136" s="37">
        <f t="shared" ref="K136:K147" si="214">(I136+J136)/2</f>
        <v>0</v>
      </c>
      <c r="L136" s="38">
        <f t="shared" si="186"/>
        <v>1</v>
      </c>
      <c r="M136" s="38">
        <f t="shared" ref="M136:M147" si="215">COUNTIFS(C$7:C$147,C136,K$7:K$147,"&gt;="&amp;K136)</f>
        <v>39</v>
      </c>
      <c r="N136" s="37">
        <f t="shared" si="187"/>
        <v>0</v>
      </c>
      <c r="O136" s="36"/>
      <c r="P136" s="37">
        <f t="shared" ref="P136:P147" si="216">(N136+O136)/2</f>
        <v>0</v>
      </c>
      <c r="Q136" s="38">
        <f t="shared" si="188"/>
        <v>1</v>
      </c>
      <c r="R136" s="38">
        <f t="shared" ref="R136:R147" si="217">COUNTIFS(C$7:C$147,C136,P$7:P$147,"&gt;="&amp;P136)</f>
        <v>39</v>
      </c>
      <c r="S136" s="37">
        <f t="shared" si="189"/>
        <v>0</v>
      </c>
      <c r="T136" s="36"/>
      <c r="U136" s="37">
        <f t="shared" ref="U136:U147" si="218">(S136+T136)/2</f>
        <v>0</v>
      </c>
      <c r="V136" s="42"/>
      <c r="W136" s="38">
        <f t="shared" ref="W136:W147" si="219">+COUNTIFS(C$7:C$147,C136,U$7:U$147,"&gt;="&amp;U136)</f>
        <v>39</v>
      </c>
      <c r="X136" s="37">
        <f t="shared" si="190"/>
        <v>0</v>
      </c>
      <c r="Y136" s="36"/>
      <c r="Z136" s="37">
        <f t="shared" ref="Z136:Z147" si="220">(X136+Y136)/2</f>
        <v>0</v>
      </c>
      <c r="AA136" s="38">
        <f t="shared" si="191"/>
        <v>3</v>
      </c>
      <c r="AB136" s="38">
        <f t="shared" ref="AB136:AB147" si="221">COUNTIFS(C$7:C$147,C136,Z$7:Z$147,"&gt;="&amp;Z136)</f>
        <v>39</v>
      </c>
      <c r="AC136" s="37">
        <f t="shared" si="192"/>
        <v>0</v>
      </c>
      <c r="AD136" s="36"/>
      <c r="AE136" s="37">
        <f t="shared" ref="AE136:AE147" si="222">(AC136+AD136)/2</f>
        <v>0</v>
      </c>
      <c r="AF136" s="38">
        <f t="shared" si="193"/>
        <v>2</v>
      </c>
      <c r="AG136" s="38">
        <f t="shared" ref="AG136:AG147" si="223">+COUNTIFS(C$7:C$147,C136,AE$7:AE$147,"&gt;="&amp;AE136)</f>
        <v>39</v>
      </c>
      <c r="AH136" s="37">
        <f t="shared" si="194"/>
        <v>0</v>
      </c>
      <c r="AI136" s="36"/>
      <c r="AJ136" s="37">
        <f t="shared" ref="AJ136:AJ147" si="224">(AH136+AI136)/2</f>
        <v>0</v>
      </c>
      <c r="AK136" s="42"/>
      <c r="AL136" s="38">
        <f t="shared" ref="AL136:AL147" si="225">COUNTIFS(C$7:C$147,C136,AJ$7:AJ$147,"&gt;="&amp;AJ136)</f>
        <v>39</v>
      </c>
      <c r="AM136" s="37">
        <f t="shared" si="195"/>
        <v>0</v>
      </c>
      <c r="AN136" s="36"/>
      <c r="AO136" s="37">
        <f t="shared" ref="AO136:AO147" si="226">(AM136+AN136)/2</f>
        <v>0</v>
      </c>
      <c r="AP136" s="38">
        <f t="shared" si="196"/>
        <v>2</v>
      </c>
      <c r="AQ136" s="38">
        <f t="shared" ref="AQ136:AQ147" si="227">+COUNTIFS(C$7:C$147,C136,AO$7:AO$147,"&gt;="&amp;AO136)</f>
        <v>39</v>
      </c>
      <c r="AR136" s="37">
        <f t="shared" si="197"/>
        <v>0</v>
      </c>
      <c r="AS136" s="36"/>
      <c r="AT136" s="37">
        <f t="shared" ref="AT136:AT147" si="228">(AR136+AS136)/2</f>
        <v>0</v>
      </c>
      <c r="AU136" s="38">
        <f t="shared" si="198"/>
        <v>2</v>
      </c>
      <c r="AV136" s="38">
        <f t="shared" ref="AV136:AV147" si="229">+COUNTIFS(C$7:C$147,C136,AT$7:AT$147,"&gt;="&amp;AT136)</f>
        <v>39</v>
      </c>
      <c r="AW136" s="37">
        <f t="shared" si="199"/>
        <v>0</v>
      </c>
      <c r="AX136" s="36"/>
      <c r="AY136" s="37">
        <f t="shared" ref="AY136:AY147" si="230">(AW136+AX136)/2</f>
        <v>0</v>
      </c>
      <c r="AZ136" s="38">
        <f t="shared" si="200"/>
        <v>4</v>
      </c>
      <c r="BA136" s="38">
        <f t="shared" ref="BA136:BA147" si="231">+COUNTIFS(C$7:C$147,C136,AY$7:AY$147,"&gt;="&amp;AY136)</f>
        <v>39</v>
      </c>
      <c r="BB136" s="37">
        <f t="shared" si="201"/>
        <v>0</v>
      </c>
      <c r="BC136" s="36"/>
      <c r="BD136" s="37">
        <f t="shared" ref="BD136:BD147" si="232">(BB136+BC136)/2</f>
        <v>0</v>
      </c>
      <c r="BE136" s="38">
        <f t="shared" si="202"/>
        <v>3</v>
      </c>
      <c r="BF136" s="38">
        <f t="shared" ref="BF136:BF147" si="233">+COUNTIFS(C$7:C$147,C136,BD$7:BD$147,"&gt;="&amp;BD136)</f>
        <v>39</v>
      </c>
      <c r="BG136" s="37">
        <f t="shared" si="203"/>
        <v>0</v>
      </c>
      <c r="BH136" s="36"/>
      <c r="BI136" s="37">
        <f t="shared" ref="BI136:BI147" si="234">(BG136+BH136)/2</f>
        <v>0</v>
      </c>
      <c r="BJ136" s="38">
        <f t="shared" si="204"/>
        <v>2</v>
      </c>
      <c r="BK136" s="38">
        <f t="shared" ref="BK136:BK147" si="235">COUNTIFS(C$7:C$147,C136,BI$7:BI$147,"&gt;="&amp;BI136)</f>
        <v>39</v>
      </c>
      <c r="BL136" s="37">
        <f t="shared" si="205"/>
        <v>0</v>
      </c>
      <c r="BM136" s="36"/>
      <c r="BN136" s="37">
        <f t="shared" ref="BN136:BN147" si="236">(BL136+BM136)/2</f>
        <v>0</v>
      </c>
      <c r="BO136" s="38">
        <f t="shared" si="206"/>
        <v>0</v>
      </c>
      <c r="BP136" s="42"/>
      <c r="BQ136" s="37">
        <f t="shared" si="207"/>
        <v>0</v>
      </c>
      <c r="BR136" s="36"/>
      <c r="BS136" s="37">
        <f t="shared" ref="BS136:BS147" si="237">(BQ136+BR136)/2</f>
        <v>0</v>
      </c>
      <c r="BT136" s="38">
        <f t="shared" si="208"/>
        <v>3</v>
      </c>
      <c r="BU136" s="38">
        <f t="shared" ref="BU136:BU147" si="238">+COUNTIFS(C$7:C$147,C136,BS$7:BS$147,"&gt;="&amp;BS136)</f>
        <v>39</v>
      </c>
      <c r="BV136" s="36"/>
      <c r="BW136" s="36"/>
      <c r="BX136" s="40">
        <f t="shared" ref="BX136:BX147" si="239">(BV136+BW136)/2</f>
        <v>0</v>
      </c>
      <c r="BY136" s="38">
        <f t="shared" si="209"/>
        <v>2</v>
      </c>
      <c r="BZ136" s="38">
        <f t="shared" ref="BZ136:BZ147" si="240">+COUNTIFS(C$7:C$147,C136,BX$7:BX$147,"&gt;="&amp;BX136)</f>
        <v>39</v>
      </c>
      <c r="CA136" s="37">
        <f t="shared" si="210"/>
        <v>0</v>
      </c>
      <c r="CB136" s="36"/>
      <c r="CC136" s="37">
        <f t="shared" ref="CC136:CC147" si="241">(CA136+CB136)/2</f>
        <v>0</v>
      </c>
      <c r="CD136" s="38">
        <f t="shared" si="211"/>
        <v>1</v>
      </c>
      <c r="CE136" s="41">
        <f t="shared" ref="CE136:CE147" si="242">+COUNTIFS(C$7:C$147,C136,CC$7:CC$147,"&gt;="&amp;CC136)</f>
        <v>39</v>
      </c>
      <c r="CF136" s="35">
        <f t="shared" ref="CF136:CF147" si="243">SUM((F136*G136),(K136*L136),(P136*Q136),(U136*V136),(Z136*AA136),(AE136*AF136),(AJ136*AK136),(AO136*AP136),(AT136*AU136),(AY136*AZ136),(BD136*BE136),(BI136*BJ136),(BN136*BO136),(BS136*BT136),(BX136*BY136),(CC136*CD136))/SUM(G136,L136,Q136,V136,AA136,AF136,AK136,AP136,AU136,AZ136,BE136,BJ136,BO136,BT136,BY136,CD136)</f>
        <v>0</v>
      </c>
      <c r="CG136" s="41">
        <f t="shared" ref="CG136:CG147" si="244">+COUNTIFS(C$7:C$147,C136,CF$7:CF$147,"&gt;="&amp;CF136)</f>
        <v>39</v>
      </c>
      <c r="CH136" s="35">
        <f t="shared" ref="CH136:CH147" si="245">AVERAGEIF($C$7:$C$147,C136,$CF$7:$CF$147)</f>
        <v>5.8879392212725548E-2</v>
      </c>
    </row>
    <row r="137" spans="1:86" x14ac:dyDescent="0.35">
      <c r="A137" s="7" t="s">
        <v>338</v>
      </c>
      <c r="B137" s="8" t="s">
        <v>339</v>
      </c>
      <c r="C137" s="21" t="s">
        <v>157</v>
      </c>
      <c r="D137" s="43"/>
      <c r="E137" s="42"/>
      <c r="F137" s="37">
        <f t="shared" si="212"/>
        <v>0</v>
      </c>
      <c r="G137" s="38">
        <f t="shared" si="184"/>
        <v>1</v>
      </c>
      <c r="H137" s="38">
        <f t="shared" si="213"/>
        <v>32</v>
      </c>
      <c r="I137" s="37">
        <f t="shared" si="185"/>
        <v>0</v>
      </c>
      <c r="J137" s="36"/>
      <c r="K137" s="37">
        <f t="shared" si="214"/>
        <v>0</v>
      </c>
      <c r="L137" s="38">
        <f t="shared" si="186"/>
        <v>1</v>
      </c>
      <c r="M137" s="38">
        <f t="shared" si="215"/>
        <v>39</v>
      </c>
      <c r="N137" s="37">
        <f t="shared" si="187"/>
        <v>0</v>
      </c>
      <c r="O137" s="36"/>
      <c r="P137" s="37">
        <f t="shared" si="216"/>
        <v>0</v>
      </c>
      <c r="Q137" s="38">
        <f t="shared" si="188"/>
        <v>1</v>
      </c>
      <c r="R137" s="38">
        <f t="shared" si="217"/>
        <v>39</v>
      </c>
      <c r="S137" s="37">
        <f t="shared" si="189"/>
        <v>0</v>
      </c>
      <c r="T137" s="36"/>
      <c r="U137" s="37">
        <f t="shared" si="218"/>
        <v>0</v>
      </c>
      <c r="V137" s="42"/>
      <c r="W137" s="38">
        <f t="shared" si="219"/>
        <v>39</v>
      </c>
      <c r="X137" s="37">
        <f t="shared" si="190"/>
        <v>0</v>
      </c>
      <c r="Y137" s="36"/>
      <c r="Z137" s="37">
        <f t="shared" si="220"/>
        <v>0</v>
      </c>
      <c r="AA137" s="38">
        <f t="shared" si="191"/>
        <v>3</v>
      </c>
      <c r="AB137" s="38">
        <f t="shared" si="221"/>
        <v>39</v>
      </c>
      <c r="AC137" s="37">
        <f t="shared" si="192"/>
        <v>0</v>
      </c>
      <c r="AD137" s="36"/>
      <c r="AE137" s="37">
        <f t="shared" si="222"/>
        <v>0</v>
      </c>
      <c r="AF137" s="38">
        <f t="shared" si="193"/>
        <v>2</v>
      </c>
      <c r="AG137" s="38">
        <f t="shared" si="223"/>
        <v>39</v>
      </c>
      <c r="AH137" s="37">
        <f t="shared" si="194"/>
        <v>0</v>
      </c>
      <c r="AI137" s="36"/>
      <c r="AJ137" s="37">
        <f t="shared" si="224"/>
        <v>0</v>
      </c>
      <c r="AK137" s="42"/>
      <c r="AL137" s="38">
        <f t="shared" si="225"/>
        <v>39</v>
      </c>
      <c r="AM137" s="37">
        <f t="shared" si="195"/>
        <v>0</v>
      </c>
      <c r="AN137" s="36"/>
      <c r="AO137" s="37">
        <f t="shared" si="226"/>
        <v>0</v>
      </c>
      <c r="AP137" s="38">
        <f t="shared" si="196"/>
        <v>2</v>
      </c>
      <c r="AQ137" s="38">
        <f t="shared" si="227"/>
        <v>39</v>
      </c>
      <c r="AR137" s="37">
        <f t="shared" si="197"/>
        <v>0</v>
      </c>
      <c r="AS137" s="36"/>
      <c r="AT137" s="37">
        <f t="shared" si="228"/>
        <v>0</v>
      </c>
      <c r="AU137" s="38">
        <f t="shared" si="198"/>
        <v>2</v>
      </c>
      <c r="AV137" s="38">
        <f t="shared" si="229"/>
        <v>39</v>
      </c>
      <c r="AW137" s="37">
        <f t="shared" si="199"/>
        <v>0</v>
      </c>
      <c r="AX137" s="36"/>
      <c r="AY137" s="37">
        <f t="shared" si="230"/>
        <v>0</v>
      </c>
      <c r="AZ137" s="38">
        <f t="shared" si="200"/>
        <v>4</v>
      </c>
      <c r="BA137" s="38">
        <f t="shared" si="231"/>
        <v>39</v>
      </c>
      <c r="BB137" s="37">
        <f t="shared" si="201"/>
        <v>0</v>
      </c>
      <c r="BC137" s="36"/>
      <c r="BD137" s="37">
        <f t="shared" si="232"/>
        <v>0</v>
      </c>
      <c r="BE137" s="38">
        <f t="shared" si="202"/>
        <v>3</v>
      </c>
      <c r="BF137" s="38">
        <f t="shared" si="233"/>
        <v>39</v>
      </c>
      <c r="BG137" s="37">
        <f t="shared" si="203"/>
        <v>0</v>
      </c>
      <c r="BH137" s="36"/>
      <c r="BI137" s="37">
        <f t="shared" si="234"/>
        <v>0</v>
      </c>
      <c r="BJ137" s="38">
        <f t="shared" si="204"/>
        <v>2</v>
      </c>
      <c r="BK137" s="38">
        <f t="shared" si="235"/>
        <v>39</v>
      </c>
      <c r="BL137" s="37">
        <f t="shared" si="205"/>
        <v>0</v>
      </c>
      <c r="BM137" s="36"/>
      <c r="BN137" s="37">
        <f t="shared" si="236"/>
        <v>0</v>
      </c>
      <c r="BO137" s="38">
        <f t="shared" si="206"/>
        <v>0</v>
      </c>
      <c r="BP137" s="42"/>
      <c r="BQ137" s="37">
        <f t="shared" si="207"/>
        <v>0</v>
      </c>
      <c r="BR137" s="36"/>
      <c r="BS137" s="37">
        <f t="shared" si="237"/>
        <v>0</v>
      </c>
      <c r="BT137" s="38">
        <f t="shared" si="208"/>
        <v>3</v>
      </c>
      <c r="BU137" s="38">
        <f t="shared" si="238"/>
        <v>39</v>
      </c>
      <c r="BV137" s="36"/>
      <c r="BW137" s="36"/>
      <c r="BX137" s="40">
        <f t="shared" si="239"/>
        <v>0</v>
      </c>
      <c r="BY137" s="38">
        <f t="shared" si="209"/>
        <v>2</v>
      </c>
      <c r="BZ137" s="38">
        <f t="shared" si="240"/>
        <v>39</v>
      </c>
      <c r="CA137" s="37">
        <f t="shared" si="210"/>
        <v>0</v>
      </c>
      <c r="CB137" s="36"/>
      <c r="CC137" s="37">
        <f t="shared" si="241"/>
        <v>0</v>
      </c>
      <c r="CD137" s="38">
        <f t="shared" si="211"/>
        <v>1</v>
      </c>
      <c r="CE137" s="41">
        <f t="shared" si="242"/>
        <v>39</v>
      </c>
      <c r="CF137" s="35">
        <f t="shared" si="243"/>
        <v>0</v>
      </c>
      <c r="CG137" s="41">
        <f t="shared" si="244"/>
        <v>39</v>
      </c>
      <c r="CH137" s="35">
        <f t="shared" si="245"/>
        <v>5.8879392212725548E-2</v>
      </c>
    </row>
    <row r="138" spans="1:86" x14ac:dyDescent="0.35">
      <c r="A138" s="7" t="s">
        <v>340</v>
      </c>
      <c r="B138" s="8" t="s">
        <v>341</v>
      </c>
      <c r="C138" s="21" t="s">
        <v>157</v>
      </c>
      <c r="D138" s="43"/>
      <c r="E138" s="42"/>
      <c r="F138" s="37">
        <f t="shared" si="212"/>
        <v>0</v>
      </c>
      <c r="G138" s="38">
        <f t="shared" si="184"/>
        <v>1</v>
      </c>
      <c r="H138" s="38">
        <f t="shared" si="213"/>
        <v>32</v>
      </c>
      <c r="I138" s="37">
        <f t="shared" si="185"/>
        <v>0</v>
      </c>
      <c r="J138" s="36"/>
      <c r="K138" s="37">
        <f t="shared" si="214"/>
        <v>0</v>
      </c>
      <c r="L138" s="38">
        <f t="shared" si="186"/>
        <v>1</v>
      </c>
      <c r="M138" s="38">
        <f t="shared" si="215"/>
        <v>39</v>
      </c>
      <c r="N138" s="37">
        <f t="shared" si="187"/>
        <v>0</v>
      </c>
      <c r="O138" s="36"/>
      <c r="P138" s="37">
        <f t="shared" si="216"/>
        <v>0</v>
      </c>
      <c r="Q138" s="38">
        <f t="shared" si="188"/>
        <v>1</v>
      </c>
      <c r="R138" s="38">
        <f t="shared" si="217"/>
        <v>39</v>
      </c>
      <c r="S138" s="37">
        <f t="shared" si="189"/>
        <v>0</v>
      </c>
      <c r="T138" s="36"/>
      <c r="U138" s="37">
        <f t="shared" si="218"/>
        <v>0</v>
      </c>
      <c r="V138" s="42"/>
      <c r="W138" s="38">
        <f t="shared" si="219"/>
        <v>39</v>
      </c>
      <c r="X138" s="37">
        <f t="shared" si="190"/>
        <v>0</v>
      </c>
      <c r="Y138" s="36"/>
      <c r="Z138" s="37">
        <f t="shared" si="220"/>
        <v>0</v>
      </c>
      <c r="AA138" s="38">
        <f t="shared" si="191"/>
        <v>3</v>
      </c>
      <c r="AB138" s="38">
        <f t="shared" si="221"/>
        <v>39</v>
      </c>
      <c r="AC138" s="37">
        <f t="shared" si="192"/>
        <v>0</v>
      </c>
      <c r="AD138" s="36"/>
      <c r="AE138" s="37">
        <f t="shared" si="222"/>
        <v>0</v>
      </c>
      <c r="AF138" s="38">
        <f t="shared" si="193"/>
        <v>2</v>
      </c>
      <c r="AG138" s="38">
        <f t="shared" si="223"/>
        <v>39</v>
      </c>
      <c r="AH138" s="37">
        <f t="shared" si="194"/>
        <v>0</v>
      </c>
      <c r="AI138" s="36"/>
      <c r="AJ138" s="37">
        <f t="shared" si="224"/>
        <v>0</v>
      </c>
      <c r="AK138" s="42"/>
      <c r="AL138" s="38">
        <f t="shared" si="225"/>
        <v>39</v>
      </c>
      <c r="AM138" s="37">
        <f t="shared" si="195"/>
        <v>0</v>
      </c>
      <c r="AN138" s="36"/>
      <c r="AO138" s="37">
        <f t="shared" si="226"/>
        <v>0</v>
      </c>
      <c r="AP138" s="38">
        <f t="shared" si="196"/>
        <v>2</v>
      </c>
      <c r="AQ138" s="38">
        <f t="shared" si="227"/>
        <v>39</v>
      </c>
      <c r="AR138" s="37">
        <f t="shared" si="197"/>
        <v>0</v>
      </c>
      <c r="AS138" s="36"/>
      <c r="AT138" s="37">
        <f t="shared" si="228"/>
        <v>0</v>
      </c>
      <c r="AU138" s="38">
        <f t="shared" si="198"/>
        <v>2</v>
      </c>
      <c r="AV138" s="38">
        <f t="shared" si="229"/>
        <v>39</v>
      </c>
      <c r="AW138" s="37">
        <f t="shared" si="199"/>
        <v>0</v>
      </c>
      <c r="AX138" s="36"/>
      <c r="AY138" s="37">
        <f t="shared" si="230"/>
        <v>0</v>
      </c>
      <c r="AZ138" s="38">
        <f t="shared" si="200"/>
        <v>4</v>
      </c>
      <c r="BA138" s="38">
        <f t="shared" si="231"/>
        <v>39</v>
      </c>
      <c r="BB138" s="37">
        <f t="shared" si="201"/>
        <v>0</v>
      </c>
      <c r="BC138" s="36"/>
      <c r="BD138" s="37">
        <f t="shared" si="232"/>
        <v>0</v>
      </c>
      <c r="BE138" s="38">
        <f t="shared" si="202"/>
        <v>3</v>
      </c>
      <c r="BF138" s="38">
        <f t="shared" si="233"/>
        <v>39</v>
      </c>
      <c r="BG138" s="37">
        <f t="shared" si="203"/>
        <v>0</v>
      </c>
      <c r="BH138" s="36"/>
      <c r="BI138" s="37">
        <f t="shared" si="234"/>
        <v>0</v>
      </c>
      <c r="BJ138" s="38">
        <f t="shared" si="204"/>
        <v>2</v>
      </c>
      <c r="BK138" s="38">
        <f t="shared" si="235"/>
        <v>39</v>
      </c>
      <c r="BL138" s="37">
        <f t="shared" si="205"/>
        <v>0</v>
      </c>
      <c r="BM138" s="36"/>
      <c r="BN138" s="37">
        <f t="shared" si="236"/>
        <v>0</v>
      </c>
      <c r="BO138" s="38">
        <f t="shared" si="206"/>
        <v>0</v>
      </c>
      <c r="BP138" s="42"/>
      <c r="BQ138" s="37">
        <f t="shared" si="207"/>
        <v>0</v>
      </c>
      <c r="BR138" s="36"/>
      <c r="BS138" s="37">
        <f t="shared" si="237"/>
        <v>0</v>
      </c>
      <c r="BT138" s="38">
        <f t="shared" si="208"/>
        <v>3</v>
      </c>
      <c r="BU138" s="38">
        <f t="shared" si="238"/>
        <v>39</v>
      </c>
      <c r="BV138" s="36"/>
      <c r="BW138" s="36"/>
      <c r="BX138" s="40">
        <f t="shared" si="239"/>
        <v>0</v>
      </c>
      <c r="BY138" s="38">
        <f t="shared" si="209"/>
        <v>2</v>
      </c>
      <c r="BZ138" s="38">
        <f t="shared" si="240"/>
        <v>39</v>
      </c>
      <c r="CA138" s="37">
        <f t="shared" si="210"/>
        <v>0</v>
      </c>
      <c r="CB138" s="36"/>
      <c r="CC138" s="37">
        <f t="shared" si="241"/>
        <v>0</v>
      </c>
      <c r="CD138" s="38">
        <f t="shared" si="211"/>
        <v>1</v>
      </c>
      <c r="CE138" s="41">
        <f t="shared" si="242"/>
        <v>39</v>
      </c>
      <c r="CF138" s="35">
        <f t="shared" si="243"/>
        <v>0</v>
      </c>
      <c r="CG138" s="41">
        <f t="shared" si="244"/>
        <v>39</v>
      </c>
      <c r="CH138" s="35">
        <f t="shared" si="245"/>
        <v>5.8879392212725548E-2</v>
      </c>
    </row>
    <row r="139" spans="1:86" x14ac:dyDescent="0.35">
      <c r="A139" s="7" t="s">
        <v>342</v>
      </c>
      <c r="B139" s="8" t="s">
        <v>343</v>
      </c>
      <c r="C139" s="21" t="s">
        <v>157</v>
      </c>
      <c r="D139" s="43"/>
      <c r="E139" s="42"/>
      <c r="F139" s="37">
        <f t="shared" si="212"/>
        <v>0</v>
      </c>
      <c r="G139" s="38">
        <f t="shared" si="184"/>
        <v>1</v>
      </c>
      <c r="H139" s="38">
        <f t="shared" si="213"/>
        <v>32</v>
      </c>
      <c r="I139" s="37">
        <f t="shared" si="185"/>
        <v>0</v>
      </c>
      <c r="J139" s="36"/>
      <c r="K139" s="37">
        <f t="shared" si="214"/>
        <v>0</v>
      </c>
      <c r="L139" s="38">
        <f t="shared" si="186"/>
        <v>1</v>
      </c>
      <c r="M139" s="38">
        <f t="shared" si="215"/>
        <v>39</v>
      </c>
      <c r="N139" s="37">
        <f t="shared" si="187"/>
        <v>0</v>
      </c>
      <c r="O139" s="36"/>
      <c r="P139" s="37">
        <f t="shared" si="216"/>
        <v>0</v>
      </c>
      <c r="Q139" s="38">
        <f t="shared" si="188"/>
        <v>1</v>
      </c>
      <c r="R139" s="38">
        <f t="shared" si="217"/>
        <v>39</v>
      </c>
      <c r="S139" s="37">
        <f t="shared" si="189"/>
        <v>0</v>
      </c>
      <c r="T139" s="36"/>
      <c r="U139" s="37">
        <f t="shared" si="218"/>
        <v>0</v>
      </c>
      <c r="V139" s="42"/>
      <c r="W139" s="38">
        <f t="shared" si="219"/>
        <v>39</v>
      </c>
      <c r="X139" s="37">
        <f t="shared" si="190"/>
        <v>0</v>
      </c>
      <c r="Y139" s="36"/>
      <c r="Z139" s="37">
        <f t="shared" si="220"/>
        <v>0</v>
      </c>
      <c r="AA139" s="38">
        <f t="shared" si="191"/>
        <v>3</v>
      </c>
      <c r="AB139" s="38">
        <f t="shared" si="221"/>
        <v>39</v>
      </c>
      <c r="AC139" s="37">
        <f t="shared" si="192"/>
        <v>0</v>
      </c>
      <c r="AD139" s="36"/>
      <c r="AE139" s="37">
        <f t="shared" si="222"/>
        <v>0</v>
      </c>
      <c r="AF139" s="38">
        <f t="shared" si="193"/>
        <v>2</v>
      </c>
      <c r="AG139" s="38">
        <f t="shared" si="223"/>
        <v>39</v>
      </c>
      <c r="AH139" s="37">
        <f t="shared" si="194"/>
        <v>0</v>
      </c>
      <c r="AI139" s="36"/>
      <c r="AJ139" s="37">
        <f t="shared" si="224"/>
        <v>0</v>
      </c>
      <c r="AK139" s="42"/>
      <c r="AL139" s="38">
        <f t="shared" si="225"/>
        <v>39</v>
      </c>
      <c r="AM139" s="37">
        <f t="shared" si="195"/>
        <v>0</v>
      </c>
      <c r="AN139" s="36"/>
      <c r="AO139" s="37">
        <f t="shared" si="226"/>
        <v>0</v>
      </c>
      <c r="AP139" s="38">
        <f t="shared" si="196"/>
        <v>2</v>
      </c>
      <c r="AQ139" s="38">
        <f t="shared" si="227"/>
        <v>39</v>
      </c>
      <c r="AR139" s="37">
        <f t="shared" si="197"/>
        <v>0</v>
      </c>
      <c r="AS139" s="36"/>
      <c r="AT139" s="37">
        <f t="shared" si="228"/>
        <v>0</v>
      </c>
      <c r="AU139" s="38">
        <f t="shared" si="198"/>
        <v>2</v>
      </c>
      <c r="AV139" s="38">
        <f t="shared" si="229"/>
        <v>39</v>
      </c>
      <c r="AW139" s="37">
        <f t="shared" si="199"/>
        <v>0</v>
      </c>
      <c r="AX139" s="36"/>
      <c r="AY139" s="37">
        <f t="shared" si="230"/>
        <v>0</v>
      </c>
      <c r="AZ139" s="38">
        <f t="shared" si="200"/>
        <v>4</v>
      </c>
      <c r="BA139" s="38">
        <f t="shared" si="231"/>
        <v>39</v>
      </c>
      <c r="BB139" s="37">
        <f t="shared" si="201"/>
        <v>0</v>
      </c>
      <c r="BC139" s="36"/>
      <c r="BD139" s="37">
        <f t="shared" si="232"/>
        <v>0</v>
      </c>
      <c r="BE139" s="38">
        <f t="shared" si="202"/>
        <v>3</v>
      </c>
      <c r="BF139" s="38">
        <f t="shared" si="233"/>
        <v>39</v>
      </c>
      <c r="BG139" s="37">
        <f t="shared" si="203"/>
        <v>0</v>
      </c>
      <c r="BH139" s="36"/>
      <c r="BI139" s="37">
        <f t="shared" si="234"/>
        <v>0</v>
      </c>
      <c r="BJ139" s="38">
        <f t="shared" si="204"/>
        <v>2</v>
      </c>
      <c r="BK139" s="38">
        <f t="shared" si="235"/>
        <v>39</v>
      </c>
      <c r="BL139" s="37">
        <f t="shared" si="205"/>
        <v>0</v>
      </c>
      <c r="BM139" s="36"/>
      <c r="BN139" s="37">
        <f t="shared" si="236"/>
        <v>0</v>
      </c>
      <c r="BO139" s="38">
        <f t="shared" si="206"/>
        <v>0</v>
      </c>
      <c r="BP139" s="42"/>
      <c r="BQ139" s="37">
        <f t="shared" si="207"/>
        <v>0</v>
      </c>
      <c r="BR139" s="36"/>
      <c r="BS139" s="37">
        <f t="shared" si="237"/>
        <v>0</v>
      </c>
      <c r="BT139" s="38">
        <f t="shared" si="208"/>
        <v>3</v>
      </c>
      <c r="BU139" s="38">
        <f t="shared" si="238"/>
        <v>39</v>
      </c>
      <c r="BV139" s="36"/>
      <c r="BW139" s="36"/>
      <c r="BX139" s="40">
        <f t="shared" si="239"/>
        <v>0</v>
      </c>
      <c r="BY139" s="38">
        <f t="shared" si="209"/>
        <v>2</v>
      </c>
      <c r="BZ139" s="38">
        <f t="shared" si="240"/>
        <v>39</v>
      </c>
      <c r="CA139" s="37">
        <f t="shared" si="210"/>
        <v>0</v>
      </c>
      <c r="CB139" s="36"/>
      <c r="CC139" s="37">
        <f t="shared" si="241"/>
        <v>0</v>
      </c>
      <c r="CD139" s="38">
        <f t="shared" si="211"/>
        <v>1</v>
      </c>
      <c r="CE139" s="41">
        <f t="shared" si="242"/>
        <v>39</v>
      </c>
      <c r="CF139" s="35">
        <f t="shared" si="243"/>
        <v>0</v>
      </c>
      <c r="CG139" s="41">
        <f t="shared" si="244"/>
        <v>39</v>
      </c>
      <c r="CH139" s="35">
        <f t="shared" si="245"/>
        <v>5.8879392212725548E-2</v>
      </c>
    </row>
    <row r="140" spans="1:86" x14ac:dyDescent="0.35">
      <c r="A140" s="7" t="s">
        <v>344</v>
      </c>
      <c r="B140" s="8" t="s">
        <v>345</v>
      </c>
      <c r="C140" s="21" t="s">
        <v>157</v>
      </c>
      <c r="D140" s="43"/>
      <c r="E140" s="42">
        <v>20</v>
      </c>
      <c r="F140" s="37">
        <f t="shared" si="212"/>
        <v>10</v>
      </c>
      <c r="G140" s="38">
        <f t="shared" si="184"/>
        <v>1</v>
      </c>
      <c r="H140" s="38">
        <f t="shared" si="213"/>
        <v>4</v>
      </c>
      <c r="I140" s="37">
        <f t="shared" si="185"/>
        <v>0</v>
      </c>
      <c r="J140" s="36"/>
      <c r="K140" s="37">
        <f t="shared" si="214"/>
        <v>0</v>
      </c>
      <c r="L140" s="38">
        <f t="shared" si="186"/>
        <v>1</v>
      </c>
      <c r="M140" s="38">
        <f t="shared" si="215"/>
        <v>39</v>
      </c>
      <c r="N140" s="37">
        <f t="shared" si="187"/>
        <v>0</v>
      </c>
      <c r="O140" s="36"/>
      <c r="P140" s="37">
        <f t="shared" si="216"/>
        <v>0</v>
      </c>
      <c r="Q140" s="38">
        <f t="shared" si="188"/>
        <v>1</v>
      </c>
      <c r="R140" s="38">
        <f t="shared" si="217"/>
        <v>39</v>
      </c>
      <c r="S140" s="37">
        <f t="shared" si="189"/>
        <v>0</v>
      </c>
      <c r="T140" s="36"/>
      <c r="U140" s="37">
        <f t="shared" si="218"/>
        <v>0</v>
      </c>
      <c r="V140" s="42"/>
      <c r="W140" s="38">
        <f t="shared" si="219"/>
        <v>39</v>
      </c>
      <c r="X140" s="37">
        <f t="shared" si="190"/>
        <v>0</v>
      </c>
      <c r="Y140" s="36"/>
      <c r="Z140" s="37">
        <f t="shared" si="220"/>
        <v>0</v>
      </c>
      <c r="AA140" s="38">
        <f t="shared" si="191"/>
        <v>3</v>
      </c>
      <c r="AB140" s="38">
        <f t="shared" si="221"/>
        <v>39</v>
      </c>
      <c r="AC140" s="37">
        <f t="shared" si="192"/>
        <v>0</v>
      </c>
      <c r="AD140" s="36"/>
      <c r="AE140" s="37">
        <f t="shared" si="222"/>
        <v>0</v>
      </c>
      <c r="AF140" s="38">
        <f t="shared" si="193"/>
        <v>2</v>
      </c>
      <c r="AG140" s="38">
        <f t="shared" si="223"/>
        <v>39</v>
      </c>
      <c r="AH140" s="37">
        <f t="shared" si="194"/>
        <v>0</v>
      </c>
      <c r="AI140" s="36"/>
      <c r="AJ140" s="37">
        <f t="shared" si="224"/>
        <v>0</v>
      </c>
      <c r="AK140" s="42"/>
      <c r="AL140" s="38">
        <f t="shared" si="225"/>
        <v>39</v>
      </c>
      <c r="AM140" s="37">
        <f t="shared" si="195"/>
        <v>0</v>
      </c>
      <c r="AN140" s="36"/>
      <c r="AO140" s="37">
        <f t="shared" si="226"/>
        <v>0</v>
      </c>
      <c r="AP140" s="38">
        <f t="shared" si="196"/>
        <v>2</v>
      </c>
      <c r="AQ140" s="38">
        <f t="shared" si="227"/>
        <v>39</v>
      </c>
      <c r="AR140" s="37">
        <f t="shared" si="197"/>
        <v>0</v>
      </c>
      <c r="AS140" s="36"/>
      <c r="AT140" s="37">
        <f t="shared" si="228"/>
        <v>0</v>
      </c>
      <c r="AU140" s="38">
        <f t="shared" si="198"/>
        <v>2</v>
      </c>
      <c r="AV140" s="38">
        <f t="shared" si="229"/>
        <v>39</v>
      </c>
      <c r="AW140" s="37">
        <f t="shared" si="199"/>
        <v>0</v>
      </c>
      <c r="AX140" s="36"/>
      <c r="AY140" s="37">
        <f t="shared" si="230"/>
        <v>0</v>
      </c>
      <c r="AZ140" s="38">
        <f t="shared" si="200"/>
        <v>4</v>
      </c>
      <c r="BA140" s="38">
        <f t="shared" si="231"/>
        <v>39</v>
      </c>
      <c r="BB140" s="37">
        <f t="shared" si="201"/>
        <v>0</v>
      </c>
      <c r="BC140" s="36"/>
      <c r="BD140" s="37">
        <f t="shared" si="232"/>
        <v>0</v>
      </c>
      <c r="BE140" s="38">
        <f t="shared" si="202"/>
        <v>3</v>
      </c>
      <c r="BF140" s="38">
        <f t="shared" si="233"/>
        <v>39</v>
      </c>
      <c r="BG140" s="37">
        <f t="shared" si="203"/>
        <v>0</v>
      </c>
      <c r="BH140" s="36"/>
      <c r="BI140" s="37">
        <f t="shared" si="234"/>
        <v>0</v>
      </c>
      <c r="BJ140" s="38">
        <f t="shared" si="204"/>
        <v>2</v>
      </c>
      <c r="BK140" s="38">
        <f t="shared" si="235"/>
        <v>39</v>
      </c>
      <c r="BL140" s="37">
        <f t="shared" si="205"/>
        <v>0</v>
      </c>
      <c r="BM140" s="36"/>
      <c r="BN140" s="37">
        <f t="shared" si="236"/>
        <v>0</v>
      </c>
      <c r="BO140" s="38">
        <f t="shared" si="206"/>
        <v>0</v>
      </c>
      <c r="BP140" s="42"/>
      <c r="BQ140" s="37">
        <f t="shared" si="207"/>
        <v>0</v>
      </c>
      <c r="BR140" s="36"/>
      <c r="BS140" s="37">
        <f t="shared" si="237"/>
        <v>0</v>
      </c>
      <c r="BT140" s="38">
        <f t="shared" si="208"/>
        <v>3</v>
      </c>
      <c r="BU140" s="38">
        <f t="shared" si="238"/>
        <v>39</v>
      </c>
      <c r="BV140" s="36"/>
      <c r="BW140" s="36"/>
      <c r="BX140" s="40">
        <f t="shared" si="239"/>
        <v>0</v>
      </c>
      <c r="BY140" s="38">
        <f t="shared" si="209"/>
        <v>2</v>
      </c>
      <c r="BZ140" s="38">
        <f t="shared" si="240"/>
        <v>39</v>
      </c>
      <c r="CA140" s="37">
        <f t="shared" si="210"/>
        <v>0</v>
      </c>
      <c r="CB140" s="36"/>
      <c r="CC140" s="37">
        <f t="shared" si="241"/>
        <v>0</v>
      </c>
      <c r="CD140" s="38">
        <f t="shared" si="211"/>
        <v>1</v>
      </c>
      <c r="CE140" s="41">
        <f t="shared" si="242"/>
        <v>39</v>
      </c>
      <c r="CF140" s="35">
        <f t="shared" si="243"/>
        <v>0.37037037037037035</v>
      </c>
      <c r="CG140" s="41">
        <f t="shared" si="244"/>
        <v>3</v>
      </c>
      <c r="CH140" s="35">
        <f t="shared" si="245"/>
        <v>5.8879392212725548E-2</v>
      </c>
    </row>
    <row r="141" spans="1:86" x14ac:dyDescent="0.35">
      <c r="A141" s="7" t="s">
        <v>346</v>
      </c>
      <c r="B141" s="8" t="s">
        <v>347</v>
      </c>
      <c r="C141" s="21" t="s">
        <v>157</v>
      </c>
      <c r="D141" s="43"/>
      <c r="E141" s="42">
        <v>17</v>
      </c>
      <c r="F141" s="37">
        <f t="shared" si="212"/>
        <v>8.5</v>
      </c>
      <c r="G141" s="38">
        <f t="shared" si="184"/>
        <v>1</v>
      </c>
      <c r="H141" s="38">
        <f t="shared" si="213"/>
        <v>3</v>
      </c>
      <c r="I141" s="37">
        <f t="shared" si="185"/>
        <v>0</v>
      </c>
      <c r="J141" s="36"/>
      <c r="K141" s="37">
        <f t="shared" si="214"/>
        <v>0</v>
      </c>
      <c r="L141" s="38">
        <f t="shared" si="186"/>
        <v>1</v>
      </c>
      <c r="M141" s="38">
        <f t="shared" si="215"/>
        <v>39</v>
      </c>
      <c r="N141" s="37">
        <f t="shared" si="187"/>
        <v>0</v>
      </c>
      <c r="O141" s="36"/>
      <c r="P141" s="37">
        <f t="shared" si="216"/>
        <v>0</v>
      </c>
      <c r="Q141" s="38">
        <f t="shared" si="188"/>
        <v>1</v>
      </c>
      <c r="R141" s="38">
        <f t="shared" si="217"/>
        <v>39</v>
      </c>
      <c r="S141" s="37">
        <f t="shared" si="189"/>
        <v>0</v>
      </c>
      <c r="T141" s="36"/>
      <c r="U141" s="37">
        <f t="shared" si="218"/>
        <v>0</v>
      </c>
      <c r="V141" s="42"/>
      <c r="W141" s="38">
        <f t="shared" si="219"/>
        <v>39</v>
      </c>
      <c r="X141" s="37">
        <f t="shared" si="190"/>
        <v>0</v>
      </c>
      <c r="Y141" s="36"/>
      <c r="Z141" s="37">
        <f t="shared" si="220"/>
        <v>0</v>
      </c>
      <c r="AA141" s="38">
        <f t="shared" si="191"/>
        <v>3</v>
      </c>
      <c r="AB141" s="38">
        <f t="shared" si="221"/>
        <v>39</v>
      </c>
      <c r="AC141" s="37">
        <f t="shared" si="192"/>
        <v>0</v>
      </c>
      <c r="AD141" s="36"/>
      <c r="AE141" s="37">
        <f t="shared" si="222"/>
        <v>0</v>
      </c>
      <c r="AF141" s="38">
        <f t="shared" si="193"/>
        <v>2</v>
      </c>
      <c r="AG141" s="38">
        <f t="shared" si="223"/>
        <v>39</v>
      </c>
      <c r="AH141" s="37">
        <f t="shared" si="194"/>
        <v>0</v>
      </c>
      <c r="AI141" s="36"/>
      <c r="AJ141" s="37">
        <f t="shared" si="224"/>
        <v>0</v>
      </c>
      <c r="AK141" s="42"/>
      <c r="AL141" s="38">
        <f t="shared" si="225"/>
        <v>39</v>
      </c>
      <c r="AM141" s="37">
        <f t="shared" si="195"/>
        <v>0</v>
      </c>
      <c r="AN141" s="36"/>
      <c r="AO141" s="37">
        <f t="shared" si="226"/>
        <v>0</v>
      </c>
      <c r="AP141" s="38">
        <f t="shared" si="196"/>
        <v>2</v>
      </c>
      <c r="AQ141" s="38">
        <f t="shared" si="227"/>
        <v>39</v>
      </c>
      <c r="AR141" s="37">
        <f t="shared" si="197"/>
        <v>0</v>
      </c>
      <c r="AS141" s="36"/>
      <c r="AT141" s="37">
        <f t="shared" si="228"/>
        <v>0</v>
      </c>
      <c r="AU141" s="38">
        <f t="shared" si="198"/>
        <v>2</v>
      </c>
      <c r="AV141" s="38">
        <f t="shared" si="229"/>
        <v>39</v>
      </c>
      <c r="AW141" s="37">
        <f t="shared" si="199"/>
        <v>0</v>
      </c>
      <c r="AX141" s="36"/>
      <c r="AY141" s="37">
        <f t="shared" si="230"/>
        <v>0</v>
      </c>
      <c r="AZ141" s="38">
        <f t="shared" si="200"/>
        <v>4</v>
      </c>
      <c r="BA141" s="38">
        <f t="shared" si="231"/>
        <v>39</v>
      </c>
      <c r="BB141" s="37">
        <f t="shared" si="201"/>
        <v>0</v>
      </c>
      <c r="BC141" s="36"/>
      <c r="BD141" s="37">
        <f t="shared" si="232"/>
        <v>0</v>
      </c>
      <c r="BE141" s="38">
        <f t="shared" si="202"/>
        <v>3</v>
      </c>
      <c r="BF141" s="38">
        <f t="shared" si="233"/>
        <v>39</v>
      </c>
      <c r="BG141" s="37">
        <f t="shared" si="203"/>
        <v>0</v>
      </c>
      <c r="BH141" s="36"/>
      <c r="BI141" s="37">
        <f t="shared" si="234"/>
        <v>0</v>
      </c>
      <c r="BJ141" s="38">
        <f t="shared" si="204"/>
        <v>2</v>
      </c>
      <c r="BK141" s="38">
        <f t="shared" si="235"/>
        <v>39</v>
      </c>
      <c r="BL141" s="37">
        <f t="shared" si="205"/>
        <v>0</v>
      </c>
      <c r="BM141" s="36"/>
      <c r="BN141" s="37">
        <f t="shared" si="236"/>
        <v>0</v>
      </c>
      <c r="BO141" s="38">
        <f t="shared" si="206"/>
        <v>0</v>
      </c>
      <c r="BP141" s="42"/>
      <c r="BQ141" s="37">
        <f t="shared" si="207"/>
        <v>0</v>
      </c>
      <c r="BR141" s="36"/>
      <c r="BS141" s="37">
        <f t="shared" si="237"/>
        <v>0</v>
      </c>
      <c r="BT141" s="38">
        <f t="shared" si="208"/>
        <v>3</v>
      </c>
      <c r="BU141" s="38">
        <f t="shared" si="238"/>
        <v>39</v>
      </c>
      <c r="BV141" s="36"/>
      <c r="BW141" s="36"/>
      <c r="BX141" s="40">
        <f t="shared" si="239"/>
        <v>0</v>
      </c>
      <c r="BY141" s="38">
        <f t="shared" si="209"/>
        <v>2</v>
      </c>
      <c r="BZ141" s="38">
        <f t="shared" si="240"/>
        <v>39</v>
      </c>
      <c r="CA141" s="37">
        <f t="shared" si="210"/>
        <v>0</v>
      </c>
      <c r="CB141" s="36"/>
      <c r="CC141" s="37">
        <f t="shared" si="241"/>
        <v>0</v>
      </c>
      <c r="CD141" s="38">
        <f t="shared" si="211"/>
        <v>1</v>
      </c>
      <c r="CE141" s="41">
        <f t="shared" si="242"/>
        <v>39</v>
      </c>
      <c r="CF141" s="35">
        <f t="shared" si="243"/>
        <v>0.31481481481481483</v>
      </c>
      <c r="CG141" s="41">
        <f t="shared" si="244"/>
        <v>5</v>
      </c>
      <c r="CH141" s="35">
        <f t="shared" si="245"/>
        <v>5.8879392212725548E-2</v>
      </c>
    </row>
    <row r="142" spans="1:86" x14ac:dyDescent="0.35">
      <c r="A142" s="7" t="s">
        <v>348</v>
      </c>
      <c r="B142" s="8" t="s">
        <v>349</v>
      </c>
      <c r="C142" s="21" t="s">
        <v>157</v>
      </c>
      <c r="D142" s="43"/>
      <c r="E142" s="42">
        <v>20</v>
      </c>
      <c r="F142" s="37">
        <f t="shared" si="212"/>
        <v>10</v>
      </c>
      <c r="G142" s="38">
        <f t="shared" si="184"/>
        <v>1</v>
      </c>
      <c r="H142" s="38">
        <f t="shared" si="213"/>
        <v>4</v>
      </c>
      <c r="I142" s="37">
        <f t="shared" si="185"/>
        <v>0</v>
      </c>
      <c r="J142" s="36"/>
      <c r="K142" s="37">
        <f t="shared" si="214"/>
        <v>0</v>
      </c>
      <c r="L142" s="38">
        <f t="shared" si="186"/>
        <v>1</v>
      </c>
      <c r="M142" s="38">
        <f t="shared" si="215"/>
        <v>39</v>
      </c>
      <c r="N142" s="37">
        <f t="shared" si="187"/>
        <v>0</v>
      </c>
      <c r="O142" s="36"/>
      <c r="P142" s="37">
        <f t="shared" si="216"/>
        <v>0</v>
      </c>
      <c r="Q142" s="38">
        <f t="shared" si="188"/>
        <v>1</v>
      </c>
      <c r="R142" s="38">
        <f t="shared" si="217"/>
        <v>39</v>
      </c>
      <c r="S142" s="37">
        <f t="shared" si="189"/>
        <v>0</v>
      </c>
      <c r="T142" s="36"/>
      <c r="U142" s="37">
        <f t="shared" si="218"/>
        <v>0</v>
      </c>
      <c r="V142" s="42"/>
      <c r="W142" s="38">
        <f t="shared" si="219"/>
        <v>39</v>
      </c>
      <c r="X142" s="37">
        <f t="shared" si="190"/>
        <v>0</v>
      </c>
      <c r="Y142" s="36"/>
      <c r="Z142" s="37">
        <f t="shared" si="220"/>
        <v>0</v>
      </c>
      <c r="AA142" s="38">
        <f t="shared" si="191"/>
        <v>3</v>
      </c>
      <c r="AB142" s="38">
        <f t="shared" si="221"/>
        <v>39</v>
      </c>
      <c r="AC142" s="37">
        <f t="shared" si="192"/>
        <v>0</v>
      </c>
      <c r="AD142" s="36">
        <v>14</v>
      </c>
      <c r="AE142" s="37">
        <f t="shared" si="222"/>
        <v>7</v>
      </c>
      <c r="AF142" s="38">
        <f t="shared" si="193"/>
        <v>2</v>
      </c>
      <c r="AG142" s="38">
        <f t="shared" si="223"/>
        <v>1</v>
      </c>
      <c r="AH142" s="37">
        <f t="shared" si="194"/>
        <v>0</v>
      </c>
      <c r="AI142" s="36"/>
      <c r="AJ142" s="37">
        <f t="shared" si="224"/>
        <v>0</v>
      </c>
      <c r="AK142" s="42"/>
      <c r="AL142" s="38">
        <f t="shared" si="225"/>
        <v>39</v>
      </c>
      <c r="AM142" s="37">
        <f t="shared" si="195"/>
        <v>0</v>
      </c>
      <c r="AN142" s="36"/>
      <c r="AO142" s="37">
        <f t="shared" si="226"/>
        <v>0</v>
      </c>
      <c r="AP142" s="38">
        <f t="shared" si="196"/>
        <v>2</v>
      </c>
      <c r="AQ142" s="38">
        <f t="shared" si="227"/>
        <v>39</v>
      </c>
      <c r="AR142" s="37">
        <f t="shared" si="197"/>
        <v>0</v>
      </c>
      <c r="AS142" s="36"/>
      <c r="AT142" s="37">
        <f t="shared" si="228"/>
        <v>0</v>
      </c>
      <c r="AU142" s="38">
        <f t="shared" si="198"/>
        <v>2</v>
      </c>
      <c r="AV142" s="38">
        <f t="shared" si="229"/>
        <v>39</v>
      </c>
      <c r="AW142" s="37">
        <f t="shared" si="199"/>
        <v>0</v>
      </c>
      <c r="AX142" s="36"/>
      <c r="AY142" s="37">
        <f t="shared" si="230"/>
        <v>0</v>
      </c>
      <c r="AZ142" s="38">
        <f t="shared" si="200"/>
        <v>4</v>
      </c>
      <c r="BA142" s="38">
        <f t="shared" si="231"/>
        <v>39</v>
      </c>
      <c r="BB142" s="37">
        <f t="shared" si="201"/>
        <v>0</v>
      </c>
      <c r="BC142" s="36"/>
      <c r="BD142" s="37">
        <f t="shared" si="232"/>
        <v>0</v>
      </c>
      <c r="BE142" s="38">
        <f t="shared" si="202"/>
        <v>3</v>
      </c>
      <c r="BF142" s="38">
        <f t="shared" si="233"/>
        <v>39</v>
      </c>
      <c r="BG142" s="37">
        <f t="shared" si="203"/>
        <v>0</v>
      </c>
      <c r="BH142" s="36"/>
      <c r="BI142" s="37">
        <f t="shared" si="234"/>
        <v>0</v>
      </c>
      <c r="BJ142" s="38">
        <f t="shared" si="204"/>
        <v>2</v>
      </c>
      <c r="BK142" s="38">
        <f t="shared" si="235"/>
        <v>39</v>
      </c>
      <c r="BL142" s="37">
        <f t="shared" si="205"/>
        <v>0</v>
      </c>
      <c r="BM142" s="36"/>
      <c r="BN142" s="37">
        <f t="shared" si="236"/>
        <v>0</v>
      </c>
      <c r="BO142" s="38">
        <f t="shared" si="206"/>
        <v>0</v>
      </c>
      <c r="BP142" s="42"/>
      <c r="BQ142" s="37">
        <f t="shared" si="207"/>
        <v>0</v>
      </c>
      <c r="BR142" s="36"/>
      <c r="BS142" s="37">
        <f t="shared" si="237"/>
        <v>0</v>
      </c>
      <c r="BT142" s="38">
        <f t="shared" si="208"/>
        <v>3</v>
      </c>
      <c r="BU142" s="38">
        <f t="shared" si="238"/>
        <v>39</v>
      </c>
      <c r="BV142" s="36"/>
      <c r="BW142" s="36"/>
      <c r="BX142" s="40">
        <f t="shared" si="239"/>
        <v>0</v>
      </c>
      <c r="BY142" s="38">
        <f t="shared" si="209"/>
        <v>2</v>
      </c>
      <c r="BZ142" s="38">
        <f t="shared" si="240"/>
        <v>39</v>
      </c>
      <c r="CA142" s="37">
        <f t="shared" si="210"/>
        <v>0</v>
      </c>
      <c r="CB142" s="36"/>
      <c r="CC142" s="37">
        <f t="shared" si="241"/>
        <v>0</v>
      </c>
      <c r="CD142" s="38">
        <f t="shared" si="211"/>
        <v>1</v>
      </c>
      <c r="CE142" s="41">
        <f t="shared" si="242"/>
        <v>39</v>
      </c>
      <c r="CF142" s="35">
        <f t="shared" si="243"/>
        <v>0.88888888888888884</v>
      </c>
      <c r="CG142" s="41">
        <f t="shared" si="244"/>
        <v>1</v>
      </c>
      <c r="CH142" s="35">
        <f t="shared" si="245"/>
        <v>5.8879392212725548E-2</v>
      </c>
    </row>
    <row r="143" spans="1:86" x14ac:dyDescent="0.35">
      <c r="A143" s="7" t="s">
        <v>350</v>
      </c>
      <c r="B143" s="8" t="s">
        <v>351</v>
      </c>
      <c r="C143" s="21" t="s">
        <v>157</v>
      </c>
      <c r="D143" s="43"/>
      <c r="E143" s="42">
        <v>19</v>
      </c>
      <c r="F143" s="37">
        <f t="shared" si="212"/>
        <v>9.5</v>
      </c>
      <c r="G143" s="38">
        <f t="shared" si="184"/>
        <v>1</v>
      </c>
      <c r="H143" s="38">
        <f t="shared" si="213"/>
        <v>3</v>
      </c>
      <c r="I143" s="37">
        <f t="shared" si="185"/>
        <v>0</v>
      </c>
      <c r="J143" s="36"/>
      <c r="K143" s="37">
        <f t="shared" si="214"/>
        <v>0</v>
      </c>
      <c r="L143" s="38">
        <f t="shared" si="186"/>
        <v>1</v>
      </c>
      <c r="M143" s="38">
        <f t="shared" si="215"/>
        <v>39</v>
      </c>
      <c r="N143" s="37">
        <f t="shared" si="187"/>
        <v>0</v>
      </c>
      <c r="O143" s="36"/>
      <c r="P143" s="37">
        <f t="shared" si="216"/>
        <v>0</v>
      </c>
      <c r="Q143" s="38">
        <f t="shared" si="188"/>
        <v>1</v>
      </c>
      <c r="R143" s="38">
        <f t="shared" si="217"/>
        <v>39</v>
      </c>
      <c r="S143" s="37">
        <f t="shared" si="189"/>
        <v>0</v>
      </c>
      <c r="T143" s="36"/>
      <c r="U143" s="37">
        <f t="shared" si="218"/>
        <v>0</v>
      </c>
      <c r="V143" s="42"/>
      <c r="W143" s="38">
        <f t="shared" si="219"/>
        <v>39</v>
      </c>
      <c r="X143" s="37">
        <f t="shared" si="190"/>
        <v>0</v>
      </c>
      <c r="Y143" s="36"/>
      <c r="Z143" s="37">
        <f t="shared" si="220"/>
        <v>0</v>
      </c>
      <c r="AA143" s="38">
        <f t="shared" si="191"/>
        <v>3</v>
      </c>
      <c r="AB143" s="38">
        <f t="shared" si="221"/>
        <v>39</v>
      </c>
      <c r="AC143" s="37">
        <f t="shared" si="192"/>
        <v>0</v>
      </c>
      <c r="AD143" s="36"/>
      <c r="AE143" s="37">
        <f t="shared" si="222"/>
        <v>0</v>
      </c>
      <c r="AF143" s="38">
        <f t="shared" si="193"/>
        <v>2</v>
      </c>
      <c r="AG143" s="38">
        <f t="shared" si="223"/>
        <v>39</v>
      </c>
      <c r="AH143" s="37">
        <f t="shared" si="194"/>
        <v>0</v>
      </c>
      <c r="AI143" s="36"/>
      <c r="AJ143" s="37">
        <f t="shared" si="224"/>
        <v>0</v>
      </c>
      <c r="AK143" s="42"/>
      <c r="AL143" s="38">
        <f t="shared" si="225"/>
        <v>39</v>
      </c>
      <c r="AM143" s="37">
        <f t="shared" si="195"/>
        <v>0</v>
      </c>
      <c r="AN143" s="36"/>
      <c r="AO143" s="37">
        <f t="shared" si="226"/>
        <v>0</v>
      </c>
      <c r="AP143" s="38">
        <f t="shared" si="196"/>
        <v>2</v>
      </c>
      <c r="AQ143" s="38">
        <f t="shared" si="227"/>
        <v>39</v>
      </c>
      <c r="AR143" s="37">
        <f t="shared" si="197"/>
        <v>0</v>
      </c>
      <c r="AS143" s="36"/>
      <c r="AT143" s="37">
        <f t="shared" si="228"/>
        <v>0</v>
      </c>
      <c r="AU143" s="38">
        <f t="shared" si="198"/>
        <v>2</v>
      </c>
      <c r="AV143" s="38">
        <f t="shared" si="229"/>
        <v>39</v>
      </c>
      <c r="AW143" s="37">
        <f t="shared" si="199"/>
        <v>0</v>
      </c>
      <c r="AX143" s="36"/>
      <c r="AY143" s="37">
        <f t="shared" si="230"/>
        <v>0</v>
      </c>
      <c r="AZ143" s="38">
        <f t="shared" si="200"/>
        <v>4</v>
      </c>
      <c r="BA143" s="38">
        <f t="shared" si="231"/>
        <v>39</v>
      </c>
      <c r="BB143" s="37">
        <f t="shared" si="201"/>
        <v>0</v>
      </c>
      <c r="BC143" s="36"/>
      <c r="BD143" s="37">
        <f t="shared" si="232"/>
        <v>0</v>
      </c>
      <c r="BE143" s="38">
        <f t="shared" si="202"/>
        <v>3</v>
      </c>
      <c r="BF143" s="38">
        <f t="shared" si="233"/>
        <v>39</v>
      </c>
      <c r="BG143" s="37">
        <f t="shared" si="203"/>
        <v>0</v>
      </c>
      <c r="BH143" s="36"/>
      <c r="BI143" s="37">
        <f t="shared" si="234"/>
        <v>0</v>
      </c>
      <c r="BJ143" s="38">
        <f t="shared" si="204"/>
        <v>2</v>
      </c>
      <c r="BK143" s="38">
        <f t="shared" si="235"/>
        <v>39</v>
      </c>
      <c r="BL143" s="37">
        <f t="shared" si="205"/>
        <v>0</v>
      </c>
      <c r="BM143" s="36"/>
      <c r="BN143" s="37">
        <f t="shared" si="236"/>
        <v>0</v>
      </c>
      <c r="BO143" s="38">
        <f t="shared" si="206"/>
        <v>0</v>
      </c>
      <c r="BP143" s="42"/>
      <c r="BQ143" s="37">
        <f t="shared" si="207"/>
        <v>0</v>
      </c>
      <c r="BR143" s="36"/>
      <c r="BS143" s="37">
        <f t="shared" si="237"/>
        <v>0</v>
      </c>
      <c r="BT143" s="38">
        <f t="shared" si="208"/>
        <v>3</v>
      </c>
      <c r="BU143" s="38">
        <f t="shared" si="238"/>
        <v>39</v>
      </c>
      <c r="BV143" s="36"/>
      <c r="BW143" s="36"/>
      <c r="BX143" s="40">
        <f t="shared" si="239"/>
        <v>0</v>
      </c>
      <c r="BY143" s="38">
        <f t="shared" si="209"/>
        <v>2</v>
      </c>
      <c r="BZ143" s="38">
        <f t="shared" si="240"/>
        <v>39</v>
      </c>
      <c r="CA143" s="37">
        <f t="shared" si="210"/>
        <v>0</v>
      </c>
      <c r="CB143" s="36"/>
      <c r="CC143" s="37">
        <f t="shared" si="241"/>
        <v>0</v>
      </c>
      <c r="CD143" s="38">
        <f t="shared" si="211"/>
        <v>1</v>
      </c>
      <c r="CE143" s="41">
        <f t="shared" si="242"/>
        <v>39</v>
      </c>
      <c r="CF143" s="35">
        <f t="shared" si="243"/>
        <v>0.35185185185185186</v>
      </c>
      <c r="CG143" s="41">
        <f t="shared" si="244"/>
        <v>4</v>
      </c>
      <c r="CH143" s="35">
        <f t="shared" si="245"/>
        <v>5.8879392212725548E-2</v>
      </c>
    </row>
    <row r="144" spans="1:86" x14ac:dyDescent="0.35">
      <c r="A144" s="7" t="s">
        <v>352</v>
      </c>
      <c r="B144" s="8" t="s">
        <v>353</v>
      </c>
      <c r="C144" s="21" t="s">
        <v>157</v>
      </c>
      <c r="D144" s="43"/>
      <c r="E144" s="42">
        <v>20</v>
      </c>
      <c r="F144" s="37">
        <f t="shared" si="212"/>
        <v>10</v>
      </c>
      <c r="G144" s="38">
        <f t="shared" si="184"/>
        <v>1</v>
      </c>
      <c r="H144" s="38">
        <f t="shared" si="213"/>
        <v>4</v>
      </c>
      <c r="I144" s="37">
        <f t="shared" si="185"/>
        <v>0</v>
      </c>
      <c r="J144" s="36"/>
      <c r="K144" s="37">
        <f t="shared" si="214"/>
        <v>0</v>
      </c>
      <c r="L144" s="38">
        <f t="shared" si="186"/>
        <v>1</v>
      </c>
      <c r="M144" s="38">
        <f t="shared" si="215"/>
        <v>39</v>
      </c>
      <c r="N144" s="37">
        <f t="shared" si="187"/>
        <v>0</v>
      </c>
      <c r="O144" s="36"/>
      <c r="P144" s="37">
        <f t="shared" si="216"/>
        <v>0</v>
      </c>
      <c r="Q144" s="38">
        <f t="shared" si="188"/>
        <v>1</v>
      </c>
      <c r="R144" s="38">
        <f t="shared" si="217"/>
        <v>39</v>
      </c>
      <c r="S144" s="37">
        <f t="shared" si="189"/>
        <v>0</v>
      </c>
      <c r="T144" s="36"/>
      <c r="U144" s="37">
        <f t="shared" si="218"/>
        <v>0</v>
      </c>
      <c r="V144" s="42"/>
      <c r="W144" s="38">
        <f t="shared" si="219"/>
        <v>39</v>
      </c>
      <c r="X144" s="37">
        <f t="shared" si="190"/>
        <v>0</v>
      </c>
      <c r="Y144" s="36"/>
      <c r="Z144" s="37">
        <f t="shared" si="220"/>
        <v>0</v>
      </c>
      <c r="AA144" s="38">
        <f t="shared" si="191"/>
        <v>3</v>
      </c>
      <c r="AB144" s="38">
        <f t="shared" si="221"/>
        <v>39</v>
      </c>
      <c r="AC144" s="37">
        <f t="shared" si="192"/>
        <v>0</v>
      </c>
      <c r="AD144" s="36"/>
      <c r="AE144" s="37">
        <f t="shared" si="222"/>
        <v>0</v>
      </c>
      <c r="AF144" s="38">
        <f t="shared" si="193"/>
        <v>2</v>
      </c>
      <c r="AG144" s="38">
        <f t="shared" si="223"/>
        <v>39</v>
      </c>
      <c r="AH144" s="37">
        <f t="shared" si="194"/>
        <v>0</v>
      </c>
      <c r="AI144" s="36"/>
      <c r="AJ144" s="37">
        <f t="shared" si="224"/>
        <v>0</v>
      </c>
      <c r="AK144" s="42"/>
      <c r="AL144" s="38">
        <f t="shared" si="225"/>
        <v>39</v>
      </c>
      <c r="AM144" s="37">
        <f t="shared" si="195"/>
        <v>0</v>
      </c>
      <c r="AN144" s="36"/>
      <c r="AO144" s="37">
        <f t="shared" si="226"/>
        <v>0</v>
      </c>
      <c r="AP144" s="38">
        <f t="shared" si="196"/>
        <v>2</v>
      </c>
      <c r="AQ144" s="38">
        <f t="shared" si="227"/>
        <v>39</v>
      </c>
      <c r="AR144" s="37">
        <f t="shared" si="197"/>
        <v>0</v>
      </c>
      <c r="AS144" s="36"/>
      <c r="AT144" s="37">
        <f t="shared" si="228"/>
        <v>0</v>
      </c>
      <c r="AU144" s="38">
        <f t="shared" si="198"/>
        <v>2</v>
      </c>
      <c r="AV144" s="38">
        <f t="shared" si="229"/>
        <v>39</v>
      </c>
      <c r="AW144" s="37">
        <f t="shared" si="199"/>
        <v>0</v>
      </c>
      <c r="AX144" s="36"/>
      <c r="AY144" s="37">
        <f t="shared" si="230"/>
        <v>0</v>
      </c>
      <c r="AZ144" s="38">
        <f t="shared" si="200"/>
        <v>4</v>
      </c>
      <c r="BA144" s="38">
        <f t="shared" si="231"/>
        <v>39</v>
      </c>
      <c r="BB144" s="37">
        <f t="shared" si="201"/>
        <v>0</v>
      </c>
      <c r="BC144" s="36"/>
      <c r="BD144" s="37">
        <f t="shared" si="232"/>
        <v>0</v>
      </c>
      <c r="BE144" s="38">
        <f t="shared" si="202"/>
        <v>3</v>
      </c>
      <c r="BF144" s="38">
        <f t="shared" si="233"/>
        <v>39</v>
      </c>
      <c r="BG144" s="37">
        <f t="shared" si="203"/>
        <v>0</v>
      </c>
      <c r="BH144" s="36"/>
      <c r="BI144" s="37">
        <f t="shared" si="234"/>
        <v>0</v>
      </c>
      <c r="BJ144" s="38">
        <f t="shared" si="204"/>
        <v>2</v>
      </c>
      <c r="BK144" s="38">
        <f t="shared" si="235"/>
        <v>39</v>
      </c>
      <c r="BL144" s="37">
        <f t="shared" si="205"/>
        <v>0</v>
      </c>
      <c r="BM144" s="36"/>
      <c r="BN144" s="37">
        <f t="shared" si="236"/>
        <v>0</v>
      </c>
      <c r="BO144" s="38">
        <f t="shared" si="206"/>
        <v>0</v>
      </c>
      <c r="BP144" s="42"/>
      <c r="BQ144" s="37">
        <f t="shared" si="207"/>
        <v>0</v>
      </c>
      <c r="BR144" s="36"/>
      <c r="BS144" s="37">
        <f t="shared" si="237"/>
        <v>0</v>
      </c>
      <c r="BT144" s="38">
        <f t="shared" si="208"/>
        <v>3</v>
      </c>
      <c r="BU144" s="38">
        <f t="shared" si="238"/>
        <v>39</v>
      </c>
      <c r="BV144" s="36"/>
      <c r="BW144" s="36"/>
      <c r="BX144" s="40">
        <f t="shared" si="239"/>
        <v>0</v>
      </c>
      <c r="BY144" s="38">
        <f t="shared" si="209"/>
        <v>2</v>
      </c>
      <c r="BZ144" s="38">
        <f t="shared" si="240"/>
        <v>39</v>
      </c>
      <c r="CA144" s="37">
        <f t="shared" si="210"/>
        <v>0</v>
      </c>
      <c r="CB144" s="36"/>
      <c r="CC144" s="37">
        <f t="shared" si="241"/>
        <v>0</v>
      </c>
      <c r="CD144" s="38">
        <f t="shared" si="211"/>
        <v>1</v>
      </c>
      <c r="CE144" s="41">
        <f t="shared" si="242"/>
        <v>39</v>
      </c>
      <c r="CF144" s="35">
        <f t="shared" si="243"/>
        <v>0.37037037037037035</v>
      </c>
      <c r="CG144" s="41">
        <f t="shared" si="244"/>
        <v>3</v>
      </c>
      <c r="CH144" s="35">
        <f t="shared" si="245"/>
        <v>5.8879392212725548E-2</v>
      </c>
    </row>
    <row r="145" spans="1:86" x14ac:dyDescent="0.35">
      <c r="A145" s="7" t="s">
        <v>354</v>
      </c>
      <c r="B145" s="8" t="s">
        <v>355</v>
      </c>
      <c r="C145" s="21" t="s">
        <v>157</v>
      </c>
      <c r="D145" s="43"/>
      <c r="E145" s="42">
        <v>17</v>
      </c>
      <c r="F145" s="37">
        <f t="shared" si="212"/>
        <v>8.5</v>
      </c>
      <c r="G145" s="38"/>
      <c r="H145" s="38">
        <f t="shared" si="213"/>
        <v>3</v>
      </c>
      <c r="I145" s="37">
        <f t="shared" si="185"/>
        <v>0</v>
      </c>
      <c r="J145" s="36"/>
      <c r="K145" s="37">
        <f t="shared" si="214"/>
        <v>0</v>
      </c>
      <c r="L145" s="38">
        <f t="shared" si="186"/>
        <v>1</v>
      </c>
      <c r="M145" s="38">
        <f t="shared" si="215"/>
        <v>39</v>
      </c>
      <c r="N145" s="37">
        <f t="shared" si="187"/>
        <v>0</v>
      </c>
      <c r="O145" s="36"/>
      <c r="P145" s="37">
        <f t="shared" si="216"/>
        <v>0</v>
      </c>
      <c r="Q145" s="38">
        <f t="shared" si="188"/>
        <v>1</v>
      </c>
      <c r="R145" s="38">
        <f t="shared" si="217"/>
        <v>39</v>
      </c>
      <c r="S145" s="37">
        <f t="shared" si="189"/>
        <v>0</v>
      </c>
      <c r="T145" s="36"/>
      <c r="U145" s="37">
        <f t="shared" si="218"/>
        <v>0</v>
      </c>
      <c r="V145" s="42"/>
      <c r="W145" s="38">
        <f t="shared" si="219"/>
        <v>39</v>
      </c>
      <c r="X145" s="37">
        <f t="shared" si="190"/>
        <v>0</v>
      </c>
      <c r="Y145" s="36"/>
      <c r="Z145" s="37">
        <f t="shared" si="220"/>
        <v>0</v>
      </c>
      <c r="AA145" s="38">
        <f t="shared" si="191"/>
        <v>3</v>
      </c>
      <c r="AB145" s="38">
        <f t="shared" si="221"/>
        <v>39</v>
      </c>
      <c r="AC145" s="37">
        <f t="shared" si="192"/>
        <v>0</v>
      </c>
      <c r="AD145" s="36"/>
      <c r="AE145" s="37">
        <f t="shared" si="222"/>
        <v>0</v>
      </c>
      <c r="AF145" s="38">
        <f t="shared" si="193"/>
        <v>2</v>
      </c>
      <c r="AG145" s="38">
        <f t="shared" si="223"/>
        <v>39</v>
      </c>
      <c r="AH145" s="37">
        <f t="shared" si="194"/>
        <v>0</v>
      </c>
      <c r="AI145" s="36"/>
      <c r="AJ145" s="37">
        <f t="shared" si="224"/>
        <v>0</v>
      </c>
      <c r="AK145" s="42"/>
      <c r="AL145" s="38">
        <f t="shared" si="225"/>
        <v>39</v>
      </c>
      <c r="AM145" s="37">
        <f t="shared" si="195"/>
        <v>0</v>
      </c>
      <c r="AN145" s="36"/>
      <c r="AO145" s="37">
        <f t="shared" si="226"/>
        <v>0</v>
      </c>
      <c r="AP145" s="38">
        <f t="shared" si="196"/>
        <v>2</v>
      </c>
      <c r="AQ145" s="38">
        <f t="shared" si="227"/>
        <v>39</v>
      </c>
      <c r="AR145" s="37">
        <f t="shared" si="197"/>
        <v>0</v>
      </c>
      <c r="AS145" s="36"/>
      <c r="AT145" s="37">
        <f t="shared" si="228"/>
        <v>0</v>
      </c>
      <c r="AU145" s="38">
        <f t="shared" si="198"/>
        <v>2</v>
      </c>
      <c r="AV145" s="38">
        <f t="shared" si="229"/>
        <v>39</v>
      </c>
      <c r="AW145" s="37">
        <f t="shared" si="199"/>
        <v>0</v>
      </c>
      <c r="AX145" s="36"/>
      <c r="AY145" s="37">
        <f t="shared" si="230"/>
        <v>0</v>
      </c>
      <c r="AZ145" s="38">
        <f t="shared" si="200"/>
        <v>4</v>
      </c>
      <c r="BA145" s="38">
        <f t="shared" si="231"/>
        <v>39</v>
      </c>
      <c r="BB145" s="37">
        <f t="shared" si="201"/>
        <v>0</v>
      </c>
      <c r="BC145" s="36"/>
      <c r="BD145" s="37">
        <f t="shared" si="232"/>
        <v>0</v>
      </c>
      <c r="BE145" s="38">
        <f t="shared" si="202"/>
        <v>3</v>
      </c>
      <c r="BF145" s="38">
        <f t="shared" si="233"/>
        <v>39</v>
      </c>
      <c r="BG145" s="37">
        <f t="shared" si="203"/>
        <v>0</v>
      </c>
      <c r="BH145" s="36"/>
      <c r="BI145" s="37">
        <f t="shared" si="234"/>
        <v>0</v>
      </c>
      <c r="BJ145" s="38">
        <f t="shared" si="204"/>
        <v>2</v>
      </c>
      <c r="BK145" s="38">
        <f t="shared" si="235"/>
        <v>39</v>
      </c>
      <c r="BL145" s="37">
        <f t="shared" si="205"/>
        <v>0</v>
      </c>
      <c r="BM145" s="36"/>
      <c r="BN145" s="37">
        <f t="shared" si="236"/>
        <v>0</v>
      </c>
      <c r="BO145" s="38">
        <f t="shared" si="206"/>
        <v>0</v>
      </c>
      <c r="BP145" s="42"/>
      <c r="BQ145" s="37">
        <f t="shared" si="207"/>
        <v>0</v>
      </c>
      <c r="BR145" s="36"/>
      <c r="BS145" s="37">
        <f t="shared" si="237"/>
        <v>0</v>
      </c>
      <c r="BT145" s="38">
        <f t="shared" si="208"/>
        <v>3</v>
      </c>
      <c r="BU145" s="38">
        <f t="shared" si="238"/>
        <v>39</v>
      </c>
      <c r="BV145" s="36"/>
      <c r="BW145" s="36"/>
      <c r="BX145" s="40">
        <f t="shared" si="239"/>
        <v>0</v>
      </c>
      <c r="BY145" s="38">
        <f t="shared" si="209"/>
        <v>2</v>
      </c>
      <c r="BZ145" s="38">
        <f t="shared" si="240"/>
        <v>39</v>
      </c>
      <c r="CA145" s="37">
        <f t="shared" si="210"/>
        <v>0</v>
      </c>
      <c r="CB145" s="36"/>
      <c r="CC145" s="37">
        <f t="shared" si="241"/>
        <v>0</v>
      </c>
      <c r="CD145" s="38">
        <f t="shared" si="211"/>
        <v>1</v>
      </c>
      <c r="CE145" s="41">
        <f t="shared" si="242"/>
        <v>39</v>
      </c>
      <c r="CF145" s="35">
        <f t="shared" si="243"/>
        <v>0</v>
      </c>
      <c r="CG145" s="41">
        <f t="shared" si="244"/>
        <v>39</v>
      </c>
      <c r="CH145" s="35">
        <f t="shared" si="245"/>
        <v>5.8879392212725548E-2</v>
      </c>
    </row>
    <row r="146" spans="1:86" x14ac:dyDescent="0.35">
      <c r="A146" s="7" t="s">
        <v>356</v>
      </c>
      <c r="B146" s="8" t="s">
        <v>357</v>
      </c>
      <c r="C146" s="21" t="s">
        <v>157</v>
      </c>
      <c r="D146" s="43"/>
      <c r="E146" s="42">
        <v>14</v>
      </c>
      <c r="F146" s="37">
        <f t="shared" si="212"/>
        <v>7</v>
      </c>
      <c r="G146" s="38"/>
      <c r="H146" s="38">
        <f t="shared" si="213"/>
        <v>2</v>
      </c>
      <c r="I146" s="37">
        <f t="shared" si="185"/>
        <v>0</v>
      </c>
      <c r="J146" s="36"/>
      <c r="K146" s="37">
        <f t="shared" si="214"/>
        <v>0</v>
      </c>
      <c r="L146" s="38">
        <f t="shared" si="186"/>
        <v>1</v>
      </c>
      <c r="M146" s="38">
        <f t="shared" si="215"/>
        <v>39</v>
      </c>
      <c r="N146" s="37">
        <f t="shared" si="187"/>
        <v>0</v>
      </c>
      <c r="O146" s="36"/>
      <c r="P146" s="37">
        <f t="shared" si="216"/>
        <v>0</v>
      </c>
      <c r="Q146" s="38">
        <f t="shared" si="188"/>
        <v>1</v>
      </c>
      <c r="R146" s="38">
        <f t="shared" si="217"/>
        <v>39</v>
      </c>
      <c r="S146" s="37">
        <f t="shared" si="189"/>
        <v>0</v>
      </c>
      <c r="T146" s="36"/>
      <c r="U146" s="37">
        <f t="shared" si="218"/>
        <v>0</v>
      </c>
      <c r="V146" s="42"/>
      <c r="W146" s="38">
        <f t="shared" si="219"/>
        <v>39</v>
      </c>
      <c r="X146" s="37">
        <f t="shared" si="190"/>
        <v>0</v>
      </c>
      <c r="Y146" s="36"/>
      <c r="Z146" s="37">
        <f t="shared" si="220"/>
        <v>0</v>
      </c>
      <c r="AA146" s="38">
        <f t="shared" si="191"/>
        <v>3</v>
      </c>
      <c r="AB146" s="38">
        <f t="shared" si="221"/>
        <v>39</v>
      </c>
      <c r="AC146" s="37">
        <f t="shared" si="192"/>
        <v>0</v>
      </c>
      <c r="AD146" s="36"/>
      <c r="AE146" s="37">
        <f t="shared" si="222"/>
        <v>0</v>
      </c>
      <c r="AF146" s="38">
        <f t="shared" si="193"/>
        <v>2</v>
      </c>
      <c r="AG146" s="38">
        <f t="shared" si="223"/>
        <v>39</v>
      </c>
      <c r="AH146" s="37">
        <f t="shared" si="194"/>
        <v>0</v>
      </c>
      <c r="AI146" s="36"/>
      <c r="AJ146" s="37">
        <f t="shared" si="224"/>
        <v>0</v>
      </c>
      <c r="AK146" s="42"/>
      <c r="AL146" s="38">
        <f t="shared" si="225"/>
        <v>39</v>
      </c>
      <c r="AM146" s="37">
        <f t="shared" si="195"/>
        <v>0</v>
      </c>
      <c r="AN146" s="36"/>
      <c r="AO146" s="37">
        <f t="shared" si="226"/>
        <v>0</v>
      </c>
      <c r="AP146" s="38">
        <f t="shared" si="196"/>
        <v>2</v>
      </c>
      <c r="AQ146" s="38">
        <f t="shared" si="227"/>
        <v>39</v>
      </c>
      <c r="AR146" s="37">
        <f t="shared" si="197"/>
        <v>0</v>
      </c>
      <c r="AS146" s="36"/>
      <c r="AT146" s="37">
        <f t="shared" si="228"/>
        <v>0</v>
      </c>
      <c r="AU146" s="38">
        <f t="shared" si="198"/>
        <v>2</v>
      </c>
      <c r="AV146" s="38">
        <f t="shared" si="229"/>
        <v>39</v>
      </c>
      <c r="AW146" s="37">
        <f t="shared" si="199"/>
        <v>0</v>
      </c>
      <c r="AX146" s="36"/>
      <c r="AY146" s="37">
        <f t="shared" si="230"/>
        <v>0</v>
      </c>
      <c r="AZ146" s="38">
        <f t="shared" si="200"/>
        <v>4</v>
      </c>
      <c r="BA146" s="38">
        <f t="shared" si="231"/>
        <v>39</v>
      </c>
      <c r="BB146" s="37">
        <f t="shared" si="201"/>
        <v>0</v>
      </c>
      <c r="BC146" s="36"/>
      <c r="BD146" s="37">
        <f t="shared" si="232"/>
        <v>0</v>
      </c>
      <c r="BE146" s="38">
        <f t="shared" si="202"/>
        <v>3</v>
      </c>
      <c r="BF146" s="38">
        <f t="shared" si="233"/>
        <v>39</v>
      </c>
      <c r="BG146" s="37">
        <f t="shared" si="203"/>
        <v>0</v>
      </c>
      <c r="BH146" s="36"/>
      <c r="BI146" s="37">
        <f t="shared" si="234"/>
        <v>0</v>
      </c>
      <c r="BJ146" s="38">
        <f t="shared" si="204"/>
        <v>2</v>
      </c>
      <c r="BK146" s="38">
        <f t="shared" si="235"/>
        <v>39</v>
      </c>
      <c r="BL146" s="37">
        <f t="shared" si="205"/>
        <v>0</v>
      </c>
      <c r="BM146" s="36"/>
      <c r="BN146" s="37">
        <f t="shared" si="236"/>
        <v>0</v>
      </c>
      <c r="BO146" s="38">
        <f t="shared" si="206"/>
        <v>0</v>
      </c>
      <c r="BP146" s="42"/>
      <c r="BQ146" s="37">
        <f t="shared" si="207"/>
        <v>0</v>
      </c>
      <c r="BR146" s="36"/>
      <c r="BS146" s="37">
        <f t="shared" si="237"/>
        <v>0</v>
      </c>
      <c r="BT146" s="38">
        <f t="shared" si="208"/>
        <v>3</v>
      </c>
      <c r="BU146" s="38">
        <f t="shared" si="238"/>
        <v>39</v>
      </c>
      <c r="BV146" s="36"/>
      <c r="BW146" s="36"/>
      <c r="BX146" s="40">
        <f t="shared" si="239"/>
        <v>0</v>
      </c>
      <c r="BY146" s="38">
        <f t="shared" si="209"/>
        <v>2</v>
      </c>
      <c r="BZ146" s="38">
        <f t="shared" si="240"/>
        <v>39</v>
      </c>
      <c r="CA146" s="37">
        <f t="shared" si="210"/>
        <v>0</v>
      </c>
      <c r="CB146" s="36"/>
      <c r="CC146" s="37">
        <f t="shared" si="241"/>
        <v>0</v>
      </c>
      <c r="CD146" s="38">
        <f t="shared" si="211"/>
        <v>1</v>
      </c>
      <c r="CE146" s="41">
        <f t="shared" si="242"/>
        <v>39</v>
      </c>
      <c r="CF146" s="35">
        <f t="shared" si="243"/>
        <v>0</v>
      </c>
      <c r="CG146" s="41">
        <f t="shared" si="244"/>
        <v>39</v>
      </c>
      <c r="CH146" s="35">
        <f t="shared" si="245"/>
        <v>5.8879392212725548E-2</v>
      </c>
    </row>
    <row r="147" spans="1:86" x14ac:dyDescent="0.35">
      <c r="A147" s="7" t="s">
        <v>358</v>
      </c>
      <c r="B147" s="8" t="s">
        <v>359</v>
      </c>
      <c r="C147" s="21" t="s">
        <v>157</v>
      </c>
      <c r="D147" s="43"/>
      <c r="E147" s="42">
        <v>19</v>
      </c>
      <c r="F147" s="37">
        <f t="shared" si="212"/>
        <v>9.5</v>
      </c>
      <c r="G147" s="38"/>
      <c r="H147" s="38">
        <f t="shared" si="213"/>
        <v>3</v>
      </c>
      <c r="I147" s="37">
        <f t="shared" si="185"/>
        <v>0</v>
      </c>
      <c r="J147" s="36"/>
      <c r="K147" s="37">
        <f t="shared" si="214"/>
        <v>0</v>
      </c>
      <c r="L147" s="38">
        <f t="shared" si="186"/>
        <v>1</v>
      </c>
      <c r="M147" s="38">
        <f t="shared" si="215"/>
        <v>39</v>
      </c>
      <c r="N147" s="37">
        <f t="shared" si="187"/>
        <v>0</v>
      </c>
      <c r="O147" s="36"/>
      <c r="P147" s="37">
        <f t="shared" si="216"/>
        <v>0</v>
      </c>
      <c r="Q147" s="38">
        <f t="shared" si="188"/>
        <v>1</v>
      </c>
      <c r="R147" s="38">
        <f t="shared" si="217"/>
        <v>39</v>
      </c>
      <c r="S147" s="37">
        <f t="shared" si="189"/>
        <v>0</v>
      </c>
      <c r="T147" s="36"/>
      <c r="U147" s="37">
        <f t="shared" si="218"/>
        <v>0</v>
      </c>
      <c r="V147" s="42"/>
      <c r="W147" s="38">
        <f t="shared" si="219"/>
        <v>39</v>
      </c>
      <c r="X147" s="37">
        <f t="shared" si="190"/>
        <v>0</v>
      </c>
      <c r="Y147" s="36"/>
      <c r="Z147" s="37">
        <f t="shared" si="220"/>
        <v>0</v>
      </c>
      <c r="AA147" s="38">
        <f t="shared" si="191"/>
        <v>3</v>
      </c>
      <c r="AB147" s="38">
        <f t="shared" si="221"/>
        <v>39</v>
      </c>
      <c r="AC147" s="37">
        <f t="shared" si="192"/>
        <v>0</v>
      </c>
      <c r="AD147" s="36"/>
      <c r="AE147" s="37">
        <f t="shared" si="222"/>
        <v>0</v>
      </c>
      <c r="AF147" s="38">
        <f t="shared" si="193"/>
        <v>2</v>
      </c>
      <c r="AG147" s="38">
        <f t="shared" si="223"/>
        <v>39</v>
      </c>
      <c r="AH147" s="37">
        <f t="shared" si="194"/>
        <v>0</v>
      </c>
      <c r="AI147" s="36"/>
      <c r="AJ147" s="37">
        <f t="shared" si="224"/>
        <v>0</v>
      </c>
      <c r="AK147" s="42"/>
      <c r="AL147" s="38">
        <f t="shared" si="225"/>
        <v>39</v>
      </c>
      <c r="AM147" s="37">
        <f t="shared" si="195"/>
        <v>0</v>
      </c>
      <c r="AN147" s="36"/>
      <c r="AO147" s="37">
        <f t="shared" si="226"/>
        <v>0</v>
      </c>
      <c r="AP147" s="38">
        <f t="shared" si="196"/>
        <v>2</v>
      </c>
      <c r="AQ147" s="38">
        <f t="shared" si="227"/>
        <v>39</v>
      </c>
      <c r="AR147" s="37">
        <f t="shared" si="197"/>
        <v>0</v>
      </c>
      <c r="AS147" s="36"/>
      <c r="AT147" s="37">
        <f t="shared" si="228"/>
        <v>0</v>
      </c>
      <c r="AU147" s="38">
        <f t="shared" si="198"/>
        <v>2</v>
      </c>
      <c r="AV147" s="38">
        <f t="shared" si="229"/>
        <v>39</v>
      </c>
      <c r="AW147" s="37">
        <f t="shared" si="199"/>
        <v>0</v>
      </c>
      <c r="AX147" s="36"/>
      <c r="AY147" s="37">
        <f t="shared" si="230"/>
        <v>0</v>
      </c>
      <c r="AZ147" s="38">
        <f t="shared" si="200"/>
        <v>4</v>
      </c>
      <c r="BA147" s="38">
        <f t="shared" si="231"/>
        <v>39</v>
      </c>
      <c r="BB147" s="37">
        <f t="shared" si="201"/>
        <v>0</v>
      </c>
      <c r="BC147" s="36"/>
      <c r="BD147" s="37">
        <f t="shared" si="232"/>
        <v>0</v>
      </c>
      <c r="BE147" s="38">
        <f t="shared" si="202"/>
        <v>3</v>
      </c>
      <c r="BF147" s="38">
        <f t="shared" si="233"/>
        <v>39</v>
      </c>
      <c r="BG147" s="37">
        <f t="shared" si="203"/>
        <v>0</v>
      </c>
      <c r="BH147" s="36"/>
      <c r="BI147" s="37">
        <f t="shared" si="234"/>
        <v>0</v>
      </c>
      <c r="BJ147" s="38">
        <f t="shared" si="204"/>
        <v>2</v>
      </c>
      <c r="BK147" s="38">
        <f t="shared" si="235"/>
        <v>39</v>
      </c>
      <c r="BL147" s="37">
        <f t="shared" si="205"/>
        <v>0</v>
      </c>
      <c r="BM147" s="36"/>
      <c r="BN147" s="37">
        <f t="shared" si="236"/>
        <v>0</v>
      </c>
      <c r="BO147" s="38">
        <f t="shared" si="206"/>
        <v>0</v>
      </c>
      <c r="BP147" s="42"/>
      <c r="BQ147" s="37">
        <f t="shared" si="207"/>
        <v>0</v>
      </c>
      <c r="BR147" s="36"/>
      <c r="BS147" s="37">
        <f t="shared" si="237"/>
        <v>0</v>
      </c>
      <c r="BT147" s="38">
        <f t="shared" si="208"/>
        <v>3</v>
      </c>
      <c r="BU147" s="38">
        <f t="shared" si="238"/>
        <v>39</v>
      </c>
      <c r="BV147" s="36"/>
      <c r="BW147" s="36"/>
      <c r="BX147" s="40">
        <f t="shared" si="239"/>
        <v>0</v>
      </c>
      <c r="BY147" s="38">
        <f t="shared" si="209"/>
        <v>2</v>
      </c>
      <c r="BZ147" s="38">
        <f t="shared" si="240"/>
        <v>39</v>
      </c>
      <c r="CA147" s="37">
        <f t="shared" si="210"/>
        <v>0</v>
      </c>
      <c r="CB147" s="36"/>
      <c r="CC147" s="37">
        <f t="shared" si="241"/>
        <v>0</v>
      </c>
      <c r="CD147" s="38">
        <f t="shared" si="211"/>
        <v>1</v>
      </c>
      <c r="CE147" s="41">
        <f t="shared" si="242"/>
        <v>39</v>
      </c>
      <c r="CF147" s="35">
        <f t="shared" si="243"/>
        <v>0</v>
      </c>
      <c r="CG147" s="41">
        <f t="shared" si="244"/>
        <v>39</v>
      </c>
      <c r="CH147" s="35">
        <f t="shared" si="245"/>
        <v>5.8879392212725548E-2</v>
      </c>
    </row>
    <row r="148" spans="1:86" x14ac:dyDescent="0.35"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</row>
    <row r="149" spans="1:86" x14ac:dyDescent="0.35"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45"/>
      <c r="AH149" s="45"/>
      <c r="AI149" s="45"/>
      <c r="AJ149" s="45"/>
      <c r="AK149" s="45"/>
      <c r="AL149" s="45"/>
      <c r="AM149" s="45"/>
      <c r="AN149" s="45"/>
      <c r="AO149" s="4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  <c r="BI149" s="45"/>
      <c r="BJ149" s="45"/>
      <c r="BK149" s="45"/>
      <c r="BL149" s="45"/>
      <c r="BM149" s="45"/>
      <c r="BN149" s="45"/>
      <c r="BO149" s="45"/>
      <c r="BP149" s="45"/>
      <c r="BQ149" s="45"/>
      <c r="BR149" s="45"/>
      <c r="BS149" s="45"/>
      <c r="BT149" s="45"/>
      <c r="BU149" s="45"/>
      <c r="BV149" s="45"/>
      <c r="BW149" s="45"/>
      <c r="BX149" s="45"/>
      <c r="BY149" s="45"/>
      <c r="BZ149" s="45"/>
      <c r="CA149" s="45"/>
      <c r="CB149" s="45"/>
      <c r="CC149" s="45"/>
      <c r="CD149" s="45"/>
    </row>
    <row r="150" spans="1:86" x14ac:dyDescent="0.35"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  <c r="AE150" s="45"/>
      <c r="AF150" s="45"/>
      <c r="AG150" s="45"/>
      <c r="AH150" s="45"/>
      <c r="AI150" s="45"/>
      <c r="AJ150" s="45"/>
      <c r="AK150" s="45"/>
      <c r="AL150" s="45"/>
      <c r="AM150" s="45"/>
      <c r="AN150" s="45"/>
      <c r="AO150" s="4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  <c r="BI150" s="45"/>
      <c r="BJ150" s="45"/>
      <c r="BK150" s="45"/>
      <c r="BL150" s="45"/>
      <c r="BM150" s="45"/>
      <c r="BN150" s="45"/>
      <c r="BO150" s="45"/>
      <c r="BP150" s="45"/>
      <c r="BQ150" s="45"/>
      <c r="BR150" s="45"/>
      <c r="BS150" s="45"/>
      <c r="BT150" s="45"/>
      <c r="BU150" s="45"/>
      <c r="BV150" s="45"/>
      <c r="BW150" s="45"/>
      <c r="BX150" s="45"/>
      <c r="BY150" s="45"/>
      <c r="BZ150" s="45"/>
      <c r="CA150" s="45"/>
      <c r="CB150" s="45"/>
      <c r="CC150" s="45"/>
      <c r="CD150" s="45"/>
    </row>
    <row r="151" spans="1:86" x14ac:dyDescent="0.35"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45"/>
      <c r="AH151" s="45"/>
      <c r="AI151" s="45"/>
      <c r="AJ151" s="45"/>
      <c r="AK151" s="45"/>
      <c r="AL151" s="45"/>
      <c r="AM151" s="45"/>
      <c r="AN151" s="45"/>
      <c r="AO151" s="4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  <c r="BI151" s="45"/>
      <c r="BJ151" s="45"/>
      <c r="BK151" s="45"/>
      <c r="BL151" s="45"/>
      <c r="BM151" s="45"/>
      <c r="BN151" s="45"/>
      <c r="BO151" s="45"/>
      <c r="BP151" s="45"/>
      <c r="BQ151" s="45"/>
      <c r="BR151" s="45"/>
      <c r="BS151" s="45"/>
      <c r="BT151" s="45"/>
      <c r="BU151" s="45"/>
      <c r="BV151" s="45"/>
      <c r="BW151" s="45"/>
      <c r="BX151" s="45"/>
      <c r="BY151" s="45"/>
      <c r="BZ151" s="45"/>
      <c r="CA151" s="45"/>
      <c r="CB151" s="45"/>
      <c r="CC151" s="45"/>
      <c r="CD151" s="45"/>
    </row>
    <row r="152" spans="1:86" x14ac:dyDescent="0.35"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5"/>
      <c r="AM152" s="45"/>
      <c r="AN152" s="45"/>
      <c r="AO152" s="4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  <c r="BI152" s="45"/>
      <c r="BJ152" s="45"/>
      <c r="BK152" s="45"/>
      <c r="BL152" s="45"/>
      <c r="BM152" s="45"/>
      <c r="BN152" s="45"/>
      <c r="BO152" s="45"/>
      <c r="BP152" s="45"/>
      <c r="BQ152" s="45"/>
      <c r="BR152" s="45"/>
      <c r="BS152" s="45"/>
      <c r="BT152" s="45"/>
      <c r="BU152" s="45"/>
      <c r="BV152" s="45"/>
      <c r="BW152" s="45"/>
      <c r="BX152" s="45"/>
      <c r="BY152" s="45"/>
      <c r="BZ152" s="45"/>
      <c r="CA152" s="45"/>
      <c r="CB152" s="45"/>
      <c r="CC152" s="45"/>
      <c r="CD152" s="45"/>
    </row>
    <row r="153" spans="1:86" x14ac:dyDescent="0.35"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5"/>
      <c r="AG153" s="45"/>
      <c r="AH153" s="45"/>
      <c r="AI153" s="45"/>
      <c r="AJ153" s="45"/>
      <c r="AK153" s="45"/>
      <c r="AL153" s="45"/>
      <c r="AM153" s="45"/>
      <c r="AN153" s="45"/>
      <c r="AO153" s="4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5"/>
      <c r="BU153" s="45"/>
      <c r="BV153" s="45"/>
      <c r="BW153" s="45"/>
      <c r="BX153" s="45"/>
      <c r="BY153" s="45"/>
      <c r="BZ153" s="45"/>
      <c r="CA153" s="45"/>
      <c r="CB153" s="45"/>
      <c r="CC153" s="45"/>
      <c r="CD153" s="45"/>
    </row>
    <row r="154" spans="1:86" x14ac:dyDescent="0.35"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45"/>
      <c r="AH154" s="45"/>
      <c r="AI154" s="45"/>
      <c r="AJ154" s="45"/>
      <c r="AK154" s="45"/>
      <c r="AL154" s="45"/>
      <c r="AM154" s="45"/>
      <c r="AN154" s="45"/>
      <c r="AO154" s="4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  <c r="BI154" s="45"/>
      <c r="BJ154" s="45"/>
      <c r="BK154" s="45"/>
      <c r="BL154" s="45"/>
      <c r="BM154" s="45"/>
      <c r="BN154" s="45"/>
      <c r="BO154" s="45"/>
      <c r="BP154" s="45"/>
      <c r="BQ154" s="45"/>
      <c r="BR154" s="45"/>
      <c r="BS154" s="45"/>
      <c r="BT154" s="45"/>
      <c r="BU154" s="45"/>
      <c r="BV154" s="45"/>
      <c r="BW154" s="45"/>
      <c r="BX154" s="45"/>
      <c r="BY154" s="45"/>
      <c r="BZ154" s="45"/>
      <c r="CA154" s="45"/>
      <c r="CB154" s="45"/>
      <c r="CC154" s="45"/>
      <c r="CD154" s="45"/>
    </row>
    <row r="155" spans="1:86" x14ac:dyDescent="0.35"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  <c r="BN155" s="45"/>
      <c r="BO155" s="45"/>
      <c r="BP155" s="45"/>
      <c r="BQ155" s="45"/>
      <c r="BR155" s="45"/>
      <c r="BS155" s="45"/>
      <c r="BT155" s="45"/>
      <c r="BU155" s="45"/>
      <c r="BV155" s="45"/>
      <c r="BW155" s="45"/>
      <c r="BX155" s="45"/>
      <c r="BY155" s="45"/>
      <c r="BZ155" s="45"/>
      <c r="CA155" s="45"/>
      <c r="CB155" s="45"/>
      <c r="CC155" s="45"/>
      <c r="CD155" s="45"/>
    </row>
    <row r="156" spans="1:86" x14ac:dyDescent="0.35"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</row>
    <row r="157" spans="1:86" x14ac:dyDescent="0.35"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/>
      <c r="AI157" s="45"/>
      <c r="AJ157" s="45"/>
      <c r="AK157" s="45"/>
      <c r="AL157" s="45"/>
      <c r="AM157" s="45"/>
      <c r="AN157" s="45"/>
      <c r="AO157" s="4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  <c r="BI157" s="45"/>
      <c r="BJ157" s="45"/>
      <c r="BK157" s="45"/>
      <c r="BL157" s="45"/>
      <c r="BM157" s="45"/>
      <c r="BN157" s="45"/>
      <c r="BO157" s="45"/>
      <c r="BP157" s="45"/>
      <c r="BQ157" s="45"/>
      <c r="BR157" s="45"/>
      <c r="BS157" s="45"/>
      <c r="BT157" s="45"/>
      <c r="BU157" s="45"/>
      <c r="BV157" s="45"/>
      <c r="BW157" s="45"/>
      <c r="BX157" s="45"/>
      <c r="BY157" s="45"/>
      <c r="BZ157" s="45"/>
      <c r="CA157" s="45"/>
      <c r="CB157" s="45"/>
      <c r="CC157" s="45"/>
      <c r="CD157" s="45"/>
    </row>
    <row r="158" spans="1:86" x14ac:dyDescent="0.35"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45"/>
      <c r="AJ158" s="45"/>
      <c r="AK158" s="45"/>
      <c r="AL158" s="45"/>
      <c r="AM158" s="45"/>
      <c r="AN158" s="45"/>
      <c r="AO158" s="4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  <c r="BI158" s="45"/>
      <c r="BJ158" s="45"/>
      <c r="BK158" s="45"/>
      <c r="BL158" s="45"/>
      <c r="BM158" s="45"/>
      <c r="BN158" s="45"/>
      <c r="BO158" s="45"/>
      <c r="BP158" s="45"/>
      <c r="BQ158" s="45"/>
      <c r="BR158" s="45"/>
      <c r="BS158" s="45"/>
      <c r="BT158" s="45"/>
      <c r="BU158" s="45"/>
      <c r="BV158" s="45"/>
      <c r="BW158" s="45"/>
      <c r="BX158" s="45"/>
      <c r="BY158" s="45"/>
      <c r="BZ158" s="45"/>
      <c r="CA158" s="45"/>
      <c r="CB158" s="45"/>
      <c r="CC158" s="45"/>
      <c r="CD158" s="45"/>
    </row>
    <row r="159" spans="1:86" x14ac:dyDescent="0.35"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</row>
    <row r="160" spans="1:86" x14ac:dyDescent="0.35"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45"/>
      <c r="AJ160" s="45"/>
      <c r="AK160" s="45"/>
      <c r="AL160" s="45"/>
      <c r="AM160" s="45"/>
      <c r="AN160" s="45"/>
      <c r="AO160" s="4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  <c r="BI160" s="45"/>
      <c r="BJ160" s="45"/>
      <c r="BK160" s="45"/>
      <c r="BL160" s="45"/>
      <c r="BM160" s="45"/>
      <c r="BN160" s="45"/>
      <c r="BO160" s="45"/>
      <c r="BP160" s="45"/>
      <c r="BQ160" s="45"/>
      <c r="BR160" s="45"/>
      <c r="BS160" s="45"/>
      <c r="BT160" s="45"/>
      <c r="BU160" s="45"/>
      <c r="BV160" s="45"/>
      <c r="BW160" s="45"/>
      <c r="BX160" s="45"/>
      <c r="BY160" s="45"/>
      <c r="BZ160" s="45"/>
      <c r="CA160" s="45"/>
      <c r="CB160" s="45"/>
      <c r="CC160" s="45"/>
      <c r="CD160" s="45"/>
    </row>
    <row r="161" spans="5:82" x14ac:dyDescent="0.35"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45"/>
      <c r="AH161" s="45"/>
      <c r="AI161" s="45"/>
      <c r="AJ161" s="45"/>
      <c r="AK161" s="45"/>
      <c r="AL161" s="45"/>
      <c r="AM161" s="45"/>
      <c r="AN161" s="45"/>
      <c r="AO161" s="4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  <c r="BI161" s="45"/>
      <c r="BJ161" s="45"/>
      <c r="BK161" s="45"/>
      <c r="BL161" s="45"/>
      <c r="BM161" s="45"/>
      <c r="BN161" s="45"/>
      <c r="BO161" s="45"/>
      <c r="BP161" s="45"/>
      <c r="BQ161" s="45"/>
      <c r="BR161" s="45"/>
      <c r="BS161" s="45"/>
      <c r="BT161" s="45"/>
      <c r="BU161" s="45"/>
      <c r="BV161" s="45"/>
      <c r="BW161" s="45"/>
      <c r="BX161" s="45"/>
      <c r="BY161" s="45"/>
      <c r="BZ161" s="45"/>
      <c r="CA161" s="45"/>
      <c r="CB161" s="45"/>
      <c r="CC161" s="45"/>
      <c r="CD161" s="45"/>
    </row>
    <row r="162" spans="5:82" x14ac:dyDescent="0.35"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</row>
    <row r="163" spans="5:82" x14ac:dyDescent="0.35"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  <c r="BN163" s="45"/>
      <c r="BO163" s="45"/>
      <c r="BP163" s="45"/>
      <c r="BQ163" s="45"/>
      <c r="BR163" s="45"/>
      <c r="BS163" s="45"/>
      <c r="BT163" s="45"/>
      <c r="BU163" s="45"/>
      <c r="BV163" s="45"/>
      <c r="BW163" s="45"/>
      <c r="BX163" s="45"/>
      <c r="BY163" s="45"/>
      <c r="BZ163" s="45"/>
      <c r="CA163" s="45"/>
      <c r="CB163" s="45"/>
      <c r="CC163" s="45"/>
      <c r="CD163" s="45"/>
    </row>
    <row r="164" spans="5:82" x14ac:dyDescent="0.35"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</row>
    <row r="165" spans="5:82" x14ac:dyDescent="0.35"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</row>
    <row r="166" spans="5:82" x14ac:dyDescent="0.35"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  <c r="AE166" s="45"/>
      <c r="AF166" s="45"/>
      <c r="AG166" s="45"/>
      <c r="AH166" s="45"/>
      <c r="AI166" s="45"/>
      <c r="AJ166" s="45"/>
      <c r="AK166" s="45"/>
      <c r="AL166" s="45"/>
      <c r="AM166" s="45"/>
      <c r="AN166" s="45"/>
      <c r="AO166" s="4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  <c r="BI166" s="45"/>
      <c r="BJ166" s="45"/>
      <c r="BK166" s="45"/>
      <c r="BL166" s="45"/>
      <c r="BM166" s="45"/>
      <c r="BN166" s="45"/>
      <c r="BO166" s="45"/>
      <c r="BP166" s="45"/>
      <c r="BQ166" s="45"/>
      <c r="BR166" s="45"/>
      <c r="BS166" s="45"/>
      <c r="BT166" s="45"/>
      <c r="BU166" s="45"/>
      <c r="BV166" s="45"/>
      <c r="BW166" s="45"/>
      <c r="BX166" s="45"/>
      <c r="BY166" s="45"/>
      <c r="BZ166" s="45"/>
      <c r="CA166" s="45"/>
      <c r="CB166" s="45"/>
      <c r="CC166" s="45"/>
      <c r="CD166" s="45"/>
    </row>
    <row r="167" spans="5:82" x14ac:dyDescent="0.35"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  <c r="AE167" s="45"/>
      <c r="AF167" s="45"/>
      <c r="AG167" s="45"/>
      <c r="AH167" s="45"/>
      <c r="AI167" s="45"/>
      <c r="AJ167" s="45"/>
      <c r="AK167" s="45"/>
      <c r="AL167" s="45"/>
      <c r="AM167" s="45"/>
      <c r="AN167" s="45"/>
      <c r="AO167" s="4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  <c r="BI167" s="45"/>
      <c r="BJ167" s="45"/>
      <c r="BK167" s="45"/>
      <c r="BL167" s="45"/>
      <c r="BM167" s="45"/>
      <c r="BN167" s="45"/>
      <c r="BO167" s="45"/>
      <c r="BP167" s="45"/>
      <c r="BQ167" s="45"/>
      <c r="BR167" s="45"/>
      <c r="BS167" s="45"/>
      <c r="BT167" s="45"/>
      <c r="BU167" s="45"/>
      <c r="BV167" s="45"/>
      <c r="BW167" s="45"/>
      <c r="BX167" s="45"/>
      <c r="BY167" s="45"/>
      <c r="BZ167" s="45"/>
      <c r="CA167" s="45"/>
      <c r="CB167" s="45"/>
      <c r="CC167" s="45"/>
      <c r="CD167" s="45"/>
    </row>
    <row r="168" spans="5:82" x14ac:dyDescent="0.35"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  <c r="AE168" s="45"/>
      <c r="AF168" s="45"/>
      <c r="AG168" s="45"/>
      <c r="AH168" s="45"/>
      <c r="AI168" s="45"/>
      <c r="AJ168" s="45"/>
      <c r="AK168" s="45"/>
      <c r="AL168" s="45"/>
      <c r="AM168" s="45"/>
      <c r="AN168" s="45"/>
      <c r="AO168" s="4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  <c r="BI168" s="45"/>
      <c r="BJ168" s="45"/>
      <c r="BK168" s="45"/>
      <c r="BL168" s="45"/>
      <c r="BM168" s="45"/>
      <c r="BN168" s="45"/>
      <c r="BO168" s="45"/>
      <c r="BP168" s="45"/>
      <c r="BQ168" s="45"/>
      <c r="BR168" s="45"/>
      <c r="BS168" s="45"/>
      <c r="BT168" s="45"/>
      <c r="BU168" s="45"/>
      <c r="BV168" s="45"/>
      <c r="BW168" s="45"/>
      <c r="BX168" s="45"/>
      <c r="BY168" s="45"/>
      <c r="BZ168" s="45"/>
      <c r="CA168" s="45"/>
      <c r="CB168" s="45"/>
      <c r="CC168" s="45"/>
      <c r="CD168" s="45"/>
    </row>
    <row r="169" spans="5:82" x14ac:dyDescent="0.35"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  <c r="BN169" s="45"/>
      <c r="BO169" s="45"/>
      <c r="BP169" s="45"/>
      <c r="BQ169" s="45"/>
      <c r="BR169" s="45"/>
      <c r="BS169" s="45"/>
      <c r="BT169" s="45"/>
      <c r="BU169" s="45"/>
      <c r="BV169" s="45"/>
      <c r="BW169" s="45"/>
      <c r="BX169" s="45"/>
      <c r="BY169" s="45"/>
      <c r="BZ169" s="45"/>
      <c r="CA169" s="45"/>
      <c r="CB169" s="45"/>
      <c r="CC169" s="45"/>
      <c r="CD169" s="45"/>
    </row>
    <row r="170" spans="5:82" x14ac:dyDescent="0.35"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45"/>
      <c r="AJ170" s="45"/>
      <c r="AK170" s="45"/>
      <c r="AL170" s="45"/>
      <c r="AM170" s="45"/>
      <c r="AN170" s="45"/>
      <c r="AO170" s="4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  <c r="BI170" s="45"/>
      <c r="BJ170" s="45"/>
      <c r="BK170" s="45"/>
      <c r="BL170" s="45"/>
      <c r="BM170" s="45"/>
      <c r="BN170" s="45"/>
      <c r="BO170" s="45"/>
      <c r="BP170" s="45"/>
      <c r="BQ170" s="45"/>
      <c r="BR170" s="45"/>
      <c r="BS170" s="45"/>
      <c r="BT170" s="45"/>
      <c r="BU170" s="45"/>
      <c r="BV170" s="45"/>
      <c r="BW170" s="45"/>
      <c r="BX170" s="45"/>
      <c r="BY170" s="45"/>
      <c r="BZ170" s="45"/>
      <c r="CA170" s="45"/>
      <c r="CB170" s="45"/>
      <c r="CC170" s="45"/>
      <c r="CD170" s="45"/>
    </row>
    <row r="171" spans="5:82" x14ac:dyDescent="0.35"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</row>
    <row r="172" spans="5:82" x14ac:dyDescent="0.35"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45"/>
      <c r="AJ172" s="45"/>
      <c r="AK172" s="45"/>
      <c r="AL172" s="45"/>
      <c r="AM172" s="45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  <c r="BI172" s="45"/>
      <c r="BJ172" s="45"/>
      <c r="BK172" s="45"/>
      <c r="BL172" s="45"/>
      <c r="BM172" s="45"/>
      <c r="BN172" s="45"/>
      <c r="BO172" s="45"/>
      <c r="BP172" s="45"/>
      <c r="BQ172" s="45"/>
      <c r="BR172" s="45"/>
      <c r="BS172" s="45"/>
      <c r="BT172" s="45"/>
      <c r="BU172" s="45"/>
      <c r="BV172" s="45"/>
      <c r="BW172" s="45"/>
      <c r="BX172" s="45"/>
      <c r="BY172" s="45"/>
      <c r="BZ172" s="45"/>
      <c r="CA172" s="45"/>
      <c r="CB172" s="45"/>
      <c r="CC172" s="45"/>
      <c r="CD172" s="45"/>
    </row>
    <row r="173" spans="5:82" x14ac:dyDescent="0.35"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</row>
    <row r="174" spans="5:82" x14ac:dyDescent="0.35"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  <c r="CA174" s="45"/>
      <c r="CB174" s="45"/>
      <c r="CC174" s="45"/>
      <c r="CD174" s="45"/>
    </row>
    <row r="175" spans="5:82" x14ac:dyDescent="0.35"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  <c r="BN175" s="45"/>
      <c r="BO175" s="45"/>
      <c r="BP175" s="45"/>
      <c r="BQ175" s="45"/>
      <c r="BR175" s="45"/>
      <c r="BS175" s="45"/>
      <c r="BT175" s="45"/>
      <c r="BU175" s="45"/>
      <c r="BV175" s="45"/>
      <c r="BW175" s="45"/>
      <c r="BX175" s="45"/>
      <c r="BY175" s="45"/>
      <c r="BZ175" s="45"/>
      <c r="CA175" s="45"/>
      <c r="CB175" s="45"/>
      <c r="CC175" s="45"/>
      <c r="CD175" s="45"/>
    </row>
    <row r="176" spans="5:82" x14ac:dyDescent="0.35"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</row>
    <row r="177" spans="5:82" x14ac:dyDescent="0.35"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  <c r="BN177" s="45"/>
      <c r="BO177" s="45"/>
      <c r="BP177" s="45"/>
      <c r="BQ177" s="45"/>
      <c r="BR177" s="45"/>
      <c r="BS177" s="45"/>
      <c r="BT177" s="45"/>
      <c r="BU177" s="45"/>
      <c r="BV177" s="45"/>
      <c r="BW177" s="45"/>
      <c r="BX177" s="45"/>
      <c r="BY177" s="45"/>
      <c r="BZ177" s="45"/>
      <c r="CA177" s="45"/>
      <c r="CB177" s="45"/>
      <c r="CC177" s="45"/>
      <c r="CD177" s="45"/>
    </row>
    <row r="178" spans="5:82" x14ac:dyDescent="0.35"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45"/>
      <c r="AH178" s="45"/>
      <c r="AI178" s="45"/>
      <c r="AJ178" s="45"/>
      <c r="AK178" s="45"/>
      <c r="AL178" s="45"/>
      <c r="AM178" s="45"/>
      <c r="AN178" s="45"/>
      <c r="AO178" s="4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  <c r="BI178" s="45"/>
      <c r="BJ178" s="45"/>
      <c r="BK178" s="45"/>
      <c r="BL178" s="45"/>
      <c r="BM178" s="45"/>
      <c r="BN178" s="45"/>
      <c r="BO178" s="45"/>
      <c r="BP178" s="45"/>
      <c r="BQ178" s="45"/>
      <c r="BR178" s="45"/>
      <c r="BS178" s="45"/>
      <c r="BT178" s="45"/>
      <c r="BU178" s="45"/>
      <c r="BV178" s="45"/>
      <c r="BW178" s="45"/>
      <c r="BX178" s="45"/>
      <c r="BY178" s="45"/>
      <c r="BZ178" s="45"/>
      <c r="CA178" s="45"/>
      <c r="CB178" s="45"/>
      <c r="CC178" s="45"/>
      <c r="CD178" s="45"/>
    </row>
    <row r="179" spans="5:82" x14ac:dyDescent="0.35"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  <c r="BN179" s="45"/>
      <c r="BO179" s="45"/>
      <c r="BP179" s="45"/>
      <c r="BQ179" s="45"/>
      <c r="BR179" s="45"/>
      <c r="BS179" s="45"/>
      <c r="BT179" s="45"/>
      <c r="BU179" s="45"/>
      <c r="BV179" s="45"/>
      <c r="BW179" s="45"/>
      <c r="BX179" s="45"/>
      <c r="BY179" s="45"/>
      <c r="BZ179" s="45"/>
      <c r="CA179" s="45"/>
      <c r="CB179" s="45"/>
      <c r="CC179" s="45"/>
      <c r="CD179" s="45"/>
    </row>
    <row r="180" spans="5:82" x14ac:dyDescent="0.35"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  <c r="AE180" s="45"/>
      <c r="AF180" s="45"/>
      <c r="AG180" s="45"/>
      <c r="AH180" s="45"/>
      <c r="AI180" s="45"/>
      <c r="AJ180" s="45"/>
      <c r="AK180" s="45"/>
      <c r="AL180" s="45"/>
      <c r="AM180" s="45"/>
      <c r="AN180" s="45"/>
      <c r="AO180" s="4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  <c r="BI180" s="45"/>
      <c r="BJ180" s="45"/>
      <c r="BK180" s="45"/>
      <c r="BL180" s="45"/>
      <c r="BM180" s="45"/>
      <c r="BN180" s="45"/>
      <c r="BO180" s="45"/>
      <c r="BP180" s="45"/>
      <c r="BQ180" s="45"/>
      <c r="BR180" s="45"/>
      <c r="BS180" s="45"/>
      <c r="BT180" s="45"/>
      <c r="BU180" s="45"/>
      <c r="BV180" s="45"/>
      <c r="BW180" s="45"/>
      <c r="BX180" s="45"/>
      <c r="BY180" s="45"/>
      <c r="BZ180" s="45"/>
      <c r="CA180" s="45"/>
      <c r="CB180" s="45"/>
      <c r="CC180" s="45"/>
      <c r="CD180" s="45"/>
    </row>
    <row r="181" spans="5:82" x14ac:dyDescent="0.35"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  <c r="BN181" s="45"/>
      <c r="BO181" s="45"/>
      <c r="BP181" s="45"/>
      <c r="BQ181" s="45"/>
      <c r="BR181" s="45"/>
      <c r="BS181" s="45"/>
      <c r="BT181" s="45"/>
      <c r="BU181" s="45"/>
      <c r="BV181" s="45"/>
      <c r="BW181" s="45"/>
      <c r="BX181" s="45"/>
      <c r="BY181" s="45"/>
      <c r="BZ181" s="45"/>
      <c r="CA181" s="45"/>
      <c r="CB181" s="45"/>
      <c r="CC181" s="45"/>
      <c r="CD181" s="45"/>
    </row>
    <row r="182" spans="5:82" x14ac:dyDescent="0.35"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5"/>
      <c r="AF182" s="45"/>
      <c r="AG182" s="45"/>
      <c r="AH182" s="45"/>
      <c r="AI182" s="45"/>
      <c r="AJ182" s="45"/>
      <c r="AK182" s="45"/>
      <c r="AL182" s="45"/>
      <c r="AM182" s="45"/>
      <c r="AN182" s="45"/>
      <c r="AO182" s="4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  <c r="BI182" s="45"/>
      <c r="BJ182" s="45"/>
      <c r="BK182" s="45"/>
      <c r="BL182" s="45"/>
      <c r="BM182" s="45"/>
      <c r="BN182" s="45"/>
      <c r="BO182" s="45"/>
      <c r="BP182" s="45"/>
      <c r="BQ182" s="45"/>
      <c r="BR182" s="45"/>
      <c r="BS182" s="45"/>
      <c r="BT182" s="45"/>
      <c r="BU182" s="45"/>
      <c r="BV182" s="45"/>
      <c r="BW182" s="45"/>
      <c r="BX182" s="45"/>
      <c r="BY182" s="45"/>
      <c r="BZ182" s="45"/>
      <c r="CA182" s="45"/>
      <c r="CB182" s="45"/>
      <c r="CC182" s="45"/>
      <c r="CD182" s="45"/>
    </row>
    <row r="183" spans="5:82" x14ac:dyDescent="0.35"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  <c r="AE183" s="45"/>
      <c r="AF183" s="45"/>
      <c r="AG183" s="45"/>
      <c r="AH183" s="45"/>
      <c r="AI183" s="45"/>
      <c r="AJ183" s="45"/>
      <c r="AK183" s="45"/>
      <c r="AL183" s="45"/>
      <c r="AM183" s="45"/>
      <c r="AN183" s="45"/>
      <c r="AO183" s="4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  <c r="BI183" s="45"/>
      <c r="BJ183" s="45"/>
      <c r="BK183" s="45"/>
      <c r="BL183" s="45"/>
      <c r="BM183" s="45"/>
      <c r="BN183" s="45"/>
      <c r="BO183" s="45"/>
      <c r="BP183" s="45"/>
      <c r="BQ183" s="45"/>
      <c r="BR183" s="45"/>
      <c r="BS183" s="45"/>
      <c r="BT183" s="45"/>
      <c r="BU183" s="45"/>
      <c r="BV183" s="45"/>
      <c r="BW183" s="45"/>
      <c r="BX183" s="45"/>
      <c r="BY183" s="45"/>
      <c r="BZ183" s="45"/>
      <c r="CA183" s="45"/>
      <c r="CB183" s="45"/>
      <c r="CC183" s="45"/>
      <c r="CD183" s="45"/>
    </row>
    <row r="184" spans="5:82" x14ac:dyDescent="0.35"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45"/>
      <c r="AH184" s="45"/>
      <c r="AI184" s="45"/>
      <c r="AJ184" s="45"/>
      <c r="AK184" s="45"/>
      <c r="AL184" s="45"/>
      <c r="AM184" s="45"/>
      <c r="AN184" s="45"/>
      <c r="AO184" s="4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  <c r="BI184" s="45"/>
      <c r="BJ184" s="45"/>
      <c r="BK184" s="45"/>
      <c r="BL184" s="45"/>
      <c r="BM184" s="45"/>
      <c r="BN184" s="45"/>
      <c r="BO184" s="45"/>
      <c r="BP184" s="45"/>
      <c r="BQ184" s="45"/>
      <c r="BR184" s="45"/>
      <c r="BS184" s="45"/>
      <c r="BT184" s="45"/>
      <c r="BU184" s="45"/>
      <c r="BV184" s="45"/>
      <c r="BW184" s="45"/>
      <c r="BX184" s="45"/>
      <c r="BY184" s="45"/>
      <c r="BZ184" s="45"/>
      <c r="CA184" s="45"/>
      <c r="CB184" s="45"/>
      <c r="CC184" s="45"/>
      <c r="CD184" s="45"/>
    </row>
    <row r="185" spans="5:82" x14ac:dyDescent="0.35"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</row>
    <row r="186" spans="5:82" x14ac:dyDescent="0.35"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45"/>
      <c r="AJ186" s="45"/>
      <c r="AK186" s="45"/>
      <c r="AL186" s="45"/>
      <c r="AM186" s="45"/>
      <c r="AN186" s="45"/>
      <c r="AO186" s="4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  <c r="BI186" s="45"/>
      <c r="BJ186" s="45"/>
      <c r="BK186" s="45"/>
      <c r="BL186" s="45"/>
      <c r="BM186" s="45"/>
      <c r="BN186" s="45"/>
      <c r="BO186" s="45"/>
      <c r="BP186" s="45"/>
      <c r="BQ186" s="45"/>
      <c r="BR186" s="45"/>
      <c r="BS186" s="45"/>
      <c r="BT186" s="45"/>
      <c r="BU186" s="45"/>
      <c r="BV186" s="45"/>
      <c r="BW186" s="45"/>
      <c r="BX186" s="45"/>
      <c r="BY186" s="45"/>
      <c r="BZ186" s="45"/>
      <c r="CA186" s="45"/>
      <c r="CB186" s="45"/>
      <c r="CC186" s="45"/>
      <c r="CD186" s="45"/>
    </row>
    <row r="187" spans="5:82" x14ac:dyDescent="0.35"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  <c r="CA187" s="45"/>
      <c r="CB187" s="45"/>
      <c r="CC187" s="45"/>
      <c r="CD187" s="45"/>
    </row>
    <row r="188" spans="5:82" x14ac:dyDescent="0.35"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  <c r="AE188" s="45"/>
      <c r="AF188" s="45"/>
      <c r="AG188" s="45"/>
      <c r="AH188" s="45"/>
      <c r="AI188" s="45"/>
      <c r="AJ188" s="45"/>
      <c r="AK188" s="45"/>
      <c r="AL188" s="45"/>
      <c r="AM188" s="45"/>
      <c r="AN188" s="45"/>
      <c r="AO188" s="4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  <c r="BI188" s="45"/>
      <c r="BJ188" s="45"/>
      <c r="BK188" s="45"/>
      <c r="BL188" s="45"/>
      <c r="BM188" s="45"/>
      <c r="BN188" s="45"/>
      <c r="BO188" s="45"/>
      <c r="BP188" s="45"/>
      <c r="BQ188" s="45"/>
      <c r="BR188" s="45"/>
      <c r="BS188" s="45"/>
      <c r="BT188" s="45"/>
      <c r="BU188" s="45"/>
      <c r="BV188" s="45"/>
      <c r="BW188" s="45"/>
      <c r="BX188" s="45"/>
      <c r="BY188" s="45"/>
      <c r="BZ188" s="45"/>
      <c r="CA188" s="45"/>
      <c r="CB188" s="45"/>
      <c r="CC188" s="45"/>
      <c r="CD188" s="45"/>
    </row>
    <row r="189" spans="5:82" x14ac:dyDescent="0.35"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45"/>
      <c r="AJ189" s="45"/>
      <c r="AK189" s="45"/>
      <c r="AL189" s="45"/>
      <c r="AM189" s="45"/>
      <c r="AN189" s="45"/>
      <c r="AO189" s="4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  <c r="BI189" s="45"/>
      <c r="BJ189" s="45"/>
      <c r="BK189" s="45"/>
      <c r="BL189" s="45"/>
      <c r="BM189" s="45"/>
      <c r="BN189" s="45"/>
      <c r="BO189" s="45"/>
      <c r="BP189" s="45"/>
      <c r="BQ189" s="45"/>
      <c r="BR189" s="45"/>
      <c r="BS189" s="45"/>
      <c r="BT189" s="45"/>
      <c r="BU189" s="45"/>
      <c r="BV189" s="45"/>
      <c r="BW189" s="45"/>
      <c r="BX189" s="45"/>
      <c r="BY189" s="45"/>
      <c r="BZ189" s="45"/>
      <c r="CA189" s="45"/>
      <c r="CB189" s="45"/>
      <c r="CC189" s="45"/>
      <c r="CD189" s="45"/>
    </row>
    <row r="190" spans="5:82" x14ac:dyDescent="0.35"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</row>
    <row r="191" spans="5:82" x14ac:dyDescent="0.35"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</row>
    <row r="192" spans="5:82" x14ac:dyDescent="0.35"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45"/>
      <c r="AJ192" s="45"/>
      <c r="AK192" s="45"/>
      <c r="AL192" s="45"/>
      <c r="AM192" s="45"/>
      <c r="AN192" s="45"/>
      <c r="AO192" s="4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  <c r="BI192" s="45"/>
      <c r="BJ192" s="45"/>
      <c r="BK192" s="45"/>
      <c r="BL192" s="45"/>
      <c r="BM192" s="45"/>
      <c r="BN192" s="45"/>
      <c r="BO192" s="45"/>
      <c r="BP192" s="45"/>
      <c r="BQ192" s="45"/>
      <c r="BR192" s="45"/>
      <c r="BS192" s="45"/>
      <c r="BT192" s="45"/>
      <c r="BU192" s="45"/>
      <c r="BV192" s="45"/>
      <c r="BW192" s="45"/>
      <c r="BX192" s="45"/>
      <c r="BY192" s="45"/>
      <c r="BZ192" s="45"/>
      <c r="CA192" s="45"/>
      <c r="CB192" s="45"/>
      <c r="CC192" s="45"/>
      <c r="CD192" s="45"/>
    </row>
    <row r="193" spans="5:82" x14ac:dyDescent="0.35"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  <c r="CA193" s="45"/>
      <c r="CB193" s="45"/>
      <c r="CC193" s="45"/>
      <c r="CD193" s="45"/>
    </row>
    <row r="194" spans="5:82" x14ac:dyDescent="0.35"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45"/>
      <c r="AJ194" s="45"/>
      <c r="AK194" s="45"/>
      <c r="AL194" s="45"/>
      <c r="AM194" s="45"/>
      <c r="AN194" s="45"/>
      <c r="AO194" s="4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5"/>
      <c r="BZ194" s="45"/>
      <c r="CA194" s="45"/>
      <c r="CB194" s="45"/>
      <c r="CC194" s="45"/>
      <c r="CD194" s="45"/>
    </row>
    <row r="195" spans="5:82" x14ac:dyDescent="0.35"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  <c r="CA195" s="45"/>
      <c r="CB195" s="45"/>
      <c r="CC195" s="45"/>
      <c r="CD195" s="45"/>
    </row>
    <row r="196" spans="5:82" x14ac:dyDescent="0.35"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45"/>
      <c r="AJ196" s="45"/>
      <c r="AK196" s="45"/>
      <c r="AL196" s="45"/>
      <c r="AM196" s="45"/>
      <c r="AN196" s="45"/>
      <c r="AO196" s="4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  <c r="BI196" s="45"/>
      <c r="BJ196" s="45"/>
      <c r="BK196" s="45"/>
      <c r="BL196" s="45"/>
      <c r="BM196" s="45"/>
      <c r="BN196" s="45"/>
      <c r="BO196" s="45"/>
      <c r="BP196" s="45"/>
      <c r="BQ196" s="45"/>
      <c r="BR196" s="45"/>
      <c r="BS196" s="45"/>
      <c r="BT196" s="45"/>
      <c r="BU196" s="45"/>
      <c r="BV196" s="45"/>
      <c r="BW196" s="45"/>
      <c r="BX196" s="45"/>
      <c r="BY196" s="45"/>
      <c r="BZ196" s="45"/>
      <c r="CA196" s="45"/>
      <c r="CB196" s="45"/>
      <c r="CC196" s="45"/>
      <c r="CD196" s="45"/>
    </row>
    <row r="197" spans="5:82" x14ac:dyDescent="0.35"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  <c r="AE197" s="45"/>
      <c r="AF197" s="45"/>
      <c r="AG197" s="45"/>
      <c r="AH197" s="45"/>
      <c r="AI197" s="45"/>
      <c r="AJ197" s="45"/>
      <c r="AK197" s="45"/>
      <c r="AL197" s="45"/>
      <c r="AM197" s="45"/>
      <c r="AN197" s="45"/>
      <c r="AO197" s="4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  <c r="BI197" s="45"/>
      <c r="BJ197" s="45"/>
      <c r="BK197" s="45"/>
      <c r="BL197" s="45"/>
      <c r="BM197" s="45"/>
      <c r="BN197" s="45"/>
      <c r="BO197" s="45"/>
      <c r="BP197" s="45"/>
      <c r="BQ197" s="45"/>
      <c r="BR197" s="45"/>
      <c r="BS197" s="45"/>
      <c r="BT197" s="45"/>
      <c r="BU197" s="45"/>
      <c r="BV197" s="45"/>
      <c r="BW197" s="45"/>
      <c r="BX197" s="45"/>
      <c r="BY197" s="45"/>
      <c r="BZ197" s="45"/>
      <c r="CA197" s="45"/>
      <c r="CB197" s="45"/>
      <c r="CC197" s="45"/>
      <c r="CD197" s="45"/>
    </row>
    <row r="198" spans="5:82" x14ac:dyDescent="0.35"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  <c r="AE198" s="45"/>
      <c r="AF198" s="45"/>
      <c r="AG198" s="45"/>
      <c r="AH198" s="45"/>
      <c r="AI198" s="45"/>
      <c r="AJ198" s="45"/>
      <c r="AK198" s="45"/>
      <c r="AL198" s="45"/>
      <c r="AM198" s="45"/>
      <c r="AN198" s="45"/>
      <c r="AO198" s="4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  <c r="BI198" s="45"/>
      <c r="BJ198" s="45"/>
      <c r="BK198" s="45"/>
      <c r="BL198" s="45"/>
      <c r="BM198" s="45"/>
      <c r="BN198" s="45"/>
      <c r="BO198" s="45"/>
      <c r="BP198" s="45"/>
      <c r="BQ198" s="45"/>
      <c r="BR198" s="45"/>
      <c r="BS198" s="45"/>
      <c r="BT198" s="45"/>
      <c r="BU198" s="45"/>
      <c r="BV198" s="45"/>
      <c r="BW198" s="45"/>
      <c r="BX198" s="45"/>
      <c r="BY198" s="45"/>
      <c r="BZ198" s="45"/>
      <c r="CA198" s="45"/>
      <c r="CB198" s="45"/>
      <c r="CC198" s="45"/>
      <c r="CD198" s="45"/>
    </row>
    <row r="199" spans="5:82" x14ac:dyDescent="0.35"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  <c r="CA199" s="45"/>
      <c r="CB199" s="45"/>
      <c r="CC199" s="45"/>
      <c r="CD199" s="45"/>
    </row>
    <row r="200" spans="5:82" x14ac:dyDescent="0.35"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45"/>
      <c r="AH200" s="45"/>
      <c r="AI200" s="45"/>
      <c r="AJ200" s="45"/>
      <c r="AK200" s="45"/>
      <c r="AL200" s="45"/>
      <c r="AM200" s="45"/>
      <c r="AN200" s="45"/>
      <c r="AO200" s="4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  <c r="BI200" s="45"/>
      <c r="BJ200" s="45"/>
      <c r="BK200" s="45"/>
      <c r="BL200" s="45"/>
      <c r="BM200" s="45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5"/>
      <c r="CA200" s="45"/>
      <c r="CB200" s="45"/>
      <c r="CC200" s="45"/>
      <c r="CD200" s="45"/>
    </row>
    <row r="201" spans="5:82" x14ac:dyDescent="0.35"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  <c r="BI201" s="45"/>
      <c r="BJ201" s="45"/>
      <c r="BK201" s="45"/>
      <c r="BL201" s="45"/>
      <c r="BM201" s="45"/>
      <c r="BN201" s="45"/>
      <c r="BO201" s="45"/>
      <c r="BP201" s="45"/>
      <c r="BQ201" s="45"/>
      <c r="BR201" s="45"/>
      <c r="BS201" s="45"/>
      <c r="BT201" s="45"/>
      <c r="BU201" s="45"/>
      <c r="BV201" s="45"/>
      <c r="BW201" s="45"/>
      <c r="BX201" s="45"/>
      <c r="BY201" s="45"/>
      <c r="BZ201" s="45"/>
      <c r="CA201" s="45"/>
      <c r="CB201" s="45"/>
      <c r="CC201" s="45"/>
      <c r="CD201" s="45"/>
    </row>
    <row r="202" spans="5:82" x14ac:dyDescent="0.35"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  <c r="AE202" s="45"/>
      <c r="AF202" s="45"/>
      <c r="AG202" s="45"/>
      <c r="AH202" s="45"/>
      <c r="AI202" s="45"/>
      <c r="AJ202" s="45"/>
      <c r="AK202" s="45"/>
      <c r="AL202" s="45"/>
      <c r="AM202" s="45"/>
      <c r="AN202" s="45"/>
      <c r="AO202" s="4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  <c r="BI202" s="45"/>
      <c r="BJ202" s="45"/>
      <c r="BK202" s="45"/>
      <c r="BL202" s="45"/>
      <c r="BM202" s="45"/>
      <c r="BN202" s="45"/>
      <c r="BO202" s="45"/>
      <c r="BP202" s="45"/>
      <c r="BQ202" s="45"/>
      <c r="BR202" s="45"/>
      <c r="BS202" s="45"/>
      <c r="BT202" s="45"/>
      <c r="BU202" s="45"/>
      <c r="BV202" s="45"/>
      <c r="BW202" s="45"/>
      <c r="BX202" s="45"/>
      <c r="BY202" s="45"/>
      <c r="BZ202" s="45"/>
      <c r="CA202" s="45"/>
      <c r="CB202" s="45"/>
      <c r="CC202" s="45"/>
      <c r="CD202" s="45"/>
    </row>
    <row r="203" spans="5:82" x14ac:dyDescent="0.35"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  <c r="AE203" s="45"/>
      <c r="AF203" s="45"/>
      <c r="AG203" s="45"/>
      <c r="AH203" s="45"/>
      <c r="AI203" s="45"/>
      <c r="AJ203" s="45"/>
      <c r="AK203" s="45"/>
      <c r="AL203" s="45"/>
      <c r="AM203" s="45"/>
      <c r="AN203" s="45"/>
      <c r="AO203" s="4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  <c r="BI203" s="45"/>
      <c r="BJ203" s="45"/>
      <c r="BK203" s="45"/>
      <c r="BL203" s="45"/>
      <c r="BM203" s="45"/>
      <c r="BN203" s="45"/>
      <c r="BO203" s="45"/>
      <c r="BP203" s="45"/>
      <c r="BQ203" s="45"/>
      <c r="BR203" s="45"/>
      <c r="BS203" s="45"/>
      <c r="BT203" s="45"/>
      <c r="BU203" s="45"/>
      <c r="BV203" s="45"/>
      <c r="BW203" s="45"/>
      <c r="BX203" s="45"/>
      <c r="BY203" s="45"/>
      <c r="BZ203" s="45"/>
      <c r="CA203" s="45"/>
      <c r="CB203" s="45"/>
      <c r="CC203" s="45"/>
      <c r="CD203" s="45"/>
    </row>
    <row r="204" spans="5:82" x14ac:dyDescent="0.35"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45"/>
      <c r="AJ204" s="45"/>
      <c r="AK204" s="45"/>
      <c r="AL204" s="45"/>
      <c r="AM204" s="45"/>
      <c r="AN204" s="45"/>
      <c r="AO204" s="4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  <c r="BI204" s="45"/>
      <c r="BJ204" s="45"/>
      <c r="BK204" s="45"/>
      <c r="BL204" s="45"/>
      <c r="BM204" s="45"/>
      <c r="BN204" s="45"/>
      <c r="BO204" s="45"/>
      <c r="BP204" s="45"/>
      <c r="BQ204" s="45"/>
      <c r="BR204" s="45"/>
      <c r="BS204" s="45"/>
      <c r="BT204" s="45"/>
      <c r="BU204" s="45"/>
      <c r="BV204" s="45"/>
      <c r="BW204" s="45"/>
      <c r="BX204" s="45"/>
      <c r="BY204" s="45"/>
      <c r="BZ204" s="45"/>
      <c r="CA204" s="45"/>
      <c r="CB204" s="45"/>
      <c r="CC204" s="45"/>
      <c r="CD204" s="45"/>
    </row>
    <row r="205" spans="5:82" x14ac:dyDescent="0.35"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45"/>
      <c r="AJ205" s="45"/>
      <c r="AK205" s="45"/>
      <c r="AL205" s="45"/>
      <c r="AM205" s="45"/>
      <c r="AN205" s="45"/>
      <c r="AO205" s="4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  <c r="BI205" s="45"/>
      <c r="BJ205" s="45"/>
      <c r="BK205" s="45"/>
      <c r="BL205" s="45"/>
      <c r="BM205" s="45"/>
      <c r="BN205" s="45"/>
      <c r="BO205" s="45"/>
      <c r="BP205" s="45"/>
      <c r="BQ205" s="45"/>
      <c r="BR205" s="45"/>
      <c r="BS205" s="45"/>
      <c r="BT205" s="45"/>
      <c r="BU205" s="45"/>
      <c r="BV205" s="45"/>
      <c r="BW205" s="45"/>
      <c r="BX205" s="45"/>
      <c r="BY205" s="45"/>
      <c r="BZ205" s="45"/>
      <c r="CA205" s="45"/>
      <c r="CB205" s="45"/>
      <c r="CC205" s="45"/>
      <c r="CD205" s="45"/>
    </row>
    <row r="206" spans="5:82" x14ac:dyDescent="0.35"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  <c r="AE206" s="45"/>
      <c r="AF206" s="45"/>
      <c r="AG206" s="45"/>
      <c r="AH206" s="45"/>
      <c r="AI206" s="45"/>
      <c r="AJ206" s="45"/>
      <c r="AK206" s="45"/>
      <c r="AL206" s="45"/>
      <c r="AM206" s="45"/>
      <c r="AN206" s="45"/>
      <c r="AO206" s="4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  <c r="BI206" s="45"/>
      <c r="BJ206" s="45"/>
      <c r="BK206" s="45"/>
      <c r="BL206" s="45"/>
      <c r="BM206" s="45"/>
      <c r="BN206" s="45"/>
      <c r="BO206" s="45"/>
      <c r="BP206" s="45"/>
      <c r="BQ206" s="45"/>
      <c r="BR206" s="45"/>
      <c r="BS206" s="45"/>
      <c r="BT206" s="45"/>
      <c r="BU206" s="45"/>
      <c r="BV206" s="45"/>
      <c r="BW206" s="45"/>
      <c r="BX206" s="45"/>
      <c r="BY206" s="45"/>
      <c r="BZ206" s="45"/>
      <c r="CA206" s="45"/>
      <c r="CB206" s="45"/>
      <c r="CC206" s="45"/>
      <c r="CD206" s="45"/>
    </row>
    <row r="207" spans="5:82" x14ac:dyDescent="0.35"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</row>
    <row r="208" spans="5:82" x14ac:dyDescent="0.35"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45"/>
      <c r="AJ208" s="45"/>
      <c r="AK208" s="45"/>
      <c r="AL208" s="45"/>
      <c r="AM208" s="45"/>
      <c r="AN208" s="45"/>
      <c r="AO208" s="4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  <c r="BI208" s="45"/>
      <c r="BJ208" s="45"/>
      <c r="BK208" s="45"/>
      <c r="BL208" s="45"/>
      <c r="BM208" s="45"/>
      <c r="BN208" s="45"/>
      <c r="BO208" s="45"/>
      <c r="BP208" s="45"/>
      <c r="BQ208" s="45"/>
      <c r="BR208" s="45"/>
      <c r="BS208" s="45"/>
      <c r="BT208" s="45"/>
      <c r="BU208" s="45"/>
      <c r="BV208" s="45"/>
      <c r="BW208" s="45"/>
      <c r="BX208" s="45"/>
      <c r="BY208" s="45"/>
      <c r="BZ208" s="45"/>
      <c r="CA208" s="45"/>
      <c r="CB208" s="45"/>
      <c r="CC208" s="45"/>
      <c r="CD208" s="45"/>
    </row>
    <row r="209" spans="5:82" x14ac:dyDescent="0.35"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  <c r="CA209" s="45"/>
      <c r="CB209" s="45"/>
      <c r="CC209" s="45"/>
      <c r="CD209" s="45"/>
    </row>
    <row r="210" spans="5:82" x14ac:dyDescent="0.35"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  <c r="AE210" s="45"/>
      <c r="AF210" s="45"/>
      <c r="AG210" s="45"/>
      <c r="AH210" s="45"/>
      <c r="AI210" s="45"/>
      <c r="AJ210" s="45"/>
      <c r="AK210" s="45"/>
      <c r="AL210" s="45"/>
      <c r="AM210" s="45"/>
      <c r="AN210" s="45"/>
      <c r="AO210" s="4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  <c r="BI210" s="45"/>
      <c r="BJ210" s="45"/>
      <c r="BK210" s="45"/>
      <c r="BL210" s="45"/>
      <c r="BM210" s="45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5"/>
      <c r="CA210" s="45"/>
      <c r="CB210" s="45"/>
      <c r="CC210" s="45"/>
      <c r="CD210" s="45"/>
    </row>
    <row r="211" spans="5:82" x14ac:dyDescent="0.35"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45"/>
      <c r="AJ211" s="45"/>
      <c r="AK211" s="45"/>
      <c r="AL211" s="45"/>
      <c r="AM211" s="45"/>
      <c r="AN211" s="45"/>
      <c r="AO211" s="4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  <c r="BI211" s="45"/>
      <c r="BJ211" s="45"/>
      <c r="BK211" s="45"/>
      <c r="BL211" s="45"/>
      <c r="BM211" s="45"/>
      <c r="BN211" s="45"/>
      <c r="BO211" s="45"/>
      <c r="BP211" s="45"/>
      <c r="BQ211" s="45"/>
      <c r="BR211" s="45"/>
      <c r="BS211" s="45"/>
      <c r="BT211" s="45"/>
      <c r="BU211" s="45"/>
      <c r="BV211" s="45"/>
      <c r="BW211" s="45"/>
      <c r="BX211" s="45"/>
      <c r="BY211" s="45"/>
      <c r="BZ211" s="45"/>
      <c r="CA211" s="45"/>
      <c r="CB211" s="45"/>
      <c r="CC211" s="45"/>
      <c r="CD211" s="45"/>
    </row>
    <row r="212" spans="5:82" x14ac:dyDescent="0.35"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45"/>
      <c r="AJ212" s="45"/>
      <c r="AK212" s="45"/>
      <c r="AL212" s="45"/>
      <c r="AM212" s="45"/>
      <c r="AN212" s="45"/>
      <c r="AO212" s="4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  <c r="BI212" s="45"/>
      <c r="BJ212" s="45"/>
      <c r="BK212" s="45"/>
      <c r="BL212" s="45"/>
      <c r="BM212" s="45"/>
      <c r="BN212" s="45"/>
      <c r="BO212" s="45"/>
      <c r="BP212" s="45"/>
      <c r="BQ212" s="45"/>
      <c r="BR212" s="45"/>
      <c r="BS212" s="45"/>
      <c r="BT212" s="45"/>
      <c r="BU212" s="45"/>
      <c r="BV212" s="45"/>
      <c r="BW212" s="45"/>
      <c r="BX212" s="45"/>
      <c r="BY212" s="45"/>
      <c r="BZ212" s="45"/>
      <c r="CA212" s="45"/>
      <c r="CB212" s="45"/>
      <c r="CC212" s="45"/>
      <c r="CD212" s="45"/>
    </row>
    <row r="213" spans="5:82" x14ac:dyDescent="0.35"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  <c r="AE213" s="45"/>
      <c r="AF213" s="45"/>
      <c r="AG213" s="45"/>
      <c r="AH213" s="45"/>
      <c r="AI213" s="45"/>
      <c r="AJ213" s="45"/>
      <c r="AK213" s="45"/>
      <c r="AL213" s="45"/>
      <c r="AM213" s="45"/>
      <c r="AN213" s="45"/>
      <c r="AO213" s="4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  <c r="BI213" s="45"/>
      <c r="BJ213" s="45"/>
      <c r="BK213" s="45"/>
      <c r="BL213" s="45"/>
      <c r="BM213" s="45"/>
      <c r="BN213" s="45"/>
      <c r="BO213" s="45"/>
      <c r="BP213" s="45"/>
      <c r="BQ213" s="45"/>
      <c r="BR213" s="45"/>
      <c r="BS213" s="45"/>
      <c r="BT213" s="45"/>
      <c r="BU213" s="45"/>
      <c r="BV213" s="45"/>
      <c r="BW213" s="45"/>
      <c r="BX213" s="45"/>
      <c r="BY213" s="45"/>
      <c r="BZ213" s="45"/>
      <c r="CA213" s="45"/>
      <c r="CB213" s="45"/>
      <c r="CC213" s="45"/>
      <c r="CD213" s="45"/>
    </row>
    <row r="214" spans="5:82" x14ac:dyDescent="0.35"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45"/>
      <c r="AJ214" s="45"/>
      <c r="AK214" s="45"/>
      <c r="AL214" s="45"/>
      <c r="AM214" s="45"/>
      <c r="AN214" s="45"/>
      <c r="AO214" s="4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  <c r="BI214" s="45"/>
      <c r="BJ214" s="45"/>
      <c r="BK214" s="45"/>
      <c r="BL214" s="45"/>
      <c r="BM214" s="45"/>
      <c r="BN214" s="45"/>
      <c r="BO214" s="45"/>
      <c r="BP214" s="45"/>
      <c r="BQ214" s="45"/>
      <c r="BR214" s="45"/>
      <c r="BS214" s="45"/>
      <c r="BT214" s="45"/>
      <c r="BU214" s="45"/>
      <c r="BV214" s="45"/>
      <c r="BW214" s="45"/>
      <c r="BX214" s="45"/>
      <c r="BY214" s="45"/>
      <c r="BZ214" s="45"/>
      <c r="CA214" s="45"/>
      <c r="CB214" s="45"/>
      <c r="CC214" s="45"/>
      <c r="CD214" s="45"/>
    </row>
    <row r="215" spans="5:82" x14ac:dyDescent="0.35"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  <c r="CA215" s="45"/>
      <c r="CB215" s="45"/>
      <c r="CC215" s="45"/>
      <c r="CD215" s="45"/>
    </row>
    <row r="216" spans="5:82" x14ac:dyDescent="0.35"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  <c r="CA216" s="45"/>
      <c r="CB216" s="45"/>
      <c r="CC216" s="45"/>
      <c r="CD216" s="45"/>
    </row>
    <row r="217" spans="5:82" x14ac:dyDescent="0.35"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45"/>
      <c r="AH217" s="45"/>
      <c r="AI217" s="45"/>
      <c r="AJ217" s="45"/>
      <c r="AK217" s="45"/>
      <c r="AL217" s="45"/>
      <c r="AM217" s="45"/>
      <c r="AN217" s="45"/>
      <c r="AO217" s="4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  <c r="BI217" s="45"/>
      <c r="BJ217" s="45"/>
      <c r="BK217" s="45"/>
      <c r="BL217" s="45"/>
      <c r="BM217" s="45"/>
      <c r="BN217" s="45"/>
      <c r="BO217" s="45"/>
      <c r="BP217" s="45"/>
      <c r="BQ217" s="45"/>
      <c r="BR217" s="45"/>
      <c r="BS217" s="45"/>
      <c r="BT217" s="45"/>
      <c r="BU217" s="45"/>
      <c r="BV217" s="45"/>
      <c r="BW217" s="45"/>
      <c r="BX217" s="45"/>
      <c r="BY217" s="45"/>
      <c r="BZ217" s="45"/>
      <c r="CA217" s="45"/>
      <c r="CB217" s="45"/>
      <c r="CC217" s="45"/>
      <c r="CD217" s="45"/>
    </row>
    <row r="218" spans="5:82" x14ac:dyDescent="0.35"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45"/>
      <c r="AJ218" s="45"/>
      <c r="AK218" s="45"/>
      <c r="AL218" s="45"/>
      <c r="AM218" s="45"/>
      <c r="AN218" s="45"/>
      <c r="AO218" s="4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  <c r="BI218" s="45"/>
      <c r="BJ218" s="45"/>
      <c r="BK218" s="45"/>
      <c r="BL218" s="45"/>
      <c r="BM218" s="45"/>
      <c r="BN218" s="45"/>
      <c r="BO218" s="45"/>
      <c r="BP218" s="45"/>
      <c r="BQ218" s="45"/>
      <c r="BR218" s="45"/>
      <c r="BS218" s="45"/>
      <c r="BT218" s="45"/>
      <c r="BU218" s="45"/>
      <c r="BV218" s="45"/>
      <c r="BW218" s="45"/>
      <c r="BX218" s="45"/>
      <c r="BY218" s="45"/>
      <c r="BZ218" s="45"/>
      <c r="CA218" s="45"/>
      <c r="CB218" s="45"/>
      <c r="CC218" s="45"/>
      <c r="CD218" s="45"/>
    </row>
    <row r="219" spans="5:82" x14ac:dyDescent="0.35"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45"/>
      <c r="AJ219" s="45"/>
      <c r="AK219" s="45"/>
      <c r="AL219" s="45"/>
      <c r="AM219" s="45"/>
      <c r="AN219" s="45"/>
      <c r="AO219" s="4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  <c r="BI219" s="45"/>
      <c r="BJ219" s="45"/>
      <c r="BK219" s="45"/>
      <c r="BL219" s="45"/>
      <c r="BM219" s="45"/>
      <c r="BN219" s="45"/>
      <c r="BO219" s="45"/>
      <c r="BP219" s="45"/>
      <c r="BQ219" s="45"/>
      <c r="BR219" s="45"/>
      <c r="BS219" s="45"/>
      <c r="BT219" s="45"/>
      <c r="BU219" s="45"/>
      <c r="BV219" s="45"/>
      <c r="BW219" s="45"/>
      <c r="BX219" s="45"/>
      <c r="BY219" s="45"/>
      <c r="BZ219" s="45"/>
      <c r="CA219" s="45"/>
      <c r="CB219" s="45"/>
      <c r="CC219" s="45"/>
      <c r="CD219" s="45"/>
    </row>
    <row r="220" spans="5:82" x14ac:dyDescent="0.35"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  <c r="AE220" s="45"/>
      <c r="AF220" s="45"/>
      <c r="AG220" s="45"/>
      <c r="AH220" s="45"/>
      <c r="AI220" s="45"/>
      <c r="AJ220" s="45"/>
      <c r="AK220" s="45"/>
      <c r="AL220" s="45"/>
      <c r="AM220" s="45"/>
      <c r="AN220" s="45"/>
      <c r="AO220" s="4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  <c r="BI220" s="45"/>
      <c r="BJ220" s="45"/>
      <c r="BK220" s="45"/>
      <c r="BL220" s="45"/>
      <c r="BM220" s="45"/>
      <c r="BN220" s="45"/>
      <c r="BO220" s="45"/>
      <c r="BP220" s="45"/>
      <c r="BQ220" s="45"/>
      <c r="BR220" s="45"/>
      <c r="BS220" s="45"/>
      <c r="BT220" s="45"/>
      <c r="BU220" s="45"/>
      <c r="BV220" s="45"/>
      <c r="BW220" s="45"/>
      <c r="BX220" s="45"/>
      <c r="BY220" s="45"/>
      <c r="BZ220" s="45"/>
      <c r="CA220" s="45"/>
      <c r="CB220" s="45"/>
      <c r="CC220" s="45"/>
      <c r="CD220" s="45"/>
    </row>
    <row r="221" spans="5:82" x14ac:dyDescent="0.35"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  <c r="AE221" s="45"/>
      <c r="AF221" s="45"/>
      <c r="AG221" s="45"/>
      <c r="AH221" s="45"/>
      <c r="AI221" s="45"/>
      <c r="AJ221" s="45"/>
      <c r="AK221" s="45"/>
      <c r="AL221" s="45"/>
      <c r="AM221" s="45"/>
      <c r="AN221" s="45"/>
      <c r="AO221" s="4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  <c r="BI221" s="45"/>
      <c r="BJ221" s="45"/>
      <c r="BK221" s="45"/>
      <c r="BL221" s="45"/>
      <c r="BM221" s="45"/>
      <c r="BN221" s="45"/>
      <c r="BO221" s="45"/>
      <c r="BP221" s="45"/>
      <c r="BQ221" s="45"/>
      <c r="BR221" s="45"/>
      <c r="BS221" s="45"/>
      <c r="BT221" s="45"/>
      <c r="BU221" s="45"/>
      <c r="BV221" s="45"/>
      <c r="BW221" s="45"/>
      <c r="BX221" s="45"/>
      <c r="BY221" s="45"/>
      <c r="BZ221" s="45"/>
      <c r="CA221" s="45"/>
      <c r="CB221" s="45"/>
      <c r="CC221" s="45"/>
      <c r="CD221" s="45"/>
    </row>
    <row r="222" spans="5:82" x14ac:dyDescent="0.35"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45"/>
      <c r="AH222" s="45"/>
      <c r="AI222" s="45"/>
      <c r="AJ222" s="45"/>
      <c r="AK222" s="45"/>
      <c r="AL222" s="45"/>
      <c r="AM222" s="45"/>
      <c r="AN222" s="45"/>
      <c r="AO222" s="4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  <c r="BI222" s="45"/>
      <c r="BJ222" s="45"/>
      <c r="BK222" s="45"/>
      <c r="BL222" s="45"/>
      <c r="BM222" s="45"/>
      <c r="BN222" s="45"/>
      <c r="BO222" s="45"/>
      <c r="BP222" s="45"/>
      <c r="BQ222" s="45"/>
      <c r="BR222" s="45"/>
      <c r="BS222" s="45"/>
      <c r="BT222" s="45"/>
      <c r="BU222" s="45"/>
      <c r="BV222" s="45"/>
      <c r="BW222" s="45"/>
      <c r="BX222" s="45"/>
      <c r="BY222" s="45"/>
      <c r="BZ222" s="45"/>
      <c r="CA222" s="45"/>
      <c r="CB222" s="45"/>
      <c r="CC222" s="45"/>
      <c r="CD222" s="45"/>
    </row>
    <row r="223" spans="5:82" x14ac:dyDescent="0.35"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5"/>
      <c r="AM223" s="45"/>
      <c r="AN223" s="45"/>
      <c r="AO223" s="4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  <c r="BI223" s="45"/>
      <c r="BJ223" s="45"/>
      <c r="BK223" s="45"/>
      <c r="BL223" s="45"/>
      <c r="BM223" s="45"/>
      <c r="BN223" s="45"/>
      <c r="BO223" s="45"/>
      <c r="BP223" s="45"/>
      <c r="BQ223" s="45"/>
      <c r="BR223" s="45"/>
      <c r="BS223" s="45"/>
      <c r="BT223" s="45"/>
      <c r="BU223" s="45"/>
      <c r="BV223" s="45"/>
      <c r="BW223" s="45"/>
      <c r="BX223" s="45"/>
      <c r="BY223" s="45"/>
      <c r="BZ223" s="45"/>
      <c r="CA223" s="45"/>
      <c r="CB223" s="45"/>
      <c r="CC223" s="45"/>
      <c r="CD223" s="45"/>
    </row>
    <row r="224" spans="5:82" x14ac:dyDescent="0.35"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45"/>
      <c r="AJ224" s="45"/>
      <c r="AK224" s="45"/>
      <c r="AL224" s="45"/>
      <c r="AM224" s="45"/>
      <c r="AN224" s="45"/>
      <c r="AO224" s="4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  <c r="BI224" s="45"/>
      <c r="BJ224" s="45"/>
      <c r="BK224" s="45"/>
      <c r="BL224" s="45"/>
      <c r="BM224" s="45"/>
      <c r="BN224" s="45"/>
      <c r="BO224" s="45"/>
      <c r="BP224" s="45"/>
      <c r="BQ224" s="45"/>
      <c r="BR224" s="45"/>
      <c r="BS224" s="45"/>
      <c r="BT224" s="45"/>
      <c r="BU224" s="45"/>
      <c r="BV224" s="45"/>
      <c r="BW224" s="45"/>
      <c r="BX224" s="45"/>
      <c r="BY224" s="45"/>
      <c r="BZ224" s="45"/>
      <c r="CA224" s="45"/>
      <c r="CB224" s="45"/>
      <c r="CC224" s="45"/>
      <c r="CD224" s="45"/>
    </row>
    <row r="225" spans="5:82" x14ac:dyDescent="0.35"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</row>
    <row r="226" spans="5:82" x14ac:dyDescent="0.35"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45"/>
      <c r="AJ226" s="45"/>
      <c r="AK226" s="45"/>
      <c r="AL226" s="45"/>
      <c r="AM226" s="45"/>
      <c r="AN226" s="45"/>
      <c r="AO226" s="4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  <c r="BI226" s="45"/>
      <c r="BJ226" s="45"/>
      <c r="BK226" s="45"/>
      <c r="BL226" s="45"/>
      <c r="BM226" s="45"/>
      <c r="BN226" s="45"/>
      <c r="BO226" s="45"/>
      <c r="BP226" s="45"/>
      <c r="BQ226" s="45"/>
      <c r="BR226" s="45"/>
      <c r="BS226" s="45"/>
      <c r="BT226" s="45"/>
      <c r="BU226" s="45"/>
      <c r="BV226" s="45"/>
      <c r="BW226" s="45"/>
      <c r="BX226" s="45"/>
      <c r="BY226" s="45"/>
      <c r="BZ226" s="45"/>
      <c r="CA226" s="45"/>
      <c r="CB226" s="45"/>
      <c r="CC226" s="45"/>
      <c r="CD226" s="45"/>
    </row>
    <row r="227" spans="5:82" x14ac:dyDescent="0.35"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45"/>
      <c r="AJ227" s="45"/>
      <c r="AK227" s="45"/>
      <c r="AL227" s="45"/>
      <c r="AM227" s="45"/>
      <c r="AN227" s="45"/>
      <c r="AO227" s="4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  <c r="BI227" s="45"/>
      <c r="BJ227" s="45"/>
      <c r="BK227" s="45"/>
      <c r="BL227" s="45"/>
      <c r="BM227" s="45"/>
      <c r="BN227" s="45"/>
      <c r="BO227" s="45"/>
      <c r="BP227" s="45"/>
      <c r="BQ227" s="45"/>
      <c r="BR227" s="45"/>
      <c r="BS227" s="45"/>
      <c r="BT227" s="45"/>
      <c r="BU227" s="45"/>
      <c r="BV227" s="45"/>
      <c r="BW227" s="45"/>
      <c r="BX227" s="45"/>
      <c r="BY227" s="45"/>
      <c r="BZ227" s="45"/>
      <c r="CA227" s="45"/>
      <c r="CB227" s="45"/>
      <c r="CC227" s="45"/>
      <c r="CD227" s="45"/>
    </row>
    <row r="228" spans="5:82" x14ac:dyDescent="0.35"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45"/>
      <c r="AJ228" s="45"/>
      <c r="AK228" s="45"/>
      <c r="AL228" s="45"/>
      <c r="AM228" s="45"/>
      <c r="AN228" s="45"/>
      <c r="AO228" s="4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  <c r="BI228" s="45"/>
      <c r="BJ228" s="45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5"/>
      <c r="CA228" s="45"/>
      <c r="CB228" s="45"/>
      <c r="CC228" s="45"/>
      <c r="CD228" s="45"/>
    </row>
    <row r="229" spans="5:82" x14ac:dyDescent="0.35"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45"/>
      <c r="AJ229" s="45"/>
      <c r="AK229" s="45"/>
      <c r="AL229" s="45"/>
      <c r="AM229" s="45"/>
      <c r="AN229" s="45"/>
      <c r="AO229" s="4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  <c r="BI229" s="45"/>
      <c r="BJ229" s="45"/>
      <c r="BK229" s="45"/>
      <c r="BL229" s="45"/>
      <c r="BM229" s="45"/>
      <c r="BN229" s="45"/>
      <c r="BO229" s="45"/>
      <c r="BP229" s="45"/>
      <c r="BQ229" s="45"/>
      <c r="BR229" s="45"/>
      <c r="BS229" s="45"/>
      <c r="BT229" s="45"/>
      <c r="BU229" s="45"/>
      <c r="BV229" s="45"/>
      <c r="BW229" s="45"/>
      <c r="BX229" s="45"/>
      <c r="BY229" s="45"/>
      <c r="BZ229" s="45"/>
      <c r="CA229" s="45"/>
      <c r="CB229" s="45"/>
      <c r="CC229" s="45"/>
      <c r="CD229" s="45"/>
    </row>
    <row r="230" spans="5:82" x14ac:dyDescent="0.35"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  <c r="AG230" s="45"/>
      <c r="AH230" s="45"/>
      <c r="AI230" s="45"/>
      <c r="AJ230" s="45"/>
      <c r="AK230" s="45"/>
      <c r="AL230" s="45"/>
      <c r="AM230" s="45"/>
      <c r="AN230" s="45"/>
      <c r="AO230" s="4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  <c r="BI230" s="45"/>
      <c r="BJ230" s="45"/>
      <c r="BK230" s="45"/>
      <c r="BL230" s="45"/>
      <c r="BM230" s="45"/>
      <c r="BN230" s="45"/>
      <c r="BO230" s="45"/>
      <c r="BP230" s="45"/>
      <c r="BQ230" s="45"/>
      <c r="BR230" s="45"/>
      <c r="BS230" s="45"/>
      <c r="BT230" s="45"/>
      <c r="BU230" s="45"/>
      <c r="BV230" s="45"/>
      <c r="BW230" s="45"/>
      <c r="BX230" s="45"/>
      <c r="BY230" s="45"/>
      <c r="BZ230" s="45"/>
      <c r="CA230" s="45"/>
      <c r="CB230" s="45"/>
      <c r="CC230" s="45"/>
      <c r="CD230" s="45"/>
    </row>
    <row r="231" spans="5:82" x14ac:dyDescent="0.35"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5"/>
      <c r="AH231" s="45"/>
      <c r="AI231" s="45"/>
      <c r="AJ231" s="45"/>
      <c r="AK231" s="45"/>
      <c r="AL231" s="45"/>
      <c r="AM231" s="45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  <c r="BI231" s="45"/>
      <c r="BJ231" s="45"/>
      <c r="BK231" s="45"/>
      <c r="BL231" s="45"/>
      <c r="BM231" s="45"/>
      <c r="BN231" s="45"/>
      <c r="BO231" s="45"/>
      <c r="BP231" s="45"/>
      <c r="BQ231" s="45"/>
      <c r="BR231" s="45"/>
      <c r="BS231" s="45"/>
      <c r="BT231" s="45"/>
      <c r="BU231" s="45"/>
      <c r="BV231" s="45"/>
      <c r="BW231" s="45"/>
      <c r="BX231" s="45"/>
      <c r="BY231" s="45"/>
      <c r="BZ231" s="45"/>
      <c r="CA231" s="45"/>
      <c r="CB231" s="45"/>
      <c r="CC231" s="45"/>
      <c r="CD231" s="45"/>
    </row>
    <row r="232" spans="5:82" x14ac:dyDescent="0.35"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45"/>
      <c r="AJ232" s="45"/>
      <c r="AK232" s="45"/>
      <c r="AL232" s="45"/>
      <c r="AM232" s="45"/>
      <c r="AN232" s="45"/>
      <c r="AO232" s="4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  <c r="BI232" s="45"/>
      <c r="BJ232" s="45"/>
      <c r="BK232" s="45"/>
      <c r="BL232" s="45"/>
      <c r="BM232" s="45"/>
      <c r="BN232" s="45"/>
      <c r="BO232" s="45"/>
      <c r="BP232" s="45"/>
      <c r="BQ232" s="45"/>
      <c r="BR232" s="45"/>
      <c r="BS232" s="45"/>
      <c r="BT232" s="45"/>
      <c r="BU232" s="45"/>
      <c r="BV232" s="45"/>
      <c r="BW232" s="45"/>
      <c r="BX232" s="45"/>
      <c r="BY232" s="45"/>
      <c r="BZ232" s="45"/>
      <c r="CA232" s="45"/>
      <c r="CB232" s="45"/>
      <c r="CC232" s="45"/>
      <c r="CD232" s="45"/>
    </row>
    <row r="233" spans="5:82" x14ac:dyDescent="0.35"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  <c r="AG233" s="45"/>
      <c r="AH233" s="45"/>
      <c r="AI233" s="45"/>
      <c r="AJ233" s="45"/>
      <c r="AK233" s="45"/>
      <c r="AL233" s="45"/>
      <c r="AM233" s="45"/>
      <c r="AN233" s="45"/>
      <c r="AO233" s="4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  <c r="BI233" s="45"/>
      <c r="BJ233" s="45"/>
      <c r="BK233" s="45"/>
      <c r="BL233" s="45"/>
      <c r="BM233" s="45"/>
      <c r="BN233" s="45"/>
      <c r="BO233" s="45"/>
      <c r="BP233" s="45"/>
      <c r="BQ233" s="45"/>
      <c r="BR233" s="45"/>
      <c r="BS233" s="45"/>
      <c r="BT233" s="45"/>
      <c r="BU233" s="45"/>
      <c r="BV233" s="45"/>
      <c r="BW233" s="45"/>
      <c r="BX233" s="45"/>
      <c r="BY233" s="45"/>
      <c r="BZ233" s="45"/>
      <c r="CA233" s="45"/>
      <c r="CB233" s="45"/>
      <c r="CC233" s="45"/>
      <c r="CD233" s="45"/>
    </row>
    <row r="234" spans="5:82" x14ac:dyDescent="0.35"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  <c r="AG234" s="45"/>
      <c r="AH234" s="45"/>
      <c r="AI234" s="45"/>
      <c r="AJ234" s="45"/>
      <c r="AK234" s="45"/>
      <c r="AL234" s="45"/>
      <c r="AM234" s="45"/>
      <c r="AN234" s="45"/>
      <c r="AO234" s="4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  <c r="BI234" s="45"/>
      <c r="BJ234" s="45"/>
      <c r="BK234" s="45"/>
      <c r="BL234" s="45"/>
      <c r="BM234" s="45"/>
      <c r="BN234" s="45"/>
      <c r="BO234" s="45"/>
      <c r="BP234" s="45"/>
      <c r="BQ234" s="45"/>
      <c r="BR234" s="45"/>
      <c r="BS234" s="45"/>
      <c r="BT234" s="45"/>
      <c r="BU234" s="45"/>
      <c r="BV234" s="45"/>
      <c r="BW234" s="45"/>
      <c r="BX234" s="45"/>
      <c r="BY234" s="45"/>
      <c r="BZ234" s="45"/>
      <c r="CA234" s="45"/>
      <c r="CB234" s="45"/>
      <c r="CC234" s="45"/>
      <c r="CD234" s="45"/>
    </row>
    <row r="235" spans="5:82" x14ac:dyDescent="0.35"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  <c r="CA235" s="45"/>
      <c r="CB235" s="45"/>
      <c r="CC235" s="45"/>
      <c r="CD235" s="45"/>
    </row>
    <row r="236" spans="5:82" x14ac:dyDescent="0.35"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45"/>
      <c r="AJ236" s="45"/>
      <c r="AK236" s="45"/>
      <c r="AL236" s="45"/>
      <c r="AM236" s="45"/>
      <c r="AN236" s="45"/>
      <c r="AO236" s="4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  <c r="BI236" s="45"/>
      <c r="BJ236" s="45"/>
      <c r="BK236" s="45"/>
      <c r="BL236" s="45"/>
      <c r="BM236" s="45"/>
      <c r="BN236" s="45"/>
      <c r="BO236" s="45"/>
      <c r="BP236" s="45"/>
      <c r="BQ236" s="45"/>
      <c r="BR236" s="45"/>
      <c r="BS236" s="45"/>
      <c r="BT236" s="45"/>
      <c r="BU236" s="45"/>
      <c r="BV236" s="45"/>
      <c r="BW236" s="45"/>
      <c r="BX236" s="45"/>
      <c r="BY236" s="45"/>
      <c r="BZ236" s="45"/>
      <c r="CA236" s="45"/>
      <c r="CB236" s="45"/>
      <c r="CC236" s="45"/>
      <c r="CD236" s="45"/>
    </row>
  </sheetData>
  <mergeCells count="18">
    <mergeCell ref="CA5:CE5"/>
    <mergeCell ref="X5:AB5"/>
    <mergeCell ref="AC5:AG5"/>
    <mergeCell ref="AH5:AL5"/>
    <mergeCell ref="AM5:AQ5"/>
    <mergeCell ref="AR5:AV5"/>
    <mergeCell ref="AW5:BA5"/>
    <mergeCell ref="BB5:BF5"/>
    <mergeCell ref="BG5:BK5"/>
    <mergeCell ref="BL5:BP5"/>
    <mergeCell ref="BQ5:BU5"/>
    <mergeCell ref="BV5:BZ5"/>
    <mergeCell ref="S5:W5"/>
    <mergeCell ref="F3:I3"/>
    <mergeCell ref="M4:Q4"/>
    <mergeCell ref="D5:H5"/>
    <mergeCell ref="I5:M5"/>
    <mergeCell ref="N5:R5"/>
  </mergeCells>
  <dataValidations count="1">
    <dataValidation type="list" allowBlank="1" showInputMessage="1" showErrorMessage="1" sqref="B4">
      <formula1>Cycle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2:P45"/>
  <sheetViews>
    <sheetView tabSelected="1" zoomScaleNormal="100" workbookViewId="0">
      <selection activeCell="P2" sqref="P2"/>
    </sheetView>
  </sheetViews>
  <sheetFormatPr baseColWidth="10" defaultRowHeight="21" x14ac:dyDescent="0.35"/>
  <cols>
    <col min="1" max="2" width="3.1796875" style="46" customWidth="1"/>
    <col min="3" max="3" width="3.90625" style="46" customWidth="1"/>
    <col min="4" max="4" width="6.453125" style="46" customWidth="1"/>
    <col min="5" max="5" width="4.26953125" style="46" customWidth="1"/>
    <col min="6" max="6" width="3.1796875" style="46" customWidth="1"/>
    <col min="7" max="7" width="3.81640625" style="46" customWidth="1"/>
    <col min="8" max="11" width="3.6328125" style="46" customWidth="1"/>
    <col min="12" max="12" width="4.54296875" style="46" customWidth="1"/>
    <col min="13" max="13" width="4.81640625" style="46" customWidth="1"/>
    <col min="14" max="14" width="5.26953125" style="46" customWidth="1"/>
    <col min="15" max="15" width="21.90625" style="46" customWidth="1"/>
    <col min="16" max="16384" width="10.90625" style="46"/>
  </cols>
  <sheetData>
    <row r="2" spans="1:16" x14ac:dyDescent="0.35">
      <c r="E2" s="47"/>
      <c r="F2" s="97" t="s">
        <v>366</v>
      </c>
      <c r="G2" s="97"/>
      <c r="H2" s="97"/>
      <c r="I2" s="97"/>
      <c r="J2" s="97"/>
      <c r="K2" s="97"/>
      <c r="L2" s="98" t="str">
        <f>+[1]Cycle1Seq2!F3</f>
        <v>PREMIER TRIMESTRE</v>
      </c>
      <c r="M2" s="98"/>
      <c r="N2" s="98"/>
      <c r="O2" s="98"/>
    </row>
    <row r="3" spans="1:16" ht="18.95" customHeight="1" x14ac:dyDescent="0.35">
      <c r="A3" s="99" t="s">
        <v>5</v>
      </c>
      <c r="B3" s="99"/>
      <c r="C3" s="99"/>
      <c r="D3" s="48" t="str">
        <f>[1]Base!C1</f>
        <v>2017/2018</v>
      </c>
      <c r="G3" s="100" t="s">
        <v>6</v>
      </c>
      <c r="H3" s="100"/>
      <c r="I3" s="98" t="str">
        <f>IFERROR(VLOOKUP(D6,[1]Base!A3:H245,7,FALSE),"")</f>
        <v>Troisième</v>
      </c>
      <c r="J3" s="98"/>
      <c r="K3" s="98"/>
      <c r="L3" s="98"/>
      <c r="M3" s="100" t="s">
        <v>7</v>
      </c>
      <c r="N3" s="100"/>
      <c r="O3" s="49">
        <f>IFERROR(VLOOKUP(I3,[1]Config!A1:B10,2,FALSE),"")</f>
        <v>40</v>
      </c>
    </row>
    <row r="4" spans="1:16" ht="18.95" customHeight="1" x14ac:dyDescent="0.35">
      <c r="A4" s="99" t="s">
        <v>8</v>
      </c>
      <c r="B4" s="99"/>
      <c r="C4" s="99"/>
      <c r="D4" s="99"/>
      <c r="E4" s="99"/>
      <c r="F4" s="98" t="str">
        <f>IFERROR(VLOOKUP(D6,[1]Base!A3:H245,2,FALSE),"")</f>
        <v>ALLETCHING Rosaline</v>
      </c>
      <c r="G4" s="110"/>
      <c r="H4" s="110"/>
      <c r="I4" s="110"/>
      <c r="J4" s="110"/>
      <c r="K4" s="110"/>
      <c r="L4" s="110"/>
      <c r="M4" s="110"/>
      <c r="N4" s="110"/>
      <c r="O4" s="110"/>
    </row>
    <row r="5" spans="1:16" ht="18.95" customHeight="1" x14ac:dyDescent="0.35">
      <c r="A5" s="99" t="s">
        <v>9</v>
      </c>
      <c r="B5" s="99"/>
      <c r="C5" s="99"/>
      <c r="D5" s="99"/>
      <c r="E5" s="99"/>
      <c r="F5" s="111">
        <f>IFERROR(VLOOKUP(D6,[1]Base!A3:H245,3,FALSE),"")</f>
        <v>36307</v>
      </c>
      <c r="G5" s="111"/>
      <c r="H5" s="111"/>
      <c r="I5" s="111"/>
      <c r="J5" s="50" t="s">
        <v>367</v>
      </c>
      <c r="K5" s="112" t="str">
        <f>IFERROR(VLOOKUP(D6,[1]Base!A3:H245,4,FALSE),"")</f>
        <v>PENJA</v>
      </c>
      <c r="L5" s="112"/>
      <c r="M5" s="112"/>
      <c r="N5" s="51" t="s">
        <v>10</v>
      </c>
      <c r="O5" s="52" t="str">
        <f>IFERROR(VLOOKUP(D6,[1]Base!A3:H245,6,FALSE),"")</f>
        <v>Cycle1</v>
      </c>
    </row>
    <row r="6" spans="1:16" ht="18.95" customHeight="1" x14ac:dyDescent="0.35">
      <c r="A6" s="99" t="s">
        <v>11</v>
      </c>
      <c r="B6" s="99"/>
      <c r="C6" s="99"/>
      <c r="D6" s="113" t="s">
        <v>377</v>
      </c>
      <c r="E6" s="113"/>
      <c r="G6" s="53" t="s">
        <v>12</v>
      </c>
      <c r="H6" s="54" t="str">
        <f>IFERROR(VLOOKUP(D6,[1]Base!A3:H245,5,FALSE),"")</f>
        <v>F</v>
      </c>
      <c r="K6" s="100" t="s">
        <v>13</v>
      </c>
      <c r="L6" s="100"/>
      <c r="M6" s="100"/>
      <c r="N6" s="55" t="str">
        <f>IFERROR(VLOOKUP(D6,[1]Base!A3:H245,8,FALSE),"")</f>
        <v>Non</v>
      </c>
    </row>
    <row r="7" spans="1:16" ht="21.75" thickBot="1" x14ac:dyDescent="0.4"/>
    <row r="8" spans="1:16" ht="15" customHeight="1" x14ac:dyDescent="0.35">
      <c r="A8" s="101" t="s">
        <v>14</v>
      </c>
      <c r="B8" s="102"/>
      <c r="C8" s="102"/>
      <c r="D8" s="102"/>
      <c r="E8" s="103" t="s">
        <v>15</v>
      </c>
      <c r="F8" s="103"/>
      <c r="G8" s="103"/>
      <c r="H8" s="56" t="s">
        <v>361</v>
      </c>
      <c r="I8" s="56" t="s">
        <v>362</v>
      </c>
      <c r="J8" s="56" t="s">
        <v>368</v>
      </c>
      <c r="K8" s="56" t="s">
        <v>16</v>
      </c>
      <c r="L8" s="56" t="s">
        <v>369</v>
      </c>
      <c r="M8" s="56" t="s">
        <v>17</v>
      </c>
      <c r="N8" s="104" t="s">
        <v>18</v>
      </c>
      <c r="O8" s="105"/>
      <c r="P8" s="57"/>
    </row>
    <row r="9" spans="1:16" ht="24.95" customHeight="1" x14ac:dyDescent="0.35">
      <c r="A9" s="106" t="s">
        <v>19</v>
      </c>
      <c r="B9" s="107"/>
      <c r="C9" s="107"/>
      <c r="D9" s="107"/>
      <c r="E9" s="108"/>
      <c r="F9" s="108"/>
      <c r="G9" s="108"/>
      <c r="H9" s="58">
        <f>IFERROR(VLOOKUP($D$6,Cycle1_Seq2,4,FALSE),"")</f>
        <v>15</v>
      </c>
      <c r="I9" s="58">
        <f>IFERROR(VLOOKUP($D$6,Cycle1_Seq2,5,FALSE),"")</f>
        <v>17</v>
      </c>
      <c r="J9" s="58">
        <f>IFERROR(VLOOKUP($D$6,Cycle1_Seq2,6,FALSE),"")</f>
        <v>16</v>
      </c>
      <c r="K9" s="59">
        <f>IFERROR(VLOOKUP($D$6,Cycle1_Seq2,7,FALSE),"")</f>
        <v>1</v>
      </c>
      <c r="L9" s="58">
        <f>J9*K9</f>
        <v>16</v>
      </c>
      <c r="M9" s="59">
        <f>IFERROR(VLOOKUP($D$6,Cycle1_Seq2,8,FALSE),"")</f>
        <v>2</v>
      </c>
      <c r="N9" s="108"/>
      <c r="O9" s="109"/>
    </row>
    <row r="10" spans="1:16" ht="24.95" customHeight="1" x14ac:dyDescent="0.35">
      <c r="A10" s="106" t="s">
        <v>20</v>
      </c>
      <c r="B10" s="107"/>
      <c r="C10" s="107"/>
      <c r="D10" s="107"/>
      <c r="E10" s="108"/>
      <c r="F10" s="108"/>
      <c r="G10" s="108"/>
      <c r="H10" s="58">
        <f>IFERROR(VLOOKUP($D$6,Cycle1_Seq2,9,FALSE),"")</f>
        <v>5</v>
      </c>
      <c r="I10" s="58">
        <f>IFERROR(VLOOKUP($D$6,Cycle1_Seq2,10,FALSE),"")</f>
        <v>6</v>
      </c>
      <c r="J10" s="58">
        <f>IFERROR(VLOOKUP($D$6,Cycle1_Seq2,11,FALSE),"")</f>
        <v>5.5</v>
      </c>
      <c r="K10" s="59">
        <f>IFERROR(VLOOKUP($D$6,Cycle1_Seq2,12,FALSE),"")</f>
        <v>1</v>
      </c>
      <c r="L10" s="58">
        <f t="shared" ref="L10:L16" si="0">J10*K10</f>
        <v>5.5</v>
      </c>
      <c r="M10" s="59">
        <f>IFERROR(VLOOKUP($D$6,Cycle1_Seq2,13,FALSE),"")</f>
        <v>3</v>
      </c>
      <c r="N10" s="108"/>
      <c r="O10" s="109"/>
    </row>
    <row r="11" spans="1:16" ht="24.95" customHeight="1" x14ac:dyDescent="0.35">
      <c r="A11" s="114" t="s">
        <v>21</v>
      </c>
      <c r="B11" s="115"/>
      <c r="C11" s="115"/>
      <c r="D11" s="116"/>
      <c r="E11" s="117"/>
      <c r="F11" s="118"/>
      <c r="G11" s="119"/>
      <c r="H11" s="58">
        <f>IFERROR(VLOOKUP($D$6,Cycle1_Seq2,14,FALSE),"")</f>
        <v>10</v>
      </c>
      <c r="I11" s="58">
        <f>IFERROR(VLOOKUP($D$6,Cycle1_Seq2,15,FALSE),"")</f>
        <v>10</v>
      </c>
      <c r="J11" s="58">
        <f>IFERROR(VLOOKUP($D$6,Cycle1_Seq2,16,FALSE),"")</f>
        <v>10</v>
      </c>
      <c r="K11" s="59">
        <f>IFERROR(VLOOKUP($D$6,Cycle1_Seq2,17,FALSE),"")</f>
        <v>1</v>
      </c>
      <c r="L11" s="58">
        <f t="shared" si="0"/>
        <v>10</v>
      </c>
      <c r="M11" s="59">
        <f>IFERROR(VLOOKUP($D$6,Cycle1_Seq2,18,FALSE),"")</f>
        <v>3</v>
      </c>
      <c r="N11" s="117"/>
      <c r="O11" s="120"/>
    </row>
    <row r="12" spans="1:16" ht="24.95" customHeight="1" x14ac:dyDescent="0.35">
      <c r="A12" s="114" t="s">
        <v>22</v>
      </c>
      <c r="B12" s="115"/>
      <c r="C12" s="115"/>
      <c r="D12" s="116"/>
      <c r="E12" s="117"/>
      <c r="F12" s="118"/>
      <c r="G12" s="119"/>
      <c r="H12" s="58">
        <f>IFERROR(VLOOKUP($D$6,Cycle1_Seq2,19,FALSE),"")</f>
        <v>12</v>
      </c>
      <c r="I12" s="58">
        <f>IFERROR(VLOOKUP($D$6,Cycle1_Seq2,20,FALSE),"")</f>
        <v>12</v>
      </c>
      <c r="J12" s="58">
        <f>IFERROR(VLOOKUP($D$6,Cycle1_Seq2,21,FALSE),"")</f>
        <v>12</v>
      </c>
      <c r="K12" s="59">
        <f>IFERROR(VLOOKUP($D$6,Cycle1_Seq2,22,FALSE),"")</f>
        <v>1</v>
      </c>
      <c r="L12" s="58">
        <f t="shared" si="0"/>
        <v>12</v>
      </c>
      <c r="M12" s="59">
        <f>IFERROR(VLOOKUP($D$6,Cycle1_Seq2,23,FALSE),"")</f>
        <v>2</v>
      </c>
      <c r="N12" s="117"/>
      <c r="O12" s="120"/>
    </row>
    <row r="13" spans="1:16" ht="24.95" customHeight="1" x14ac:dyDescent="0.35">
      <c r="A13" s="106" t="s">
        <v>23</v>
      </c>
      <c r="B13" s="107" t="s">
        <v>23</v>
      </c>
      <c r="C13" s="107" t="s">
        <v>23</v>
      </c>
      <c r="D13" s="107" t="s">
        <v>23</v>
      </c>
      <c r="E13" s="108"/>
      <c r="F13" s="108"/>
      <c r="G13" s="108"/>
      <c r="H13" s="58">
        <f>IFERROR(VLOOKUP($D$6,Cycle1_Seq2,24,FALSE),"")</f>
        <v>12</v>
      </c>
      <c r="I13" s="58">
        <f>IFERROR(VLOOKUP($D$6,Cycle1_Seq2,25,FALSE),"")</f>
        <v>0</v>
      </c>
      <c r="J13" s="58">
        <f>IFERROR(VLOOKUP($D$6,Cycle1_Seq2,26,FALSE),"")</f>
        <v>6</v>
      </c>
      <c r="K13" s="59">
        <f>IFERROR(VLOOKUP($D$6,Cycle1_Seq2,27,FALSE),"")</f>
        <v>3</v>
      </c>
      <c r="L13" s="58">
        <f t="shared" si="0"/>
        <v>18</v>
      </c>
      <c r="M13" s="59">
        <f>IFERROR(VLOOKUP($D$6,Cycle1_Seq2,28,FALSE),"")</f>
        <v>1</v>
      </c>
      <c r="N13" s="108"/>
      <c r="O13" s="109"/>
    </row>
    <row r="14" spans="1:16" ht="24.95" customHeight="1" x14ac:dyDescent="0.35">
      <c r="A14" s="106" t="s">
        <v>24</v>
      </c>
      <c r="B14" s="107" t="s">
        <v>24</v>
      </c>
      <c r="C14" s="107" t="s">
        <v>24</v>
      </c>
      <c r="D14" s="107" t="s">
        <v>24</v>
      </c>
      <c r="E14" s="108"/>
      <c r="F14" s="108"/>
      <c r="G14" s="108"/>
      <c r="H14" s="58">
        <f>IFERROR(VLOOKUP($D$6,Cycle1_Seq2,29,FALSE),"")</f>
        <v>10</v>
      </c>
      <c r="I14" s="58">
        <f>IFERROR(VLOOKUP($D$6,Cycle1_Seq2,30,FALSE),"")</f>
        <v>10</v>
      </c>
      <c r="J14" s="58">
        <f>IFERROR(VLOOKUP($D$6,Cycle1_Seq2,31,FALSE),"")</f>
        <v>10</v>
      </c>
      <c r="K14" s="59">
        <f>IFERROR(VLOOKUP($D$6,Cycle1_Seq2,32,FALSE),"")</f>
        <v>2</v>
      </c>
      <c r="L14" s="58">
        <f t="shared" si="0"/>
        <v>20</v>
      </c>
      <c r="M14" s="59">
        <f>IFERROR(VLOOKUP($D$6,Cycle1_Seq2,33,FALSE),"")</f>
        <v>2</v>
      </c>
      <c r="N14" s="108"/>
      <c r="O14" s="109"/>
    </row>
    <row r="15" spans="1:16" ht="24.95" customHeight="1" x14ac:dyDescent="0.35">
      <c r="A15" s="106" t="s">
        <v>25</v>
      </c>
      <c r="B15" s="107" t="s">
        <v>25</v>
      </c>
      <c r="C15" s="107" t="s">
        <v>25</v>
      </c>
      <c r="D15" s="107" t="s">
        <v>25</v>
      </c>
      <c r="E15" s="108"/>
      <c r="F15" s="108"/>
      <c r="G15" s="108"/>
      <c r="H15" s="58">
        <f>IFERROR(VLOOKUP($D$6,Cycle1_Seq2,34,FALSE),"")</f>
        <v>17</v>
      </c>
      <c r="I15" s="58">
        <f>IFERROR(VLOOKUP($D$6,Cycle1_Seq2,35,FALSE),"")</f>
        <v>17</v>
      </c>
      <c r="J15" s="58">
        <f>IFERROR(VLOOKUP($D$6,Cycle1_Seq2,36,FALSE),"")</f>
        <v>17</v>
      </c>
      <c r="K15" s="59">
        <f>IFERROR(VLOOKUP($D$6,Cycle1_Seq2,37,FALSE),"")</f>
        <v>2</v>
      </c>
      <c r="L15" s="58">
        <f t="shared" si="0"/>
        <v>34</v>
      </c>
      <c r="M15" s="59">
        <f>IFERROR(VLOOKUP($D$6,Cycle1_Seq2,38,FALSE),"")</f>
        <v>1</v>
      </c>
      <c r="N15" s="108"/>
      <c r="O15" s="109"/>
    </row>
    <row r="16" spans="1:16" ht="24.95" customHeight="1" x14ac:dyDescent="0.35">
      <c r="A16" s="106" t="s">
        <v>26</v>
      </c>
      <c r="B16" s="107" t="s">
        <v>26</v>
      </c>
      <c r="C16" s="107" t="s">
        <v>26</v>
      </c>
      <c r="D16" s="107" t="s">
        <v>26</v>
      </c>
      <c r="E16" s="108"/>
      <c r="F16" s="108"/>
      <c r="G16" s="108"/>
      <c r="H16" s="58">
        <f>IFERROR(VLOOKUP($D$6,Cycle1_Seq2,39,FALSE),"")</f>
        <v>13</v>
      </c>
      <c r="I16" s="58">
        <f>IFERROR(VLOOKUP($D$6,Cycle1_Seq2,40,FALSE),"")</f>
        <v>13</v>
      </c>
      <c r="J16" s="58">
        <f>IFERROR(VLOOKUP($D$6,Cycle1_Seq2,41,FALSE),"")</f>
        <v>13</v>
      </c>
      <c r="K16" s="59">
        <f>IFERROR(VLOOKUP($D$6,Cycle1_Seq2,42,FALSE),"")</f>
        <v>2</v>
      </c>
      <c r="L16" s="58">
        <f t="shared" si="0"/>
        <v>26</v>
      </c>
      <c r="M16" s="59">
        <f>IFERROR(VLOOKUP($D$6,Cycle1_Seq2,43,FALSE),"")</f>
        <v>1</v>
      </c>
      <c r="N16" s="108"/>
      <c r="O16" s="109"/>
    </row>
    <row r="17" spans="1:15" ht="24.95" customHeight="1" x14ac:dyDescent="0.35">
      <c r="A17" s="121" t="s">
        <v>27</v>
      </c>
      <c r="B17" s="122"/>
      <c r="C17" s="122"/>
      <c r="D17" s="122"/>
      <c r="E17" s="108"/>
      <c r="F17" s="108"/>
      <c r="G17" s="108"/>
      <c r="H17" s="60">
        <f>SUM(H9:H16)</f>
        <v>94</v>
      </c>
      <c r="I17" s="60">
        <f>SUM(I9:I16)</f>
        <v>85</v>
      </c>
      <c r="J17" s="60">
        <f>SUM(J9:J16)</f>
        <v>89.5</v>
      </c>
      <c r="K17" s="61">
        <f>SUM(K9:K16)</f>
        <v>13</v>
      </c>
      <c r="L17" s="61">
        <f>SUM(L9:L16)</f>
        <v>141.5</v>
      </c>
      <c r="M17" s="62"/>
      <c r="N17" s="108"/>
      <c r="O17" s="109"/>
    </row>
    <row r="18" spans="1:15" ht="24.95" customHeight="1" x14ac:dyDescent="0.35">
      <c r="A18" s="106" t="s">
        <v>71</v>
      </c>
      <c r="B18" s="107" t="s">
        <v>28</v>
      </c>
      <c r="C18" s="107" t="s">
        <v>28</v>
      </c>
      <c r="D18" s="107" t="s">
        <v>28</v>
      </c>
      <c r="E18" s="108"/>
      <c r="F18" s="108"/>
      <c r="G18" s="108"/>
      <c r="H18" s="58">
        <f>IFERROR(VLOOKUP($D$6,Cycle1_Seq2,44,FALSE),"")</f>
        <v>12</v>
      </c>
      <c r="I18" s="58">
        <f>IFERROR(VLOOKUP($D$6,Cycle1_Seq2,45,FALSE),"")</f>
        <v>10</v>
      </c>
      <c r="J18" s="58">
        <f>IFERROR(VLOOKUP($D$6,Cycle1_Seq2,46,FALSE),"")</f>
        <v>11</v>
      </c>
      <c r="K18" s="59">
        <f>IFERROR(VLOOKUP($D$6,Cycle1_Seq2,47,FALSE),"")</f>
        <v>2</v>
      </c>
      <c r="L18" s="58">
        <f t="shared" ref="L18:L23" si="1">J18*K18</f>
        <v>22</v>
      </c>
      <c r="M18" s="59">
        <f>IFERROR(VLOOKUP($D$6,Cycle1_Seq2,48,FALSE),"")</f>
        <v>2</v>
      </c>
      <c r="N18" s="108"/>
      <c r="O18" s="109"/>
    </row>
    <row r="19" spans="1:15" ht="24.95" customHeight="1" x14ac:dyDescent="0.35">
      <c r="A19" s="106" t="s">
        <v>29</v>
      </c>
      <c r="B19" s="107" t="s">
        <v>29</v>
      </c>
      <c r="C19" s="107" t="s">
        <v>29</v>
      </c>
      <c r="D19" s="107" t="s">
        <v>29</v>
      </c>
      <c r="E19" s="108"/>
      <c r="F19" s="108"/>
      <c r="G19" s="108"/>
      <c r="H19" s="58">
        <f>IFERROR(VLOOKUP($D$6,Cycle1_Seq2,49,FALSE),"")</f>
        <v>14</v>
      </c>
      <c r="I19" s="58">
        <f>IFERROR(VLOOKUP($D$6,Cycle1_Seq2,50,FALSE),"")</f>
        <v>14</v>
      </c>
      <c r="J19" s="58">
        <f>IFERROR(VLOOKUP($D$6,Cycle1_Seq2,51,FALSE),"")</f>
        <v>14</v>
      </c>
      <c r="K19" s="59">
        <f>IFERROR(VLOOKUP($D$6,Cycle1_Seq2,52,FALSE),"")</f>
        <v>4</v>
      </c>
      <c r="L19" s="58">
        <f t="shared" si="1"/>
        <v>56</v>
      </c>
      <c r="M19" s="59">
        <f>IFERROR(VLOOKUP($D$6,Cycle1_Seq2,53,FALSE),"")</f>
        <v>1</v>
      </c>
      <c r="N19" s="108"/>
      <c r="O19" s="109"/>
    </row>
    <row r="20" spans="1:15" ht="24.95" customHeight="1" x14ac:dyDescent="0.35">
      <c r="A20" s="106" t="s">
        <v>30</v>
      </c>
      <c r="B20" s="107" t="s">
        <v>30</v>
      </c>
      <c r="C20" s="107" t="s">
        <v>30</v>
      </c>
      <c r="D20" s="107" t="s">
        <v>30</v>
      </c>
      <c r="E20" s="108"/>
      <c r="F20" s="108"/>
      <c r="G20" s="108"/>
      <c r="H20" s="58">
        <f>IFERROR(VLOOKUP($D$6,Cycle1_Seq2,54,FALSE),"")</f>
        <v>15</v>
      </c>
      <c r="I20" s="58">
        <f>IFERROR(VLOOKUP($D$6,Cycle1_Seq2,55,FALSE),"")</f>
        <v>15</v>
      </c>
      <c r="J20" s="58">
        <f>IFERROR(VLOOKUP($D$6,Cycle1_Seq2,56,FALSE),"")</f>
        <v>15</v>
      </c>
      <c r="K20" s="59">
        <f>IFERROR(VLOOKUP($D$6,Cycle1_Seq2,57,FALSE),"")</f>
        <v>3</v>
      </c>
      <c r="L20" s="58">
        <f t="shared" si="1"/>
        <v>45</v>
      </c>
      <c r="M20" s="59">
        <f>IFERROR(VLOOKUP($D$6,Cycle1_Seq2,58,FALSE),"")</f>
        <v>1</v>
      </c>
      <c r="N20" s="108"/>
      <c r="O20" s="109"/>
    </row>
    <row r="21" spans="1:15" ht="24.95" customHeight="1" x14ac:dyDescent="0.35">
      <c r="A21" s="106" t="s">
        <v>31</v>
      </c>
      <c r="B21" s="107" t="s">
        <v>32</v>
      </c>
      <c r="C21" s="107" t="s">
        <v>32</v>
      </c>
      <c r="D21" s="107" t="s">
        <v>32</v>
      </c>
      <c r="E21" s="108"/>
      <c r="F21" s="108"/>
      <c r="G21" s="108"/>
      <c r="H21" s="58">
        <f>IFERROR(VLOOKUP($D$6,Cycle1_Seq2,59,FALSE),"")</f>
        <v>17</v>
      </c>
      <c r="I21" s="58">
        <f>IFERROR(VLOOKUP($D$6,Cycle1_Seq2,60,FALSE),"")</f>
        <v>17</v>
      </c>
      <c r="J21" s="58">
        <f>IFERROR(VLOOKUP($D$6,Cycle1_Seq2,61,FALSE),"")</f>
        <v>17</v>
      </c>
      <c r="K21" s="59">
        <f>IFERROR(VLOOKUP($D$6,Cycle1_Seq2,62,FALSE),"")</f>
        <v>2</v>
      </c>
      <c r="L21" s="58">
        <f t="shared" si="1"/>
        <v>34</v>
      </c>
      <c r="M21" s="59">
        <f>IFERROR(VLOOKUP($D$6,Cycle1_Seq2,63,FALSE),"")</f>
        <v>1</v>
      </c>
      <c r="N21" s="108"/>
      <c r="O21" s="109"/>
    </row>
    <row r="22" spans="1:15" ht="24.95" customHeight="1" x14ac:dyDescent="0.35">
      <c r="A22" s="114" t="s">
        <v>370</v>
      </c>
      <c r="B22" s="115"/>
      <c r="C22" s="115"/>
      <c r="D22" s="116"/>
      <c r="E22" s="117"/>
      <c r="F22" s="118"/>
      <c r="G22" s="119"/>
      <c r="H22" s="58">
        <f>IFERROR(VLOOKUP($D$6,Cycle1_Seq2,64,FALSE),"")</f>
        <v>0</v>
      </c>
      <c r="I22" s="58">
        <f>IFERROR(VLOOKUP($D$6,Cycle1_Seq2,65,FALSE),"")</f>
        <v>0</v>
      </c>
      <c r="J22" s="58">
        <f>IFERROR(VLOOKUP($D$6,Cycle1_Seq2,66,FALSE),"")</f>
        <v>0</v>
      </c>
      <c r="K22" s="59">
        <f>IFERROR(VLOOKUP($D$6,Cycle1_Seq2,67,FALSE),"")</f>
        <v>0</v>
      </c>
      <c r="L22" s="58">
        <f t="shared" si="1"/>
        <v>0</v>
      </c>
      <c r="M22" s="59">
        <f>IFERROR(VLOOKUP($D$6,Cycle1_Seq2,68,FALSE),"")</f>
        <v>40</v>
      </c>
      <c r="N22" s="117"/>
      <c r="O22" s="120"/>
    </row>
    <row r="23" spans="1:15" ht="24.95" customHeight="1" x14ac:dyDescent="0.35">
      <c r="A23" s="114" t="s">
        <v>371</v>
      </c>
      <c r="B23" s="115"/>
      <c r="C23" s="115"/>
      <c r="D23" s="116"/>
      <c r="E23" s="117"/>
      <c r="F23" s="118"/>
      <c r="G23" s="119"/>
      <c r="H23" s="58">
        <f>IFERROR(VLOOKUP($D$6,Cycle1_Seq2,69,FALSE),"")</f>
        <v>0</v>
      </c>
      <c r="I23" s="58">
        <f>IFERROR(VLOOKUP($D$6,Cycle1_Seq2,70,FALSE),"")</f>
        <v>0</v>
      </c>
      <c r="J23" s="58">
        <f>IFERROR(VLOOKUP($D$6,Cycle1_Seq2,71,FALSE),"")</f>
        <v>0</v>
      </c>
      <c r="K23" s="59">
        <f>IFERROR(VLOOKUP($D$6,Cycle1_Seq2,72,FALSE),"")</f>
        <v>3</v>
      </c>
      <c r="L23" s="58">
        <f t="shared" si="1"/>
        <v>0</v>
      </c>
      <c r="M23" s="59">
        <f>IFERROR(VLOOKUP($D$6,Cycle1_Seq2,73,FALSE),"")</f>
        <v>40</v>
      </c>
      <c r="N23" s="117"/>
      <c r="O23" s="120"/>
    </row>
    <row r="24" spans="1:15" ht="24.95" customHeight="1" x14ac:dyDescent="0.35">
      <c r="A24" s="121" t="s">
        <v>33</v>
      </c>
      <c r="B24" s="122" t="s">
        <v>34</v>
      </c>
      <c r="C24" s="122" t="s">
        <v>34</v>
      </c>
      <c r="D24" s="122" t="s">
        <v>34</v>
      </c>
      <c r="E24" s="108"/>
      <c r="F24" s="108"/>
      <c r="G24" s="108"/>
      <c r="H24" s="60">
        <f>SUM(H18:H23)</f>
        <v>58</v>
      </c>
      <c r="I24" s="60">
        <f>SUM(I18:I23)</f>
        <v>56</v>
      </c>
      <c r="J24" s="60">
        <f>SUM(J18:J23)</f>
        <v>57</v>
      </c>
      <c r="K24" s="61">
        <f>SUM(K18:K23)</f>
        <v>14</v>
      </c>
      <c r="L24" s="60">
        <f>SUM(L18:L23)</f>
        <v>157</v>
      </c>
      <c r="M24" s="63"/>
      <c r="N24" s="108"/>
      <c r="O24" s="109"/>
    </row>
    <row r="25" spans="1:15" ht="24.95" customHeight="1" x14ac:dyDescent="0.35">
      <c r="A25" s="106" t="s">
        <v>35</v>
      </c>
      <c r="B25" s="107" t="s">
        <v>35</v>
      </c>
      <c r="C25" s="107" t="s">
        <v>35</v>
      </c>
      <c r="D25" s="107" t="s">
        <v>35</v>
      </c>
      <c r="E25" s="108"/>
      <c r="F25" s="108"/>
      <c r="G25" s="108"/>
      <c r="H25" s="58">
        <f>IFERROR(VLOOKUP($D$6,Cycle1_Seq2,74,FALSE),"")</f>
        <v>16</v>
      </c>
      <c r="I25" s="58">
        <f>IFERROR(VLOOKUP($D$6,Cycle1_Seq2,75,FALSE),"")</f>
        <v>16</v>
      </c>
      <c r="J25" s="58">
        <f>IFERROR(VLOOKUP($D$6,Cycle1_Seq2,76,FALSE),"")</f>
        <v>16</v>
      </c>
      <c r="K25" s="59">
        <f>IFERROR(VLOOKUP($D$6,Cycle1_Seq2,77,FALSE),"")</f>
        <v>2</v>
      </c>
      <c r="L25" s="58">
        <f>J25*K25</f>
        <v>32</v>
      </c>
      <c r="M25" s="59">
        <f>IFERROR(VLOOKUP($D$6,Cycle1_Seq2,78,FALSE),"")</f>
        <v>1</v>
      </c>
      <c r="N25" s="108"/>
      <c r="O25" s="109"/>
    </row>
    <row r="26" spans="1:15" ht="24.95" customHeight="1" x14ac:dyDescent="0.35">
      <c r="A26" s="106" t="s">
        <v>36</v>
      </c>
      <c r="B26" s="107" t="s">
        <v>36</v>
      </c>
      <c r="C26" s="107" t="s">
        <v>36</v>
      </c>
      <c r="D26" s="107" t="s">
        <v>36</v>
      </c>
      <c r="E26" s="108"/>
      <c r="F26" s="108"/>
      <c r="G26" s="108"/>
      <c r="H26" s="58">
        <f>IFERROR(VLOOKUP($D$6,Cycle1_Seq2,79,FALSE),"")</f>
        <v>14</v>
      </c>
      <c r="I26" s="58">
        <f>IFERROR(VLOOKUP($D$6,Cycle1_Seq2,80,FALSE),"")</f>
        <v>14</v>
      </c>
      <c r="J26" s="58">
        <f>IFERROR(VLOOKUP($D$6,Cycle1_Seq2,81,FALSE),"")</f>
        <v>14</v>
      </c>
      <c r="K26" s="59">
        <f>IFERROR(VLOOKUP($D$6,Cycle1_Seq2,82,FALSE),"")</f>
        <v>1</v>
      </c>
      <c r="L26" s="58">
        <f>J26*K26</f>
        <v>14</v>
      </c>
      <c r="M26" s="59">
        <f>IFERROR(VLOOKUP($D$6,Cycle1_Seq2,83,FALSE),"")</f>
        <v>2</v>
      </c>
      <c r="N26" s="108"/>
      <c r="O26" s="109"/>
    </row>
    <row r="27" spans="1:15" ht="24.95" customHeight="1" x14ac:dyDescent="0.35">
      <c r="A27" s="121" t="s">
        <v>34</v>
      </c>
      <c r="B27" s="122" t="s">
        <v>37</v>
      </c>
      <c r="C27" s="122" t="s">
        <v>37</v>
      </c>
      <c r="D27" s="122" t="s">
        <v>37</v>
      </c>
      <c r="E27" s="108"/>
      <c r="F27" s="108"/>
      <c r="G27" s="108"/>
      <c r="H27" s="60">
        <f>SUM(H25:H26)</f>
        <v>30</v>
      </c>
      <c r="I27" s="60">
        <f>SUM(I25:I26)</f>
        <v>30</v>
      </c>
      <c r="J27" s="60">
        <f>SUM(J25:J26)</f>
        <v>30</v>
      </c>
      <c r="K27" s="64">
        <f>SUM(K25:K26)</f>
        <v>3</v>
      </c>
      <c r="L27" s="60">
        <f>SUM(L25:L26)</f>
        <v>46</v>
      </c>
      <c r="M27" s="62"/>
      <c r="N27" s="108"/>
      <c r="O27" s="109"/>
    </row>
    <row r="28" spans="1:15" ht="30" customHeight="1" thickBot="1" x14ac:dyDescent="0.4">
      <c r="A28" s="123"/>
      <c r="B28" s="124"/>
      <c r="C28" s="124"/>
      <c r="D28" s="124"/>
      <c r="E28" s="124"/>
      <c r="F28" s="124"/>
      <c r="G28" s="125"/>
      <c r="H28" s="126" t="s">
        <v>372</v>
      </c>
      <c r="I28" s="127"/>
      <c r="J28" s="128"/>
      <c r="K28" s="65">
        <f>+SUM(K17,K24,K27)</f>
        <v>30</v>
      </c>
      <c r="L28" s="65">
        <f>+SUM(L17,L24,L27)</f>
        <v>344.5</v>
      </c>
      <c r="M28" s="129" t="s">
        <v>373</v>
      </c>
      <c r="N28" s="130"/>
      <c r="O28" s="66">
        <f>+IFERROR(VLOOKUP($D$6,Cycle1_Seq2,84,FALSE),"")</f>
        <v>11.483333333333333</v>
      </c>
    </row>
    <row r="29" spans="1:15" ht="19.5" customHeight="1" thickBot="1" x14ac:dyDescent="0.4">
      <c r="A29" s="67"/>
      <c r="B29" s="68"/>
      <c r="C29" s="69"/>
      <c r="D29" s="70"/>
      <c r="E29" s="71"/>
      <c r="F29" s="71"/>
      <c r="G29" s="72"/>
      <c r="H29" s="73"/>
      <c r="I29" s="74"/>
      <c r="J29" s="74"/>
      <c r="K29" s="73"/>
      <c r="L29" s="73"/>
      <c r="M29" s="131" t="s">
        <v>374</v>
      </c>
      <c r="N29" s="131"/>
      <c r="O29" s="75">
        <f>++IFERROR(VLOOKUP($D$6,Cycle1_Seq2,85,FALSE),"")</f>
        <v>1</v>
      </c>
    </row>
    <row r="30" spans="1:15" ht="15" customHeight="1" x14ac:dyDescent="0.35">
      <c r="A30" s="132" t="s">
        <v>38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4"/>
      <c r="N30" s="134"/>
      <c r="O30" s="135"/>
    </row>
    <row r="31" spans="1:15" ht="33.75" customHeight="1" x14ac:dyDescent="0.35">
      <c r="A31" s="76" t="s">
        <v>39</v>
      </c>
      <c r="B31" s="77" t="s">
        <v>40</v>
      </c>
      <c r="C31" s="77" t="s">
        <v>41</v>
      </c>
      <c r="D31" s="77" t="s">
        <v>42</v>
      </c>
      <c r="E31" s="77" t="s">
        <v>43</v>
      </c>
      <c r="F31" s="77" t="s">
        <v>44</v>
      </c>
      <c r="G31" s="77" t="s">
        <v>45</v>
      </c>
      <c r="H31" s="77" t="s">
        <v>46</v>
      </c>
      <c r="I31" s="136" t="s">
        <v>47</v>
      </c>
      <c r="J31" s="137"/>
      <c r="K31" s="138"/>
      <c r="L31" s="139"/>
      <c r="M31" s="140" t="s">
        <v>375</v>
      </c>
      <c r="N31" s="141"/>
      <c r="O31" s="66">
        <f>++IFERROR(VLOOKUP($D$6,Cycle1_Seq2,86,FALSE),"")</f>
        <v>0.73499999999999999</v>
      </c>
    </row>
    <row r="32" spans="1:15" ht="15" customHeight="1" x14ac:dyDescent="0.35">
      <c r="A32" s="147" t="s">
        <v>48</v>
      </c>
      <c r="B32" s="148"/>
      <c r="C32" s="148"/>
      <c r="D32" s="148"/>
      <c r="E32" s="78" t="s">
        <v>49</v>
      </c>
      <c r="F32" s="78" t="s">
        <v>50</v>
      </c>
      <c r="G32" s="78" t="s">
        <v>51</v>
      </c>
      <c r="H32" s="79" t="s">
        <v>52</v>
      </c>
      <c r="I32" s="117"/>
      <c r="J32" s="119"/>
      <c r="K32" s="149" t="s">
        <v>53</v>
      </c>
      <c r="L32" s="150"/>
      <c r="M32" s="150"/>
      <c r="N32" s="150"/>
      <c r="O32" s="151"/>
    </row>
    <row r="33" spans="1:15" ht="15" customHeight="1" x14ac:dyDescent="0.35">
      <c r="A33" s="142" t="s">
        <v>54</v>
      </c>
      <c r="B33" s="143"/>
      <c r="C33" s="143"/>
      <c r="D33" s="143"/>
      <c r="E33" s="80"/>
      <c r="F33" s="144" t="s">
        <v>55</v>
      </c>
      <c r="G33" s="144"/>
      <c r="H33" s="144"/>
      <c r="I33" s="145"/>
      <c r="J33" s="146"/>
      <c r="K33" s="152"/>
      <c r="L33" s="153"/>
      <c r="M33" s="153"/>
      <c r="N33" s="153"/>
      <c r="O33" s="154"/>
    </row>
    <row r="34" spans="1:15" ht="15" customHeight="1" x14ac:dyDescent="0.35">
      <c r="A34" s="142" t="s">
        <v>56</v>
      </c>
      <c r="B34" s="143"/>
      <c r="C34" s="143"/>
      <c r="D34" s="143"/>
      <c r="E34" s="81"/>
      <c r="F34" s="144" t="s">
        <v>57</v>
      </c>
      <c r="G34" s="144"/>
      <c r="H34" s="144"/>
      <c r="I34" s="145"/>
      <c r="J34" s="146"/>
      <c r="K34" s="82"/>
      <c r="L34" s="83"/>
      <c r="M34" s="83"/>
      <c r="N34" s="83"/>
      <c r="O34" s="84"/>
    </row>
    <row r="35" spans="1:15" ht="15" customHeight="1" x14ac:dyDescent="0.35">
      <c r="A35" s="142" t="s">
        <v>58</v>
      </c>
      <c r="B35" s="143"/>
      <c r="C35" s="143"/>
      <c r="D35" s="143"/>
      <c r="E35" s="81"/>
      <c r="F35" s="144" t="s">
        <v>376</v>
      </c>
      <c r="G35" s="144"/>
      <c r="H35" s="144"/>
      <c r="I35" s="145"/>
      <c r="J35" s="146"/>
      <c r="K35" s="82"/>
      <c r="L35" s="83"/>
      <c r="M35" s="83"/>
      <c r="N35" s="83"/>
      <c r="O35" s="84"/>
    </row>
    <row r="36" spans="1:15" ht="15" customHeight="1" x14ac:dyDescent="0.35">
      <c r="A36" s="160" t="s">
        <v>59</v>
      </c>
      <c r="B36" s="161"/>
      <c r="C36" s="161"/>
      <c r="D36" s="161"/>
      <c r="E36" s="161"/>
      <c r="F36" s="161"/>
      <c r="G36" s="161"/>
      <c r="H36" s="161"/>
      <c r="I36" s="161"/>
      <c r="J36" s="162"/>
      <c r="K36" s="82"/>
      <c r="L36" s="83"/>
      <c r="M36" s="83"/>
      <c r="N36" s="83"/>
      <c r="O36" s="84"/>
    </row>
    <row r="37" spans="1:15" ht="15" customHeight="1" x14ac:dyDescent="0.35">
      <c r="A37" s="163" t="s">
        <v>60</v>
      </c>
      <c r="B37" s="164"/>
      <c r="C37" s="164"/>
      <c r="D37" s="165" t="s">
        <v>61</v>
      </c>
      <c r="E37" s="165"/>
      <c r="F37" s="85" t="s">
        <v>62</v>
      </c>
      <c r="G37" s="85" t="s">
        <v>63</v>
      </c>
      <c r="H37" s="86" t="s">
        <v>64</v>
      </c>
      <c r="I37" s="144" t="s">
        <v>65</v>
      </c>
      <c r="J37" s="144"/>
      <c r="K37" s="83"/>
      <c r="L37" s="83"/>
      <c r="M37" s="83"/>
      <c r="N37" s="83"/>
      <c r="O37" s="84"/>
    </row>
    <row r="38" spans="1:15" ht="15" customHeight="1" x14ac:dyDescent="0.35">
      <c r="A38" s="155" t="s">
        <v>66</v>
      </c>
      <c r="B38" s="156"/>
      <c r="C38" s="156"/>
      <c r="D38" s="87"/>
      <c r="E38" s="87"/>
      <c r="F38" s="87"/>
      <c r="G38" s="87"/>
      <c r="H38" s="87"/>
      <c r="I38" s="108"/>
      <c r="J38" s="108"/>
      <c r="K38" s="83"/>
      <c r="L38" s="83"/>
      <c r="M38" s="83"/>
      <c r="N38" s="83"/>
      <c r="O38" s="84"/>
    </row>
    <row r="39" spans="1:15" ht="15" customHeight="1" x14ac:dyDescent="0.35">
      <c r="A39" s="155" t="s">
        <v>67</v>
      </c>
      <c r="B39" s="156"/>
      <c r="C39" s="156"/>
      <c r="D39" s="87"/>
      <c r="E39" s="87"/>
      <c r="F39" s="87"/>
      <c r="G39" s="87"/>
      <c r="H39" s="87"/>
      <c r="I39" s="108"/>
      <c r="J39" s="108"/>
      <c r="K39" s="83"/>
      <c r="L39" s="83"/>
      <c r="M39" s="83"/>
      <c r="N39" s="83"/>
      <c r="O39" s="84"/>
    </row>
    <row r="40" spans="1:15" ht="15" customHeight="1" thickBot="1" x14ac:dyDescent="0.4">
      <c r="A40" s="157" t="s">
        <v>68</v>
      </c>
      <c r="B40" s="158"/>
      <c r="C40" s="158"/>
      <c r="D40" s="88"/>
      <c r="E40" s="88"/>
      <c r="F40" s="88"/>
      <c r="G40" s="88"/>
      <c r="H40" s="88"/>
      <c r="I40" s="159"/>
      <c r="J40" s="159"/>
      <c r="K40" s="89"/>
      <c r="L40" s="89"/>
      <c r="M40" s="89"/>
      <c r="N40" s="89"/>
      <c r="O40" s="90"/>
    </row>
    <row r="42" spans="1:15" x14ac:dyDescent="0.35">
      <c r="A42" s="91" t="s">
        <v>69</v>
      </c>
    </row>
    <row r="45" spans="1:15" x14ac:dyDescent="0.35">
      <c r="A45" s="91" t="s">
        <v>70</v>
      </c>
    </row>
  </sheetData>
  <mergeCells count="104">
    <mergeCell ref="A39:C39"/>
    <mergeCell ref="I39:J39"/>
    <mergeCell ref="A40:C40"/>
    <mergeCell ref="I40:J40"/>
    <mergeCell ref="A36:J36"/>
    <mergeCell ref="A37:C37"/>
    <mergeCell ref="D37:E37"/>
    <mergeCell ref="I37:J37"/>
    <mergeCell ref="A38:C38"/>
    <mergeCell ref="I38:J38"/>
    <mergeCell ref="A34:D34"/>
    <mergeCell ref="F34:H34"/>
    <mergeCell ref="I34:J34"/>
    <mergeCell ref="A35:D35"/>
    <mergeCell ref="F35:H35"/>
    <mergeCell ref="I35:J35"/>
    <mergeCell ref="A32:D32"/>
    <mergeCell ref="I32:J32"/>
    <mergeCell ref="K32:O33"/>
    <mergeCell ref="A33:D33"/>
    <mergeCell ref="F33:H33"/>
    <mergeCell ref="I33:J33"/>
    <mergeCell ref="A28:G28"/>
    <mergeCell ref="H28:J28"/>
    <mergeCell ref="M28:N28"/>
    <mergeCell ref="M29:N29"/>
    <mergeCell ref="A30:O30"/>
    <mergeCell ref="I31:J31"/>
    <mergeCell ref="K31:L31"/>
    <mergeCell ref="M31:N31"/>
    <mergeCell ref="A26:D26"/>
    <mergeCell ref="E26:G26"/>
    <mergeCell ref="N26:O26"/>
    <mergeCell ref="A27:D27"/>
    <mergeCell ref="E27:G27"/>
    <mergeCell ref="N27:O27"/>
    <mergeCell ref="A24:D24"/>
    <mergeCell ref="E24:G24"/>
    <mergeCell ref="N24:O24"/>
    <mergeCell ref="A25:D25"/>
    <mergeCell ref="E25:G25"/>
    <mergeCell ref="N25:O25"/>
    <mergeCell ref="A22:D22"/>
    <mergeCell ref="E22:G22"/>
    <mergeCell ref="N22:O22"/>
    <mergeCell ref="A23:D23"/>
    <mergeCell ref="E23:G23"/>
    <mergeCell ref="N23:O23"/>
    <mergeCell ref="A20:D20"/>
    <mergeCell ref="E20:G20"/>
    <mergeCell ref="N20:O20"/>
    <mergeCell ref="A21:D21"/>
    <mergeCell ref="E21:G21"/>
    <mergeCell ref="N21:O21"/>
    <mergeCell ref="A18:D18"/>
    <mergeCell ref="E18:G18"/>
    <mergeCell ref="N18:O18"/>
    <mergeCell ref="A19:D19"/>
    <mergeCell ref="E19:G19"/>
    <mergeCell ref="N19:O19"/>
    <mergeCell ref="A16:D16"/>
    <mergeCell ref="E16:G16"/>
    <mergeCell ref="N16:O16"/>
    <mergeCell ref="A17:D17"/>
    <mergeCell ref="E17:G17"/>
    <mergeCell ref="N17:O17"/>
    <mergeCell ref="A14:D14"/>
    <mergeCell ref="E14:G14"/>
    <mergeCell ref="N14:O14"/>
    <mergeCell ref="A15:D15"/>
    <mergeCell ref="E15:G15"/>
    <mergeCell ref="N15:O15"/>
    <mergeCell ref="A12:D12"/>
    <mergeCell ref="E12:G12"/>
    <mergeCell ref="N12:O12"/>
    <mergeCell ref="A13:D13"/>
    <mergeCell ref="E13:G13"/>
    <mergeCell ref="N13:O13"/>
    <mergeCell ref="A10:D10"/>
    <mergeCell ref="E10:G10"/>
    <mergeCell ref="N10:O10"/>
    <mergeCell ref="A11:D11"/>
    <mergeCell ref="E11:G11"/>
    <mergeCell ref="N11:O11"/>
    <mergeCell ref="A9:D9"/>
    <mergeCell ref="E9:G9"/>
    <mergeCell ref="N9:O9"/>
    <mergeCell ref="A4:E4"/>
    <mergeCell ref="F4:O4"/>
    <mergeCell ref="A5:E5"/>
    <mergeCell ref="F5:I5"/>
    <mergeCell ref="K5:M5"/>
    <mergeCell ref="A6:C6"/>
    <mergeCell ref="D6:E6"/>
    <mergeCell ref="K6:M6"/>
    <mergeCell ref="F2:K2"/>
    <mergeCell ref="L2:O2"/>
    <mergeCell ref="A3:C3"/>
    <mergeCell ref="G3:H3"/>
    <mergeCell ref="I3:L3"/>
    <mergeCell ref="M3:N3"/>
    <mergeCell ref="A8:D8"/>
    <mergeCell ref="E8:G8"/>
    <mergeCell ref="N8:O8"/>
  </mergeCells>
  <pageMargins left="0.70866141732283472" right="0.31496062992125984" top="0.74803149606299213" bottom="0.74803149606299213" header="0.31496062992125984" footer="0.31496062992125984"/>
  <pageSetup paperSize="9" scale="77" orientation="portrait" r:id="rId1"/>
  <headerFooter>
    <oddHeader>&amp;L&amp;"Century Gothic,Gras"&amp;8MINISTERE DES ENSEIGNEMENTS SECONDAIRES
DELEGATION REGIONALE DU LITTORAL
DELEGATION DEPARTEMENTALE DU MOUNGO
COLLEGE PRIVE LAIC LES TISSERINS
BP 05 NJOMBE  TEL 699928783&amp;R&amp;"Century Gothic,Gras"&amp;9DISCIPLINE -TRAVAIL -SUCCES</oddHeader>
  </headerFooter>
  <drawing r:id="rId2"/>
  <legacyDrawing r:id="rId3"/>
  <controls>
    <mc:AlternateContent xmlns:mc="http://schemas.openxmlformats.org/markup-compatibility/2006">
      <mc:Choice Requires="x14">
        <control shapeId="3074" r:id="rId4" name="CmdImprimer">
          <controlPr defaultSize="0" print="0" autoLine="0" r:id="rId5">
            <anchor moveWithCells="1">
              <from>
                <xdr:col>15</xdr:col>
                <xdr:colOff>762000</xdr:colOff>
                <xdr:row>7</xdr:row>
                <xdr:rowOff>114300</xdr:rowOff>
              </from>
              <to>
                <xdr:col>17</xdr:col>
                <xdr:colOff>9525</xdr:colOff>
                <xdr:row>8</xdr:row>
                <xdr:rowOff>219075</xdr:rowOff>
              </to>
            </anchor>
          </controlPr>
        </control>
      </mc:Choice>
      <mc:Fallback>
        <control shapeId="3074" r:id="rId4" name="CmdImprim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38</vt:i4>
      </vt:variant>
    </vt:vector>
  </HeadingPairs>
  <TitlesOfParts>
    <vt:vector size="41" baseType="lpstr">
      <vt:lpstr>Cycle1Seq1</vt:lpstr>
      <vt:lpstr>Cycle1Seq2</vt:lpstr>
      <vt:lpstr>Cycle1</vt:lpstr>
      <vt:lpstr>Cycle1Seq1!Criteres</vt:lpstr>
      <vt:lpstr>Cycle1Seq2!Criteres</vt:lpstr>
      <vt:lpstr>Cycle1_Seq1</vt:lpstr>
      <vt:lpstr>Cycle1_Seq2</vt:lpstr>
      <vt:lpstr>Cycle1Seq1!Extraire</vt:lpstr>
      <vt:lpstr>Cycle1Seq2!Extraire</vt:lpstr>
      <vt:lpstr>Cycle1Seq2!mat</vt:lpstr>
      <vt:lpstr>mat</vt:lpstr>
      <vt:lpstr>Cycle1Seq2!matclass</vt:lpstr>
      <vt:lpstr>matclass</vt:lpstr>
      <vt:lpstr>Moy_Trim1</vt:lpstr>
      <vt:lpstr>No_Matricule</vt:lpstr>
      <vt:lpstr>Cycle1Seq2!Note_Anglais1</vt:lpstr>
      <vt:lpstr>Cycle1Seq2!Note_Correcortho</vt:lpstr>
      <vt:lpstr>Note_Correcortho</vt:lpstr>
      <vt:lpstr>Cycle1Seq2!Note_Ecm1</vt:lpstr>
      <vt:lpstr>Cycle1Seq2!Note_Eps1</vt:lpstr>
      <vt:lpstr>Cycle1Seq2!Note_Espa1</vt:lpstr>
      <vt:lpstr>Cycle1Seq2!Note_Exporal</vt:lpstr>
      <vt:lpstr>Note_Exporal</vt:lpstr>
      <vt:lpstr>Cycle1Seq2!Note_Geo1</vt:lpstr>
      <vt:lpstr>Cycle1Seq2!Note_Hist1</vt:lpstr>
      <vt:lpstr>Cycle1Seq2!Note_Info1</vt:lpstr>
      <vt:lpstr>Cycle1Seq2!Note_Maths1</vt:lpstr>
      <vt:lpstr>Cycle1Seq2!Note_Pct</vt:lpstr>
      <vt:lpstr>Note_Pct</vt:lpstr>
      <vt:lpstr>Cycle1Seq2!Note_Redac</vt:lpstr>
      <vt:lpstr>Cycle1Seq2!Note_SceTechno</vt:lpstr>
      <vt:lpstr>Note_SceTechno</vt:lpstr>
      <vt:lpstr>Cycle1Seq2!Note_Seq2</vt:lpstr>
      <vt:lpstr>Cycle1Seq2!Note_Svt1</vt:lpstr>
      <vt:lpstr>Note_Svt1</vt:lpstr>
      <vt:lpstr>Cycle1Seq2!Note_texte</vt:lpstr>
      <vt:lpstr>Cycle1Seq2!Note_Tm1</vt:lpstr>
      <vt:lpstr>Cycle1Seq2!rg</vt:lpstr>
      <vt:lpstr>rg</vt:lpstr>
      <vt:lpstr>Cycle1Seq2!Sixième</vt:lpstr>
      <vt:lpstr>Sixième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cp:lastPrinted>2017-12-27T10:00:40Z</cp:lastPrinted>
  <dcterms:created xsi:type="dcterms:W3CDTF">2017-11-25T15:59:15Z</dcterms:created>
  <dcterms:modified xsi:type="dcterms:W3CDTF">2017-12-27T10:07:57Z</dcterms:modified>
</cp:coreProperties>
</file>